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SheetTabs="0" xWindow="2445" yWindow="6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<sst xmlns="http://schemas.openxmlformats.org/spreadsheetml/2006/main" count="38" uniqueCount="21">
  <si>
    <t>HOLE SIZE (THEORETICAL)</t>
  </si>
  <si>
    <t>PITCH</t>
  </si>
  <si>
    <t>SELECT CLOSEST DRILL SIZE</t>
  </si>
  <si>
    <t>mm</t>
  </si>
  <si>
    <t>in.</t>
  </si>
  <si>
    <t>MAJOR DIA.</t>
  </si>
  <si>
    <t>in</t>
  </si>
  <si>
    <t xml:space="preserve"> in.</t>
  </si>
  <si>
    <t xml:space="preserve"> %</t>
  </si>
  <si>
    <t xml:space="preserve"> mm</t>
  </si>
  <si>
    <t xml:space="preserve"> % </t>
  </si>
  <si>
    <t>TAP DRILL SIZE CALCULATOR</t>
  </si>
  <si>
    <t>THREADS PER INCH</t>
  </si>
  <si>
    <t>THREAD HEIGHT</t>
  </si>
  <si>
    <t xml:space="preserve"> CUTTING TAP INCH =</t>
  </si>
  <si>
    <t xml:space="preserve"> CUTTING TAP METRIC =</t>
  </si>
  <si>
    <t xml:space="preserve"> FORMING TAP INCH =</t>
  </si>
  <si>
    <t xml:space="preserve"> FORMING TAP  METRIC =</t>
  </si>
  <si>
    <t>MAJOR DIA.*</t>
  </si>
  <si>
    <t>MAJOR DIAMETER.</t>
  </si>
  <si>
    <r>
      <t xml:space="preserve"> </t>
    </r>
    <r>
      <rPr>
        <b/>
        <sz val="12"/>
        <rFont val="Arial"/>
        <family val="2"/>
      </rPr>
      <t xml:space="preserve">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</si>
</sst>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E+00"/>
    <numFmt numFmtId="174" formatCode="0.000"/>
    <numFmt numFmtId="175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CG Times"/>
      <family val="0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5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5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5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4" fillId="0" borderId="11" xfId="0" applyNumberFormat="1" applyFont="1" applyFill="1" applyBorder="1" applyAlignment="1" applyProtection="1">
      <alignment horizontal="left"/>
      <protection/>
    </xf>
    <xf numFmtId="175" fontId="3" fillId="0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 applyProtection="1">
      <alignment/>
      <protection locked="0"/>
    </xf>
    <xf numFmtId="174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74" fontId="1" fillId="0" borderId="11" xfId="0" applyNumberFormat="1" applyFont="1" applyFill="1" applyBorder="1" applyAlignment="1" applyProtection="1">
      <alignment horizontal="center"/>
      <protection/>
    </xf>
    <xf numFmtId="175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75" fontId="0" fillId="34" borderId="0" xfId="0" applyNumberFormat="1" applyFont="1" applyFill="1" applyAlignment="1">
      <alignment/>
    </xf>
    <xf numFmtId="175" fontId="5" fillId="34" borderId="0" xfId="0" applyNumberFormat="1" applyFont="1" applyFill="1" applyBorder="1" applyAlignment="1">
      <alignment/>
    </xf>
    <xf numFmtId="175" fontId="5" fillId="34" borderId="14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75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4" fontId="1" fillId="34" borderId="0" xfId="0" applyNumberFormat="1" applyFont="1" applyFill="1" applyBorder="1" applyAlignment="1">
      <alignment horizontal="center"/>
    </xf>
    <xf numFmtId="175" fontId="0" fillId="34" borderId="15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5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8" xfId="0" applyFont="1" applyFill="1" applyBorder="1" applyAlignment="1">
      <alignment/>
    </xf>
    <xf numFmtId="175" fontId="0" fillId="34" borderId="15" xfId="0" applyNumberFormat="1" applyFont="1" applyFill="1" applyBorder="1" applyAlignment="1" applyProtection="1">
      <alignment/>
      <protection/>
    </xf>
    <xf numFmtId="0" fontId="0" fillId="34" borderId="19" xfId="0" applyFont="1" applyFill="1" applyBorder="1" applyAlignment="1">
      <alignment/>
    </xf>
    <xf numFmtId="175" fontId="1" fillId="34" borderId="12" xfId="0" applyNumberFormat="1" applyFont="1" applyFill="1" applyBorder="1" applyAlignment="1" applyProtection="1">
      <alignment/>
      <protection/>
    </xf>
    <xf numFmtId="175" fontId="1" fillId="34" borderId="12" xfId="0" applyNumberFormat="1" applyFont="1" applyFill="1" applyBorder="1" applyAlignment="1">
      <alignment/>
    </xf>
    <xf numFmtId="175" fontId="1" fillId="34" borderId="0" xfId="0" applyNumberFormat="1" applyFont="1" applyFill="1" applyBorder="1" applyAlignment="1">
      <alignment horizontal="center"/>
    </xf>
    <xf numFmtId="175" fontId="47" fillId="34" borderId="0" xfId="0" applyNumberFormat="1" applyFont="1" applyFill="1" applyBorder="1" applyAlignment="1" applyProtection="1">
      <alignment horizontal="center"/>
      <protection/>
    </xf>
    <xf numFmtId="175" fontId="48" fillId="34" borderId="0" xfId="0" applyNumberFormat="1" applyFont="1" applyFill="1" applyBorder="1" applyAlignment="1" applyProtection="1">
      <alignment horizontal="left"/>
      <protection/>
    </xf>
    <xf numFmtId="174" fontId="47" fillId="34" borderId="0" xfId="0" applyNumberFormat="1" applyFont="1" applyFill="1" applyBorder="1" applyAlignment="1">
      <alignment horizontal="left"/>
    </xf>
    <xf numFmtId="0" fontId="47" fillId="34" borderId="14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1" fontId="47" fillId="34" borderId="14" xfId="0" applyNumberFormat="1" applyFont="1" applyFill="1" applyBorder="1" applyAlignment="1">
      <alignment horizontal="left"/>
    </xf>
    <xf numFmtId="0" fontId="49" fillId="34" borderId="14" xfId="0" applyFont="1" applyFill="1" applyBorder="1" applyAlignment="1">
      <alignment horizontal="left"/>
    </xf>
    <xf numFmtId="0" fontId="47" fillId="34" borderId="0" xfId="0" applyNumberFormat="1" applyFont="1" applyFill="1" applyBorder="1" applyAlignment="1">
      <alignment horizontal="left"/>
    </xf>
    <xf numFmtId="1" fontId="47" fillId="34" borderId="0" xfId="0" applyNumberFormat="1" applyFont="1" applyFill="1" applyBorder="1" applyAlignment="1">
      <alignment horizontal="left"/>
    </xf>
    <xf numFmtId="175" fontId="47" fillId="34" borderId="0" xfId="0" applyNumberFormat="1" applyFont="1" applyFill="1" applyBorder="1" applyAlignment="1">
      <alignment horizontal="left"/>
    </xf>
    <xf numFmtId="175" fontId="49" fillId="34" borderId="0" xfId="0" applyNumberFormat="1" applyFont="1" applyFill="1" applyBorder="1" applyAlignment="1">
      <alignment/>
    </xf>
    <xf numFmtId="175" fontId="49" fillId="34" borderId="0" xfId="0" applyNumberFormat="1" applyFont="1" applyFill="1" applyBorder="1" applyAlignment="1">
      <alignment horizontal="center"/>
    </xf>
    <xf numFmtId="175" fontId="50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6</xdr:col>
      <xdr:colOff>285750</xdr:colOff>
      <xdr:row>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333750" y="895350"/>
          <a:ext cx="1000125" cy="695325"/>
        </a:xfrm>
        <a:prstGeom prst="wedgeRectCallout">
          <a:avLst>
            <a:gd name="adj1" fmla="val -6296"/>
            <a:gd name="adj2" fmla="val 110675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Step 1.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Enter tap major diameter here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x/x or .xxx</a:t>
          </a:r>
          <a:r>
            <a:rPr lang="en-US" cap="none" sz="9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7</xdr:col>
      <xdr:colOff>133350</xdr:colOff>
      <xdr:row>7</xdr:row>
      <xdr:rowOff>57150</xdr:rowOff>
    </xdr:from>
    <xdr:to>
      <xdr:col>7</xdr:col>
      <xdr:colOff>733425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505325" y="1381125"/>
          <a:ext cx="600075" cy="390525"/>
        </a:xfrm>
        <a:prstGeom prst="wedgeRectCallout">
          <a:avLst>
            <a:gd name="adj1" fmla="val -116666"/>
            <a:gd name="adj2" fmla="val 181708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 Enter TPI</a:t>
          </a:r>
        </a:p>
      </xdr:txBody>
    </xdr:sp>
    <xdr:clientData/>
  </xdr:twoCellAnchor>
  <xdr:twoCellAnchor>
    <xdr:from>
      <xdr:col>7</xdr:col>
      <xdr:colOff>819150</xdr:colOff>
      <xdr:row>13</xdr:row>
      <xdr:rowOff>0</xdr:rowOff>
    </xdr:from>
    <xdr:to>
      <xdr:col>7</xdr:col>
      <xdr:colOff>1647825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191125" y="2638425"/>
          <a:ext cx="828675" cy="657225"/>
        </a:xfrm>
        <a:prstGeom prst="wedgeRectCallout">
          <a:avLst>
            <a:gd name="adj1" fmla="val -168750"/>
            <a:gd name="adj2" fmla="val -53569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Enter desired % or leave blank if uncertain</a:t>
          </a:r>
        </a:p>
      </xdr:txBody>
    </xdr:sp>
    <xdr:clientData/>
  </xdr:twoCellAnchor>
  <xdr:twoCellAnchor>
    <xdr:from>
      <xdr:col>3</xdr:col>
      <xdr:colOff>85725</xdr:colOff>
      <xdr:row>6</xdr:row>
      <xdr:rowOff>38100</xdr:rowOff>
    </xdr:from>
    <xdr:to>
      <xdr:col>4</xdr:col>
      <xdr:colOff>133350</xdr:colOff>
      <xdr:row>8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2457450" y="1143000"/>
          <a:ext cx="714375" cy="514350"/>
        </a:xfrm>
        <a:prstGeom prst="wedgeRectCallout">
          <a:avLst>
            <a:gd name="adj1" fmla="val 2000"/>
            <a:gd name="adj2" fmla="val 101851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4. Read hole size here </a:t>
          </a:r>
        </a:p>
      </xdr:txBody>
    </xdr:sp>
    <xdr:clientData/>
  </xdr:twoCellAnchor>
  <xdr:twoCellAnchor>
    <xdr:from>
      <xdr:col>2</xdr:col>
      <xdr:colOff>95250</xdr:colOff>
      <xdr:row>19</xdr:row>
      <xdr:rowOff>76200</xdr:rowOff>
    </xdr:from>
    <xdr:to>
      <xdr:col>2</xdr:col>
      <xdr:colOff>1771650</xdr:colOff>
      <xdr:row>21</xdr:row>
      <xdr:rowOff>142875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09600" y="4029075"/>
          <a:ext cx="1676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FORMING TAPS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55% to 75% recommended</a:t>
          </a:r>
        </a:p>
      </xdr:txBody>
    </xdr:sp>
    <xdr:clientData/>
  </xdr:twoCellAnchor>
  <xdr:twoCellAnchor>
    <xdr:from>
      <xdr:col>2</xdr:col>
      <xdr:colOff>85725</xdr:colOff>
      <xdr:row>11</xdr:row>
      <xdr:rowOff>114300</xdr:rowOff>
    </xdr:from>
    <xdr:to>
      <xdr:col>2</xdr:col>
      <xdr:colOff>1743075</xdr:colOff>
      <xdr:row>13</xdr:row>
      <xdr:rowOff>200025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00075" y="2314575"/>
          <a:ext cx="16573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CUTTING TAPS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 to 70% recommended</a:t>
          </a:r>
        </a:p>
      </xdr:txBody>
    </xdr:sp>
    <xdr:clientData/>
  </xdr:twoCellAnchor>
  <xdr:twoCellAnchor>
    <xdr:from>
      <xdr:col>2</xdr:col>
      <xdr:colOff>152400</xdr:colOff>
      <xdr:row>23</xdr:row>
      <xdr:rowOff>161925</xdr:rowOff>
    </xdr:from>
    <xdr:to>
      <xdr:col>2</xdr:col>
      <xdr:colOff>1247775</xdr:colOff>
      <xdr:row>28</xdr:row>
      <xdr:rowOff>95250</xdr:rowOff>
    </xdr:to>
    <xdr:sp>
      <xdr:nvSpPr>
        <xdr:cNvPr id="7" name="AutoShape 17"/>
        <xdr:cNvSpPr>
          <a:spLocks/>
        </xdr:cNvSpPr>
      </xdr:nvSpPr>
      <xdr:spPr>
        <a:xfrm>
          <a:off x="666750" y="4991100"/>
          <a:ext cx="1095375" cy="933450"/>
        </a:xfrm>
        <a:prstGeom prst="wedgeRectCallout">
          <a:avLst>
            <a:gd name="adj1" fmla="val 105652"/>
            <a:gd name="adj2" fmla="val 36736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calculate major diameter for machine screw sizes, enter machine screw # here</a:t>
          </a:r>
        </a:p>
      </xdr:txBody>
    </xdr:sp>
    <xdr:clientData/>
  </xdr:twoCellAnchor>
  <xdr:twoCellAnchor>
    <xdr:from>
      <xdr:col>7</xdr:col>
      <xdr:colOff>104775</xdr:colOff>
      <xdr:row>25</xdr:row>
      <xdr:rowOff>190500</xdr:rowOff>
    </xdr:from>
    <xdr:to>
      <xdr:col>7</xdr:col>
      <xdr:colOff>1200150</xdr:colOff>
      <xdr:row>29</xdr:row>
      <xdr:rowOff>9525</xdr:rowOff>
    </xdr:to>
    <xdr:sp>
      <xdr:nvSpPr>
        <xdr:cNvPr id="8" name="AutoShape 18"/>
        <xdr:cNvSpPr>
          <a:spLocks/>
        </xdr:cNvSpPr>
      </xdr:nvSpPr>
      <xdr:spPr>
        <a:xfrm>
          <a:off x="4476750" y="5457825"/>
          <a:ext cx="1095375" cy="552450"/>
        </a:xfrm>
        <a:prstGeom prst="wedgeRectCallout">
          <a:avLst>
            <a:gd name="adj1" fmla="val -84953"/>
            <a:gd name="adj2" fmla="val 25000"/>
          </a:avLst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Major diameter of machine screw thread</a:t>
          </a:r>
        </a:p>
      </xdr:txBody>
    </xdr:sp>
    <xdr:clientData/>
  </xdr:twoCellAnchor>
  <xdr:twoCellAnchor editAs="oneCell">
    <xdr:from>
      <xdr:col>1</xdr:col>
      <xdr:colOff>161925</xdr:colOff>
      <xdr:row>2</xdr:row>
      <xdr:rowOff>28575</xdr:rowOff>
    </xdr:from>
    <xdr:to>
      <xdr:col>2</xdr:col>
      <xdr:colOff>1714500</xdr:colOff>
      <xdr:row>5</xdr:row>
      <xdr:rowOff>0</xdr:rowOff>
    </xdr:to>
    <xdr:pic>
      <xdr:nvPicPr>
        <xdr:cNvPr id="9" name="Picture 20" descr="Champion Cor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175"/>
          <a:ext cx="179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0"/>
  <sheetViews>
    <sheetView showGridLines="0" tabSelected="1" zoomScale="90" zoomScaleNormal="90" zoomScalePageLayoutView="0" workbookViewId="0" topLeftCell="A1">
      <selection activeCell="J10" sqref="J10"/>
    </sheetView>
  </sheetViews>
  <sheetFormatPr defaultColWidth="9.140625" defaultRowHeight="13.5" customHeight="1"/>
  <cols>
    <col min="1" max="1" width="4.140625" style="6" customWidth="1"/>
    <col min="2" max="2" width="3.57421875" style="3" customWidth="1"/>
    <col min="3" max="3" width="27.8515625" style="4" customWidth="1"/>
    <col min="4" max="4" width="10.00390625" style="5" customWidth="1"/>
    <col min="5" max="5" width="4.421875" style="5" customWidth="1"/>
    <col min="6" max="6" width="10.7109375" style="6" customWidth="1"/>
    <col min="7" max="7" width="4.8515625" style="6" customWidth="1"/>
    <col min="8" max="8" width="26.140625" style="6" customWidth="1"/>
    <col min="9" max="9" width="11.00390625" style="7" hidden="1" customWidth="1"/>
    <col min="10" max="10" width="3.00390625" style="3" customWidth="1"/>
    <col min="11" max="11" width="2.8515625" style="3" customWidth="1"/>
    <col min="12" max="16384" width="9.140625" style="6" customWidth="1"/>
  </cols>
  <sheetData>
    <row r="1" ht="9" customHeight="1"/>
    <row r="2" ht="9" customHeight="1" thickBot="1"/>
    <row r="3" spans="2:8" ht="17.25" customHeight="1">
      <c r="B3" s="42"/>
      <c r="C3" s="43" t="s">
        <v>20</v>
      </c>
      <c r="D3" s="44"/>
      <c r="E3" s="21"/>
      <c r="F3" s="22"/>
      <c r="G3" s="22"/>
      <c r="H3" s="23"/>
    </row>
    <row r="4" spans="2:8" ht="17.25" customHeight="1">
      <c r="B4" s="37"/>
      <c r="C4" s="38"/>
      <c r="D4" s="25"/>
      <c r="E4" s="24"/>
      <c r="F4" s="59" t="s">
        <v>11</v>
      </c>
      <c r="G4" s="25"/>
      <c r="H4" s="26"/>
    </row>
    <row r="5" spans="2:8" ht="17.25" customHeight="1">
      <c r="B5" s="37"/>
      <c r="C5" s="38"/>
      <c r="D5" s="27"/>
      <c r="E5" s="27"/>
      <c r="F5" s="28"/>
      <c r="G5" s="28"/>
      <c r="H5" s="29"/>
    </row>
    <row r="6" spans="2:8" ht="17.25" customHeight="1">
      <c r="B6" s="37"/>
      <c r="C6" s="38"/>
      <c r="D6" s="27"/>
      <c r="E6" s="27"/>
      <c r="F6" s="28"/>
      <c r="G6" s="28"/>
      <c r="H6" s="29"/>
    </row>
    <row r="7" spans="2:8" ht="17.25" customHeight="1">
      <c r="B7" s="37"/>
      <c r="C7" s="38"/>
      <c r="D7" s="27"/>
      <c r="E7" s="27"/>
      <c r="F7" s="28"/>
      <c r="G7" s="28"/>
      <c r="H7" s="29"/>
    </row>
    <row r="8" spans="2:8" ht="17.25" customHeight="1">
      <c r="B8" s="37"/>
      <c r="C8" s="46" t="s">
        <v>0</v>
      </c>
      <c r="D8" s="45"/>
      <c r="E8" s="27"/>
      <c r="F8" s="30"/>
      <c r="G8" s="30"/>
      <c r="H8" s="29"/>
    </row>
    <row r="9" spans="2:8" ht="17.25" customHeight="1">
      <c r="B9" s="37"/>
      <c r="C9" s="46" t="s">
        <v>2</v>
      </c>
      <c r="D9" s="45"/>
      <c r="E9" s="27"/>
      <c r="F9" s="28"/>
      <c r="G9" s="30"/>
      <c r="H9" s="29"/>
    </row>
    <row r="10" spans="2:9" ht="17.25" customHeight="1">
      <c r="B10" s="37"/>
      <c r="C10" s="38"/>
      <c r="D10" s="27"/>
      <c r="E10" s="27"/>
      <c r="F10" s="28"/>
      <c r="G10" s="28"/>
      <c r="H10" s="29"/>
      <c r="I10" s="1"/>
    </row>
    <row r="11" spans="2:10" ht="17.25" customHeight="1">
      <c r="B11" s="37"/>
      <c r="C11" s="11" t="s">
        <v>14</v>
      </c>
      <c r="D11" s="12">
        <f>IF(F13&gt;0,I11,I12)</f>
        <v>0.17958333333333332</v>
      </c>
      <c r="E11" s="56" t="s">
        <v>4</v>
      </c>
      <c r="F11" s="14">
        <v>0.25</v>
      </c>
      <c r="G11" s="48" t="s">
        <v>7</v>
      </c>
      <c r="H11" s="49" t="s">
        <v>19</v>
      </c>
      <c r="I11" s="9">
        <f>IF(F13&gt;0,(F11-0.013*(F13/F12)),0)</f>
        <v>0.17958333333333332</v>
      </c>
      <c r="J11" s="8"/>
    </row>
    <row r="12" spans="2:9" ht="17.25" customHeight="1">
      <c r="B12" s="37"/>
      <c r="C12" s="38"/>
      <c r="D12" s="13">
        <f>SUM(D11*25.4)</f>
        <v>4.561416666666666</v>
      </c>
      <c r="E12" s="54" t="s">
        <v>3</v>
      </c>
      <c r="F12" s="15">
        <v>12</v>
      </c>
      <c r="G12" s="50"/>
      <c r="H12" s="49" t="s">
        <v>12</v>
      </c>
      <c r="I12" s="9">
        <f>IF(F11:F13=0,0,(F11-(1/F12)))</f>
        <v>0.16666666666666669</v>
      </c>
    </row>
    <row r="13" spans="2:9" ht="17.25" customHeight="1">
      <c r="B13" s="37"/>
      <c r="C13" s="38"/>
      <c r="D13" s="27"/>
      <c r="E13" s="57"/>
      <c r="F13" s="16">
        <v>65</v>
      </c>
      <c r="G13" s="51" t="s">
        <v>8</v>
      </c>
      <c r="H13" s="52" t="s">
        <v>13</v>
      </c>
      <c r="I13" s="2"/>
    </row>
    <row r="14" spans="2:8" ht="17.25" customHeight="1">
      <c r="B14" s="37"/>
      <c r="C14" s="38"/>
      <c r="D14" s="27"/>
      <c r="E14" s="58"/>
      <c r="F14" s="34"/>
      <c r="G14" s="50"/>
      <c r="H14" s="53"/>
    </row>
    <row r="15" spans="2:9" ht="17.25" customHeight="1">
      <c r="B15" s="37"/>
      <c r="C15" s="47" t="s">
        <v>15</v>
      </c>
      <c r="D15" s="17">
        <f>IF(F17&gt;0,I15,I16)</f>
        <v>0</v>
      </c>
      <c r="E15" s="56" t="s">
        <v>3</v>
      </c>
      <c r="F15" s="18"/>
      <c r="G15" s="54" t="s">
        <v>9</v>
      </c>
      <c r="H15" s="49" t="s">
        <v>5</v>
      </c>
      <c r="I15" s="9">
        <f>IF(F17&gt;0,(F15-(F17*F16)/76.98),0)</f>
        <v>0</v>
      </c>
    </row>
    <row r="16" spans="2:9" ht="17.25" customHeight="1">
      <c r="B16" s="37"/>
      <c r="C16" s="38"/>
      <c r="D16" s="12">
        <f>SUM(D15/25.4)</f>
        <v>0</v>
      </c>
      <c r="E16" s="54" t="s">
        <v>6</v>
      </c>
      <c r="F16" s="15"/>
      <c r="G16" s="54" t="s">
        <v>9</v>
      </c>
      <c r="H16" s="49" t="s">
        <v>1</v>
      </c>
      <c r="I16" s="9">
        <f>IF(F15:F16=0,0,(F15-F16))</f>
        <v>0</v>
      </c>
    </row>
    <row r="17" spans="2:8" ht="17.25" customHeight="1">
      <c r="B17" s="37"/>
      <c r="C17" s="38"/>
      <c r="D17" s="27"/>
      <c r="E17" s="57"/>
      <c r="F17" s="16"/>
      <c r="G17" s="51" t="s">
        <v>8</v>
      </c>
      <c r="H17" s="52" t="s">
        <v>13</v>
      </c>
    </row>
    <row r="18" spans="2:8" ht="17.25" customHeight="1">
      <c r="B18" s="37"/>
      <c r="C18" s="38"/>
      <c r="D18" s="27"/>
      <c r="E18" s="57"/>
      <c r="F18" s="34"/>
      <c r="G18" s="50"/>
      <c r="H18" s="53"/>
    </row>
    <row r="19" spans="2:9" ht="17.25" customHeight="1">
      <c r="B19" s="37"/>
      <c r="C19" s="11" t="s">
        <v>16</v>
      </c>
      <c r="D19" s="12">
        <f>IF(F21&gt;0,I19,I20)</f>
        <v>0</v>
      </c>
      <c r="E19" s="56" t="s">
        <v>4</v>
      </c>
      <c r="F19" s="14"/>
      <c r="G19" s="48" t="s">
        <v>7</v>
      </c>
      <c r="H19" s="49" t="s">
        <v>18</v>
      </c>
      <c r="I19" s="9">
        <f>IF(F21&gt;0,(F19-0.0068*F21/F20),0)</f>
        <v>0</v>
      </c>
    </row>
    <row r="20" spans="2:9" ht="17.25" customHeight="1">
      <c r="B20" s="37"/>
      <c r="C20" s="39"/>
      <c r="D20" s="13">
        <f>SUM(D19*25.4)</f>
        <v>0</v>
      </c>
      <c r="E20" s="54" t="s">
        <v>3</v>
      </c>
      <c r="F20" s="15"/>
      <c r="G20" s="50"/>
      <c r="H20" s="49" t="s">
        <v>12</v>
      </c>
      <c r="I20" s="9">
        <f>IF(F19:F20=0,0,(F19-0.0068*65/F20))</f>
        <v>0</v>
      </c>
    </row>
    <row r="21" spans="2:8" ht="17.25" customHeight="1">
      <c r="B21" s="37"/>
      <c r="C21" s="38"/>
      <c r="D21" s="27"/>
      <c r="E21" s="57"/>
      <c r="F21" s="16"/>
      <c r="G21" s="55" t="s">
        <v>10</v>
      </c>
      <c r="H21" s="52" t="s">
        <v>13</v>
      </c>
    </row>
    <row r="22" spans="2:8" ht="17.25" customHeight="1">
      <c r="B22" s="37"/>
      <c r="C22" s="38"/>
      <c r="D22" s="27"/>
      <c r="E22" s="57"/>
      <c r="F22" s="34"/>
      <c r="G22" s="50"/>
      <c r="H22" s="53"/>
    </row>
    <row r="23" spans="2:9" ht="17.25" customHeight="1">
      <c r="B23" s="37"/>
      <c r="C23" s="47" t="s">
        <v>17</v>
      </c>
      <c r="D23" s="17">
        <f>IF(F25&gt;0,I23,I24)</f>
        <v>0</v>
      </c>
      <c r="E23" s="56" t="s">
        <v>3</v>
      </c>
      <c r="F23" s="18"/>
      <c r="G23" s="54" t="s">
        <v>9</v>
      </c>
      <c r="H23" s="49" t="s">
        <v>5</v>
      </c>
      <c r="I23" s="10">
        <f>IF(F25&gt;0,(F23-(F25*F24/147.06)),0)</f>
        <v>0</v>
      </c>
    </row>
    <row r="24" spans="2:9" ht="17.25" customHeight="1">
      <c r="B24" s="37"/>
      <c r="C24" s="39"/>
      <c r="D24" s="12">
        <f>SUM(D23/25.4)</f>
        <v>0</v>
      </c>
      <c r="E24" s="54" t="s">
        <v>6</v>
      </c>
      <c r="F24" s="15"/>
      <c r="G24" s="54" t="s">
        <v>9</v>
      </c>
      <c r="H24" s="49" t="s">
        <v>1</v>
      </c>
      <c r="I24" s="10">
        <f>IF(F23:F24=0,0,(F23-(65*F24/147.06)))</f>
        <v>0</v>
      </c>
    </row>
    <row r="25" spans="2:8" ht="17.25" customHeight="1">
      <c r="B25" s="37"/>
      <c r="C25" s="38"/>
      <c r="D25" s="27"/>
      <c r="E25" s="57"/>
      <c r="F25" s="16"/>
      <c r="G25" s="55" t="s">
        <v>10</v>
      </c>
      <c r="H25" s="52" t="s">
        <v>13</v>
      </c>
    </row>
    <row r="26" spans="2:8" ht="17.25" customHeight="1">
      <c r="B26" s="37"/>
      <c r="C26" s="38"/>
      <c r="D26" s="27"/>
      <c r="E26" s="33"/>
      <c r="F26" s="34"/>
      <c r="G26" s="28"/>
      <c r="H26" s="29"/>
    </row>
    <row r="27" spans="2:8" ht="13.5" customHeight="1">
      <c r="B27" s="37"/>
      <c r="C27" s="38"/>
      <c r="D27" s="27"/>
      <c r="E27" s="27"/>
      <c r="F27" s="28"/>
      <c r="G27" s="28"/>
      <c r="H27" s="29"/>
    </row>
    <row r="28" spans="2:8" ht="13.5" customHeight="1">
      <c r="B28" s="37"/>
      <c r="C28" s="38"/>
      <c r="D28" s="27"/>
      <c r="E28" s="27"/>
      <c r="F28" s="28"/>
      <c r="G28" s="28"/>
      <c r="H28" s="29"/>
    </row>
    <row r="29" spans="2:8" ht="13.5" customHeight="1">
      <c r="B29" s="37"/>
      <c r="C29" s="38"/>
      <c r="D29" s="19"/>
      <c r="E29" s="35"/>
      <c r="F29" s="20">
        <f>0.06+(D29*0.013)</f>
        <v>0.06</v>
      </c>
      <c r="G29" s="28"/>
      <c r="H29" s="29"/>
    </row>
    <row r="30" spans="2:8" ht="13.5" customHeight="1" thickBot="1">
      <c r="B30" s="40"/>
      <c r="C30" s="41"/>
      <c r="D30" s="36"/>
      <c r="E30" s="36"/>
      <c r="F30" s="31"/>
      <c r="G30" s="31"/>
      <c r="H30" s="32"/>
    </row>
  </sheetData>
  <sheetProtection/>
  <printOptions/>
  <pageMargins left="0.75" right="0.75" top="1" bottom="1" header="0.5" footer="0.5"/>
  <pageSetup horizontalDpi="300" verticalDpi="3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Greenfield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Turner</dc:creator>
  <cp:keywords/>
  <dc:description/>
  <cp:lastModifiedBy>Scott devonshire</cp:lastModifiedBy>
  <cp:lastPrinted>2007-02-13T21:23:21Z</cp:lastPrinted>
  <dcterms:created xsi:type="dcterms:W3CDTF">2000-01-04T16:06:32Z</dcterms:created>
  <dcterms:modified xsi:type="dcterms:W3CDTF">2013-07-17T08:55:47Z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