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0" windowWidth="10524" windowHeight="10668" activeTab="0"/>
  </bookViews>
  <sheets>
    <sheet name="Data" sheetId="1" r:id="rId1"/>
    <sheet name="Results" sheetId="2" r:id="rId2"/>
    <sheet name="Codes" sheetId="3" r:id="rId3"/>
  </sheets>
  <definedNames>
    <definedName name="_xlnm.Print_Area" localSheetId="1">'Results'!$A$1:$Q$52</definedName>
    <definedName name="_xlnm.Print_Titles" localSheetId="1">'Results'!$2:$2</definedName>
  </definedNames>
  <calcPr fullCalcOnLoad="1"/>
</workbook>
</file>

<file path=xl/sharedStrings.xml><?xml version="1.0" encoding="utf-8"?>
<sst xmlns="http://schemas.openxmlformats.org/spreadsheetml/2006/main" count="1469" uniqueCount="717">
  <si>
    <t>GE 9030 FAULT CODE VIEWER</t>
  </si>
  <si>
    <t>Read the values from the PLC using a Hand-Held Programmer, DataPanel, or GEFCommVB</t>
  </si>
  <si>
    <t>Then cut and paste or manually enter into the Blue Section below.</t>
  </si>
  <si>
    <t>To Paste the data, place the cursor on the Red Cell labelled R400 and Press Ctrl+V (or click on Edit / Paste)</t>
  </si>
  <si>
    <t>R400</t>
  </si>
  <si>
    <t>R399</t>
  </si>
  <si>
    <t>R398</t>
  </si>
  <si>
    <t>R397</t>
  </si>
  <si>
    <t>R396</t>
  </si>
  <si>
    <t>R395</t>
  </si>
  <si>
    <t>R394</t>
  </si>
  <si>
    <t>R393</t>
  </si>
  <si>
    <t>R392</t>
  </si>
  <si>
    <t>R391</t>
  </si>
  <si>
    <t>R410</t>
  </si>
  <si>
    <t>R401</t>
  </si>
  <si>
    <t>R420</t>
  </si>
  <si>
    <t>R411</t>
  </si>
  <si>
    <t>R430</t>
  </si>
  <si>
    <t>R421</t>
  </si>
  <si>
    <t>R440</t>
  </si>
  <si>
    <t>R431</t>
  </si>
  <si>
    <t>R450</t>
  </si>
  <si>
    <t>R441</t>
  </si>
  <si>
    <t>R460</t>
  </si>
  <si>
    <t>R451</t>
  </si>
  <si>
    <t>R470</t>
  </si>
  <si>
    <t>R461</t>
  </si>
  <si>
    <t>R480</t>
  </si>
  <si>
    <t>R471</t>
  </si>
  <si>
    <t>R490</t>
  </si>
  <si>
    <t>R481</t>
  </si>
  <si>
    <t>R500</t>
  </si>
  <si>
    <t>R491</t>
  </si>
  <si>
    <t>The data should not extend beyond the blue box.</t>
  </si>
  <si>
    <t>Verify the Time in the Blue Cells. This is the Time the Fault Log was Captured. Default is the current time and date.</t>
  </si>
  <si>
    <t>Current Time</t>
  </si>
  <si>
    <t>(This is the time when the Fault Log was captured)</t>
  </si>
  <si>
    <t>Current Date</t>
  </si>
  <si>
    <t>(This is the date when the Fault Log was captured)</t>
  </si>
  <si>
    <t>View the Fault Data by clicking on the "Results" tab below.</t>
  </si>
  <si>
    <t>Fault</t>
  </si>
  <si>
    <t>Date</t>
  </si>
  <si>
    <t>Time</t>
  </si>
  <si>
    <t>Fault Code</t>
  </si>
  <si>
    <t>Fault Description</t>
  </si>
  <si>
    <t>Floor</t>
  </si>
  <si>
    <t>Door Zone</t>
  </si>
  <si>
    <t>Value of R400</t>
  </si>
  <si>
    <t>WARNING: DO NOT CHANGE ANYTHING ON THIS SHEET</t>
  </si>
  <si>
    <t>Fault#</t>
  </si>
  <si>
    <t>Address</t>
  </si>
  <si>
    <t>Fault/Time</t>
  </si>
  <si>
    <t>Status Code</t>
  </si>
  <si>
    <t>Result Entries</t>
  </si>
  <si>
    <t>Code</t>
  </si>
  <si>
    <t>R402</t>
  </si>
  <si>
    <t>Up</t>
  </si>
  <si>
    <t>Rollover - Older faults were from previous day</t>
  </si>
  <si>
    <t>R403</t>
  </si>
  <si>
    <t>R404</t>
  </si>
  <si>
    <t>Running Shutdown - Car ran too long without passing a floor</t>
  </si>
  <si>
    <t>R405</t>
  </si>
  <si>
    <t>R406</t>
  </si>
  <si>
    <t>I-K</t>
  </si>
  <si>
    <t>Yes</t>
  </si>
  <si>
    <t>Start/Stop Sequence Fault - Running inputs did not match status</t>
  </si>
  <si>
    <t>R407</t>
  </si>
  <si>
    <t>R408</t>
  </si>
  <si>
    <t>-</t>
  </si>
  <si>
    <t>Drive Reset Fault - Drive reset too frequently</t>
  </si>
  <si>
    <t>R409</t>
  </si>
  <si>
    <t>L-Q</t>
  </si>
  <si>
    <t>ON</t>
  </si>
  <si>
    <t>Leveling Stuck - Car was stuck in leveling</t>
  </si>
  <si>
    <t>R412</t>
  </si>
  <si>
    <t>Emergency Power or Battery Lowering</t>
  </si>
  <si>
    <t>R413</t>
  </si>
  <si>
    <t>R414</t>
  </si>
  <si>
    <t>Door Open Fault - Doors failed to open properly</t>
  </si>
  <si>
    <t>R415</t>
  </si>
  <si>
    <t>R416</t>
  </si>
  <si>
    <t>Door Close Fault - Doors failed to close properly</t>
  </si>
  <si>
    <t>R417</t>
  </si>
  <si>
    <t>R418</t>
  </si>
  <si>
    <t>Door Contact Tripped while the car was running</t>
  </si>
  <si>
    <t>R419</t>
  </si>
  <si>
    <t>Door Zone Fault - Car stopped outside the Door Zone</t>
  </si>
  <si>
    <t>R422</t>
  </si>
  <si>
    <t>Car Stuck Fault - Car was delayed. Check for Stuck Button</t>
  </si>
  <si>
    <t>R423</t>
  </si>
  <si>
    <t>R424</t>
  </si>
  <si>
    <t>Overspeed Fault</t>
  </si>
  <si>
    <t>R425</t>
  </si>
  <si>
    <t>R426</t>
  </si>
  <si>
    <t>Emergency Terminal Slowdown Fault</t>
  </si>
  <si>
    <t>R427</t>
  </si>
  <si>
    <t>R428</t>
  </si>
  <si>
    <t>Door Contact Fault - Door Contacts were jumped with doors open</t>
  </si>
  <si>
    <t>R429</t>
  </si>
  <si>
    <t>Rope Brake Fault</t>
  </si>
  <si>
    <t>R432</t>
  </si>
  <si>
    <t>Drive Not Ready to Run</t>
  </si>
  <si>
    <t>R433</t>
  </si>
  <si>
    <t>R434</t>
  </si>
  <si>
    <t>Communication Fault on Duplex or Group</t>
  </si>
  <si>
    <t>R435</t>
  </si>
  <si>
    <t>R436</t>
  </si>
  <si>
    <t>Drive On Input went Off while car was running</t>
  </si>
  <si>
    <t>R437</t>
  </si>
  <si>
    <t>R438</t>
  </si>
  <si>
    <t>Leveling Sw Fault - Both Leveling Sws were on at the same time</t>
  </si>
  <si>
    <t>R439</t>
  </si>
  <si>
    <t>Earthquake Operation initiated</t>
  </si>
  <si>
    <t>R442</t>
  </si>
  <si>
    <t>High Speed Counter Failure</t>
  </si>
  <si>
    <t>R443</t>
  </si>
  <si>
    <t>R444</t>
  </si>
  <si>
    <t>Fire Service Initiated</t>
  </si>
  <si>
    <t>R445</t>
  </si>
  <si>
    <t>R446</t>
  </si>
  <si>
    <t>Machine Room Smoke Sensor tripped</t>
  </si>
  <si>
    <t>R447</t>
  </si>
  <si>
    <t>R448</t>
  </si>
  <si>
    <t>Runaway Fault. Brake Micro or Overspeed when stopped.</t>
  </si>
  <si>
    <t>R449</t>
  </si>
  <si>
    <t>Hydro=Phase Loss; Traction=Brake Switch failed</t>
  </si>
  <si>
    <t>R452</t>
  </si>
  <si>
    <t>Oil Viscosity (Hydro Only)</t>
  </si>
  <si>
    <t>R453</t>
  </si>
  <si>
    <t>R454</t>
  </si>
  <si>
    <t>Rope Brake Check Failed</t>
  </si>
  <si>
    <t>R455</t>
  </si>
  <si>
    <t>R456</t>
  </si>
  <si>
    <t>Door Zone Sw Fault. Inputs stuck on.</t>
  </si>
  <si>
    <t>R457</t>
  </si>
  <si>
    <t>R458</t>
  </si>
  <si>
    <t>Redundancy - Non-running relay failed</t>
  </si>
  <si>
    <t>R459</t>
  </si>
  <si>
    <t>Redundancy - running relay failed</t>
  </si>
  <si>
    <t>R462</t>
  </si>
  <si>
    <t>FS Relay failed at start of run</t>
  </si>
  <si>
    <t>R463</t>
  </si>
  <si>
    <t>R464</t>
  </si>
  <si>
    <t>R465</t>
  </si>
  <si>
    <t>R466</t>
  </si>
  <si>
    <t>Redundancy - Inspection relay failed</t>
  </si>
  <si>
    <t>R467</t>
  </si>
  <si>
    <t>R468</t>
  </si>
  <si>
    <t>R469</t>
  </si>
  <si>
    <t>R472</t>
  </si>
  <si>
    <t>R473</t>
  </si>
  <si>
    <t>R474</t>
  </si>
  <si>
    <t>R475</t>
  </si>
  <si>
    <t>R476</t>
  </si>
  <si>
    <t>R477</t>
  </si>
  <si>
    <t>R478</t>
  </si>
  <si>
    <t>R479</t>
  </si>
  <si>
    <t>R482</t>
  </si>
  <si>
    <t>R483</t>
  </si>
  <si>
    <t>R484</t>
  </si>
  <si>
    <t>R485</t>
  </si>
  <si>
    <t>R486</t>
  </si>
  <si>
    <t>R487</t>
  </si>
  <si>
    <t>R488</t>
  </si>
  <si>
    <t>R489</t>
  </si>
  <si>
    <t>R492</t>
  </si>
  <si>
    <t>R493</t>
  </si>
  <si>
    <t>R494</t>
  </si>
  <si>
    <t>R495</t>
  </si>
  <si>
    <t>R496</t>
  </si>
  <si>
    <t>R497</t>
  </si>
  <si>
    <t>R498</t>
  </si>
  <si>
    <t>R499</t>
  </si>
  <si>
    <t>Last Scan</t>
  </si>
  <si>
    <t>Car Running the Wrong Direction</t>
  </si>
  <si>
    <t>Car Overspeed</t>
  </si>
  <si>
    <t>Brake Set Failure (50)</t>
  </si>
  <si>
    <t>Runaway Overspeed Fault</t>
  </si>
  <si>
    <t>Rope Gripper or Emergency Brake Activated (49)</t>
  </si>
  <si>
    <t>Whisper Flex Faulted (52)</t>
  </si>
  <si>
    <t>Loss of Phone Line (54)</t>
  </si>
  <si>
    <t>Low Oil Pressure Switch (57)</t>
  </si>
  <si>
    <t>Hoist Motor Overload (29)</t>
  </si>
  <si>
    <t>Governor Safety Switch Tripped (23)</t>
  </si>
  <si>
    <t>Top Final Limit is Open (39)</t>
  </si>
  <si>
    <t>Bottom Final Limit Sw is Open (1)</t>
  </si>
  <si>
    <t>Pit Safety Switch Activation (34)</t>
  </si>
  <si>
    <t>Buffer Switch is Open (51)</t>
  </si>
  <si>
    <t>Car Safety Switch is Open (9)</t>
  </si>
  <si>
    <t>Top of Car Stop Switch Activation (40)</t>
  </si>
  <si>
    <t>Side Exit Switch, Em Exit Switch (36)</t>
  </si>
  <si>
    <t>Gate Switch Fuse is Open (47)</t>
  </si>
  <si>
    <t>Compensation Cable Switch Tripped (53)</t>
  </si>
  <si>
    <t>Car Stop Switch Activation in Car (10)</t>
  </si>
  <si>
    <t>Em Exit Switch (38)</t>
  </si>
  <si>
    <t>Not Used</t>
  </si>
  <si>
    <t>Car Door Gate Sw Failure, Did Not Close (4)</t>
  </si>
  <si>
    <t>Hatch Door Safety Interlock Clipped out of Door Zone (25)</t>
  </si>
  <si>
    <t>Hatch Door Safety Interlock Failure (27)</t>
  </si>
  <si>
    <t>Car Gate Switch Failure, Did Not Open</t>
  </si>
  <si>
    <t>Door Close Limit Failure (46)</t>
  </si>
  <si>
    <t>Brake Lift Failure (2)</t>
  </si>
  <si>
    <t>Car Delayed from Running</t>
  </si>
  <si>
    <t>Overspeed, 110% of Contract Speed</t>
  </si>
  <si>
    <t>Loss of Tach Signal or Stalled Car</t>
  </si>
  <si>
    <t>Door Open Limit Failure (45)</t>
  </si>
  <si>
    <t>Door Open Pushbutton is Held Too Long or is Stuck (14)</t>
  </si>
  <si>
    <t>Hall Door Contact On with Door Close Limit On</t>
  </si>
  <si>
    <t>Up Slowdown Limit Failure (40)</t>
  </si>
  <si>
    <t>Down Slowdown Limit Switch Failure (16)</t>
  </si>
  <si>
    <t>Up Level Switch Stuck</t>
  </si>
  <si>
    <t>Down Level Switch Stuck</t>
  </si>
  <si>
    <t>Door Zone Switch Stuck</t>
  </si>
  <si>
    <t>Low Oil Timer (56)</t>
  </si>
  <si>
    <t>Stalled in Leveling</t>
  </si>
  <si>
    <t>Door Motor Overload Failure (13)</t>
  </si>
  <si>
    <t>Safety String Device is Jumped</t>
  </si>
  <si>
    <t>Door String is Jumped</t>
  </si>
  <si>
    <t>Redundancy Monitoring Fault</t>
  </si>
  <si>
    <t>Brake Monitor Fault</t>
  </si>
  <si>
    <t>Car Door Safety Edge Obstruction (5)</t>
  </si>
  <si>
    <t>Car Out of Door Zone (7)</t>
  </si>
  <si>
    <t>Power Up</t>
  </si>
  <si>
    <t>Hall Call Indicator Light Fuse is Open (25)</t>
  </si>
  <si>
    <t>Communication Failure (Duplex)</t>
  </si>
  <si>
    <t>Communication Failure (Group)</t>
  </si>
  <si>
    <t>Safety String Fuse is Open</t>
  </si>
  <si>
    <t>Car Call Indicator Light Fuse Protection Failure (3)</t>
  </si>
  <si>
    <t>Car Lantern/Buzzer/Fire Light Fuse is Open (6)</t>
  </si>
  <si>
    <t>Car Safety Circuit Fuse is Open (8)</t>
  </si>
  <si>
    <t>Governor / Pit Fuse is Open (24)</t>
  </si>
  <si>
    <t>Car Safety or Stop Sw Fuse is Open</t>
  </si>
  <si>
    <t>Final Limit Fuse is Open (19)</t>
  </si>
  <si>
    <t>Door Lock Fuse is Open (11)</t>
  </si>
  <si>
    <t>Module Supply Fuse is Open (32)</t>
  </si>
  <si>
    <t>Normal Limits Fuse is Open (33)</t>
  </si>
  <si>
    <t>Slowdown Limits Fuse is Open (37)</t>
  </si>
  <si>
    <t>Loss of AC Phase (31)</t>
  </si>
  <si>
    <t>Up Normal Limit Failure (41)</t>
  </si>
  <si>
    <t>Down Normal Limit Failure (15)</t>
  </si>
  <si>
    <t>Frequency Control Drive Tripped (20)</t>
  </si>
  <si>
    <t>Line Voltage Failure (30)</t>
  </si>
  <si>
    <t>Emergency Terminal Slowdown Detection Overspeed Fault (if used).  An overspeed was detected at a terminal landing, or the ETSD Sws did not operate properly.  See ETSD sheet.</t>
  </si>
  <si>
    <t>Emergency Terminal Slowdown Detection Switch Fault (if used).  The ETSD Sws did not operate properly at the terminal landing.  See ETSD sheet.</t>
  </si>
  <si>
    <t>The Drive On Input went off while the car was running.</t>
  </si>
  <si>
    <t>Rope Brake Check Fault. The Rope Brake contacts failed their self-check, which is performed before every run.</t>
  </si>
  <si>
    <t>FS Fault. The car tried to run Fast Speed, but did not pass a floor. After 20 attempts, the car will shut down. This can be caused by the FS relays failing to cut out Leveling, or by the car tripping the Door Contacts as the car starts.</t>
  </si>
  <si>
    <t>The HSC OK signal to the CPU went off. Cycle power, or replace the HSC card.</t>
  </si>
  <si>
    <t>Earthquake Operation was initiated.</t>
  </si>
  <si>
    <t>The Brake Micro Switch Input was on during a Floor-to-floor run.</t>
  </si>
  <si>
    <t>The 2nd (Emergency) Brake Micro Switch Input was on during a Floor-to-floor run.</t>
  </si>
  <si>
    <t>The Safe Input was on while the car was running.</t>
  </si>
  <si>
    <t>The Drive On Input was off while the car was running.</t>
  </si>
  <si>
    <t>The Safe Input was on after the car stopped.</t>
  </si>
  <si>
    <t>The Drive On Input was on after the car stopped.</t>
  </si>
  <si>
    <t>The 2nd (Emergency) Brake output was on and the Safe2 Monitoring Input was on.</t>
  </si>
  <si>
    <t>The car was running but the Safe2 Monitoring Input was on.</t>
  </si>
  <si>
    <t>The 2nd (Emergency) Brake output was off and the Safe2 Monitoring Input was off.</t>
  </si>
  <si>
    <t>The Door Zone Input was on while the car was running.</t>
  </si>
  <si>
    <t>Redundancy Fault. The Rope Brake Monitor Input was on when the RB and RBX outputs were off.</t>
  </si>
  <si>
    <t>Redundancy Fault. The Rope Brake Monitor Input was on when the RB and RBC outputs were off.</t>
  </si>
  <si>
    <t>Redundancy Fault. The Rope Brake Check Monitor Input was on when the RBC output was off.</t>
  </si>
  <si>
    <t>Redundancy Fault. The ESB Monitor Input was on when the terminal 3 Monitor Input was off.</t>
  </si>
  <si>
    <t>Redundancy Fault. The ESB Monitor Input was on when the SB output was off.</t>
  </si>
  <si>
    <t>Redundancy Fault. The 2nd (Emergency) Brake Sw Input was off when the 2nd (Emergency) Brake output was off.</t>
  </si>
  <si>
    <t>Redundancy Fault. The 2nd (Emergency) Brake Sw Input was on when the 2nd (Emergency) Brake output was on.</t>
  </si>
  <si>
    <t>Redundancy Fault. The LV Monitor Input was on while the Up and Down Level Sw Inputs were both off.</t>
  </si>
  <si>
    <t>Redundancy Fault. The LV Monitor Input was on while the Up and Down Level Sw Inputs were both on.</t>
  </si>
  <si>
    <t>Redundancy Fault. The LV Monitor Input was on while the Door Zone Input was off.</t>
  </si>
  <si>
    <t>Redundancy Fault. The LV Monitor Input was on while the terminal 3 Monitoring Input was off.</t>
  </si>
  <si>
    <t>Redundancy Fault. The UD1 Monitor Input was on while the car was not running.</t>
  </si>
  <si>
    <t>Redundancy Fault. The UD1 Monitor Input was on while the terminal 3 Monitoring Input was off.</t>
  </si>
  <si>
    <t>Redundancy Fault. The UD2 Monitor Input was on while the car was not running.</t>
  </si>
  <si>
    <t>Redundancy Fault. The UD2 Monitor Input was on while the terminal 3 Monitoring Input was off.</t>
  </si>
  <si>
    <t>Redundancy Fault. The terminal 4 Monitor Input was on after the In Car Stop Sw had been opened.</t>
  </si>
  <si>
    <t>Redundancy Fault. The DF Monitor Input was off while the DF output was on.</t>
  </si>
  <si>
    <t>Redundancy Fault. The DF Monitor Input was on while the DF output was off.</t>
  </si>
  <si>
    <t>Redundancy Fault. The DF Monitor Input was on while the terminal 5 Monitor Input was off.</t>
  </si>
  <si>
    <t>Redundancy Fault. The terminal 5X Monitor Input was on while the terminal 3 Monitor Input was off.</t>
  </si>
  <si>
    <t>Redundancy Fault. The terminal 3X Monitor Input was on while the terminal 3 Monitor Input was off.</t>
  </si>
  <si>
    <t>Redundancy Fault. The terminal 4X Monitor Input was on while the terminal 4 Monitor Input was off.</t>
  </si>
  <si>
    <t>Redundancy Fault. The terminal 5 Monitor Input was on while the terminal 4 Monitor Input was off.</t>
  </si>
  <si>
    <t>Redundancy Fault. The terminal IN6 Monitor Input was on while the terminal INS Input was on.</t>
  </si>
  <si>
    <t>Redundancy Fault. The terminal IN6 Monitor Input was on while the terminal 4 Input was off.</t>
  </si>
  <si>
    <t>Redundancy Fault. The terminal IN9 Monitor Input was on while the terminal INS Input was on.</t>
  </si>
  <si>
    <t>Redundancy Fault. The terminal IN9 Monitor Input was on while the terminal 4 Input was off.</t>
  </si>
  <si>
    <t>Redundancy Fault. The terminal IA1 Monitor Input was on while the terminal INS Input was on. This is used with Inspection Access only.</t>
  </si>
  <si>
    <t>Redundancy Fault. The terminal IA1 Monitor Input was on while the terminal 4 Input was off. This is used with Inspection Access only.</t>
  </si>
  <si>
    <t>Redundancy Fault. The terminal IA2 Monitor Input was on while the terminal INS Input was on. This is used with Inspection Access only.</t>
  </si>
  <si>
    <t>Redundancy Fault. The terminal IA2 Monitor Input was on while the terminal 4 Input was off. This is used with Inspection Access only.</t>
  </si>
  <si>
    <t>Redundancy Fault. The terminal IA3 Monitor Input was on while the terminal INS Input was on. This is used with Inspection Access only.</t>
  </si>
  <si>
    <t>Redundancy Fault. The terminal IA3 Monitor Input was on while the terminal 4 Input was off. This is used with Inspection Access only.</t>
  </si>
  <si>
    <t>Redundancy Fault. The Inspection Enable Button Input was not released between runs on Inspection. This fault is not maintained, but will clear when the Inspection Enable Button is released.</t>
  </si>
  <si>
    <t>Jumped Safety Device. Input GOVC was on while 1Y was off.</t>
  </si>
  <si>
    <t>Jumped Safety Device. Input FLSC was on while GOVC was off.</t>
  </si>
  <si>
    <t>Jumped Safety Device. Input PITC was on while terminal 1W or FLSC was off.</t>
  </si>
  <si>
    <t>Jumped Safety Device. Input terminal 2 (Fuse M5) was on while PITC was off.</t>
  </si>
  <si>
    <t>Jumped Safety Device. Input terminal 1 (Fuse M1) was on while terminal 1W or FLSC was off.</t>
  </si>
  <si>
    <t>Jumped Safety Device. Input terminal 1A (Fuse M2) was on while terminal 1W or FLSC was off.</t>
  </si>
  <si>
    <t>Jumped Safety Device. Input terminal 2 (Fuse M5) was on while terminal 1W or FLSC was off.</t>
  </si>
  <si>
    <t>Jumped Safety Device. Input terminal 102 (Up Final) was on while terminal 101 was off.</t>
  </si>
  <si>
    <t>Jumped Safety Device. Input terminal 103 (Down Final) was on while terminal 102 was off.</t>
  </si>
  <si>
    <t>Jumped Safety Device. Input terminal FLSC (Finals Relay) was on while terminal 103 was off.</t>
  </si>
  <si>
    <t>Jumped Safety Device. Input terminal 119 (Governor) was on while terminal 118 was off.</t>
  </si>
  <si>
    <t>Jumped Safety Device. Input terminal 120 (Buffer Sw) was on while terminal 119 was off.</t>
  </si>
  <si>
    <t>Jumped Safety Device. Input terminal 121 (Comp Sw) was on while terminal 120 was off.</t>
  </si>
  <si>
    <t>Jumped Safety Device. Input terminal 122 (Pit Door Sw) was on while terminal 121 was off.</t>
  </si>
  <si>
    <t>Jumped Safety Device. Input terminal GOVC (Governor Relay) was on while terminal 122 was off.</t>
  </si>
  <si>
    <t>Jumped Safety Device. Input terminal 105 (Car Gate Sw) was on while terminal 104 was off.</t>
  </si>
  <si>
    <t>Jumped Safety Device. Input terminal 106 (Secondary Gate Sw) was on while terminal 105 was off.</t>
  </si>
  <si>
    <t>Jumped Safety Device. Input terminal 4X (Car Gate) was on while terminal 106 and terminal IN9 were off.</t>
  </si>
  <si>
    <t>Jumped Safety Device. Input terminal 4X (Car Gate) was on while terminal 106 and terminal 4 were off.</t>
  </si>
  <si>
    <t>Jumped Safety Device. Input terminal 111 (Hall Doors) was on while terminal 110 was off.</t>
  </si>
  <si>
    <t>Jumped Safety Device. Input terminal 5X (Hall Doors) was on while terminal 111 and terminals IN6 and LV were off.</t>
  </si>
  <si>
    <t>Jumped Safety Device. Input terminal 5X (Hall Doors) was on while terminal 111 and terminal 4 were off.</t>
  </si>
  <si>
    <t>Jumped Safety Device. Input terminal 129 (Emergency Stop Sw) was on while terminal 128 was off.</t>
  </si>
  <si>
    <t>Jumped Safety Device. Input terminal 3X (Emergency Stop Sw) was on while terminal 129 and terminal SBM were off.</t>
  </si>
  <si>
    <t>Jumped Safety Device. Input terminal 3X (Emergency Stop Sw) was on while terminal 3 was off.</t>
  </si>
  <si>
    <t>Jumped Safety Device. Input terminal 113 (Up Normal) was on while terminal 112 was off.</t>
  </si>
  <si>
    <t>Jumped Safety Device. Input terminal 115 (Down Normal) was on while terminal 112 was off.</t>
  </si>
  <si>
    <t>Jumped Safety Device. Input terminal 14 (Up Normal) was on while terminal 113 was off.</t>
  </si>
  <si>
    <t>Jumped Safety Device. Input terminal 16 (Down Normal) was on while terminal 115 was off.</t>
  </si>
  <si>
    <t>Jumped Safety Device. Input terminal 117 (Pit Sw) was on while terminal 116 was off.</t>
  </si>
  <si>
    <t>Jumped Safety Device. Input terminal PITC (Pit Sw Monitor) was on while terminal 117 (Pit Sw) was off.</t>
  </si>
  <si>
    <t>Jumped Safety Device. Input terminal 124 (Emergency Exit Sw) was on while terminal 123 was off.</t>
  </si>
  <si>
    <t>Jumped Safety Device. Input terminal 125 (Car Safety Sw) was on while terminal 124 was off.</t>
  </si>
  <si>
    <t>Jumped Safety Device. Input terminal 126 (Inspection Stop Sw) was on while terminal 125 was off.</t>
  </si>
  <si>
    <t>Jumped Safety Device. Input terminal 127 (Side Exit Sw) was on while terminal 126 was off.</t>
  </si>
  <si>
    <t>Jumped Safety Device. Input terminal 2Y (CS Relay) was on while terminal 127 was off.</t>
  </si>
  <si>
    <t>Jumped Safety Device. Input terminal 18H (Up Slowdown Limit Sw) was on while terminal 18 was off.</t>
  </si>
  <si>
    <t>Jumped Safety Device. Input terminal 19H (Down Slowdown Limit Sw) was on while terminal 19 was off.</t>
  </si>
  <si>
    <t>Car Stuck. This is not a fault, but the car had a direction, but did not run. This is normally caused by someone holding the doors open.</t>
  </si>
  <si>
    <t>Overspeed Fault. The car exceeded 150fpm on Inspection operation.</t>
  </si>
  <si>
    <t>Overspeed Fault. The car exceeded 50fpm with the doors open.</t>
  </si>
  <si>
    <t>Door Contacts jumped. The Doors were fully open but the Car or Hall Door Contacts were closed.</t>
  </si>
  <si>
    <t>RopeBrake Monitor Check stuck on Step 1. The Rope Brake check is initiated before each run to test the integrity of the Rope Brake and/or the ETSD Board.</t>
  </si>
  <si>
    <t>RopeBrake Monitor Check stuck on Step 2</t>
  </si>
  <si>
    <t>RopeBrake Monitor Check stuck on Step 3</t>
  </si>
  <si>
    <t>RopeBrake Monitor Check stuck on Step 4</t>
  </si>
  <si>
    <t>RopeBrake Monitor fault. Inputs RC and RCM were both off at the same time, indicating the external Rope Brake check (on the ETSD board) detected a fault.</t>
  </si>
  <si>
    <t>Learn mode. This is manually initiated to learn the Floor Count values of the building.</t>
  </si>
  <si>
    <t>False Up Level. The car ran up at leveling speed. This is initiated during Learn Mode, or Earthquake. It allows the car to run to the next floor.</t>
  </si>
  <si>
    <t>False Down Level. This is initiated to return the car to floor level if it stops between floors.</t>
  </si>
  <si>
    <t>ETSD Board Fault 1. The car was going faster than the adjustable target speed (default=200fpm) but the ETSD Board did not energize input LSM.</t>
  </si>
  <si>
    <t>ETSD Board Fault 2. The car was going slower than the adjustable target speed (50fpm) and the ETSD Board did open input LSM</t>
  </si>
  <si>
    <t>ETSD Board Fault 3. ETM and EXM inputs were both de-energized. This indicates the ETSD Board has detected a fault.</t>
  </si>
  <si>
    <t>ETSD Board Fault 4. EXM input is on while the car is going faster than the target speed (default=90% of contract speed)</t>
  </si>
  <si>
    <t>ETSD Board Fault 5. ETM input did not match the ETSD Switch inputs at 31X and 32X.</t>
  </si>
  <si>
    <t>Shutdown Auto Reset initiated</t>
  </si>
  <si>
    <t>Excessive Shutdown Auto Resets. Car will shut down the next time it stops in the door zone.</t>
  </si>
  <si>
    <t>Printout Title</t>
  </si>
  <si>
    <t>Filename</t>
  </si>
  <si>
    <t>Run Timer Fault – Car was on a Floor-to-Floor Run</t>
  </si>
  <si>
    <t>Run Timer Fault – Car was releveling</t>
  </si>
  <si>
    <t>Brake Timer Fault – Car was on a Floor-to-Floor Run and the Brake Micro Sw Input did not open</t>
  </si>
  <si>
    <t>Brake Timer Fault – Car was on a Floor-to-Floor Run and the Emergency Brake Contactor Input did not open</t>
  </si>
  <si>
    <t>Brake Timer Fault – Car was on a Floor-to-Floor Run and the 2nd Emergency Brake Contactor Input did not open</t>
  </si>
  <si>
    <t>Brake Timer Fault – Car was on a Floor-to-Floor Run and the Emergency Brake Micro Sw Input did not open</t>
  </si>
  <si>
    <t>Brake Timer Fault – Car was running and the Safe Input did not open</t>
  </si>
  <si>
    <t>Brake Timer Fault – Car was running and the Drive On Input did not energize</t>
  </si>
  <si>
    <t>Brake Timer Fault – Car was stopped and the Safe Input did not energize</t>
  </si>
  <si>
    <t>Brake Timer Fault – Car was stopped and the Drive On Input did not de-energize</t>
  </si>
  <si>
    <t>Brake Timer Fault – The Emergency Brake Output was on and the Em Brake Contactor Input was on</t>
  </si>
  <si>
    <t>Brake Timer Fault – The car was running and the Em Brake Contactor Input was on</t>
  </si>
  <si>
    <t>Brake Timer Fault – The Emergency Brake Output was off and the Em Brake Contactor Input was also off</t>
  </si>
  <si>
    <t>Leveling Fault – Car was on a Floor-to-Floor run and the Up Level Input was on</t>
  </si>
  <si>
    <t>Leveling Fault – Car was on a Floor-to-Floor run and the Down Level Input was on</t>
  </si>
  <si>
    <t>Leveling Fault – Car was releveling and the Up Level Input was on</t>
  </si>
  <si>
    <t>Leveling Fault – Car was releveling and the Down Level Input was on</t>
  </si>
  <si>
    <t>Emergency Power was initiated</t>
  </si>
  <si>
    <t>Door Open Fault – the Doors were opening but the Door Close Limit Sw Input did not energize</t>
  </si>
  <si>
    <t>Door Open Fault – the Doors were opening and the Door Close Limit Sw Input did energize, Door Open Limit did not open.</t>
  </si>
  <si>
    <t>Door Close Fault – the Doors were closing but the Door Open Limit Sw Input did not close</t>
  </si>
  <si>
    <t>Door Close Fault – the Doors were closing, DOL closed, and DCL opened, but the Car Gate Input did not close</t>
  </si>
  <si>
    <t>Door Contact Fault – the Stop Switch or Safety String opened</t>
  </si>
  <si>
    <t>Door Contact Fault – the Stop Switch was closed, but the Door Close Limit Input was energized</t>
  </si>
  <si>
    <t>Door Contact Fault – the Stop Switch was closed, and DCL was open, but the Car Gate was also open</t>
  </si>
  <si>
    <t>Door Zone Fault – the car was running, and when it stopped it was not in the Door Zone</t>
  </si>
  <si>
    <t>Door Zone Fault – the car was not running, and the Door Zone Input de-energized</t>
  </si>
  <si>
    <t>Car Stuck Fault.  The car was held at a floor for more than 30 seconds, with calls registered</t>
  </si>
  <si>
    <t>High Speed Counter Fault – the car exceeded 110% of contract speed</t>
  </si>
  <si>
    <t>High Speed Counter Fault – the car exceeded 150fpm on Inspection</t>
  </si>
  <si>
    <t>High Speed Counter Fault – the car exceeded 50fpm with the doors open</t>
  </si>
  <si>
    <t>High Speed Counter Fault – tachometer showed the car running the wrong direction</t>
  </si>
  <si>
    <t>High Speed Counter Fault – loss of Tachometer signal</t>
  </si>
  <si>
    <t>Emergency Terminal Slowdown Detection Overspeed Fault</t>
  </si>
  <si>
    <t>Emergency Terminal Slowdown Detection Overspeed Sws did not operate properly</t>
  </si>
  <si>
    <t>Door Check Fault – Car Gate Input was energized</t>
  </si>
  <si>
    <t>Door Check Fault – Hall Door Input was energized</t>
  </si>
  <si>
    <t>Door Check Fault – Car Gate and Hall Door Inputs were energized</t>
  </si>
  <si>
    <t>Rope Brake Fault. The car moved out of the Door Zone with the doors open</t>
  </si>
  <si>
    <t>Drive Ready Fault. The Drive Ready Input went off</t>
  </si>
  <si>
    <t>Communication with the other controller(s) failed</t>
  </si>
  <si>
    <t>Up and Down Level Switches were both on at the same time.</t>
  </si>
  <si>
    <t>Fire Service was initiated from a Fire Sensor or the Fire Sw.</t>
  </si>
  <si>
    <t>Machine Room Fire Sensor tripped.</t>
  </si>
  <si>
    <t>Runaway Fault. Car exceeded 50fpm when it should not be running</t>
  </si>
  <si>
    <t>Brake Sw Fault. The Brake Micros Sw indicated the Brake failed to drop</t>
  </si>
  <si>
    <t>Brake Sw Fault. The Second Brake Micros Sw indicated the Second or Emergency Brake failed to drop</t>
  </si>
  <si>
    <t xml:space="preserve">Rope Brake Check Fault – failed at Step 1. </t>
  </si>
  <si>
    <t xml:space="preserve">Rope Brake Check Fault – failed at Step 2. </t>
  </si>
  <si>
    <t xml:space="preserve">Rope Brake Check Fault – failed at Step 3. </t>
  </si>
  <si>
    <t>Rope Brake Check Fault – failed at Step 4</t>
  </si>
  <si>
    <t xml:space="preserve">Rope Brake Check Fault – failed at Step 5. </t>
  </si>
  <si>
    <t>Door Zone input stuck on.</t>
  </si>
  <si>
    <t xml:space="preserve">FS Fault. The car tried to run Fast Speed, but did not pass a floor. </t>
  </si>
  <si>
    <t>The Inspection Input opened while the car was running.</t>
  </si>
  <si>
    <t>Redundancy Fault. Rope Brake Monitor Input was on when the RB and RBX or RBC outputs were off.</t>
  </si>
  <si>
    <t>Redundancy Fault. Rope Brake Check Monitor Input was on when the RBC output was off.</t>
  </si>
  <si>
    <t>Redundancy Fault. Brake Micro Sw Input was off when the car was stopped.</t>
  </si>
  <si>
    <t>Redundancy Fault. Brake Contactor Monitor Input was off when the car was stopped.</t>
  </si>
  <si>
    <t>Redundancy Fault. ESB Monitor Input was on when the terminal 3 Monitor Input was off.</t>
  </si>
  <si>
    <t>Redundancy Fault. ESB Monitor Input was on when the SB output was off.</t>
  </si>
  <si>
    <t>Redundancy Fault. Emergency Brake Micro Sw Input was off when the Emergency Brake output was off.</t>
  </si>
  <si>
    <t>Redundancy Fault. 2nd (Emergency) Brake Sw Input was off when the 2nd (Emergency) Brake output was off.</t>
  </si>
  <si>
    <t>Redundancy Fault. 2nd Brake Check Monitor Input was on while the Brake Output was on or the Emerg Brake Monitor Input was off.</t>
  </si>
  <si>
    <t>Redundancy Fault. 2nd (Emergency) Brake Sw Input was on when the 2nd (Emergency) Brake output was on.</t>
  </si>
  <si>
    <t>Redundancy Fault. Brake Hold Monitor Input was on while the Brake Hold Output was on.</t>
  </si>
  <si>
    <t>Redundancy Fault. Brake Hold Monitor Input was off while the Brake Hold Output was off.</t>
  </si>
  <si>
    <t>Redundancy Fault. LV Monitor Input was on while the Up and Down Level Sw Inputs were both off.</t>
  </si>
  <si>
    <t>Redundancy Fault. LV Monitor Input was on while the Up and Down Level Sw Inputs were both on.</t>
  </si>
  <si>
    <t>Redundancy Fault. LV Monitor Input was on while the Door Zone Input was off.</t>
  </si>
  <si>
    <t>Redundancy Fault. LV Monitor Input was on while the terminal 3 Monitoring Input was off.</t>
  </si>
  <si>
    <t>Redundancy Fault. UD1 Monitor Input was on while the car was not running.</t>
  </si>
  <si>
    <t>Redundancy Fault. UD2 Monitor Input was on while the car was not running.</t>
  </si>
  <si>
    <t>Redundancy Fault. 4 Monitor Input was on after the In Car Stop Sw had been opened.</t>
  </si>
  <si>
    <t>Redundancy Fault. DF Monitor Input was off while the DF output was on.</t>
  </si>
  <si>
    <t>Redundancy Fault. DF Monitor Input was on while the DF output was off.</t>
  </si>
  <si>
    <t>Redundancy Fault. DF Monitor Input was on while the terminal 5 Monitor Input was off.</t>
  </si>
  <si>
    <t>Redundancy Fault. 5X Monitor Input was on while the terminal 3 Monitor Input was off.</t>
  </si>
  <si>
    <t>Redundancy Fault. 3X Monitor Input was on while the terminal 3 Monitor Input was off.</t>
  </si>
  <si>
    <t>Redundancy Fault. 4X Monitor Input was on while the terminal 4 Monitor Input was off.</t>
  </si>
  <si>
    <t>Redundancy Fault. 5 Monitor Input was on while the terminal 4 Monitor Input was off.</t>
  </si>
  <si>
    <t xml:space="preserve">Redundancy Fault. IN6 Monitor Input was stuck on. </t>
  </si>
  <si>
    <t xml:space="preserve">Redundancy Fault. IN9 Monitor Input was stuck on. </t>
  </si>
  <si>
    <t>Redundancy Fault. 4A Monitor Input was stuck on.</t>
  </si>
  <si>
    <t xml:space="preserve">Redundancy Fault. 5E Monitor Input was stuck on. </t>
  </si>
  <si>
    <t xml:space="preserve">Redundancy Fault. 5G Monitor Input was stuck on. </t>
  </si>
  <si>
    <t xml:space="preserve">Stop Switch or Safety String opened while the car was running. </t>
  </si>
  <si>
    <t>G-H 16</t>
  </si>
  <si>
    <t>G 48</t>
  </si>
  <si>
    <t>2-31 Ldgs</t>
  </si>
  <si>
    <t>33-63 Ldgs</t>
  </si>
  <si>
    <t>LDG Select</t>
  </si>
  <si>
    <t>Original (32Faults)</t>
  </si>
  <si>
    <t>Current (96 Faults)</t>
  </si>
  <si>
    <t>NYCHA (205 Faults)</t>
  </si>
  <si>
    <t>Table Select</t>
  </si>
  <si>
    <t>Future</t>
  </si>
  <si>
    <t>Select # of Landings from Buttons at right</t>
  </si>
  <si>
    <t>Select Fault Table from Buttons at right</t>
  </si>
  <si>
    <t>Fault 1</t>
  </si>
  <si>
    <t>Fault 2</t>
  </si>
  <si>
    <t>Fault 3</t>
  </si>
  <si>
    <t>Fault 4</t>
  </si>
  <si>
    <t>Fault 5</t>
  </si>
  <si>
    <t>Fault 6</t>
  </si>
  <si>
    <t>Fault 7</t>
  </si>
  <si>
    <t>Fault 8</t>
  </si>
  <si>
    <t>Fault 9</t>
  </si>
  <si>
    <t>Fault 10</t>
  </si>
  <si>
    <t>Fault 11</t>
  </si>
  <si>
    <t>Fault 12</t>
  </si>
  <si>
    <t>Fault 13</t>
  </si>
  <si>
    <t>Fault 14</t>
  </si>
  <si>
    <t>Fault 15</t>
  </si>
  <si>
    <t>Fault 16</t>
  </si>
  <si>
    <t>Fault 17</t>
  </si>
  <si>
    <t>Fault 18</t>
  </si>
  <si>
    <t>Fault 19</t>
  </si>
  <si>
    <t>Fault 20</t>
  </si>
  <si>
    <t>Fault 21</t>
  </si>
  <si>
    <t>Fault 22</t>
  </si>
  <si>
    <t>Fault 23</t>
  </si>
  <si>
    <t>Fault 24</t>
  </si>
  <si>
    <t>Fault 25</t>
  </si>
  <si>
    <t>Fault 26</t>
  </si>
  <si>
    <t>Fault 27</t>
  </si>
  <si>
    <t>Fault 28</t>
  </si>
  <si>
    <t>Fault 29</t>
  </si>
  <si>
    <t>Fault 30</t>
  </si>
  <si>
    <t>Fault 31</t>
  </si>
  <si>
    <t>Fault 32</t>
  </si>
  <si>
    <t>Fault 33</t>
  </si>
  <si>
    <t>Fault 34</t>
  </si>
  <si>
    <t>Fault 35</t>
  </si>
  <si>
    <t>Fault 36</t>
  </si>
  <si>
    <t>Fault 37</t>
  </si>
  <si>
    <t>Fault 38</t>
  </si>
  <si>
    <t>Fault 39</t>
  </si>
  <si>
    <t>Fault 40</t>
  </si>
  <si>
    <t>Fault 41</t>
  </si>
  <si>
    <t>Fault 42</t>
  </si>
  <si>
    <t>Fault 43</t>
  </si>
  <si>
    <t>Fault 44</t>
  </si>
  <si>
    <t>Fault 45</t>
  </si>
  <si>
    <t>Fault 46</t>
  </si>
  <si>
    <t>Fault 47</t>
  </si>
  <si>
    <t>Fault 48</t>
  </si>
  <si>
    <t>Fault 49</t>
  </si>
  <si>
    <t>Fault 50</t>
  </si>
  <si>
    <t>Fault 51</t>
  </si>
  <si>
    <t>Fault 52</t>
  </si>
  <si>
    <t>Fault 53</t>
  </si>
  <si>
    <t>Fault 54</t>
  </si>
  <si>
    <t>Fault 55</t>
  </si>
  <si>
    <t>Fault 56</t>
  </si>
  <si>
    <t>Fault 57</t>
  </si>
  <si>
    <t>Fault 58</t>
  </si>
  <si>
    <t>Fault 59</t>
  </si>
  <si>
    <t>Fault 60</t>
  </si>
  <si>
    <t>Fault 61</t>
  </si>
  <si>
    <t>Fault 62</t>
  </si>
  <si>
    <t>Fault 63</t>
  </si>
  <si>
    <t>Fault 64</t>
  </si>
  <si>
    <t>Fault 65</t>
  </si>
  <si>
    <t>Fault 66</t>
  </si>
  <si>
    <t>Fault 67</t>
  </si>
  <si>
    <t>Fault 68</t>
  </si>
  <si>
    <t>Fault 69</t>
  </si>
  <si>
    <t>Fault 70</t>
  </si>
  <si>
    <t>Fault 71</t>
  </si>
  <si>
    <t>Fault 72</t>
  </si>
  <si>
    <t>Fault 73</t>
  </si>
  <si>
    <t>Fault 74</t>
  </si>
  <si>
    <t>Fault 75</t>
  </si>
  <si>
    <t>Fault 76</t>
  </si>
  <si>
    <t>Fault 77</t>
  </si>
  <si>
    <t>Fault 78</t>
  </si>
  <si>
    <t>Fault 79</t>
  </si>
  <si>
    <t>Fault 80</t>
  </si>
  <si>
    <t>Fault 81</t>
  </si>
  <si>
    <t>Fault 82</t>
  </si>
  <si>
    <t>Fault 83</t>
  </si>
  <si>
    <t>Fault 84</t>
  </si>
  <si>
    <t>Fault 85</t>
  </si>
  <si>
    <t>Fault 86</t>
  </si>
  <si>
    <t>Fault 87</t>
  </si>
  <si>
    <t>Fault 88</t>
  </si>
  <si>
    <t>Fault 89</t>
  </si>
  <si>
    <t>Fault 90</t>
  </si>
  <si>
    <t>Fault 91</t>
  </si>
  <si>
    <t>Fault 92</t>
  </si>
  <si>
    <t>Fault 93</t>
  </si>
  <si>
    <t>Fault 94</t>
  </si>
  <si>
    <t>Fault 95</t>
  </si>
  <si>
    <t>Fault 96</t>
  </si>
  <si>
    <t>Fault 97</t>
  </si>
  <si>
    <t>Fault 98</t>
  </si>
  <si>
    <t>Fault 99</t>
  </si>
  <si>
    <t>Fault 100</t>
  </si>
  <si>
    <t>Fault 101</t>
  </si>
  <si>
    <t>Fault 102</t>
  </si>
  <si>
    <t>Fault 103</t>
  </si>
  <si>
    <t>Fault 104</t>
  </si>
  <si>
    <t>Fault 105</t>
  </si>
  <si>
    <t>Fault 106</t>
  </si>
  <si>
    <t>Fault 107</t>
  </si>
  <si>
    <t>Fault 108</t>
  </si>
  <si>
    <t>Fault 109</t>
  </si>
  <si>
    <t>Fault 110</t>
  </si>
  <si>
    <t>Fault 111</t>
  </si>
  <si>
    <t>Fault 112</t>
  </si>
  <si>
    <t>Fault 113</t>
  </si>
  <si>
    <t>Fault 114</t>
  </si>
  <si>
    <t>Fault 115</t>
  </si>
  <si>
    <t>Fault 116</t>
  </si>
  <si>
    <t>Fault 117</t>
  </si>
  <si>
    <t>Fault 118</t>
  </si>
  <si>
    <t>Fault 119</t>
  </si>
  <si>
    <t>Fault 120</t>
  </si>
  <si>
    <t>Fault 121</t>
  </si>
  <si>
    <t>Fault 122</t>
  </si>
  <si>
    <t>Fault 123</t>
  </si>
  <si>
    <t>Fault 124</t>
  </si>
  <si>
    <t>Fault 125</t>
  </si>
  <si>
    <t>Fault 126</t>
  </si>
  <si>
    <t>Fault 127</t>
  </si>
  <si>
    <t>Fault 128</t>
  </si>
  <si>
    <t>Fault 129</t>
  </si>
  <si>
    <t>Fault 130</t>
  </si>
  <si>
    <t>Fault 131</t>
  </si>
  <si>
    <t>Fault 132</t>
  </si>
  <si>
    <t>Fault 133</t>
  </si>
  <si>
    <t>Fault 134</t>
  </si>
  <si>
    <t>Fault 135</t>
  </si>
  <si>
    <t>Fault 136</t>
  </si>
  <si>
    <t>Fault 137</t>
  </si>
  <si>
    <t>Fault 138</t>
  </si>
  <si>
    <t>Fault 139</t>
  </si>
  <si>
    <t>Fault 140</t>
  </si>
  <si>
    <t>Fault 141</t>
  </si>
  <si>
    <t>Fault 142</t>
  </si>
  <si>
    <t>Fault 143</t>
  </si>
  <si>
    <t>Fault 144</t>
  </si>
  <si>
    <t>Fault 145</t>
  </si>
  <si>
    <t>Fault 146</t>
  </si>
  <si>
    <t>Fault 147</t>
  </si>
  <si>
    <t>Fault 148</t>
  </si>
  <si>
    <t>Fault 149</t>
  </si>
  <si>
    <t>Fault 150</t>
  </si>
  <si>
    <t>Fault 151</t>
  </si>
  <si>
    <t>Fault 152</t>
  </si>
  <si>
    <t>Fault 153</t>
  </si>
  <si>
    <t>Fault 154</t>
  </si>
  <si>
    <t>Fault 155</t>
  </si>
  <si>
    <t>Fault 156</t>
  </si>
  <si>
    <t>Fault 157</t>
  </si>
  <si>
    <t>Fault 158</t>
  </si>
  <si>
    <t>Fault 159</t>
  </si>
  <si>
    <t>Fault 160</t>
  </si>
  <si>
    <t>Fault 161</t>
  </si>
  <si>
    <t>Fault 162</t>
  </si>
  <si>
    <t>Fault 163</t>
  </si>
  <si>
    <t>Fault 164</t>
  </si>
  <si>
    <t>Fault 165</t>
  </si>
  <si>
    <t>Fault 166</t>
  </si>
  <si>
    <t>Fault 167</t>
  </si>
  <si>
    <t>Fault 168</t>
  </si>
  <si>
    <t>Fault 169</t>
  </si>
  <si>
    <t>Fault 170</t>
  </si>
  <si>
    <t>Fault 171</t>
  </si>
  <si>
    <t>Fault 172</t>
  </si>
  <si>
    <t>Fault 173</t>
  </si>
  <si>
    <t>Fault 174</t>
  </si>
  <si>
    <t>Fault 175</t>
  </si>
  <si>
    <t>Fault 176</t>
  </si>
  <si>
    <t>Fault 177</t>
  </si>
  <si>
    <t>Fault 178</t>
  </si>
  <si>
    <t>Fault 179</t>
  </si>
  <si>
    <t>Fault 180</t>
  </si>
  <si>
    <t>Fault 181</t>
  </si>
  <si>
    <t>Fault 182</t>
  </si>
  <si>
    <t>Fault 183</t>
  </si>
  <si>
    <t>Fault 184</t>
  </si>
  <si>
    <t>Fault 185</t>
  </si>
  <si>
    <t>Fault 186</t>
  </si>
  <si>
    <t>Fault 187</t>
  </si>
  <si>
    <t>Fault 188</t>
  </si>
  <si>
    <t>Fault 189</t>
  </si>
  <si>
    <t>Fault 190</t>
  </si>
  <si>
    <t>Fault 191</t>
  </si>
  <si>
    <t>Fault 192</t>
  </si>
  <si>
    <t>Fault 193</t>
  </si>
  <si>
    <t>Fault 194</t>
  </si>
  <si>
    <t>Fault 195</t>
  </si>
  <si>
    <t>Fault 196</t>
  </si>
  <si>
    <t>Fault 197</t>
  </si>
  <si>
    <t>Fault 198</t>
  </si>
  <si>
    <t>Fault 199</t>
  </si>
  <si>
    <t>Fault 200</t>
  </si>
  <si>
    <t>Fault 201</t>
  </si>
  <si>
    <t>Fault 202</t>
  </si>
  <si>
    <t>Fault 203</t>
  </si>
  <si>
    <t>Fault 204</t>
  </si>
  <si>
    <t>Fault 205</t>
  </si>
  <si>
    <t>Fault 206</t>
  </si>
  <si>
    <t>Fault 207</t>
  </si>
  <si>
    <t>Fault 208</t>
  </si>
  <si>
    <t>Fault 209</t>
  </si>
  <si>
    <t>Fault 210</t>
  </si>
  <si>
    <t>Fault 211</t>
  </si>
  <si>
    <t>Fault 212</t>
  </si>
  <si>
    <t>Fault 213</t>
  </si>
  <si>
    <t>Fault 214</t>
  </si>
  <si>
    <t>Fault 215</t>
  </si>
  <si>
    <t>Fault 216</t>
  </si>
  <si>
    <t>Fault 217</t>
  </si>
  <si>
    <t>Fault 218</t>
  </si>
  <si>
    <t>Fault 219</t>
  </si>
  <si>
    <t>Fault 220</t>
  </si>
  <si>
    <t>Fault 221</t>
  </si>
  <si>
    <t>Fault 222</t>
  </si>
  <si>
    <t>Fault 223</t>
  </si>
  <si>
    <t>Fault 224</t>
  </si>
  <si>
    <t>Fault 225</t>
  </si>
  <si>
    <t>Fault 226</t>
  </si>
  <si>
    <t>Fault 227</t>
  </si>
  <si>
    <t>Fault 228</t>
  </si>
  <si>
    <t>Fault 229</t>
  </si>
  <si>
    <t>Fault 230</t>
  </si>
  <si>
    <t>Fault 231</t>
  </si>
  <si>
    <t>Fault 232</t>
  </si>
  <si>
    <t>Fault 233</t>
  </si>
  <si>
    <t>Fault 234</t>
  </si>
  <si>
    <t>Fault 235</t>
  </si>
  <si>
    <t>Fault 236</t>
  </si>
  <si>
    <t>Fault 237</t>
  </si>
  <si>
    <t>Fault 238</t>
  </si>
  <si>
    <t>Fault 239</t>
  </si>
  <si>
    <t>Fault 240</t>
  </si>
  <si>
    <t>Fault 241</t>
  </si>
  <si>
    <t>Fault 242</t>
  </si>
  <si>
    <t>Fault 243</t>
  </si>
  <si>
    <t>Fault 244</t>
  </si>
  <si>
    <t>Fault 245</t>
  </si>
  <si>
    <t>Fault 246</t>
  </si>
  <si>
    <t>Fault 247</t>
  </si>
  <si>
    <t>Fault 248</t>
  </si>
  <si>
    <t>Fault 249</t>
  </si>
  <si>
    <t>Fault 250</t>
  </si>
  <si>
    <t>Fault 251</t>
  </si>
  <si>
    <t>Fault 252</t>
  </si>
  <si>
    <t>Fault 253</t>
  </si>
  <si>
    <t>Fault 254</t>
  </si>
  <si>
    <t>Fault 255</t>
  </si>
  <si>
    <t>Fault 0</t>
  </si>
  <si>
    <t>12/8/2014 CW</t>
  </si>
  <si>
    <t>Door Close Fault – Doors closing, DOL closed, DCL opened, Car Gate closed, Hall Door Contacts closed, but the car did not start to run</t>
  </si>
  <si>
    <t>Door Close Fault – Doors closing, DOL closed, and DCL opened, and Car Gate closed, but the Hall Door Contacts Input did not close</t>
  </si>
  <si>
    <t>Door Contact Fault – Stop Switch closed, DCL was open, the Car Gate was closed, the Hall Door Contacts Input was closed</t>
  </si>
  <si>
    <t>Door Contact Fault – Stop Switch closed, DCL was open, the Car Gate was closed, but the Hall Door Contacts Input was open</t>
  </si>
  <si>
    <t>Door Close Fault – Doors closing and the Door Open Limit Sw Input did close, but the Door Close Limit Sw Input did not open</t>
  </si>
  <si>
    <t>Virginia Controls</t>
  </si>
  <si>
    <t>&lt;JOBNUMBER&gt;</t>
  </si>
  <si>
    <t>Dn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</si>
</sst>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d/yy"/>
    <numFmt numFmtId="166" formatCode="&quot;Yes&quot;;&quot;Yes&quot;;&quot;No&quot;"/>
    <numFmt numFmtId="167" formatCode="&quot;True&quot;;&quot;True&quot;;&quot;False&quot;"/>
    <numFmt numFmtId="168" formatCode="&quot;On&quot;;&quot;On&quot;;&quot;Off&quot;"/>
    <numFmt numFmtId="169" formatCode="[$€-2]\ #,##0.00_);[Red]\([$€-2]\ #,##0.00\)"/>
  </numFmts>
  <fonts count="35">
    <font>
      <sz val="10"/>
      <name val="Arial"/>
      <family val="0"/>
    </font>
    <font>
      <b/>
      <sz val="20"/>
      <color indexed="9"/>
      <name val="Arial"/>
      <family val="2"/>
    </font>
    <font>
      <b/>
      <sz val="12"/>
      <name val="Arial"/>
      <family val="2"/>
    </font>
    <font>
      <b/>
      <sz val="14"/>
      <name val="Arial"/>
      <family val="2"/>
    </font>
    <font>
      <sz val="12"/>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8"/>
      <name val="Arial"/>
      <family val="2"/>
    </font>
    <font>
      <sz val="10"/>
      <color indexed="8"/>
      <name val="Arial"/>
      <family val="2"/>
    </font>
    <font>
      <sz val="11"/>
      <color indexed="8"/>
      <name val="Arial"/>
      <family val="2"/>
    </font>
    <font>
      <b/>
      <sz val="11"/>
      <color indexed="8"/>
      <name val="Arial"/>
      <family val="2"/>
    </font>
    <font>
      <b/>
      <sz val="12"/>
      <color indexed="8"/>
      <name val="Arial"/>
      <family val="2"/>
    </font>
    <font>
      <sz val="11"/>
      <name val="Arial"/>
      <family val="2"/>
    </font>
    <font>
      <b/>
      <sz val="11"/>
      <name val="Arial"/>
      <family val="2"/>
    </font>
    <font>
      <sz val="8"/>
      <name val="Tahoma"/>
      <family val="2"/>
    </font>
    <font>
      <sz val="10"/>
      <color indexed="49"/>
      <name val="Arial"/>
      <family val="2"/>
    </font>
    <font>
      <sz val="12"/>
      <color indexed="55"/>
      <name val="Arial"/>
      <family val="2"/>
    </font>
    <font>
      <sz val="10"/>
      <color theme="3" tint="0.39998000860214233"/>
      <name val="Arial"/>
      <family val="2"/>
    </font>
    <font>
      <sz val="12"/>
      <color theme="0" tint="-0.3499799966812134"/>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8"/>
        <bgColor indexed="64"/>
      </patternFill>
    </fill>
    <fill>
      <patternFill patternType="solid">
        <fgColor theme="4" tint="0.7999799847602844"/>
        <bgColor indexed="64"/>
      </patternFill>
    </fill>
    <fill>
      <patternFill patternType="solid">
        <fgColor rgb="FFFFFF00"/>
        <bgColor indexed="64"/>
      </patternFill>
    </fill>
    <fill>
      <patternFill patternType="solid">
        <fgColor rgb="FFFFFF9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7" borderId="1" applyNumberFormat="0" applyAlignment="0" applyProtection="0"/>
    <xf numFmtId="0" fontId="1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1" borderId="0" applyNumberFormat="0" applyBorder="0" applyAlignment="0" applyProtection="0"/>
    <xf numFmtId="0" fontId="0" fillId="22" borderId="7" applyNumberFormat="0" applyFont="0" applyAlignment="0" applyProtection="0"/>
    <xf numFmtId="0" fontId="14" fillId="7"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83">
    <xf numFmtId="0" fontId="0" fillId="0" borderId="0" xfId="0" applyAlignment="1">
      <alignment/>
    </xf>
    <xf numFmtId="0" fontId="0" fillId="23" borderId="0" xfId="0" applyFill="1" applyAlignment="1">
      <alignment/>
    </xf>
    <xf numFmtId="0" fontId="0" fillId="0" borderId="0" xfId="0" applyBorder="1" applyAlignment="1">
      <alignment/>
    </xf>
    <xf numFmtId="0" fontId="0" fillId="0" borderId="0" xfId="0" applyBorder="1" applyAlignment="1">
      <alignment horizontal="left"/>
    </xf>
    <xf numFmtId="0" fontId="4" fillId="0" borderId="0" xfId="0" applyFont="1" applyAlignment="1">
      <alignment horizontal="center"/>
    </xf>
    <xf numFmtId="0" fontId="0" fillId="0" borderId="0" xfId="0" applyFill="1" applyAlignment="1">
      <alignment/>
    </xf>
    <xf numFmtId="18" fontId="2" fillId="24" borderId="0" xfId="0" applyNumberFormat="1" applyFont="1" applyFill="1" applyAlignment="1" applyProtection="1">
      <alignment horizontal="center"/>
      <protection locked="0"/>
    </xf>
    <xf numFmtId="165" fontId="2" fillId="24" borderId="0" xfId="0" applyNumberFormat="1" applyFont="1" applyFill="1" applyAlignment="1" applyProtection="1">
      <alignment horizontal="center"/>
      <protection locked="0"/>
    </xf>
    <xf numFmtId="0" fontId="28" fillId="0" borderId="0" xfId="0" applyFont="1" applyAlignment="1">
      <alignment horizontal="center"/>
    </xf>
    <xf numFmtId="0" fontId="28" fillId="0" borderId="0" xfId="0" applyFont="1" applyAlignment="1">
      <alignment/>
    </xf>
    <xf numFmtId="0" fontId="29" fillId="0" borderId="0" xfId="0" applyFont="1" applyAlignment="1">
      <alignment horizontal="center"/>
    </xf>
    <xf numFmtId="0" fontId="29" fillId="0" borderId="0" xfId="0" applyFont="1" applyAlignment="1">
      <alignment/>
    </xf>
    <xf numFmtId="0" fontId="28" fillId="0" borderId="0" xfId="0" applyFont="1" applyAlignment="1">
      <alignment horizontal="center"/>
    </xf>
    <xf numFmtId="0" fontId="29" fillId="0" borderId="0" xfId="0" applyFont="1" applyAlignment="1">
      <alignment horizontal="right"/>
    </xf>
    <xf numFmtId="165" fontId="28" fillId="0" borderId="0" xfId="0" applyNumberFormat="1" applyFont="1" applyAlignment="1">
      <alignment/>
    </xf>
    <xf numFmtId="18" fontId="28" fillId="0" borderId="0" xfId="0" applyNumberFormat="1" applyFont="1" applyAlignment="1">
      <alignment/>
    </xf>
    <xf numFmtId="0" fontId="26" fillId="0" borderId="0" xfId="0" applyFont="1" applyAlignment="1" applyProtection="1">
      <alignment/>
      <protection/>
    </xf>
    <xf numFmtId="0" fontId="25" fillId="0" borderId="0" xfId="0" applyFont="1" applyAlignment="1" applyProtection="1">
      <alignment/>
      <protection/>
    </xf>
    <xf numFmtId="0" fontId="28" fillId="0" borderId="0" xfId="0" applyFont="1" applyAlignment="1" applyProtection="1">
      <alignment/>
      <protection/>
    </xf>
    <xf numFmtId="0" fontId="0" fillId="0" borderId="0" xfId="0" applyAlignment="1" applyProtection="1">
      <alignment/>
      <protection/>
    </xf>
    <xf numFmtId="0" fontId="28" fillId="0" borderId="0" xfId="0" applyFont="1" applyAlignment="1" applyProtection="1">
      <alignment horizontal="center"/>
      <protection/>
    </xf>
    <xf numFmtId="0" fontId="29" fillId="0" borderId="0" xfId="0" applyFont="1" applyAlignment="1" applyProtection="1">
      <alignment horizontal="center"/>
      <protection/>
    </xf>
    <xf numFmtId="0" fontId="29" fillId="24" borderId="10" xfId="0" applyFont="1" applyFill="1" applyBorder="1" applyAlignment="1" applyProtection="1">
      <alignment horizontal="center"/>
      <protection/>
    </xf>
    <xf numFmtId="0" fontId="0" fillId="25" borderId="0" xfId="0" applyFill="1" applyAlignment="1" applyProtection="1">
      <alignment/>
      <protection/>
    </xf>
    <xf numFmtId="0" fontId="1" fillId="25" borderId="0" xfId="0" applyFont="1" applyFill="1" applyAlignment="1" applyProtection="1">
      <alignment/>
      <protection/>
    </xf>
    <xf numFmtId="0" fontId="0" fillId="23" borderId="0" xfId="0" applyFill="1" applyAlignment="1" applyProtection="1">
      <alignment/>
      <protection/>
    </xf>
    <xf numFmtId="0" fontId="23" fillId="23" borderId="0" xfId="0" applyFont="1" applyFill="1" applyAlignment="1" applyProtection="1">
      <alignment/>
      <protection/>
    </xf>
    <xf numFmtId="0" fontId="24" fillId="23" borderId="0" xfId="0" applyFont="1" applyFill="1" applyAlignment="1" applyProtection="1">
      <alignment/>
      <protection/>
    </xf>
    <xf numFmtId="0" fontId="25" fillId="23" borderId="0" xfId="0" applyFont="1" applyFill="1" applyAlignment="1" applyProtection="1">
      <alignment horizontal="right"/>
      <protection/>
    </xf>
    <xf numFmtId="0" fontId="26" fillId="23" borderId="0" xfId="0" applyFont="1" applyFill="1" applyAlignment="1" applyProtection="1">
      <alignment horizontal="right"/>
      <protection/>
    </xf>
    <xf numFmtId="0" fontId="25" fillId="23" borderId="0" xfId="0" applyFont="1" applyFill="1" applyAlignment="1" applyProtection="1">
      <alignment horizontal="center"/>
      <protection/>
    </xf>
    <xf numFmtId="0" fontId="0" fillId="17" borderId="0" xfId="0" applyFill="1" applyAlignment="1" applyProtection="1">
      <alignment/>
      <protection/>
    </xf>
    <xf numFmtId="0" fontId="3" fillId="17" borderId="0" xfId="0" applyFont="1" applyFill="1" applyAlignment="1" applyProtection="1">
      <alignment/>
      <protection/>
    </xf>
    <xf numFmtId="0" fontId="5" fillId="17" borderId="0" xfId="0" applyFont="1" applyFill="1" applyAlignment="1" applyProtection="1">
      <alignment/>
      <protection/>
    </xf>
    <xf numFmtId="0" fontId="0" fillId="17" borderId="0" xfId="0" applyFont="1" applyFill="1" applyAlignment="1" applyProtection="1">
      <alignment/>
      <protection/>
    </xf>
    <xf numFmtId="0" fontId="2" fillId="23" borderId="0" xfId="0" applyFont="1" applyFill="1" applyAlignment="1" applyProtection="1">
      <alignment/>
      <protection/>
    </xf>
    <xf numFmtId="0" fontId="27" fillId="0" borderId="0" xfId="0" applyFont="1" applyAlignment="1" applyProtection="1">
      <alignment/>
      <protection/>
    </xf>
    <xf numFmtId="0" fontId="24" fillId="0" borderId="0" xfId="0" applyFont="1" applyAlignment="1" applyProtection="1">
      <alignment/>
      <protection/>
    </xf>
    <xf numFmtId="0" fontId="3" fillId="23" borderId="0" xfId="0" applyFont="1" applyFill="1" applyAlignment="1" applyProtection="1">
      <alignment/>
      <protection/>
    </xf>
    <xf numFmtId="0" fontId="2" fillId="17" borderId="0" xfId="0" applyFont="1" applyFill="1" applyAlignment="1" applyProtection="1">
      <alignment/>
      <protection locked="0"/>
    </xf>
    <xf numFmtId="0" fontId="2" fillId="24" borderId="0" xfId="0" applyFont="1" applyFill="1" applyAlignment="1" applyProtection="1">
      <alignment/>
      <protection locked="0"/>
    </xf>
    <xf numFmtId="0" fontId="28" fillId="23" borderId="0" xfId="0" applyFont="1" applyFill="1" applyAlignment="1" applyProtection="1">
      <alignment/>
      <protection/>
    </xf>
    <xf numFmtId="0" fontId="29" fillId="23" borderId="0" xfId="0" applyFont="1" applyFill="1" applyAlignment="1" applyProtection="1">
      <alignment/>
      <protection/>
    </xf>
    <xf numFmtId="0" fontId="28" fillId="0" borderId="0" xfId="0" applyFont="1" applyAlignment="1">
      <alignment horizontal="center" textRotation="90" wrapText="1"/>
    </xf>
    <xf numFmtId="0" fontId="0" fillId="0" borderId="0" xfId="0" applyFont="1" applyAlignment="1" applyProtection="1">
      <alignment/>
      <protection/>
    </xf>
    <xf numFmtId="0" fontId="0" fillId="0" borderId="0" xfId="0" applyFont="1" applyAlignment="1">
      <alignment/>
    </xf>
    <xf numFmtId="0" fontId="28" fillId="26" borderId="0" xfId="0" applyFont="1" applyFill="1" applyAlignment="1" applyProtection="1">
      <alignment/>
      <protection/>
    </xf>
    <xf numFmtId="0" fontId="28" fillId="26" borderId="0" xfId="0" applyFont="1" applyFill="1" applyAlignment="1">
      <alignment/>
    </xf>
    <xf numFmtId="0" fontId="2" fillId="24" borderId="0" xfId="0" applyFont="1" applyFill="1" applyAlignment="1">
      <alignment horizontal="center"/>
    </xf>
    <xf numFmtId="0" fontId="2" fillId="24" borderId="0" xfId="0" applyFont="1" applyFill="1" applyAlignment="1">
      <alignment/>
    </xf>
    <xf numFmtId="0" fontId="28" fillId="27" borderId="0" xfId="0" applyFont="1" applyFill="1" applyAlignment="1">
      <alignment horizontal="center"/>
    </xf>
    <xf numFmtId="0" fontId="3" fillId="27" borderId="0" xfId="0" applyFont="1" applyFill="1" applyAlignment="1">
      <alignment horizontal="left"/>
    </xf>
    <xf numFmtId="0" fontId="2" fillId="27" borderId="0" xfId="0" applyFont="1" applyFill="1" applyAlignment="1">
      <alignment horizontal="center"/>
    </xf>
    <xf numFmtId="0" fontId="2" fillId="27" borderId="0" xfId="0" applyFont="1" applyFill="1" applyAlignment="1">
      <alignment/>
    </xf>
    <xf numFmtId="0" fontId="28" fillId="28" borderId="0" xfId="0" applyFont="1" applyFill="1" applyAlignment="1" applyProtection="1">
      <alignment/>
      <protection/>
    </xf>
    <xf numFmtId="0" fontId="28" fillId="28" borderId="0" xfId="0" applyFont="1" applyFill="1" applyAlignment="1">
      <alignment/>
    </xf>
    <xf numFmtId="0" fontId="0" fillId="27" borderId="0" xfId="0" applyFill="1" applyAlignment="1">
      <alignment/>
    </xf>
    <xf numFmtId="0" fontId="29" fillId="27" borderId="0" xfId="0" applyFont="1" applyFill="1" applyAlignment="1" applyProtection="1">
      <alignment/>
      <protection/>
    </xf>
    <xf numFmtId="0" fontId="28" fillId="27" borderId="0" xfId="0" applyFont="1" applyFill="1" applyAlignment="1" applyProtection="1">
      <alignment horizontal="center"/>
      <protection/>
    </xf>
    <xf numFmtId="0" fontId="29" fillId="27" borderId="0" xfId="0" applyFont="1" applyFill="1" applyAlignment="1" applyProtection="1">
      <alignment horizontal="center"/>
      <protection/>
    </xf>
    <xf numFmtId="0" fontId="28" fillId="27" borderId="0" xfId="0" applyFont="1" applyFill="1" applyAlignment="1" applyProtection="1">
      <alignment/>
      <protection/>
    </xf>
    <xf numFmtId="0" fontId="5" fillId="27" borderId="0" xfId="0" applyFont="1" applyFill="1" applyAlignment="1" applyProtection="1">
      <alignment/>
      <protection/>
    </xf>
    <xf numFmtId="0" fontId="29" fillId="27" borderId="0" xfId="0" applyFont="1" applyFill="1" applyAlignment="1">
      <alignment/>
    </xf>
    <xf numFmtId="0" fontId="0" fillId="27" borderId="0" xfId="0" applyFont="1" applyFill="1" applyAlignment="1">
      <alignment/>
    </xf>
    <xf numFmtId="0" fontId="0" fillId="28" borderId="0" xfId="0" applyFont="1" applyFill="1" applyAlignment="1">
      <alignment/>
    </xf>
    <xf numFmtId="0" fontId="33" fillId="0" borderId="0" xfId="0" applyFont="1" applyAlignment="1">
      <alignment/>
    </xf>
    <xf numFmtId="0" fontId="0" fillId="25" borderId="0" xfId="0" applyFont="1" applyFill="1" applyAlignment="1" applyProtection="1">
      <alignment horizontal="right"/>
      <protection/>
    </xf>
    <xf numFmtId="0" fontId="34" fillId="25" borderId="0" xfId="0" applyFont="1" applyFill="1" applyAlignment="1" applyProtection="1">
      <alignment horizontal="right"/>
      <protection/>
    </xf>
    <xf numFmtId="0" fontId="28" fillId="0" borderId="11" xfId="0" applyFont="1" applyBorder="1" applyAlignment="1">
      <alignment horizontal="center"/>
    </xf>
    <xf numFmtId="165" fontId="28" fillId="0" borderId="11" xfId="0" applyNumberFormat="1" applyFont="1" applyBorder="1" applyAlignment="1">
      <alignment/>
    </xf>
    <xf numFmtId="18" fontId="28" fillId="0" borderId="11" xfId="0" applyNumberFormat="1" applyFont="1" applyBorder="1" applyAlignment="1">
      <alignment/>
    </xf>
    <xf numFmtId="0" fontId="28" fillId="27" borderId="11" xfId="0" applyFont="1" applyFill="1" applyBorder="1" applyAlignment="1">
      <alignment horizontal="center"/>
    </xf>
    <xf numFmtId="0" fontId="28" fillId="0" borderId="11" xfId="0" applyFont="1" applyBorder="1" applyAlignment="1">
      <alignment/>
    </xf>
    <xf numFmtId="0" fontId="28" fillId="0" borderId="11" xfId="0" applyFont="1" applyBorder="1" applyAlignment="1">
      <alignment horizontal="center"/>
    </xf>
    <xf numFmtId="0" fontId="4" fillId="0" borderId="11" xfId="0" applyFont="1" applyBorder="1" applyAlignment="1">
      <alignment horizontal="center"/>
    </xf>
    <xf numFmtId="0" fontId="0" fillId="0" borderId="11" xfId="0" applyBorder="1" applyAlignment="1">
      <alignment/>
    </xf>
    <xf numFmtId="0" fontId="3" fillId="0" borderId="0" xfId="0" applyFont="1" applyAlignment="1">
      <alignment/>
    </xf>
    <xf numFmtId="0" fontId="29" fillId="27" borderId="0" xfId="0" applyFont="1" applyFill="1" applyAlignment="1">
      <alignment horizontal="center" textRotation="90" wrapText="1"/>
    </xf>
    <xf numFmtId="0" fontId="29" fillId="27" borderId="12" xfId="0" applyFont="1" applyFill="1" applyBorder="1" applyAlignment="1">
      <alignment horizontal="center" textRotation="90" wrapText="1"/>
    </xf>
    <xf numFmtId="0" fontId="29" fillId="27" borderId="0" xfId="0" applyFont="1" applyFill="1" applyAlignment="1">
      <alignment horizontal="center"/>
    </xf>
    <xf numFmtId="0" fontId="29" fillId="27" borderId="12" xfId="0" applyFont="1" applyFill="1" applyBorder="1" applyAlignment="1">
      <alignment horizontal="center"/>
    </xf>
    <xf numFmtId="0" fontId="28" fillId="0" borderId="0" xfId="0" applyFont="1" applyAlignment="1">
      <alignment horizontal="center" textRotation="90" wrapText="1"/>
    </xf>
    <xf numFmtId="0" fontId="28" fillId="0" borderId="12" xfId="0" applyFont="1" applyBorder="1" applyAlignment="1">
      <alignment horizont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R110"/>
  <sheetViews>
    <sheetView tabSelected="1" zoomScalePageLayoutView="0" workbookViewId="0" topLeftCell="A1">
      <selection activeCell="D20" sqref="D20"/>
    </sheetView>
  </sheetViews>
  <sheetFormatPr defaultColWidth="9.140625" defaultRowHeight="12.75"/>
  <cols>
    <col min="1" max="1" width="6.28125" style="0" customWidth="1"/>
    <col min="2" max="11" width="12.7109375" style="0" customWidth="1"/>
    <col min="12" max="12" width="7.7109375" style="0" customWidth="1"/>
  </cols>
  <sheetData>
    <row r="1" spans="1:12" ht="30" customHeight="1">
      <c r="A1" s="23"/>
      <c r="B1" s="24" t="s">
        <v>0</v>
      </c>
      <c r="C1" s="23"/>
      <c r="D1" s="23"/>
      <c r="E1" s="23"/>
      <c r="F1" s="23"/>
      <c r="G1" s="23"/>
      <c r="H1" s="23"/>
      <c r="I1" s="23"/>
      <c r="J1" s="66"/>
      <c r="K1" s="23"/>
      <c r="L1" s="67" t="s">
        <v>708</v>
      </c>
    </row>
    <row r="2" spans="1:18" ht="17.25">
      <c r="A2" s="25"/>
      <c r="B2" s="26" t="s">
        <v>1</v>
      </c>
      <c r="C2" s="27"/>
      <c r="D2" s="27"/>
      <c r="E2" s="27"/>
      <c r="F2" s="27"/>
      <c r="G2" s="27"/>
      <c r="H2" s="27"/>
      <c r="I2" s="27"/>
      <c r="J2" s="27"/>
      <c r="K2" s="27"/>
      <c r="L2" s="27"/>
      <c r="O2" s="45"/>
      <c r="P2" s="45"/>
      <c r="Q2" s="45"/>
      <c r="R2" s="45"/>
    </row>
    <row r="3" spans="1:12" ht="17.25">
      <c r="A3" s="25"/>
      <c r="B3" s="26" t="s">
        <v>2</v>
      </c>
      <c r="C3" s="27"/>
      <c r="D3" s="27"/>
      <c r="E3" s="27"/>
      <c r="F3" s="27"/>
      <c r="G3" s="27"/>
      <c r="H3" s="27"/>
      <c r="I3" s="27"/>
      <c r="J3" s="27"/>
      <c r="K3" s="27"/>
      <c r="L3" s="27"/>
    </row>
    <row r="4" spans="1:12" ht="17.25">
      <c r="A4" s="25"/>
      <c r="B4" s="26" t="s">
        <v>3</v>
      </c>
      <c r="C4" s="27"/>
      <c r="D4" s="27"/>
      <c r="E4" s="27"/>
      <c r="F4" s="27"/>
      <c r="G4" s="27"/>
      <c r="H4" s="27"/>
      <c r="I4" s="27"/>
      <c r="J4" s="27"/>
      <c r="K4" s="27"/>
      <c r="L4" s="27"/>
    </row>
    <row r="5" spans="1:12" ht="13.5">
      <c r="A5" s="25"/>
      <c r="B5" s="28" t="s">
        <v>4</v>
      </c>
      <c r="C5" s="28" t="s">
        <v>5</v>
      </c>
      <c r="D5" s="28" t="s">
        <v>6</v>
      </c>
      <c r="E5" s="28" t="s">
        <v>7</v>
      </c>
      <c r="F5" s="29" t="s">
        <v>8</v>
      </c>
      <c r="G5" s="28" t="s">
        <v>9</v>
      </c>
      <c r="H5" s="28" t="s">
        <v>10</v>
      </c>
      <c r="I5" s="28" t="s">
        <v>11</v>
      </c>
      <c r="J5" s="28" t="s">
        <v>12</v>
      </c>
      <c r="K5" s="28" t="s">
        <v>13</v>
      </c>
      <c r="L5" s="27"/>
    </row>
    <row r="6" spans="1:12" ht="15">
      <c r="A6" s="39" t="s">
        <v>4</v>
      </c>
      <c r="B6" s="40">
        <v>40</v>
      </c>
      <c r="C6" s="40">
        <v>0</v>
      </c>
      <c r="D6" s="40">
        <v>0</v>
      </c>
      <c r="E6" s="40">
        <v>0</v>
      </c>
      <c r="F6" s="40">
        <v>0</v>
      </c>
      <c r="G6" s="40">
        <v>0</v>
      </c>
      <c r="H6" s="40">
        <v>3</v>
      </c>
      <c r="I6" s="40">
        <v>1</v>
      </c>
      <c r="J6" s="40">
        <v>16</v>
      </c>
      <c r="K6" s="40">
        <v>1</v>
      </c>
      <c r="L6" s="30" t="s">
        <v>13</v>
      </c>
    </row>
    <row r="7" spans="1:12" ht="15">
      <c r="A7" s="40" t="s">
        <v>14</v>
      </c>
      <c r="B7" s="40">
        <v>0</v>
      </c>
      <c r="C7" s="40">
        <v>1286</v>
      </c>
      <c r="D7" s="40">
        <v>4389</v>
      </c>
      <c r="E7" s="40">
        <v>1031</v>
      </c>
      <c r="F7" s="40">
        <v>4389</v>
      </c>
      <c r="G7" s="40">
        <v>776</v>
      </c>
      <c r="H7" s="40">
        <v>6</v>
      </c>
      <c r="I7" s="40">
        <v>521</v>
      </c>
      <c r="J7" s="40">
        <v>-26653</v>
      </c>
      <c r="K7" s="40">
        <v>272</v>
      </c>
      <c r="L7" s="30" t="s">
        <v>15</v>
      </c>
    </row>
    <row r="8" spans="1:12" ht="15">
      <c r="A8" s="40" t="s">
        <v>16</v>
      </c>
      <c r="B8" s="40">
        <v>34</v>
      </c>
      <c r="C8" s="40">
        <v>2570</v>
      </c>
      <c r="D8" s="40">
        <v>4387</v>
      </c>
      <c r="E8" s="40">
        <v>2324</v>
      </c>
      <c r="F8" s="40">
        <v>1414</v>
      </c>
      <c r="G8" s="40">
        <v>2068</v>
      </c>
      <c r="H8" s="40">
        <v>514</v>
      </c>
      <c r="I8" s="40">
        <v>1797</v>
      </c>
      <c r="J8" s="40">
        <v>5192</v>
      </c>
      <c r="K8" s="40">
        <v>1542</v>
      </c>
      <c r="L8" s="30" t="s">
        <v>17</v>
      </c>
    </row>
    <row r="9" spans="1:12" ht="15">
      <c r="A9" s="40" t="s">
        <v>18</v>
      </c>
      <c r="B9" s="40">
        <v>23</v>
      </c>
      <c r="C9" s="40">
        <v>3850</v>
      </c>
      <c r="D9" s="40">
        <v>521</v>
      </c>
      <c r="E9" s="40">
        <v>3604</v>
      </c>
      <c r="F9" s="40">
        <v>1234</v>
      </c>
      <c r="G9" s="40">
        <v>3348</v>
      </c>
      <c r="H9" s="40">
        <v>243</v>
      </c>
      <c r="I9" s="40">
        <v>3077</v>
      </c>
      <c r="J9" s="40">
        <v>514</v>
      </c>
      <c r="K9" s="40">
        <v>2822</v>
      </c>
      <c r="L9" s="30" t="s">
        <v>19</v>
      </c>
    </row>
    <row r="10" spans="1:12" ht="15">
      <c r="A10" s="40" t="s">
        <v>20</v>
      </c>
      <c r="B10" s="40">
        <v>623</v>
      </c>
      <c r="C10" s="40">
        <v>5130</v>
      </c>
      <c r="D10" s="40">
        <v>522</v>
      </c>
      <c r="E10" s="40">
        <v>4884</v>
      </c>
      <c r="F10" s="40">
        <v>2342</v>
      </c>
      <c r="G10" s="40">
        <v>4628</v>
      </c>
      <c r="H10" s="40">
        <v>2445</v>
      </c>
      <c r="I10" s="40">
        <v>4357</v>
      </c>
      <c r="J10" s="40">
        <v>5192</v>
      </c>
      <c r="K10" s="40">
        <v>4102</v>
      </c>
      <c r="L10" s="30" t="s">
        <v>21</v>
      </c>
    </row>
    <row r="11" spans="1:12" ht="15">
      <c r="A11" s="40" t="s">
        <v>22</v>
      </c>
      <c r="B11" s="40">
        <v>3754</v>
      </c>
      <c r="C11" s="40">
        <v>6410</v>
      </c>
      <c r="D11" s="40">
        <v>521</v>
      </c>
      <c r="E11" s="40">
        <v>6164</v>
      </c>
      <c r="F11" s="40">
        <v>4141</v>
      </c>
      <c r="G11" s="40">
        <v>5908</v>
      </c>
      <c r="H11" s="40">
        <v>134</v>
      </c>
      <c r="I11" s="40">
        <v>5637</v>
      </c>
      <c r="J11" s="40">
        <v>4100</v>
      </c>
      <c r="K11" s="40">
        <v>5382</v>
      </c>
      <c r="L11" s="30" t="s">
        <v>23</v>
      </c>
    </row>
    <row r="12" spans="1:15" ht="15">
      <c r="A12" s="40" t="s">
        <v>24</v>
      </c>
      <c r="B12" s="40">
        <v>854</v>
      </c>
      <c r="C12" s="40">
        <v>7690</v>
      </c>
      <c r="D12" s="40">
        <v>345</v>
      </c>
      <c r="E12" s="40">
        <v>7444</v>
      </c>
      <c r="F12" s="40">
        <v>125</v>
      </c>
      <c r="G12" s="40">
        <v>7188</v>
      </c>
      <c r="H12" s="40">
        <v>514</v>
      </c>
      <c r="I12" s="40">
        <v>6917</v>
      </c>
      <c r="J12" s="40">
        <v>1026</v>
      </c>
      <c r="K12" s="40">
        <v>6662</v>
      </c>
      <c r="L12" s="30" t="s">
        <v>25</v>
      </c>
      <c r="O12" s="45"/>
    </row>
    <row r="13" spans="1:15" ht="15">
      <c r="A13" s="40" t="s">
        <v>26</v>
      </c>
      <c r="B13" s="40">
        <v>65</v>
      </c>
      <c r="C13" s="40">
        <v>8970</v>
      </c>
      <c r="D13" s="40">
        <v>234</v>
      </c>
      <c r="E13" s="40">
        <v>8724</v>
      </c>
      <c r="F13" s="40">
        <v>345</v>
      </c>
      <c r="G13" s="40">
        <v>8468</v>
      </c>
      <c r="H13" s="40">
        <v>252</v>
      </c>
      <c r="I13" s="40">
        <v>8197</v>
      </c>
      <c r="J13" s="40">
        <v>753</v>
      </c>
      <c r="K13" s="40">
        <v>7942</v>
      </c>
      <c r="L13" s="30" t="s">
        <v>27</v>
      </c>
      <c r="O13" s="45"/>
    </row>
    <row r="14" spans="1:15" ht="15">
      <c r="A14" s="40" t="s">
        <v>28</v>
      </c>
      <c r="B14" s="40">
        <v>364</v>
      </c>
      <c r="C14" s="40">
        <v>10250</v>
      </c>
      <c r="D14" s="40">
        <v>457</v>
      </c>
      <c r="E14" s="40">
        <v>10004</v>
      </c>
      <c r="F14" s="40">
        <v>475</v>
      </c>
      <c r="G14" s="40">
        <v>9748</v>
      </c>
      <c r="H14" s="40">
        <v>435</v>
      </c>
      <c r="I14" s="40">
        <v>9477</v>
      </c>
      <c r="J14" s="40">
        <v>346</v>
      </c>
      <c r="K14" s="40">
        <v>9222</v>
      </c>
      <c r="L14" s="30" t="s">
        <v>29</v>
      </c>
      <c r="O14" s="45"/>
    </row>
    <row r="15" spans="1:15" ht="15">
      <c r="A15" s="40" t="s">
        <v>30</v>
      </c>
      <c r="B15" s="40">
        <v>754</v>
      </c>
      <c r="C15" s="40">
        <v>11530</v>
      </c>
      <c r="D15" s="40">
        <v>854</v>
      </c>
      <c r="E15" s="40">
        <v>11284</v>
      </c>
      <c r="F15" s="40">
        <v>636</v>
      </c>
      <c r="G15" s="40">
        <v>11028</v>
      </c>
      <c r="H15" s="40">
        <v>643</v>
      </c>
      <c r="I15" s="40">
        <v>10757</v>
      </c>
      <c r="J15" s="40">
        <v>532</v>
      </c>
      <c r="K15" s="40">
        <v>10502</v>
      </c>
      <c r="L15" s="30" t="s">
        <v>31</v>
      </c>
      <c r="O15" s="45"/>
    </row>
    <row r="16" spans="1:15" ht="15">
      <c r="A16" s="40" t="s">
        <v>32</v>
      </c>
      <c r="B16" s="40">
        <v>674</v>
      </c>
      <c r="C16" s="40">
        <v>12810</v>
      </c>
      <c r="D16" s="40">
        <v>525</v>
      </c>
      <c r="E16" s="40">
        <v>12564</v>
      </c>
      <c r="F16" s="40">
        <v>346</v>
      </c>
      <c r="G16" s="40">
        <v>12308</v>
      </c>
      <c r="H16" s="40">
        <v>152</v>
      </c>
      <c r="I16" s="40">
        <v>12037</v>
      </c>
      <c r="J16" s="40">
        <v>12</v>
      </c>
      <c r="K16" s="40">
        <v>11782</v>
      </c>
      <c r="L16" s="30" t="s">
        <v>33</v>
      </c>
      <c r="O16" s="45"/>
    </row>
    <row r="17" spans="1:15" s="5" customFormat="1" ht="17.25">
      <c r="A17" s="31"/>
      <c r="B17" s="32" t="s">
        <v>34</v>
      </c>
      <c r="C17" s="31"/>
      <c r="D17" s="31"/>
      <c r="E17" s="31"/>
      <c r="F17" s="33"/>
      <c r="G17" s="34"/>
      <c r="H17" s="34"/>
      <c r="I17" s="34"/>
      <c r="J17" s="31"/>
      <c r="K17" s="31"/>
      <c r="L17" s="27"/>
      <c r="N17"/>
      <c r="O17" s="45"/>
    </row>
    <row r="18" spans="1:15" ht="15">
      <c r="A18" s="25"/>
      <c r="B18" s="35" t="s">
        <v>35</v>
      </c>
      <c r="C18" s="25"/>
      <c r="D18" s="25"/>
      <c r="E18" s="25"/>
      <c r="F18" s="25"/>
      <c r="G18" s="25"/>
      <c r="H18" s="25"/>
      <c r="I18" s="25"/>
      <c r="J18" s="25"/>
      <c r="K18" s="25"/>
      <c r="L18" s="25"/>
      <c r="O18" s="45"/>
    </row>
    <row r="19" spans="1:15" ht="15">
      <c r="A19" s="36" t="s">
        <v>36</v>
      </c>
      <c r="B19" s="37"/>
      <c r="C19" s="6">
        <f ca="1">NOW()</f>
        <v>41981.68715763889</v>
      </c>
      <c r="D19" s="36" t="s">
        <v>37</v>
      </c>
      <c r="E19" s="19"/>
      <c r="F19" s="19"/>
      <c r="G19" s="19"/>
      <c r="H19" s="19"/>
      <c r="I19" s="19"/>
      <c r="J19" s="19"/>
      <c r="K19" s="19"/>
      <c r="L19" s="19"/>
      <c r="O19" s="45"/>
    </row>
    <row r="20" spans="1:15" ht="15">
      <c r="A20" s="36" t="s">
        <v>38</v>
      </c>
      <c r="B20" s="37"/>
      <c r="C20" s="7">
        <f ca="1">NOW()</f>
        <v>41981.68715740741</v>
      </c>
      <c r="D20" s="36" t="s">
        <v>39</v>
      </c>
      <c r="E20" s="19"/>
      <c r="F20" s="19"/>
      <c r="G20" s="19"/>
      <c r="H20" s="19"/>
      <c r="I20" s="19"/>
      <c r="J20" s="19"/>
      <c r="K20" s="19"/>
      <c r="L20" s="19"/>
      <c r="O20" s="45"/>
    </row>
    <row r="21" spans="1:15" ht="30" customHeight="1">
      <c r="A21" s="25"/>
      <c r="B21" s="38" t="s">
        <v>40</v>
      </c>
      <c r="C21" s="25"/>
      <c r="D21" s="25"/>
      <c r="E21" s="25"/>
      <c r="F21" s="25"/>
      <c r="G21" s="25"/>
      <c r="H21" s="25"/>
      <c r="I21" s="25"/>
      <c r="J21" s="25"/>
      <c r="K21" s="25"/>
      <c r="L21" s="25"/>
      <c r="O21" s="45"/>
    </row>
    <row r="22" spans="1:15" ht="25.5" customHeight="1">
      <c r="A22" s="51" t="s">
        <v>351</v>
      </c>
      <c r="B22" s="52"/>
      <c r="C22" s="49" t="s">
        <v>715</v>
      </c>
      <c r="D22" s="48"/>
      <c r="E22" s="48"/>
      <c r="O22" s="45"/>
    </row>
    <row r="23" spans="1:15" ht="15.75">
      <c r="A23" s="53" t="s">
        <v>352</v>
      </c>
      <c r="B23" s="53"/>
      <c r="C23" s="49" t="str">
        <f ca="1">MID(CELL("filename"),SEARCH("[",CELL("filename"))+1,SEARCH("]",CELL("filename"))-SEARCH("[",CELL("filename"))-1)</f>
        <v>FaultLog_2_0.xls</v>
      </c>
      <c r="D23" s="49"/>
      <c r="E23" s="49"/>
      <c r="O23" s="45"/>
    </row>
    <row r="24" spans="1:15" ht="15.75">
      <c r="A24" s="53" t="s">
        <v>450</v>
      </c>
      <c r="B24" s="56"/>
      <c r="C24" s="56"/>
      <c r="D24" s="56"/>
      <c r="O24" s="45"/>
    </row>
    <row r="25" spans="1:15" ht="15.75">
      <c r="A25" s="53" t="s">
        <v>451</v>
      </c>
      <c r="B25" s="56"/>
      <c r="C25" s="56"/>
      <c r="D25" s="56"/>
      <c r="O25" s="45"/>
    </row>
    <row r="26" ht="12.75">
      <c r="O26" s="45"/>
    </row>
    <row r="27" ht="12.75">
      <c r="O27" s="45"/>
    </row>
    <row r="28" ht="12.75">
      <c r="O28" s="45"/>
    </row>
    <row r="29" ht="12.75">
      <c r="O29" s="45"/>
    </row>
    <row r="30" ht="12.75">
      <c r="O30" s="45"/>
    </row>
    <row r="31" ht="12.75">
      <c r="O31" s="45"/>
    </row>
    <row r="32" ht="12.75">
      <c r="O32" s="45"/>
    </row>
    <row r="33" ht="12.75">
      <c r="O33" s="45"/>
    </row>
    <row r="34" ht="12.75">
      <c r="O34" s="45"/>
    </row>
    <row r="35" ht="12.75">
      <c r="O35" s="45"/>
    </row>
    <row r="36" ht="12.75">
      <c r="O36" s="45"/>
    </row>
    <row r="37" ht="12.75">
      <c r="O37" s="45"/>
    </row>
    <row r="38" ht="12.75">
      <c r="O38" s="45"/>
    </row>
    <row r="39" ht="12.75">
      <c r="O39" s="45"/>
    </row>
    <row r="40" ht="12.75">
      <c r="O40" s="45"/>
    </row>
    <row r="78" ht="12.75">
      <c r="E78" s="2"/>
    </row>
    <row r="79" ht="12.75">
      <c r="E79" s="2"/>
    </row>
    <row r="80" ht="12.75">
      <c r="E80" s="2"/>
    </row>
    <row r="81" ht="12.75">
      <c r="E81" s="2"/>
    </row>
    <row r="82" ht="12.75">
      <c r="E82" s="2"/>
    </row>
    <row r="83" ht="12.75">
      <c r="E83" s="2"/>
    </row>
    <row r="84" ht="12.75">
      <c r="E84" s="2"/>
    </row>
    <row r="85" ht="12.75">
      <c r="E85" s="2"/>
    </row>
    <row r="86" ht="12.75">
      <c r="E86" s="2"/>
    </row>
    <row r="87" ht="12.75">
      <c r="E87" s="2"/>
    </row>
    <row r="88" ht="12.75">
      <c r="E88" s="2"/>
    </row>
    <row r="89" ht="12.75">
      <c r="E89" s="2"/>
    </row>
    <row r="90" ht="12.75">
      <c r="E90" s="2"/>
    </row>
    <row r="91" ht="12.75">
      <c r="E91" s="2"/>
    </row>
    <row r="92" ht="12.75">
      <c r="E92" s="2"/>
    </row>
    <row r="93" ht="12.75">
      <c r="E93" s="2"/>
    </row>
    <row r="94" ht="12.75">
      <c r="E94" s="2"/>
    </row>
    <row r="95" ht="12.75">
      <c r="E95" s="2"/>
    </row>
    <row r="96" ht="12.75">
      <c r="E96" s="2"/>
    </row>
    <row r="97" ht="12.75">
      <c r="E97" s="2"/>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sheetData>
  <sheetProtection/>
  <printOptions/>
  <pageMargins left="0.75" right="0.75" top="1" bottom="1" header="0.5" footer="0.5"/>
  <pageSetup horizontalDpi="600" verticalDpi="600" orientation="portrait" paperSize="3" r:id="rId2"/>
  <legacyDrawing r:id="rId1"/>
</worksheet>
</file>

<file path=xl/worksheets/sheet2.xml><?xml version="1.0" encoding="utf-8"?>
<worksheet xmlns="http://schemas.openxmlformats.org/spreadsheetml/2006/main" xmlns:r="http://schemas.openxmlformats.org/officeDocument/2006/relationships">
  <sheetPr codeName="Sheet2"/>
  <dimension ref="A1:V52"/>
  <sheetViews>
    <sheetView zoomScalePageLayoutView="0" workbookViewId="0" topLeftCell="A1">
      <selection activeCell="A1" sqref="A1:Q52"/>
    </sheetView>
  </sheetViews>
  <sheetFormatPr defaultColWidth="9.140625" defaultRowHeight="12.75"/>
  <cols>
    <col min="1" max="1" width="5.7109375" style="0" customWidth="1"/>
    <col min="2" max="2" width="9.7109375" style="0" customWidth="1"/>
    <col min="3" max="3" width="10.28125" style="0" customWidth="1"/>
    <col min="4" max="4" width="6.28125" style="0" customWidth="1"/>
    <col min="5" max="5" width="121.7109375" style="0" customWidth="1"/>
    <col min="6" max="6" width="6.7109375" style="0" customWidth="1"/>
    <col min="7" max="17" width="5.7109375" style="0" customWidth="1"/>
  </cols>
  <sheetData>
    <row r="1" spans="1:17" ht="17.25">
      <c r="A1" s="76" t="s">
        <v>714</v>
      </c>
      <c r="D1" s="77" t="s">
        <v>44</v>
      </c>
      <c r="E1" s="76" t="str">
        <f ca="1">"Job: "&amp;Data!C22&amp;",   Filename: "&amp;Data!C23&amp;",   Date: "&amp;MONTH(TODAY())&amp;"/"&amp;DAY(TODAY())&amp;"/"&amp;YEAR(TODAY())</f>
        <v>Job: &lt;JOBNUMBER&gt;,   Filename: FaultLog_2_0.xls,   Date: 12/8/2014</v>
      </c>
      <c r="F1" s="79" t="s">
        <v>46</v>
      </c>
      <c r="G1" s="81" t="str">
        <f>IF(2-Codes!$H$12,"Last Run","Not Used")</f>
        <v>Last Run</v>
      </c>
      <c r="H1" s="81" t="str">
        <f>IF(2-Codes!$H$12,"Last Direction","Last Run")</f>
        <v>Last Direction</v>
      </c>
      <c r="I1" s="81" t="str">
        <f>IF(2-Codes!$H$12,"Running","Last Direction")</f>
        <v>Running</v>
      </c>
      <c r="J1" s="81" t="str">
        <f>IF(2-Codes!$H$12,"Fast Speed","Running")</f>
        <v>Fast Speed</v>
      </c>
      <c r="K1" s="81" t="str">
        <f>IF(2-Codes!$H$12,"Floor to Floor","Fast Speed")</f>
        <v>Floor to Floor</v>
      </c>
      <c r="L1" s="81" t="str">
        <f>IF(2-Codes!$H$12,"Door Contacts","Floor to Floor")</f>
        <v>Door Contacts</v>
      </c>
      <c r="M1" s="81" t="str">
        <f>IF(2-Codes!$H$12,"Dr Close Limit","Door Contacts")</f>
        <v>Dr Close Limit</v>
      </c>
      <c r="N1" s="81" t="str">
        <f>IF(2-Codes!$H$12,"Dr Open Limit","Dr Close Limit")</f>
        <v>Dr Open Limit</v>
      </c>
      <c r="O1" s="81" t="str">
        <f>IF(2-Codes!$H$12,"Up Level","Dr Open Limit")</f>
        <v>Up Level</v>
      </c>
      <c r="P1" s="81" t="str">
        <f>IF(2-Codes!$H$12,"Down Level","Up or Dn Level")</f>
        <v>Down Level</v>
      </c>
      <c r="Q1" s="81" t="s">
        <v>47</v>
      </c>
    </row>
    <row r="2" spans="1:22" ht="36" customHeight="1">
      <c r="A2" s="10" t="s">
        <v>41</v>
      </c>
      <c r="B2" s="13" t="s">
        <v>42</v>
      </c>
      <c r="C2" s="13" t="s">
        <v>43</v>
      </c>
      <c r="D2" s="78"/>
      <c r="E2" s="11" t="s">
        <v>45</v>
      </c>
      <c r="F2" s="80"/>
      <c r="G2" s="82"/>
      <c r="H2" s="82"/>
      <c r="I2" s="82"/>
      <c r="J2" s="82"/>
      <c r="K2" s="82"/>
      <c r="L2" s="82"/>
      <c r="M2" s="82"/>
      <c r="N2" s="82"/>
      <c r="O2" s="82"/>
      <c r="P2" s="82"/>
      <c r="Q2" s="82"/>
      <c r="R2" s="43"/>
      <c r="S2" s="43"/>
      <c r="T2" s="43"/>
      <c r="U2" s="43"/>
      <c r="V2" s="43"/>
    </row>
    <row r="3" spans="1:18" s="75" customFormat="1" ht="15">
      <c r="A3" s="68">
        <v>1</v>
      </c>
      <c r="B3" s="69">
        <f>Data!C20</f>
        <v>41981.68715740741</v>
      </c>
      <c r="C3" s="70">
        <f>Data!$C$19+(MOD(Codes!$C3,256)-Codes!$C$1)/240</f>
        <v>41981.58715763889</v>
      </c>
      <c r="D3" s="71">
        <f>INT(Codes!$C3/256)</f>
        <v>1</v>
      </c>
      <c r="E3" s="72" t="str">
        <f>INDEX(Codes!$J$3:$N$258,$D3+1,Codes!$H$16)</f>
        <v>Run Timer Fault – Car was on a Floor-to-Floor Run</v>
      </c>
      <c r="F3" s="71">
        <f>INT(32*(Codes!$H$12)*((Codes!$E3/(2^(4+Codes!$H$12)))-INT(Codes!$E3/(2^(4+Codes!$H$12)))))</f>
        <v>3</v>
      </c>
      <c r="G3" s="73" t="str">
        <f>IF(INT(2*((Codes!$E3/(2^6))-INT(Codes!$E3/(2^6)))),Codes!$H$3,Codes!$H$4)</f>
        <v>Up</v>
      </c>
      <c r="H3" s="73" t="str">
        <f>IF(INT(2*((Codes!$E3/(2^7))-INT(Codes!$E3/(2^7)))),Codes!$H$5,Codes!$H$6)</f>
        <v>Up</v>
      </c>
      <c r="I3" s="73" t="str">
        <f>IF(INT(2*((Codes!$E3/(2^8))-INT(Codes!$E3/(2^8)))),Codes!$H$7,Codes!$H$8)</f>
        <v>Yes</v>
      </c>
      <c r="J3" s="73" t="str">
        <f>IF(INT(2*((Codes!$E3/(2^9))-INT(Codes!$E3/(2^9)))),Codes!$H$7,Codes!$H$8)</f>
        <v>Yes</v>
      </c>
      <c r="K3" s="73" t="str">
        <f>IF(INT(2*((Codes!$E3/(2^10))-INT(Codes!$E3/(2^10)))),Codes!$H$7,Codes!$H$8)</f>
        <v>Yes</v>
      </c>
      <c r="L3" s="73" t="str">
        <f>IF(INT(2*((Codes!$E3/(2^11))-INT(Codes!$E3/(2^11)))),Codes!$H$9,Codes!$H$10)</f>
        <v>ON</v>
      </c>
      <c r="M3" s="73" t="str">
        <f>IF(INT(2*((Codes!$E3/(2^12))-INT(Codes!$E3/(2^12)))),Codes!$H$9,Codes!$H$10)</f>
        <v>-</v>
      </c>
      <c r="N3" s="73" t="str">
        <f>IF(INT(2*((Codes!$E3/(2^13))-INT(Codes!$E3/(2^13)))),Codes!$H$9,Codes!$H$10)</f>
        <v>ON</v>
      </c>
      <c r="O3" s="73" t="str">
        <f>IF(INT(2*((Codes!$E3/(2^14))-INT(Codes!$E3/(2^14)))),Codes!$H$9,Codes!$H$10)</f>
        <v>-</v>
      </c>
      <c r="P3" s="73" t="str">
        <f>IF(INT(2*((Codes!$E3/(2^15))-INT(Codes!$E3/(2^15)))),Codes!$H$9,Codes!$H$10)</f>
        <v>-</v>
      </c>
      <c r="Q3" s="73" t="str">
        <f>IF(INT(2*((Codes!$E3/(2^16))-INT(Codes!$E3/(2^16)))),Codes!$H$9,Codes!$H$10)</f>
        <v>ON</v>
      </c>
      <c r="R3" s="74"/>
    </row>
    <row r="4" spans="1:19" ht="15">
      <c r="A4" s="12">
        <v>2</v>
      </c>
      <c r="B4" s="14">
        <f aca="true" t="shared" si="0" ref="B4:B35">IF((C4-INT(C4))&gt;(C3-INT(C3)),B3-1,B3)</f>
        <v>41981.68715740741</v>
      </c>
      <c r="C4" s="15">
        <f>Data!$C$19+(MOD(Codes!$C4,256)-Codes!$C$1)/240</f>
        <v>41981.55799097222</v>
      </c>
      <c r="D4" s="50">
        <f>INT(Codes!$C4/256)</f>
        <v>2</v>
      </c>
      <c r="E4" s="9" t="str">
        <f>INDEX(Codes!$J$3:$N$258,$D4+1,Codes!$H$16)</f>
        <v>Run Timer Fault – Car was releveling</v>
      </c>
      <c r="F4" s="50">
        <f>INT(32*(Codes!$H$12)*((Codes!$E4/(2^(4+Codes!$H$12)))-INT(Codes!$E4/(2^(4+Codes!$H$12)))))</f>
        <v>6</v>
      </c>
      <c r="G4" s="8" t="str">
        <f>IF(INT(2*((Codes!$E4/(2^6))-INT(Codes!$E4/(2^6)))),Codes!$H$3,Codes!$H$4)</f>
        <v>Dn</v>
      </c>
      <c r="H4" s="8" t="str">
        <f>IF(INT(2*((Codes!$E4/(2^7))-INT(Codes!$E4/(2^7)))),Codes!$H$5,Codes!$H$6)</f>
        <v>Dn</v>
      </c>
      <c r="I4" s="8" t="str">
        <f>IF(INT(2*((Codes!$E4/(2^8))-INT(Codes!$E4/(2^8)))),Codes!$H$7,Codes!$H$8)</f>
        <v>-</v>
      </c>
      <c r="J4" s="8" t="str">
        <f>IF(INT(2*((Codes!$E4/(2^9))-INT(Codes!$E4/(2^9)))),Codes!$H$7,Codes!$H$8)</f>
        <v>-</v>
      </c>
      <c r="K4" s="8" t="str">
        <f>IF(INT(2*((Codes!$E4/(2^10))-INT(Codes!$E4/(2^10)))),Codes!$H$7,Codes!$H$8)</f>
        <v>-</v>
      </c>
      <c r="L4" s="8" t="str">
        <f>IF(INT(2*((Codes!$E4/(2^11))-INT(Codes!$E4/(2^11)))),Codes!$H$9,Codes!$H$10)</f>
        <v>-</v>
      </c>
      <c r="M4" s="8" t="str">
        <f>IF(INT(2*((Codes!$E4/(2^12))-INT(Codes!$E4/(2^12)))),Codes!$H$9,Codes!$H$10)</f>
        <v>-</v>
      </c>
      <c r="N4" s="8" t="str">
        <f>IF(INT(2*((Codes!$E4/(2^13))-INT(Codes!$E4/(2^13)))),Codes!$H$9,Codes!$H$10)</f>
        <v>-</v>
      </c>
      <c r="O4" s="8" t="str">
        <f>IF(INT(2*((Codes!$E4/(2^14))-INT(Codes!$E4/(2^14)))),Codes!$H$9,Codes!$H$10)</f>
        <v>-</v>
      </c>
      <c r="P4" s="8" t="str">
        <f>IF(INT(2*((Codes!$E4/(2^15))-INT(Codes!$E4/(2^15)))),Codes!$H$9,Codes!$H$10)</f>
        <v>-</v>
      </c>
      <c r="Q4" s="8" t="str">
        <f>IF(INT(2*((Codes!$E4/(2^16))-INT(Codes!$E4/(2^16)))),Codes!$H$9,Codes!$H$10)</f>
        <v>-</v>
      </c>
      <c r="R4" s="4"/>
      <c r="S4" s="45"/>
    </row>
    <row r="5" spans="1:18" ht="15">
      <c r="A5" s="12">
        <v>3</v>
      </c>
      <c r="B5" s="14">
        <f t="shared" si="0"/>
        <v>41981.68715740741</v>
      </c>
      <c r="C5" s="15">
        <f>Data!$C$19+(MOD(Codes!$C5,256)-Codes!$C$1)/240</f>
        <v>41981.553824305556</v>
      </c>
      <c r="D5" s="50">
        <f>INT(Codes!$C5/256)</f>
        <v>3</v>
      </c>
      <c r="E5" s="9" t="str">
        <f>INDEX(Codes!$J$3:$N$258,$D5+1,Codes!$H$16)</f>
        <v>Brake Timer Fault – Car was on a Floor-to-Floor Run and the Brake Micro Sw Input did not open</v>
      </c>
      <c r="F5" s="50">
        <f>INT(32*(Codes!$H$12)*((Codes!$E5/(2^(4+Codes!$H$12)))-INT(Codes!$E5/(2^(4+Codes!$H$12)))))</f>
        <v>5</v>
      </c>
      <c r="G5" s="8" t="str">
        <f>IF(INT(2*((Codes!$E5/(2^6))-INT(Codes!$E5/(2^6)))),Codes!$H$3,Codes!$H$4)</f>
        <v>Up</v>
      </c>
      <c r="H5" s="8" t="str">
        <f>IF(INT(2*((Codes!$E5/(2^7))-INT(Codes!$E5/(2^7)))),Codes!$H$5,Codes!$H$6)</f>
        <v>Dn</v>
      </c>
      <c r="I5" s="8" t="str">
        <f>IF(INT(2*((Codes!$E5/(2^8))-INT(Codes!$E5/(2^8)))),Codes!$H$7,Codes!$H$8)</f>
        <v>-</v>
      </c>
      <c r="J5" s="8" t="str">
        <f>IF(INT(2*((Codes!$E5/(2^9))-INT(Codes!$E5/(2^9)))),Codes!$H$7,Codes!$H$8)</f>
        <v>Yes</v>
      </c>
      <c r="K5" s="8" t="str">
        <f>IF(INT(2*((Codes!$E5/(2^10))-INT(Codes!$E5/(2^10)))),Codes!$H$7,Codes!$H$8)</f>
        <v>-</v>
      </c>
      <c r="L5" s="8" t="str">
        <f>IF(INT(2*((Codes!$E5/(2^11))-INT(Codes!$E5/(2^11)))),Codes!$H$9,Codes!$H$10)</f>
        <v>-</v>
      </c>
      <c r="M5" s="8" t="str">
        <f>IF(INT(2*((Codes!$E5/(2^12))-INT(Codes!$E5/(2^12)))),Codes!$H$9,Codes!$H$10)</f>
        <v>-</v>
      </c>
      <c r="N5" s="8" t="str">
        <f>IF(INT(2*((Codes!$E5/(2^13))-INT(Codes!$E5/(2^13)))),Codes!$H$9,Codes!$H$10)</f>
        <v>ON</v>
      </c>
      <c r="O5" s="8" t="str">
        <f>IF(INT(2*((Codes!$E5/(2^14))-INT(Codes!$E5/(2^14)))),Codes!$H$9,Codes!$H$10)</f>
        <v>-</v>
      </c>
      <c r="P5" s="8" t="str">
        <f>IF(INT(2*((Codes!$E5/(2^15))-INT(Codes!$E5/(2^15)))),Codes!$H$9,Codes!$H$10)</f>
        <v>-</v>
      </c>
      <c r="Q5" s="8" t="str">
        <f>IF(INT(2*((Codes!$E5/(2^16))-INT(Codes!$E5/(2^16)))),Codes!$H$9,Codes!$H$10)</f>
        <v>-</v>
      </c>
      <c r="R5" s="4"/>
    </row>
    <row r="6" spans="1:18" s="75" customFormat="1" ht="15">
      <c r="A6" s="68">
        <v>4</v>
      </c>
      <c r="B6" s="69">
        <f t="shared" si="0"/>
        <v>41981.68715740741</v>
      </c>
      <c r="C6" s="70">
        <f>Data!$C$19+(MOD(Codes!$C6,256)-Codes!$C$1)/240</f>
        <v>41981.54965763889</v>
      </c>
      <c r="D6" s="71">
        <f>INT(Codes!$C6/256)</f>
        <v>4</v>
      </c>
      <c r="E6" s="72" t="str">
        <f>INDEX(Codes!$J$3:$N$258,$D6+1,Codes!$H$16)</f>
        <v>Brake Timer Fault – Car was on a Floor-to-Floor Run and the Emergency Brake Contactor Input did not open</v>
      </c>
      <c r="F6" s="71">
        <f>INT(32*(Codes!$H$12)*((Codes!$E6/(2^(4+Codes!$H$12)))-INT(Codes!$E6/(2^(4+Codes!$H$12)))))</f>
        <v>5</v>
      </c>
      <c r="G6" s="73" t="str">
        <f>IF(INT(2*((Codes!$E6/(2^6))-INT(Codes!$E6/(2^6)))),Codes!$H$3,Codes!$H$4)</f>
        <v>Up</v>
      </c>
      <c r="H6" s="73" t="str">
        <f>IF(INT(2*((Codes!$E6/(2^7))-INT(Codes!$E6/(2^7)))),Codes!$H$5,Codes!$H$6)</f>
        <v>Dn</v>
      </c>
      <c r="I6" s="73" t="str">
        <f>IF(INT(2*((Codes!$E6/(2^8))-INT(Codes!$E6/(2^8)))),Codes!$H$7,Codes!$H$8)</f>
        <v>-</v>
      </c>
      <c r="J6" s="73" t="str">
        <f>IF(INT(2*((Codes!$E6/(2^9))-INT(Codes!$E6/(2^9)))),Codes!$H$7,Codes!$H$8)</f>
        <v>Yes</v>
      </c>
      <c r="K6" s="73" t="str">
        <f>IF(INT(2*((Codes!$E6/(2^10))-INT(Codes!$E6/(2^10)))),Codes!$H$7,Codes!$H$8)</f>
        <v>-</v>
      </c>
      <c r="L6" s="73" t="str">
        <f>IF(INT(2*((Codes!$E6/(2^11))-INT(Codes!$E6/(2^11)))),Codes!$H$9,Codes!$H$10)</f>
        <v>-</v>
      </c>
      <c r="M6" s="73" t="str">
        <f>IF(INT(2*((Codes!$E6/(2^12))-INT(Codes!$E6/(2^12)))),Codes!$H$9,Codes!$H$10)</f>
        <v>-</v>
      </c>
      <c r="N6" s="73" t="str">
        <f>IF(INT(2*((Codes!$E6/(2^13))-INT(Codes!$E6/(2^13)))),Codes!$H$9,Codes!$H$10)</f>
        <v>ON</v>
      </c>
      <c r="O6" s="73" t="str">
        <f>IF(INT(2*((Codes!$E6/(2^14))-INT(Codes!$E6/(2^14)))),Codes!$H$9,Codes!$H$10)</f>
        <v>-</v>
      </c>
      <c r="P6" s="73" t="str">
        <f>IF(INT(2*((Codes!$E6/(2^15))-INT(Codes!$E6/(2^15)))),Codes!$H$9,Codes!$H$10)</f>
        <v>-</v>
      </c>
      <c r="Q6" s="73" t="str">
        <f>IF(INT(2*((Codes!$E6/(2^16))-INT(Codes!$E6/(2^16)))),Codes!$H$9,Codes!$H$10)</f>
        <v>-</v>
      </c>
      <c r="R6" s="74"/>
    </row>
    <row r="7" spans="1:18" ht="15">
      <c r="A7" s="12">
        <v>5</v>
      </c>
      <c r="B7" s="14">
        <f t="shared" si="0"/>
        <v>41981.68715740741</v>
      </c>
      <c r="C7" s="15">
        <f>Data!$C$19+(MOD(Codes!$C7,256)-Codes!$C$1)/240</f>
        <v>41981.54549097222</v>
      </c>
      <c r="D7" s="50">
        <f>INT(Codes!$C7/256)</f>
        <v>5</v>
      </c>
      <c r="E7" s="9" t="str">
        <f>INDEX(Codes!$J$3:$N$258,$D7+1,Codes!$H$16)</f>
        <v>Brake Timer Fault – Car was on a Floor-to-Floor Run and the 2nd Emergency Brake Contactor Input did not open</v>
      </c>
      <c r="F7" s="50">
        <f>INT(32*(Codes!$H$12)*((Codes!$E7/(2^(4+Codes!$H$12)))-INT(Codes!$E7/(2^(4+Codes!$H$12)))))</f>
        <v>0</v>
      </c>
      <c r="G7" s="8" t="str">
        <f>IF(INT(2*((Codes!$E7/(2^6))-INT(Codes!$E7/(2^6)))),Codes!$H$3,Codes!$H$4)</f>
        <v>Dn</v>
      </c>
      <c r="H7" s="8" t="str">
        <f>IF(INT(2*((Codes!$E7/(2^7))-INT(Codes!$E7/(2^7)))),Codes!$H$5,Codes!$H$6)</f>
        <v>Dn</v>
      </c>
      <c r="I7" s="8" t="str">
        <f>IF(INT(2*((Codes!$E7/(2^8))-INT(Codes!$E7/(2^8)))),Codes!$H$7,Codes!$H$8)</f>
        <v>-</v>
      </c>
      <c r="J7" s="8" t="str">
        <f>IF(INT(2*((Codes!$E7/(2^9))-INT(Codes!$E7/(2^9)))),Codes!$H$7,Codes!$H$8)</f>
        <v>-</v>
      </c>
      <c r="K7" s="8" t="str">
        <f>IF(INT(2*((Codes!$E7/(2^10))-INT(Codes!$E7/(2^10)))),Codes!$H$7,Codes!$H$8)</f>
        <v>-</v>
      </c>
      <c r="L7" s="8" t="str">
        <f>IF(INT(2*((Codes!$E7/(2^11))-INT(Codes!$E7/(2^11)))),Codes!$H$9,Codes!$H$10)</f>
        <v>-</v>
      </c>
      <c r="M7" s="8" t="str">
        <f>IF(INT(2*((Codes!$E7/(2^12))-INT(Codes!$E7/(2^12)))),Codes!$H$9,Codes!$H$10)</f>
        <v>-</v>
      </c>
      <c r="N7" s="8" t="str">
        <f>IF(INT(2*((Codes!$E7/(2^13))-INT(Codes!$E7/(2^13)))),Codes!$H$9,Codes!$H$10)</f>
        <v>-</v>
      </c>
      <c r="O7" s="8" t="str">
        <f>IF(INT(2*((Codes!$E7/(2^14))-INT(Codes!$E7/(2^14)))),Codes!$H$9,Codes!$H$10)</f>
        <v>-</v>
      </c>
      <c r="P7" s="8" t="str">
        <f>IF(INT(2*((Codes!$E7/(2^15))-INT(Codes!$E7/(2^15)))),Codes!$H$9,Codes!$H$10)</f>
        <v>-</v>
      </c>
      <c r="Q7" s="8" t="str">
        <f>IF(INT(2*((Codes!$E7/(2^16))-INT(Codes!$E7/(2^16)))),Codes!$H$9,Codes!$H$10)</f>
        <v>-</v>
      </c>
      <c r="R7" s="4"/>
    </row>
    <row r="8" spans="1:18" ht="15">
      <c r="A8" s="12">
        <v>6</v>
      </c>
      <c r="B8" s="14">
        <f t="shared" si="0"/>
        <v>41981.68715740741</v>
      </c>
      <c r="C8" s="15">
        <f>Data!$C$19+(MOD(Codes!$C8,256)-Codes!$C$1)/240</f>
        <v>41981.54549097222</v>
      </c>
      <c r="D8" s="50">
        <f>INT(Codes!$C8/256)</f>
        <v>6</v>
      </c>
      <c r="E8" s="9" t="str">
        <f>INDEX(Codes!$J$3:$N$258,$D8+1,Codes!$H$16)</f>
        <v>Brake Timer Fault – Car was on a Floor-to-Floor Run and the Emergency Brake Micro Sw Input did not open</v>
      </c>
      <c r="F8" s="50">
        <f>INT(32*(Codes!$H$12)*((Codes!$E8/(2^(4+Codes!$H$12)))-INT(Codes!$E8/(2^(4+Codes!$H$12)))))</f>
        <v>8</v>
      </c>
      <c r="G8" s="8" t="str">
        <f>IF(INT(2*((Codes!$E8/(2^6))-INT(Codes!$E8/(2^6)))),Codes!$H$3,Codes!$H$4)</f>
        <v>Dn</v>
      </c>
      <c r="H8" s="8" t="str">
        <f>IF(INT(2*((Codes!$E8/(2^7))-INT(Codes!$E8/(2^7)))),Codes!$H$5,Codes!$H$6)</f>
        <v>Up</v>
      </c>
      <c r="I8" s="8" t="str">
        <f>IF(INT(2*((Codes!$E8/(2^8))-INT(Codes!$E8/(2^8)))),Codes!$H$7,Codes!$H$8)</f>
        <v>-</v>
      </c>
      <c r="J8" s="8" t="str">
        <f>IF(INT(2*((Codes!$E8/(2^9))-INT(Codes!$E8/(2^9)))),Codes!$H$7,Codes!$H$8)</f>
        <v>-</v>
      </c>
      <c r="K8" s="8" t="str">
        <f>IF(INT(2*((Codes!$E8/(2^10))-INT(Codes!$E8/(2^10)))),Codes!$H$7,Codes!$H$8)</f>
        <v>-</v>
      </c>
      <c r="L8" s="8" t="str">
        <f>IF(INT(2*((Codes!$E8/(2^11))-INT(Codes!$E8/(2^11)))),Codes!$H$9,Codes!$H$10)</f>
        <v>ON</v>
      </c>
      <c r="M8" s="8" t="str">
        <f>IF(INT(2*((Codes!$E8/(2^12))-INT(Codes!$E8/(2^12)))),Codes!$H$9,Codes!$H$10)</f>
        <v>-</v>
      </c>
      <c r="N8" s="8" t="str">
        <f>IF(INT(2*((Codes!$E8/(2^13))-INT(Codes!$E8/(2^13)))),Codes!$H$9,Codes!$H$10)</f>
        <v>ON</v>
      </c>
      <c r="O8" s="8" t="str">
        <f>IF(INT(2*((Codes!$E8/(2^14))-INT(Codes!$E8/(2^14)))),Codes!$H$9,Codes!$H$10)</f>
        <v>-</v>
      </c>
      <c r="P8" s="8" t="str">
        <f>IF(INT(2*((Codes!$E8/(2^15))-INT(Codes!$E8/(2^15)))),Codes!$H$9,Codes!$H$10)</f>
        <v>-</v>
      </c>
      <c r="Q8" s="8" t="str">
        <f>IF(INT(2*((Codes!$E8/(2^16))-INT(Codes!$E8/(2^16)))),Codes!$H$9,Codes!$H$10)</f>
        <v>-</v>
      </c>
      <c r="R8" s="4"/>
    </row>
    <row r="9" spans="1:18" s="75" customFormat="1" ht="15">
      <c r="A9" s="68">
        <v>7</v>
      </c>
      <c r="B9" s="69">
        <f t="shared" si="0"/>
        <v>41981.68715740741</v>
      </c>
      <c r="C9" s="70">
        <f>Data!$C$19+(MOD(Codes!$C9,256)-Codes!$C$1)/240</f>
        <v>41981.54132430555</v>
      </c>
      <c r="D9" s="71">
        <f>INT(Codes!$C9/256)</f>
        <v>7</v>
      </c>
      <c r="E9" s="72" t="str">
        <f>INDEX(Codes!$J$3:$N$258,$D9+1,Codes!$H$16)</f>
        <v>Brake Timer Fault – Car was running and the Safe Input did not open</v>
      </c>
      <c r="F9" s="71">
        <f>INT(32*(Codes!$H$12)*((Codes!$E9/(2^(4+Codes!$H$12)))-INT(Codes!$E9/(2^(4+Codes!$H$12)))))</f>
        <v>2</v>
      </c>
      <c r="G9" s="73" t="str">
        <f>IF(INT(2*((Codes!$E9/(2^6))-INT(Codes!$E9/(2^6)))),Codes!$H$3,Codes!$H$4)</f>
        <v>Dn</v>
      </c>
      <c r="H9" s="73" t="str">
        <f>IF(INT(2*((Codes!$E9/(2^7))-INT(Codes!$E9/(2^7)))),Codes!$H$5,Codes!$H$6)</f>
        <v>Dn</v>
      </c>
      <c r="I9" s="73" t="str">
        <f>IF(INT(2*((Codes!$E9/(2^8))-INT(Codes!$E9/(2^8)))),Codes!$H$7,Codes!$H$8)</f>
        <v>-</v>
      </c>
      <c r="J9" s="73" t="str">
        <f>IF(INT(2*((Codes!$E9/(2^9))-INT(Codes!$E9/(2^9)))),Codes!$H$7,Codes!$H$8)</f>
        <v>-</v>
      </c>
      <c r="K9" s="73" t="str">
        <f>IF(INT(2*((Codes!$E9/(2^10))-INT(Codes!$E9/(2^10)))),Codes!$H$7,Codes!$H$8)</f>
        <v>Yes</v>
      </c>
      <c r="L9" s="73" t="str">
        <f>IF(INT(2*((Codes!$E9/(2^11))-INT(Codes!$E9/(2^11)))),Codes!$H$9,Codes!$H$10)</f>
        <v>-</v>
      </c>
      <c r="M9" s="73" t="str">
        <f>IF(INT(2*((Codes!$E9/(2^12))-INT(Codes!$E9/(2^12)))),Codes!$H$9,Codes!$H$10)</f>
        <v>-</v>
      </c>
      <c r="N9" s="73" t="str">
        <f>IF(INT(2*((Codes!$E9/(2^13))-INT(Codes!$E9/(2^13)))),Codes!$H$9,Codes!$H$10)</f>
        <v>-</v>
      </c>
      <c r="O9" s="73" t="str">
        <f>IF(INT(2*((Codes!$E9/(2^14))-INT(Codes!$E9/(2^14)))),Codes!$H$9,Codes!$H$10)</f>
        <v>-</v>
      </c>
      <c r="P9" s="73" t="str">
        <f>IF(INT(2*((Codes!$E9/(2^15))-INT(Codes!$E9/(2^15)))),Codes!$H$9,Codes!$H$10)</f>
        <v>-</v>
      </c>
      <c r="Q9" s="73" t="str">
        <f>IF(INT(2*((Codes!$E9/(2^16))-INT(Codes!$E9/(2^16)))),Codes!$H$9,Codes!$H$10)</f>
        <v>-</v>
      </c>
      <c r="R9" s="74"/>
    </row>
    <row r="10" spans="1:18" ht="15">
      <c r="A10" s="12">
        <v>8</v>
      </c>
      <c r="B10" s="14">
        <f t="shared" si="0"/>
        <v>41980.68715740741</v>
      </c>
      <c r="C10" s="15">
        <f>Data!$C$19+(MOD(Codes!$C10,256)-Codes!$C$1)/240</f>
        <v>41981.60382430555</v>
      </c>
      <c r="D10" s="50">
        <f>INT(Codes!$C10/256)</f>
        <v>8</v>
      </c>
      <c r="E10" s="9" t="str">
        <f>INDEX(Codes!$J$3:$N$258,$D10+1,Codes!$H$16)</f>
        <v>Brake Timer Fault – Car was running and the Drive On Input did not energize</v>
      </c>
      <c r="F10" s="50">
        <f>INT(32*(Codes!$H$12)*((Codes!$E10/(2^(4+Codes!$H$12)))-INT(Codes!$E10/(2^(4+Codes!$H$12)))))</f>
        <v>6</v>
      </c>
      <c r="G10" s="8" t="str">
        <f>IF(INT(2*((Codes!$E10/(2^6))-INT(Codes!$E10/(2^6)))),Codes!$H$3,Codes!$H$4)</f>
        <v>Dn</v>
      </c>
      <c r="H10" s="8" t="str">
        <f>IF(INT(2*((Codes!$E10/(2^7))-INT(Codes!$E10/(2^7)))),Codes!$H$5,Codes!$H$6)</f>
        <v>Dn</v>
      </c>
      <c r="I10" s="8" t="str">
        <f>IF(INT(2*((Codes!$E10/(2^8))-INT(Codes!$E10/(2^8)))),Codes!$H$7,Codes!$H$8)</f>
        <v>Yes</v>
      </c>
      <c r="J10" s="8" t="str">
        <f>IF(INT(2*((Codes!$E10/(2^9))-INT(Codes!$E10/(2^9)))),Codes!$H$7,Codes!$H$8)</f>
        <v>Yes</v>
      </c>
      <c r="K10" s="8" t="str">
        <f>IF(INT(2*((Codes!$E10/(2^10))-INT(Codes!$E10/(2^10)))),Codes!$H$7,Codes!$H$8)</f>
        <v>-</v>
      </c>
      <c r="L10" s="8" t="str">
        <f>IF(INT(2*((Codes!$E10/(2^11))-INT(Codes!$E10/(2^11)))),Codes!$H$9,Codes!$H$10)</f>
        <v>ON</v>
      </c>
      <c r="M10" s="8" t="str">
        <f>IF(INT(2*((Codes!$E10/(2^12))-INT(Codes!$E10/(2^12)))),Codes!$H$9,Codes!$H$10)</f>
        <v>-</v>
      </c>
      <c r="N10" s="8" t="str">
        <f>IF(INT(2*((Codes!$E10/(2^13))-INT(Codes!$E10/(2^13)))),Codes!$H$9,Codes!$H$10)</f>
        <v>-</v>
      </c>
      <c r="O10" s="8" t="str">
        <f>IF(INT(2*((Codes!$E10/(2^14))-INT(Codes!$E10/(2^14)))),Codes!$H$9,Codes!$H$10)</f>
        <v>-</v>
      </c>
      <c r="P10" s="8" t="str">
        <f>IF(INT(2*((Codes!$E10/(2^15))-INT(Codes!$E10/(2^15)))),Codes!$H$9,Codes!$H$10)</f>
        <v>-</v>
      </c>
      <c r="Q10" s="8" t="str">
        <f>IF(INT(2*((Codes!$E10/(2^16))-INT(Codes!$E10/(2^16)))),Codes!$H$9,Codes!$H$10)</f>
        <v>-</v>
      </c>
      <c r="R10" s="4"/>
    </row>
    <row r="11" spans="1:18" ht="15">
      <c r="A11" s="12">
        <v>9</v>
      </c>
      <c r="B11" s="14">
        <f t="shared" si="0"/>
        <v>41980.68715740741</v>
      </c>
      <c r="C11" s="15">
        <f>Data!$C$19+(MOD(Codes!$C11,256)-Codes!$C$1)/240</f>
        <v>41981.60382430555</v>
      </c>
      <c r="D11" s="50">
        <f>INT(Codes!$C11/256)</f>
        <v>9</v>
      </c>
      <c r="E11" s="9" t="str">
        <f>INDEX(Codes!$J$3:$N$258,$D11+1,Codes!$H$16)</f>
        <v>Brake Timer Fault – Car was stopped and the Safe Input did not energize</v>
      </c>
      <c r="F11" s="50">
        <f>INT(32*(Codes!$H$12)*((Codes!$E11/(2^(4+Codes!$H$12)))-INT(Codes!$E11/(2^(4+Codes!$H$12)))))</f>
        <v>3</v>
      </c>
      <c r="G11" s="8" t="str">
        <f>IF(INT(2*((Codes!$E11/(2^6))-INT(Codes!$E11/(2^6)))),Codes!$H$3,Codes!$H$4)</f>
        <v>Up</v>
      </c>
      <c r="H11" s="8" t="str">
        <f>IF(INT(2*((Codes!$E11/(2^7))-INT(Codes!$E11/(2^7)))),Codes!$H$5,Codes!$H$6)</f>
        <v>Dn</v>
      </c>
      <c r="I11" s="8" t="str">
        <f>IF(INT(2*((Codes!$E11/(2^8))-INT(Codes!$E11/(2^8)))),Codes!$H$7,Codes!$H$8)</f>
        <v>-</v>
      </c>
      <c r="J11" s="8" t="str">
        <f>IF(INT(2*((Codes!$E11/(2^9))-INT(Codes!$E11/(2^9)))),Codes!$H$7,Codes!$H$8)</f>
        <v>Yes</v>
      </c>
      <c r="K11" s="8" t="str">
        <f>IF(INT(2*((Codes!$E11/(2^10))-INT(Codes!$E11/(2^10)))),Codes!$H$7,Codes!$H$8)</f>
        <v>-</v>
      </c>
      <c r="L11" s="8" t="str">
        <f>IF(INT(2*((Codes!$E11/(2^11))-INT(Codes!$E11/(2^11)))),Codes!$H$9,Codes!$H$10)</f>
        <v>-</v>
      </c>
      <c r="M11" s="8" t="str">
        <f>IF(INT(2*((Codes!$E11/(2^12))-INT(Codes!$E11/(2^12)))),Codes!$H$9,Codes!$H$10)</f>
        <v>-</v>
      </c>
      <c r="N11" s="8" t="str">
        <f>IF(INT(2*((Codes!$E11/(2^13))-INT(Codes!$E11/(2^13)))),Codes!$H$9,Codes!$H$10)</f>
        <v>ON</v>
      </c>
      <c r="O11" s="8" t="str">
        <f>IF(INT(2*((Codes!$E11/(2^14))-INT(Codes!$E11/(2^14)))),Codes!$H$9,Codes!$H$10)</f>
        <v>-</v>
      </c>
      <c r="P11" s="8" t="str">
        <f>IF(INT(2*((Codes!$E11/(2^15))-INT(Codes!$E11/(2^15)))),Codes!$H$9,Codes!$H$10)</f>
        <v>-</v>
      </c>
      <c r="Q11" s="8" t="str">
        <f>IF(INT(2*((Codes!$E11/(2^16))-INT(Codes!$E11/(2^16)))),Codes!$H$9,Codes!$H$10)</f>
        <v>-</v>
      </c>
      <c r="R11" s="4"/>
    </row>
    <row r="12" spans="1:18" s="75" customFormat="1" ht="15">
      <c r="A12" s="68">
        <v>10</v>
      </c>
      <c r="B12" s="69">
        <f t="shared" si="0"/>
        <v>41980.68715740741</v>
      </c>
      <c r="C12" s="70">
        <f>Data!$C$19+(MOD(Codes!$C12,256)-Codes!$C$1)/240</f>
        <v>41981.56215763889</v>
      </c>
      <c r="D12" s="71">
        <f>INT(Codes!$C12/256)</f>
        <v>10</v>
      </c>
      <c r="E12" s="72" t="str">
        <f>INDEX(Codes!$J$3:$N$258,$D12+1,Codes!$H$16)</f>
        <v>Brake Timer Fault – Car was stopped and the Drive On Input did not de-energize</v>
      </c>
      <c r="F12" s="71">
        <f>INT(32*(Codes!$H$12)*((Codes!$E12/(2^(4+Codes!$H$12)))-INT(Codes!$E12/(2^(4+Codes!$H$12)))))</f>
        <v>2</v>
      </c>
      <c r="G12" s="73" t="str">
        <f>IF(INT(2*((Codes!$E12/(2^6))-INT(Codes!$E12/(2^6)))),Codes!$H$3,Codes!$H$4)</f>
        <v>Up</v>
      </c>
      <c r="H12" s="73" t="str">
        <f>IF(INT(2*((Codes!$E12/(2^7))-INT(Codes!$E12/(2^7)))),Codes!$H$5,Codes!$H$6)</f>
        <v>Dn</v>
      </c>
      <c r="I12" s="73" t="str">
        <f>IF(INT(2*((Codes!$E12/(2^8))-INT(Codes!$E12/(2^8)))),Codes!$H$7,Codes!$H$8)</f>
        <v>-</v>
      </c>
      <c r="J12" s="73" t="str">
        <f>IF(INT(2*((Codes!$E12/(2^9))-INT(Codes!$E12/(2^9)))),Codes!$H$7,Codes!$H$8)</f>
        <v>-</v>
      </c>
      <c r="K12" s="73" t="str">
        <f>IF(INT(2*((Codes!$E12/(2^10))-INT(Codes!$E12/(2^10)))),Codes!$H$7,Codes!$H$8)</f>
        <v>-</v>
      </c>
      <c r="L12" s="73" t="str">
        <f>IF(INT(2*((Codes!$E12/(2^11))-INT(Codes!$E12/(2^11)))),Codes!$H$9,Codes!$H$10)</f>
        <v>-</v>
      </c>
      <c r="M12" s="73" t="str">
        <f>IF(INT(2*((Codes!$E12/(2^12))-INT(Codes!$E12/(2^12)))),Codes!$H$9,Codes!$H$10)</f>
        <v>-</v>
      </c>
      <c r="N12" s="73" t="str">
        <f>IF(INT(2*((Codes!$E12/(2^13))-INT(Codes!$E12/(2^13)))),Codes!$H$9,Codes!$H$10)</f>
        <v>-</v>
      </c>
      <c r="O12" s="73" t="str">
        <f>IF(INT(2*((Codes!$E12/(2^14))-INT(Codes!$E12/(2^14)))),Codes!$H$9,Codes!$H$10)</f>
        <v>-</v>
      </c>
      <c r="P12" s="73" t="str">
        <f>IF(INT(2*((Codes!$E12/(2^15))-INT(Codes!$E12/(2^15)))),Codes!$H$9,Codes!$H$10)</f>
        <v>-</v>
      </c>
      <c r="Q12" s="73" t="str">
        <f>IF(INT(2*((Codes!$E12/(2^16))-INT(Codes!$E12/(2^16)))),Codes!$H$9,Codes!$H$10)</f>
        <v>-</v>
      </c>
      <c r="R12" s="74"/>
    </row>
    <row r="13" spans="1:18" ht="15">
      <c r="A13" s="12">
        <v>11</v>
      </c>
      <c r="B13" s="14">
        <f t="shared" si="0"/>
        <v>41980.68715740741</v>
      </c>
      <c r="C13" s="15">
        <f>Data!$C$19+(MOD(Codes!$C13,256)-Codes!$C$1)/240</f>
        <v>41981.54549097222</v>
      </c>
      <c r="D13" s="50">
        <f>INT(Codes!$C13/256)</f>
        <v>11</v>
      </c>
      <c r="E13" s="9" t="str">
        <f>INDEX(Codes!$J$3:$N$258,$D13+1,Codes!$H$16)</f>
        <v>Brake Timer Fault – The Emergency Brake Output was on and the Em Brake Contactor Input was on</v>
      </c>
      <c r="F13" s="50">
        <f>INT(32*(Codes!$H$12)*((Codes!$E13/(2^(4+Codes!$H$12)))-INT(Codes!$E13/(2^(4+Codes!$H$12)))))</f>
        <v>2</v>
      </c>
      <c r="G13" s="8" t="str">
        <f>IF(INT(2*((Codes!$E13/(2^6))-INT(Codes!$E13/(2^6)))),Codes!$H$3,Codes!$H$4)</f>
        <v>Dn</v>
      </c>
      <c r="H13" s="8" t="str">
        <f>IF(INT(2*((Codes!$E13/(2^7))-INT(Codes!$E13/(2^7)))),Codes!$H$5,Codes!$H$6)</f>
        <v>Dn</v>
      </c>
      <c r="I13" s="8" t="str">
        <f>IF(INT(2*((Codes!$E13/(2^8))-INT(Codes!$E13/(2^8)))),Codes!$H$7,Codes!$H$8)</f>
        <v>-</v>
      </c>
      <c r="J13" s="8" t="str">
        <f>IF(INT(2*((Codes!$E13/(2^9))-INT(Codes!$E13/(2^9)))),Codes!$H$7,Codes!$H$8)</f>
        <v>-</v>
      </c>
      <c r="K13" s="8" t="str">
        <f>IF(INT(2*((Codes!$E13/(2^10))-INT(Codes!$E13/(2^10)))),Codes!$H$7,Codes!$H$8)</f>
        <v>Yes</v>
      </c>
      <c r="L13" s="8" t="str">
        <f>IF(INT(2*((Codes!$E13/(2^11))-INT(Codes!$E13/(2^11)))),Codes!$H$9,Codes!$H$10)</f>
        <v>-</v>
      </c>
      <c r="M13" s="8" t="str">
        <f>IF(INT(2*((Codes!$E13/(2^12))-INT(Codes!$E13/(2^12)))),Codes!$H$9,Codes!$H$10)</f>
        <v>-</v>
      </c>
      <c r="N13" s="8" t="str">
        <f>IF(INT(2*((Codes!$E13/(2^13))-INT(Codes!$E13/(2^13)))),Codes!$H$9,Codes!$H$10)</f>
        <v>-</v>
      </c>
      <c r="O13" s="8" t="str">
        <f>IF(INT(2*((Codes!$E13/(2^14))-INT(Codes!$E13/(2^14)))),Codes!$H$9,Codes!$H$10)</f>
        <v>-</v>
      </c>
      <c r="P13" s="8" t="str">
        <f>IF(INT(2*((Codes!$E13/(2^15))-INT(Codes!$E13/(2^15)))),Codes!$H$9,Codes!$H$10)</f>
        <v>-</v>
      </c>
      <c r="Q13" s="8" t="str">
        <f>IF(INT(2*((Codes!$E13/(2^16))-INT(Codes!$E13/(2^16)))),Codes!$H$9,Codes!$H$10)</f>
        <v>-</v>
      </c>
      <c r="R13" s="4"/>
    </row>
    <row r="14" spans="1:18" ht="15">
      <c r="A14" s="12">
        <v>12</v>
      </c>
      <c r="B14" s="14">
        <f t="shared" si="0"/>
        <v>41980.68715740741</v>
      </c>
      <c r="C14" s="15">
        <f>Data!$C$19+(MOD(Codes!$C14,256)-Codes!$C$1)/240</f>
        <v>41981.54132430555</v>
      </c>
      <c r="D14" s="50">
        <f>INT(Codes!$C14/256)</f>
        <v>12</v>
      </c>
      <c r="E14" s="9" t="str">
        <f>INDEX(Codes!$J$3:$N$258,$D14+1,Codes!$H$16)</f>
        <v>Brake Timer Fault – The car was running and the Em Brake Contactor Input was on</v>
      </c>
      <c r="F14" s="50">
        <f>INT(32*(Codes!$H$12)*((Codes!$E14/(2^(4+Codes!$H$12)))-INT(Codes!$E14/(2^(4+Codes!$H$12)))))</f>
        <v>19</v>
      </c>
      <c r="G14" s="8" t="str">
        <f>IF(INT(2*((Codes!$E14/(2^6))-INT(Codes!$E14/(2^6)))),Codes!$H$3,Codes!$H$4)</f>
        <v>Up</v>
      </c>
      <c r="H14" s="8" t="str">
        <f>IF(INT(2*((Codes!$E14/(2^7))-INT(Codes!$E14/(2^7)))),Codes!$H$5,Codes!$H$6)</f>
        <v>Up</v>
      </c>
      <c r="I14" s="8" t="str">
        <f>IF(INT(2*((Codes!$E14/(2^8))-INT(Codes!$E14/(2^8)))),Codes!$H$7,Codes!$H$8)</f>
        <v>Yes</v>
      </c>
      <c r="J14" s="8" t="str">
        <f>IF(INT(2*((Codes!$E14/(2^9))-INT(Codes!$E14/(2^9)))),Codes!$H$7,Codes!$H$8)</f>
        <v>-</v>
      </c>
      <c r="K14" s="8" t="str">
        <f>IF(INT(2*((Codes!$E14/(2^10))-INT(Codes!$E14/(2^10)))),Codes!$H$7,Codes!$H$8)</f>
        <v>-</v>
      </c>
      <c r="L14" s="8" t="str">
        <f>IF(INT(2*((Codes!$E14/(2^11))-INT(Codes!$E14/(2^11)))),Codes!$H$9,Codes!$H$10)</f>
        <v>-</v>
      </c>
      <c r="M14" s="8" t="str">
        <f>IF(INT(2*((Codes!$E14/(2^12))-INT(Codes!$E14/(2^12)))),Codes!$H$9,Codes!$H$10)</f>
        <v>-</v>
      </c>
      <c r="N14" s="8" t="str">
        <f>IF(INT(2*((Codes!$E14/(2^13))-INT(Codes!$E14/(2^13)))),Codes!$H$9,Codes!$H$10)</f>
        <v>-</v>
      </c>
      <c r="O14" s="8" t="str">
        <f>IF(INT(2*((Codes!$E14/(2^14))-INT(Codes!$E14/(2^14)))),Codes!$H$9,Codes!$H$10)</f>
        <v>-</v>
      </c>
      <c r="P14" s="8" t="str">
        <f>IF(INT(2*((Codes!$E14/(2^15))-INT(Codes!$E14/(2^15)))),Codes!$H$9,Codes!$H$10)</f>
        <v>-</v>
      </c>
      <c r="Q14" s="8" t="str">
        <f>IF(INT(2*((Codes!$E14/(2^16))-INT(Codes!$E14/(2^16)))),Codes!$H$9,Codes!$H$10)</f>
        <v>-</v>
      </c>
      <c r="R14" s="4"/>
    </row>
    <row r="15" spans="1:18" s="75" customFormat="1" ht="15">
      <c r="A15" s="68">
        <v>13</v>
      </c>
      <c r="B15" s="69">
        <f t="shared" si="0"/>
        <v>41979.68715740741</v>
      </c>
      <c r="C15" s="70">
        <f>Data!$C$19+(MOD(Codes!$C15,256)-Codes!$C$1)/240</f>
        <v>41981.60382430555</v>
      </c>
      <c r="D15" s="71">
        <f>INT(Codes!$C15/256)</f>
        <v>13</v>
      </c>
      <c r="E15" s="72" t="str">
        <f>INDEX(Codes!$J$3:$N$258,$D15+1,Codes!$H$16)</f>
        <v>Brake Timer Fault – The Emergency Brake Output was off and the Em Brake Contactor Input was also off</v>
      </c>
      <c r="F15" s="71">
        <f>INT(32*(Codes!$H$12)*((Codes!$E15/(2^(4+Codes!$H$12)))-INT(Codes!$E15/(2^(4+Codes!$H$12)))))</f>
        <v>18</v>
      </c>
      <c r="G15" s="73" t="str">
        <f>IF(INT(2*((Codes!$E15/(2^6))-INT(Codes!$E15/(2^6)))),Codes!$H$3,Codes!$H$4)</f>
        <v>Dn</v>
      </c>
      <c r="H15" s="73" t="str">
        <f>IF(INT(2*((Codes!$E15/(2^7))-INT(Codes!$E15/(2^7)))),Codes!$H$5,Codes!$H$6)</f>
        <v>Up</v>
      </c>
      <c r="I15" s="73" t="str">
        <f>IF(INT(2*((Codes!$E15/(2^8))-INT(Codes!$E15/(2^8)))),Codes!$H$7,Codes!$H$8)</f>
        <v>Yes</v>
      </c>
      <c r="J15" s="73" t="str">
        <f>IF(INT(2*((Codes!$E15/(2^9))-INT(Codes!$E15/(2^9)))),Codes!$H$7,Codes!$H$8)</f>
        <v>-</v>
      </c>
      <c r="K15" s="73" t="str">
        <f>IF(INT(2*((Codes!$E15/(2^10))-INT(Codes!$E15/(2^10)))),Codes!$H$7,Codes!$H$8)</f>
        <v>-</v>
      </c>
      <c r="L15" s="73" t="str">
        <f>IF(INT(2*((Codes!$E15/(2^11))-INT(Codes!$E15/(2^11)))),Codes!$H$9,Codes!$H$10)</f>
        <v>ON</v>
      </c>
      <c r="M15" s="73" t="str">
        <f>IF(INT(2*((Codes!$E15/(2^12))-INT(Codes!$E15/(2^12)))),Codes!$H$9,Codes!$H$10)</f>
        <v>-</v>
      </c>
      <c r="N15" s="73" t="str">
        <f>IF(INT(2*((Codes!$E15/(2^13))-INT(Codes!$E15/(2^13)))),Codes!$H$9,Codes!$H$10)</f>
        <v>-</v>
      </c>
      <c r="O15" s="73" t="str">
        <f>IF(INT(2*((Codes!$E15/(2^14))-INT(Codes!$E15/(2^14)))),Codes!$H$9,Codes!$H$10)</f>
        <v>-</v>
      </c>
      <c r="P15" s="73" t="str">
        <f>IF(INT(2*((Codes!$E15/(2^15))-INT(Codes!$E15/(2^15)))),Codes!$H$9,Codes!$H$10)</f>
        <v>-</v>
      </c>
      <c r="Q15" s="73" t="str">
        <f>IF(INT(2*((Codes!$E15/(2^16))-INT(Codes!$E15/(2^16)))),Codes!$H$9,Codes!$H$10)</f>
        <v>-</v>
      </c>
      <c r="R15" s="74"/>
    </row>
    <row r="16" spans="1:18" ht="15">
      <c r="A16" s="12">
        <v>14</v>
      </c>
      <c r="B16" s="14">
        <f t="shared" si="0"/>
        <v>41979.68715740741</v>
      </c>
      <c r="C16" s="15">
        <f>Data!$C$19+(MOD(Codes!$C16,256)-Codes!$C$1)/240</f>
        <v>41981.60382430555</v>
      </c>
      <c r="D16" s="50">
        <f>INT(Codes!$C16/256)</f>
        <v>14</v>
      </c>
      <c r="E16" s="9" t="str">
        <f>INDEX(Codes!$J$3:$N$258,$D16+1,Codes!$H$16)</f>
        <v>Leveling Fault – Car was on a Floor-to-Floor run and the Up Level Input was on</v>
      </c>
      <c r="F16" s="50">
        <f>INT(32*(Codes!$H$12)*((Codes!$E16/(2^(4+Codes!$H$12)))-INT(Codes!$E16/(2^(4+Codes!$H$12)))))</f>
        <v>9</v>
      </c>
      <c r="G16" s="8" t="str">
        <f>IF(INT(2*((Codes!$E16/(2^6))-INT(Codes!$E16/(2^6)))),Codes!$H$3,Codes!$H$4)</f>
        <v>Dn</v>
      </c>
      <c r="H16" s="8" t="str">
        <f>IF(INT(2*((Codes!$E16/(2^7))-INT(Codes!$E16/(2^7)))),Codes!$H$5,Codes!$H$6)</f>
        <v>Dn</v>
      </c>
      <c r="I16" s="8" t="str">
        <f>IF(INT(2*((Codes!$E16/(2^8))-INT(Codes!$E16/(2^8)))),Codes!$H$7,Codes!$H$8)</f>
        <v>-</v>
      </c>
      <c r="J16" s="8" t="str">
        <f>IF(INT(2*((Codes!$E16/(2^9))-INT(Codes!$E16/(2^9)))),Codes!$H$7,Codes!$H$8)</f>
        <v>-</v>
      </c>
      <c r="K16" s="8" t="str">
        <f>IF(INT(2*((Codes!$E16/(2^10))-INT(Codes!$E16/(2^10)))),Codes!$H$7,Codes!$H$8)</f>
        <v>Yes</v>
      </c>
      <c r="L16" s="8" t="str">
        <f>IF(INT(2*((Codes!$E16/(2^11))-INT(Codes!$E16/(2^11)))),Codes!$H$9,Codes!$H$10)</f>
        <v>-</v>
      </c>
      <c r="M16" s="8" t="str">
        <f>IF(INT(2*((Codes!$E16/(2^12))-INT(Codes!$E16/(2^12)))),Codes!$H$9,Codes!$H$10)</f>
        <v>-</v>
      </c>
      <c r="N16" s="8" t="str">
        <f>IF(INT(2*((Codes!$E16/(2^13))-INT(Codes!$E16/(2^13)))),Codes!$H$9,Codes!$H$10)</f>
        <v>-</v>
      </c>
      <c r="O16" s="8" t="str">
        <f>IF(INT(2*((Codes!$E16/(2^14))-INT(Codes!$E16/(2^14)))),Codes!$H$9,Codes!$H$10)</f>
        <v>-</v>
      </c>
      <c r="P16" s="8" t="str">
        <f>IF(INT(2*((Codes!$E16/(2^15))-INT(Codes!$E16/(2^15)))),Codes!$H$9,Codes!$H$10)</f>
        <v>-</v>
      </c>
      <c r="Q16" s="8" t="str">
        <f>IF(INT(2*((Codes!$E16/(2^16))-INT(Codes!$E16/(2^16)))),Codes!$H$9,Codes!$H$10)</f>
        <v>-</v>
      </c>
      <c r="R16" s="4"/>
    </row>
    <row r="17" spans="1:18" ht="15">
      <c r="A17" s="12">
        <v>15</v>
      </c>
      <c r="B17" s="14">
        <f t="shared" si="0"/>
        <v>41979.68715740741</v>
      </c>
      <c r="C17" s="15">
        <f>Data!$C$19+(MOD(Codes!$C17,256)-Codes!$C$1)/240</f>
        <v>41981.56215763889</v>
      </c>
      <c r="D17" s="50">
        <f>INT(Codes!$C17/256)</f>
        <v>15</v>
      </c>
      <c r="E17" s="9" t="str">
        <f>INDEX(Codes!$J$3:$N$258,$D17+1,Codes!$H$16)</f>
        <v>Leveling Fault – Car was on a Floor-to-Floor run and the Down Level Input was on</v>
      </c>
      <c r="F17" s="50">
        <f>INT(32*(Codes!$H$12)*((Codes!$E17/(2^(4+Codes!$H$12)))-INT(Codes!$E17/(2^(4+Codes!$H$12)))))</f>
        <v>23</v>
      </c>
      <c r="G17" s="8" t="str">
        <f>IF(INT(2*((Codes!$E17/(2^6))-INT(Codes!$E17/(2^6)))),Codes!$H$3,Codes!$H$4)</f>
        <v>Dn</v>
      </c>
      <c r="H17" s="8" t="str">
        <f>IF(INT(2*((Codes!$E17/(2^7))-INT(Codes!$E17/(2^7)))),Codes!$H$5,Codes!$H$6)</f>
        <v>Dn</v>
      </c>
      <c r="I17" s="8" t="str">
        <f>IF(INT(2*((Codes!$E17/(2^8))-INT(Codes!$E17/(2^8)))),Codes!$H$7,Codes!$H$8)</f>
        <v>-</v>
      </c>
      <c r="J17" s="8" t="str">
        <f>IF(INT(2*((Codes!$E17/(2^9))-INT(Codes!$E17/(2^9)))),Codes!$H$7,Codes!$H$8)</f>
        <v>-</v>
      </c>
      <c r="K17" s="8" t="str">
        <f>IF(INT(2*((Codes!$E17/(2^10))-INT(Codes!$E17/(2^10)))),Codes!$H$7,Codes!$H$8)</f>
        <v>-</v>
      </c>
      <c r="L17" s="8" t="str">
        <f>IF(INT(2*((Codes!$E17/(2^11))-INT(Codes!$E17/(2^11)))),Codes!$H$9,Codes!$H$10)</f>
        <v>-</v>
      </c>
      <c r="M17" s="8" t="str">
        <f>IF(INT(2*((Codes!$E17/(2^12))-INT(Codes!$E17/(2^12)))),Codes!$H$9,Codes!$H$10)</f>
        <v>-</v>
      </c>
      <c r="N17" s="8" t="str">
        <f>IF(INT(2*((Codes!$E17/(2^13))-INT(Codes!$E17/(2^13)))),Codes!$H$9,Codes!$H$10)</f>
        <v>-</v>
      </c>
      <c r="O17" s="8" t="str">
        <f>IF(INT(2*((Codes!$E17/(2^14))-INT(Codes!$E17/(2^14)))),Codes!$H$9,Codes!$H$10)</f>
        <v>-</v>
      </c>
      <c r="P17" s="8" t="str">
        <f>IF(INT(2*((Codes!$E17/(2^15))-INT(Codes!$E17/(2^15)))),Codes!$H$9,Codes!$H$10)</f>
        <v>-</v>
      </c>
      <c r="Q17" s="8" t="str">
        <f>IF(INT(2*((Codes!$E17/(2^16))-INT(Codes!$E17/(2^16)))),Codes!$H$9,Codes!$H$10)</f>
        <v>-</v>
      </c>
      <c r="R17" s="4"/>
    </row>
    <row r="18" spans="1:18" s="75" customFormat="1" ht="15">
      <c r="A18" s="68">
        <v>16</v>
      </c>
      <c r="B18" s="69">
        <f t="shared" si="0"/>
        <v>41979.68715740741</v>
      </c>
      <c r="C18" s="70">
        <f>Data!$C$19+(MOD(Codes!$C18,256)-Codes!$C$1)/240</f>
        <v>41981.54549097222</v>
      </c>
      <c r="D18" s="71">
        <f>INT(Codes!$C18/256)</f>
        <v>16</v>
      </c>
      <c r="E18" s="72" t="str">
        <f>INDEX(Codes!$J$3:$N$258,$D18+1,Codes!$H$16)</f>
        <v>Leveling Fault – Car was releveling and the Up Level Input was on</v>
      </c>
      <c r="F18" s="71">
        <f>INT(32*(Codes!$H$12)*((Codes!$E18/(2^(4+Codes!$H$12)))-INT(Codes!$E18/(2^(4+Codes!$H$12)))))</f>
        <v>8</v>
      </c>
      <c r="G18" s="73" t="str">
        <f>IF(INT(2*((Codes!$E18/(2^6))-INT(Codes!$E18/(2^6)))),Codes!$H$3,Codes!$H$4)</f>
        <v>Dn</v>
      </c>
      <c r="H18" s="73" t="str">
        <f>IF(INT(2*((Codes!$E18/(2^7))-INT(Codes!$E18/(2^7)))),Codes!$H$5,Codes!$H$6)</f>
        <v>Up</v>
      </c>
      <c r="I18" s="73" t="str">
        <f>IF(INT(2*((Codes!$E18/(2^8))-INT(Codes!$E18/(2^8)))),Codes!$H$7,Codes!$H$8)</f>
        <v>-</v>
      </c>
      <c r="J18" s="73" t="str">
        <f>IF(INT(2*((Codes!$E18/(2^9))-INT(Codes!$E18/(2^9)))),Codes!$H$7,Codes!$H$8)</f>
        <v>-</v>
      </c>
      <c r="K18" s="73" t="str">
        <f>IF(INT(2*((Codes!$E18/(2^10))-INT(Codes!$E18/(2^10)))),Codes!$H$7,Codes!$H$8)</f>
        <v>-</v>
      </c>
      <c r="L18" s="73" t="str">
        <f>IF(INT(2*((Codes!$E18/(2^11))-INT(Codes!$E18/(2^11)))),Codes!$H$9,Codes!$H$10)</f>
        <v>ON</v>
      </c>
      <c r="M18" s="73" t="str">
        <f>IF(INT(2*((Codes!$E18/(2^12))-INT(Codes!$E18/(2^12)))),Codes!$H$9,Codes!$H$10)</f>
        <v>-</v>
      </c>
      <c r="N18" s="73" t="str">
        <f>IF(INT(2*((Codes!$E18/(2^13))-INT(Codes!$E18/(2^13)))),Codes!$H$9,Codes!$H$10)</f>
        <v>ON</v>
      </c>
      <c r="O18" s="73" t="str">
        <f>IF(INT(2*((Codes!$E18/(2^14))-INT(Codes!$E18/(2^14)))),Codes!$H$9,Codes!$H$10)</f>
        <v>-</v>
      </c>
      <c r="P18" s="73" t="str">
        <f>IF(INT(2*((Codes!$E18/(2^15))-INT(Codes!$E18/(2^15)))),Codes!$H$9,Codes!$H$10)</f>
        <v>-</v>
      </c>
      <c r="Q18" s="73" t="str">
        <f>IF(INT(2*((Codes!$E18/(2^16))-INT(Codes!$E18/(2^16)))),Codes!$H$9,Codes!$H$10)</f>
        <v>-</v>
      </c>
      <c r="R18" s="74"/>
    </row>
    <row r="19" spans="1:18" ht="15">
      <c r="A19" s="12">
        <v>17</v>
      </c>
      <c r="B19" s="14">
        <f t="shared" si="0"/>
        <v>41979.68715740741</v>
      </c>
      <c r="C19" s="15">
        <f>Data!$C$19+(MOD(Codes!$C19,256)-Codes!$C$1)/240</f>
        <v>41981.54132430555</v>
      </c>
      <c r="D19" s="50">
        <f>INT(Codes!$C19/256)</f>
        <v>17</v>
      </c>
      <c r="E19" s="9" t="str">
        <f>INDEX(Codes!$J$3:$N$258,$D19+1,Codes!$H$16)</f>
        <v>Leveling Fault – Car was releveling and the Down Level Input was on</v>
      </c>
      <c r="F19" s="50">
        <f>INT(32*(Codes!$H$12)*((Codes!$E19/(2^(4+Codes!$H$12)))-INT(Codes!$E19/(2^(4+Codes!$H$12)))))</f>
        <v>13</v>
      </c>
      <c r="G19" s="8" t="str">
        <f>IF(INT(2*((Codes!$E19/(2^6))-INT(Codes!$E19/(2^6)))),Codes!$H$3,Codes!$H$4)</f>
        <v>Dn</v>
      </c>
      <c r="H19" s="8" t="str">
        <f>IF(INT(2*((Codes!$E19/(2^7))-INT(Codes!$E19/(2^7)))),Codes!$H$5,Codes!$H$6)</f>
        <v>Dn</v>
      </c>
      <c r="I19" s="8" t="str">
        <f>IF(INT(2*((Codes!$E19/(2^8))-INT(Codes!$E19/(2^8)))),Codes!$H$7,Codes!$H$8)</f>
        <v>Yes</v>
      </c>
      <c r="J19" s="8" t="str">
        <f>IF(INT(2*((Codes!$E19/(2^9))-INT(Codes!$E19/(2^9)))),Codes!$H$7,Codes!$H$8)</f>
        <v>Yes</v>
      </c>
      <c r="K19" s="8" t="str">
        <f>IF(INT(2*((Codes!$E19/(2^10))-INT(Codes!$E19/(2^10)))),Codes!$H$7,Codes!$H$8)</f>
        <v>-</v>
      </c>
      <c r="L19" s="8" t="str">
        <f>IF(INT(2*((Codes!$E19/(2^11))-INT(Codes!$E19/(2^11)))),Codes!$H$9,Codes!$H$10)</f>
        <v>-</v>
      </c>
      <c r="M19" s="8" t="str">
        <f>IF(INT(2*((Codes!$E19/(2^12))-INT(Codes!$E19/(2^12)))),Codes!$H$9,Codes!$H$10)</f>
        <v>ON</v>
      </c>
      <c r="N19" s="8" t="str">
        <f>IF(INT(2*((Codes!$E19/(2^13))-INT(Codes!$E19/(2^13)))),Codes!$H$9,Codes!$H$10)</f>
        <v>-</v>
      </c>
      <c r="O19" s="8" t="str">
        <f>IF(INT(2*((Codes!$E19/(2^14))-INT(Codes!$E19/(2^14)))),Codes!$H$9,Codes!$H$10)</f>
        <v>-</v>
      </c>
      <c r="P19" s="8" t="str">
        <f>IF(INT(2*((Codes!$E19/(2^15))-INT(Codes!$E19/(2^15)))),Codes!$H$9,Codes!$H$10)</f>
        <v>-</v>
      </c>
      <c r="Q19" s="8" t="str">
        <f>IF(INT(2*((Codes!$E19/(2^16))-INT(Codes!$E19/(2^16)))),Codes!$H$9,Codes!$H$10)</f>
        <v>-</v>
      </c>
      <c r="R19" s="4"/>
    </row>
    <row r="20" spans="1:18" ht="15">
      <c r="A20" s="12">
        <v>18</v>
      </c>
      <c r="B20" s="14">
        <f t="shared" si="0"/>
        <v>41978.68715740741</v>
      </c>
      <c r="C20" s="15">
        <f>Data!$C$19+(MOD(Codes!$C20,256)-Codes!$C$1)/240</f>
        <v>41981.60382430555</v>
      </c>
      <c r="D20" s="50">
        <f>INT(Codes!$C20/256)</f>
        <v>18</v>
      </c>
      <c r="E20" s="9" t="str">
        <f>INDEX(Codes!$J$3:$N$258,$D20+1,Codes!$H$16)</f>
        <v>Emergency Power was initiated</v>
      </c>
      <c r="F20" s="50">
        <f>INT(32*(Codes!$H$12)*((Codes!$E20/(2^(4+Codes!$H$12)))-INT(Codes!$E20/(2^(4+Codes!$H$12)))))</f>
        <v>6</v>
      </c>
      <c r="G20" s="8" t="str">
        <f>IF(INT(2*((Codes!$E20/(2^6))-INT(Codes!$E20/(2^6)))),Codes!$H$3,Codes!$H$4)</f>
        <v>Up</v>
      </c>
      <c r="H20" s="8" t="str">
        <f>IF(INT(2*((Codes!$E20/(2^7))-INT(Codes!$E20/(2^7)))),Codes!$H$5,Codes!$H$6)</f>
        <v>Dn</v>
      </c>
      <c r="I20" s="8" t="str">
        <f>IF(INT(2*((Codes!$E20/(2^8))-INT(Codes!$E20/(2^8)))),Codes!$H$7,Codes!$H$8)</f>
        <v>-</v>
      </c>
      <c r="J20" s="8" t="str">
        <f>IF(INT(2*((Codes!$E20/(2^9))-INT(Codes!$E20/(2^9)))),Codes!$H$7,Codes!$H$8)</f>
        <v>Yes</v>
      </c>
      <c r="K20" s="8" t="str">
        <f>IF(INT(2*((Codes!$E20/(2^10))-INT(Codes!$E20/(2^10)))),Codes!$H$7,Codes!$H$8)</f>
        <v>-</v>
      </c>
      <c r="L20" s="8" t="str">
        <f>IF(INT(2*((Codes!$E20/(2^11))-INT(Codes!$E20/(2^11)))),Codes!$H$9,Codes!$H$10)</f>
        <v>-</v>
      </c>
      <c r="M20" s="8" t="str">
        <f>IF(INT(2*((Codes!$E20/(2^12))-INT(Codes!$E20/(2^12)))),Codes!$H$9,Codes!$H$10)</f>
        <v>ON</v>
      </c>
      <c r="N20" s="8" t="str">
        <f>IF(INT(2*((Codes!$E20/(2^13))-INT(Codes!$E20/(2^13)))),Codes!$H$9,Codes!$H$10)</f>
        <v>-</v>
      </c>
      <c r="O20" s="8" t="str">
        <f>IF(INT(2*((Codes!$E20/(2^14))-INT(Codes!$E20/(2^14)))),Codes!$H$9,Codes!$H$10)</f>
        <v>-</v>
      </c>
      <c r="P20" s="8" t="str">
        <f>IF(INT(2*((Codes!$E20/(2^15))-INT(Codes!$E20/(2^15)))),Codes!$H$9,Codes!$H$10)</f>
        <v>-</v>
      </c>
      <c r="Q20" s="8" t="str">
        <f>IF(INT(2*((Codes!$E20/(2^16))-INT(Codes!$E20/(2^16)))),Codes!$H$9,Codes!$H$10)</f>
        <v>-</v>
      </c>
      <c r="R20" s="4"/>
    </row>
    <row r="21" spans="1:18" s="75" customFormat="1" ht="15">
      <c r="A21" s="68">
        <v>19</v>
      </c>
      <c r="B21" s="69">
        <f t="shared" si="0"/>
        <v>41978.68715740741</v>
      </c>
      <c r="C21" s="70">
        <f>Data!$C$19+(MOD(Codes!$C21,256)-Codes!$C$1)/240</f>
        <v>41981.60382430555</v>
      </c>
      <c r="D21" s="71">
        <f>INT(Codes!$C21/256)</f>
        <v>19</v>
      </c>
      <c r="E21" s="72" t="str">
        <f>INDEX(Codes!$J$3:$N$258,$D21+1,Codes!$H$16)</f>
        <v>Door Open Fault – the Doors were opening but the Door Close Limit Sw Input did not energize</v>
      </c>
      <c r="F21" s="71">
        <f>INT(32*(Codes!$H$12)*((Codes!$E21/(2^(4+Codes!$H$12)))-INT(Codes!$E21/(2^(4+Codes!$H$12)))))</f>
        <v>10</v>
      </c>
      <c r="G21" s="73" t="str">
        <f>IF(INT(2*((Codes!$E21/(2^6))-INT(Codes!$E21/(2^6)))),Codes!$H$3,Codes!$H$4)</f>
        <v>Dn</v>
      </c>
      <c r="H21" s="73" t="str">
        <f>IF(INT(2*((Codes!$E21/(2^7))-INT(Codes!$E21/(2^7)))),Codes!$H$5,Codes!$H$6)</f>
        <v>Dn</v>
      </c>
      <c r="I21" s="73" t="str">
        <f>IF(INT(2*((Codes!$E21/(2^8))-INT(Codes!$E21/(2^8)))),Codes!$H$7,Codes!$H$8)</f>
        <v>-</v>
      </c>
      <c r="J21" s="73" t="str">
        <f>IF(INT(2*((Codes!$E21/(2^9))-INT(Codes!$E21/(2^9)))),Codes!$H$7,Codes!$H$8)</f>
        <v>-</v>
      </c>
      <c r="K21" s="73" t="str">
        <f>IF(INT(2*((Codes!$E21/(2^10))-INT(Codes!$E21/(2^10)))),Codes!$H$7,Codes!$H$8)</f>
        <v>Yes</v>
      </c>
      <c r="L21" s="73" t="str">
        <f>IF(INT(2*((Codes!$E21/(2^11))-INT(Codes!$E21/(2^11)))),Codes!$H$9,Codes!$H$10)</f>
        <v>-</v>
      </c>
      <c r="M21" s="73" t="str">
        <f>IF(INT(2*((Codes!$E21/(2^12))-INT(Codes!$E21/(2^12)))),Codes!$H$9,Codes!$H$10)</f>
        <v>-</v>
      </c>
      <c r="N21" s="73" t="str">
        <f>IF(INT(2*((Codes!$E21/(2^13))-INT(Codes!$E21/(2^13)))),Codes!$H$9,Codes!$H$10)</f>
        <v>-</v>
      </c>
      <c r="O21" s="73" t="str">
        <f>IF(INT(2*((Codes!$E21/(2^14))-INT(Codes!$E21/(2^14)))),Codes!$H$9,Codes!$H$10)</f>
        <v>-</v>
      </c>
      <c r="P21" s="73" t="str">
        <f>IF(INT(2*((Codes!$E21/(2^15))-INT(Codes!$E21/(2^15)))),Codes!$H$9,Codes!$H$10)</f>
        <v>-</v>
      </c>
      <c r="Q21" s="73" t="str">
        <f>IF(INT(2*((Codes!$E21/(2^16))-INT(Codes!$E21/(2^16)))),Codes!$H$9,Codes!$H$10)</f>
        <v>-</v>
      </c>
      <c r="R21" s="74"/>
    </row>
    <row r="22" spans="1:18" ht="15">
      <c r="A22" s="12">
        <v>20</v>
      </c>
      <c r="B22" s="14">
        <f t="shared" si="0"/>
        <v>41978.68715740741</v>
      </c>
      <c r="C22" s="15">
        <f>Data!$C$19+(MOD(Codes!$C22,256)-Codes!$C$1)/240</f>
        <v>41981.56215763889</v>
      </c>
      <c r="D22" s="50">
        <f>INT(Codes!$C22/256)</f>
        <v>20</v>
      </c>
      <c r="E22" s="9" t="str">
        <f>INDEX(Codes!$J$3:$N$258,$D22+1,Codes!$H$16)</f>
        <v>Door Open Fault – the Doors were opening and the Door Close Limit Sw Input did energize, Door Open Limit did not open.</v>
      </c>
      <c r="F22" s="50">
        <f>INT(32*(Codes!$H$12)*((Codes!$E22/(2^(4+Codes!$H$12)))-INT(Codes!$E22/(2^(4+Codes!$H$12)))))</f>
        <v>15</v>
      </c>
      <c r="G22" s="8" t="str">
        <f>IF(INT(2*((Codes!$E22/(2^6))-INT(Codes!$E22/(2^6)))),Codes!$H$3,Codes!$H$4)</f>
        <v>Up</v>
      </c>
      <c r="H22" s="8" t="str">
        <f>IF(INT(2*((Codes!$E22/(2^7))-INT(Codes!$E22/(2^7)))),Codes!$H$5,Codes!$H$6)</f>
        <v>Up</v>
      </c>
      <c r="I22" s="8" t="str">
        <f>IF(INT(2*((Codes!$E22/(2^8))-INT(Codes!$E22/(2^8)))),Codes!$H$7,Codes!$H$8)</f>
        <v>-</v>
      </c>
      <c r="J22" s="8" t="str">
        <f>IF(INT(2*((Codes!$E22/(2^9))-INT(Codes!$E22/(2^9)))),Codes!$H$7,Codes!$H$8)</f>
        <v>-</v>
      </c>
      <c r="K22" s="8" t="str">
        <f>IF(INT(2*((Codes!$E22/(2^10))-INT(Codes!$E22/(2^10)))),Codes!$H$7,Codes!$H$8)</f>
        <v>Yes</v>
      </c>
      <c r="L22" s="8" t="str">
        <f>IF(INT(2*((Codes!$E22/(2^11))-INT(Codes!$E22/(2^11)))),Codes!$H$9,Codes!$H$10)</f>
        <v>-</v>
      </c>
      <c r="M22" s="8" t="str">
        <f>IF(INT(2*((Codes!$E22/(2^12))-INT(Codes!$E22/(2^12)))),Codes!$H$9,Codes!$H$10)</f>
        <v>-</v>
      </c>
      <c r="N22" s="8" t="str">
        <f>IF(INT(2*((Codes!$E22/(2^13))-INT(Codes!$E22/(2^13)))),Codes!$H$9,Codes!$H$10)</f>
        <v>-</v>
      </c>
      <c r="O22" s="8" t="str">
        <f>IF(INT(2*((Codes!$E22/(2^14))-INT(Codes!$E22/(2^14)))),Codes!$H$9,Codes!$H$10)</f>
        <v>-</v>
      </c>
      <c r="P22" s="8" t="str">
        <f>IF(INT(2*((Codes!$E22/(2^15))-INT(Codes!$E22/(2^15)))),Codes!$H$9,Codes!$H$10)</f>
        <v>-</v>
      </c>
      <c r="Q22" s="8" t="str">
        <f>IF(INT(2*((Codes!$E22/(2^16))-INT(Codes!$E22/(2^16)))),Codes!$H$9,Codes!$H$10)</f>
        <v>-</v>
      </c>
      <c r="R22" s="4"/>
    </row>
    <row r="23" spans="1:18" ht="15">
      <c r="A23" s="12">
        <v>21</v>
      </c>
      <c r="B23" s="14">
        <f t="shared" si="0"/>
        <v>41978.68715740741</v>
      </c>
      <c r="C23" s="15">
        <f>Data!$C$19+(MOD(Codes!$C23,256)-Codes!$C$1)/240</f>
        <v>41981.54549097222</v>
      </c>
      <c r="D23" s="50">
        <f>INT(Codes!$C23/256)</f>
        <v>21</v>
      </c>
      <c r="E23" s="9" t="str">
        <f>INDEX(Codes!$J$3:$N$258,$D23+1,Codes!$H$16)</f>
        <v>Door Close Fault – the Doors were closing but the Door Open Limit Sw Input did not close</v>
      </c>
      <c r="F23" s="50">
        <f>INT(32*(Codes!$H$12)*((Codes!$E23/(2^(4+Codes!$H$12)))-INT(Codes!$E23/(2^(4+Codes!$H$12)))))</f>
        <v>4</v>
      </c>
      <c r="G23" s="8" t="str">
        <f>IF(INT(2*((Codes!$E23/(2^6))-INT(Codes!$E23/(2^6)))),Codes!$H$3,Codes!$H$4)</f>
        <v>Dn</v>
      </c>
      <c r="H23" s="8" t="str">
        <f>IF(INT(2*((Codes!$E23/(2^7))-INT(Codes!$E23/(2^7)))),Codes!$H$5,Codes!$H$6)</f>
        <v>Dn</v>
      </c>
      <c r="I23" s="8" t="str">
        <f>IF(INT(2*((Codes!$E23/(2^8))-INT(Codes!$E23/(2^8)))),Codes!$H$7,Codes!$H$8)</f>
        <v>-</v>
      </c>
      <c r="J23" s="8" t="str">
        <f>IF(INT(2*((Codes!$E23/(2^9))-INT(Codes!$E23/(2^9)))),Codes!$H$7,Codes!$H$8)</f>
        <v>-</v>
      </c>
      <c r="K23" s="8" t="str">
        <f>IF(INT(2*((Codes!$E23/(2^10))-INT(Codes!$E23/(2^10)))),Codes!$H$7,Codes!$H$8)</f>
        <v>-</v>
      </c>
      <c r="L23" s="8" t="str">
        <f>IF(INT(2*((Codes!$E23/(2^11))-INT(Codes!$E23/(2^11)))),Codes!$H$9,Codes!$H$10)</f>
        <v>-</v>
      </c>
      <c r="M23" s="8" t="str">
        <f>IF(INT(2*((Codes!$E23/(2^12))-INT(Codes!$E23/(2^12)))),Codes!$H$9,Codes!$H$10)</f>
        <v>-</v>
      </c>
      <c r="N23" s="8" t="str">
        <f>IF(INT(2*((Codes!$E23/(2^13))-INT(Codes!$E23/(2^13)))),Codes!$H$9,Codes!$H$10)</f>
        <v>ON</v>
      </c>
      <c r="O23" s="8" t="str">
        <f>IF(INT(2*((Codes!$E23/(2^14))-INT(Codes!$E23/(2^14)))),Codes!$H$9,Codes!$H$10)</f>
        <v>-</v>
      </c>
      <c r="P23" s="8" t="str">
        <f>IF(INT(2*((Codes!$E23/(2^15))-INT(Codes!$E23/(2^15)))),Codes!$H$9,Codes!$H$10)</f>
        <v>-</v>
      </c>
      <c r="Q23" s="8" t="str">
        <f>IF(INT(2*((Codes!$E23/(2^16))-INT(Codes!$E23/(2^16)))),Codes!$H$9,Codes!$H$10)</f>
        <v>-</v>
      </c>
      <c r="R23" s="4"/>
    </row>
    <row r="24" spans="1:18" s="75" customFormat="1" ht="15">
      <c r="A24" s="68">
        <v>22</v>
      </c>
      <c r="B24" s="69">
        <f t="shared" si="0"/>
        <v>41978.68715740741</v>
      </c>
      <c r="C24" s="70">
        <f>Data!$C$19+(MOD(Codes!$C24,256)-Codes!$C$1)/240</f>
        <v>41981.54132430555</v>
      </c>
      <c r="D24" s="71">
        <f>INT(Codes!$C24/256)</f>
        <v>22</v>
      </c>
      <c r="E24" s="72" t="str">
        <f>INDEX(Codes!$J$3:$N$258,$D24+1,Codes!$H$16)</f>
        <v>Door Close Fault – Doors closing and the Door Open Limit Sw Input did close, but the Door Close Limit Sw Input did not open</v>
      </c>
      <c r="F24" s="71">
        <f>INT(32*(Codes!$H$12)*((Codes!$E24/(2^(4+Codes!$H$12)))-INT(Codes!$E24/(2^(4+Codes!$H$12)))))</f>
        <v>6</v>
      </c>
      <c r="G24" s="73" t="str">
        <f>IF(INT(2*((Codes!$E24/(2^6))-INT(Codes!$E24/(2^6)))),Codes!$H$3,Codes!$H$4)</f>
        <v>Dn</v>
      </c>
      <c r="H24" s="73" t="str">
        <f>IF(INT(2*((Codes!$E24/(2^7))-INT(Codes!$E24/(2^7)))),Codes!$H$5,Codes!$H$6)</f>
        <v>Dn</v>
      </c>
      <c r="I24" s="73" t="str">
        <f>IF(INT(2*((Codes!$E24/(2^8))-INT(Codes!$E24/(2^8)))),Codes!$H$7,Codes!$H$8)</f>
        <v>Yes</v>
      </c>
      <c r="J24" s="73" t="str">
        <f>IF(INT(2*((Codes!$E24/(2^9))-INT(Codes!$E24/(2^9)))),Codes!$H$7,Codes!$H$8)</f>
        <v>-</v>
      </c>
      <c r="K24" s="73" t="str">
        <f>IF(INT(2*((Codes!$E24/(2^10))-INT(Codes!$E24/(2^10)))),Codes!$H$7,Codes!$H$8)</f>
        <v>-</v>
      </c>
      <c r="L24" s="73" t="str">
        <f>IF(INT(2*((Codes!$E24/(2^11))-INT(Codes!$E24/(2^11)))),Codes!$H$9,Codes!$H$10)</f>
        <v>-</v>
      </c>
      <c r="M24" s="73" t="str">
        <f>IF(INT(2*((Codes!$E24/(2^12))-INT(Codes!$E24/(2^12)))),Codes!$H$9,Codes!$H$10)</f>
        <v>-</v>
      </c>
      <c r="N24" s="73" t="str">
        <f>IF(INT(2*((Codes!$E24/(2^13))-INT(Codes!$E24/(2^13)))),Codes!$H$9,Codes!$H$10)</f>
        <v>-</v>
      </c>
      <c r="O24" s="73" t="str">
        <f>IF(INT(2*((Codes!$E24/(2^14))-INT(Codes!$E24/(2^14)))),Codes!$H$9,Codes!$H$10)</f>
        <v>-</v>
      </c>
      <c r="P24" s="73" t="str">
        <f>IF(INT(2*((Codes!$E24/(2^15))-INT(Codes!$E24/(2^15)))),Codes!$H$9,Codes!$H$10)</f>
        <v>-</v>
      </c>
      <c r="Q24" s="73" t="str">
        <f>IF(INT(2*((Codes!$E24/(2^16))-INT(Codes!$E24/(2^16)))),Codes!$H$9,Codes!$H$10)</f>
        <v>-</v>
      </c>
      <c r="R24" s="74"/>
    </row>
    <row r="25" spans="1:18" ht="15">
      <c r="A25" s="12">
        <v>23</v>
      </c>
      <c r="B25" s="14">
        <f t="shared" si="0"/>
        <v>41977.68715740741</v>
      </c>
      <c r="C25" s="15">
        <f>Data!$C$19+(MOD(Codes!$C25,256)-Codes!$C$1)/240</f>
        <v>41981.60382430555</v>
      </c>
      <c r="D25" s="50">
        <f>INT(Codes!$C25/256)</f>
        <v>23</v>
      </c>
      <c r="E25" s="9" t="str">
        <f>INDEX(Codes!$J$3:$N$258,$D25+1,Codes!$H$16)</f>
        <v>Door Close Fault – the Doors were closing, DOL closed, and DCL opened, but the Car Gate Input did not close</v>
      </c>
      <c r="F25" s="50">
        <f>INT(32*(Codes!$H$12)*((Codes!$E25/(2^(4+Codes!$H$12)))-INT(Codes!$E25/(2^(4+Codes!$H$12)))))</f>
        <v>13</v>
      </c>
      <c r="G25" s="8" t="str">
        <f>IF(INT(2*((Codes!$E25/(2^6))-INT(Codes!$E25/(2^6)))),Codes!$H$3,Codes!$H$4)</f>
        <v>Up</v>
      </c>
      <c r="H25" s="8" t="str">
        <f>IF(INT(2*((Codes!$E25/(2^7))-INT(Codes!$E25/(2^7)))),Codes!$H$5,Codes!$H$6)</f>
        <v>Dn</v>
      </c>
      <c r="I25" s="8" t="str">
        <f>IF(INT(2*((Codes!$E25/(2^8))-INT(Codes!$E25/(2^8)))),Codes!$H$7,Codes!$H$8)</f>
        <v>-</v>
      </c>
      <c r="J25" s="8" t="str">
        <f>IF(INT(2*((Codes!$E25/(2^9))-INT(Codes!$E25/(2^9)))),Codes!$H$7,Codes!$H$8)</f>
        <v>-</v>
      </c>
      <c r="K25" s="8" t="str">
        <f>IF(INT(2*((Codes!$E25/(2^10))-INT(Codes!$E25/(2^10)))),Codes!$H$7,Codes!$H$8)</f>
        <v>-</v>
      </c>
      <c r="L25" s="8" t="str">
        <f>IF(INT(2*((Codes!$E25/(2^11))-INT(Codes!$E25/(2^11)))),Codes!$H$9,Codes!$H$10)</f>
        <v>-</v>
      </c>
      <c r="M25" s="8" t="str">
        <f>IF(INT(2*((Codes!$E25/(2^12))-INT(Codes!$E25/(2^12)))),Codes!$H$9,Codes!$H$10)</f>
        <v>-</v>
      </c>
      <c r="N25" s="8" t="str">
        <f>IF(INT(2*((Codes!$E25/(2^13))-INT(Codes!$E25/(2^13)))),Codes!$H$9,Codes!$H$10)</f>
        <v>ON</v>
      </c>
      <c r="O25" s="8" t="str">
        <f>IF(INT(2*((Codes!$E25/(2^14))-INT(Codes!$E25/(2^14)))),Codes!$H$9,Codes!$H$10)</f>
        <v>-</v>
      </c>
      <c r="P25" s="8" t="str">
        <f>IF(INT(2*((Codes!$E25/(2^15))-INT(Codes!$E25/(2^15)))),Codes!$H$9,Codes!$H$10)</f>
        <v>-</v>
      </c>
      <c r="Q25" s="8" t="str">
        <f>IF(INT(2*((Codes!$E25/(2^16))-INT(Codes!$E25/(2^16)))),Codes!$H$9,Codes!$H$10)</f>
        <v>-</v>
      </c>
      <c r="R25" s="4"/>
    </row>
    <row r="26" spans="1:18" ht="15">
      <c r="A26" s="12">
        <v>24</v>
      </c>
      <c r="B26" s="14">
        <f t="shared" si="0"/>
        <v>41977.68715740741</v>
      </c>
      <c r="C26" s="15">
        <f>Data!$C$19+(MOD(Codes!$C26,256)-Codes!$C$1)/240</f>
        <v>41981.60382430555</v>
      </c>
      <c r="D26" s="50">
        <f>INT(Codes!$C26/256)</f>
        <v>24</v>
      </c>
      <c r="E26" s="9" t="str">
        <f>INDEX(Codes!$J$3:$N$258,$D26+1,Codes!$H$16)</f>
        <v>Door Close Fault – Doors closing, DOL closed, and DCL opened, and Car Gate closed, but the Hall Door Contacts Input did not close</v>
      </c>
      <c r="F26" s="50">
        <f>INT(32*(Codes!$H$12)*((Codes!$E26/(2^(4+Codes!$H$12)))-INT(Codes!$E26/(2^(4+Codes!$H$12)))))</f>
        <v>9</v>
      </c>
      <c r="G26" s="8" t="str">
        <f>IF(INT(2*((Codes!$E26/(2^6))-INT(Codes!$E26/(2^6)))),Codes!$H$3,Codes!$H$4)</f>
        <v>Dn</v>
      </c>
      <c r="H26" s="8" t="str">
        <f>IF(INT(2*((Codes!$E26/(2^7))-INT(Codes!$E26/(2^7)))),Codes!$H$5,Codes!$H$6)</f>
        <v>Dn</v>
      </c>
      <c r="I26" s="8" t="str">
        <f>IF(INT(2*((Codes!$E26/(2^8))-INT(Codes!$E26/(2^8)))),Codes!$H$7,Codes!$H$8)</f>
        <v>-</v>
      </c>
      <c r="J26" s="8" t="str">
        <f>IF(INT(2*((Codes!$E26/(2^9))-INT(Codes!$E26/(2^9)))),Codes!$H$7,Codes!$H$8)</f>
        <v>-</v>
      </c>
      <c r="K26" s="8" t="str">
        <f>IF(INT(2*((Codes!$E26/(2^10))-INT(Codes!$E26/(2^10)))),Codes!$H$7,Codes!$H$8)</f>
        <v>Yes</v>
      </c>
      <c r="L26" s="8" t="str">
        <f>IF(INT(2*((Codes!$E26/(2^11))-INT(Codes!$E26/(2^11)))),Codes!$H$9,Codes!$H$10)</f>
        <v>-</v>
      </c>
      <c r="M26" s="8" t="str">
        <f>IF(INT(2*((Codes!$E26/(2^12))-INT(Codes!$E26/(2^12)))),Codes!$H$9,Codes!$H$10)</f>
        <v>-</v>
      </c>
      <c r="N26" s="8" t="str">
        <f>IF(INT(2*((Codes!$E26/(2^13))-INT(Codes!$E26/(2^13)))),Codes!$H$9,Codes!$H$10)</f>
        <v>-</v>
      </c>
      <c r="O26" s="8" t="str">
        <f>IF(INT(2*((Codes!$E26/(2^14))-INT(Codes!$E26/(2^14)))),Codes!$H$9,Codes!$H$10)</f>
        <v>-</v>
      </c>
      <c r="P26" s="8" t="str">
        <f>IF(INT(2*((Codes!$E26/(2^15))-INT(Codes!$E26/(2^15)))),Codes!$H$9,Codes!$H$10)</f>
        <v>-</v>
      </c>
      <c r="Q26" s="8" t="str">
        <f>IF(INT(2*((Codes!$E26/(2^16))-INT(Codes!$E26/(2^16)))),Codes!$H$9,Codes!$H$10)</f>
        <v>-</v>
      </c>
      <c r="R26" s="4"/>
    </row>
    <row r="27" spans="1:18" s="75" customFormat="1" ht="15">
      <c r="A27" s="68">
        <v>25</v>
      </c>
      <c r="B27" s="69">
        <f t="shared" si="0"/>
        <v>41977.68715740741</v>
      </c>
      <c r="C27" s="70">
        <f>Data!$C$19+(MOD(Codes!$C27,256)-Codes!$C$1)/240</f>
        <v>41981.56215763889</v>
      </c>
      <c r="D27" s="71">
        <f>INT(Codes!$C27/256)</f>
        <v>25</v>
      </c>
      <c r="E27" s="72" t="str">
        <f>INDEX(Codes!$J$3:$N$258,$D27+1,Codes!$H$16)</f>
        <v>Door Close Fault – Doors closing, DOL closed, DCL opened, Car Gate closed, Hall Door Contacts closed, but the car did not start to run</v>
      </c>
      <c r="F27" s="71">
        <f>INT(32*(Codes!$H$12)*((Codes!$E27/(2^(4+Codes!$H$12)))-INT(Codes!$E27/(2^(4+Codes!$H$12)))))</f>
        <v>10</v>
      </c>
      <c r="G27" s="73" t="str">
        <f>IF(INT(2*((Codes!$E27/(2^6))-INT(Codes!$E27/(2^6)))),Codes!$H$3,Codes!$H$4)</f>
        <v>Up</v>
      </c>
      <c r="H27" s="73" t="str">
        <f>IF(INT(2*((Codes!$E27/(2^7))-INT(Codes!$E27/(2^7)))),Codes!$H$5,Codes!$H$6)</f>
        <v>Dn</v>
      </c>
      <c r="I27" s="73" t="str">
        <f>IF(INT(2*((Codes!$E27/(2^8))-INT(Codes!$E27/(2^8)))),Codes!$H$7,Codes!$H$8)</f>
        <v>Yes</v>
      </c>
      <c r="J27" s="73" t="str">
        <f>IF(INT(2*((Codes!$E27/(2^9))-INT(Codes!$E27/(2^9)))),Codes!$H$7,Codes!$H$8)</f>
        <v>-</v>
      </c>
      <c r="K27" s="73" t="str">
        <f>IF(INT(2*((Codes!$E27/(2^10))-INT(Codes!$E27/(2^10)))),Codes!$H$7,Codes!$H$8)</f>
        <v>Yes</v>
      </c>
      <c r="L27" s="73" t="str">
        <f>IF(INT(2*((Codes!$E27/(2^11))-INT(Codes!$E27/(2^11)))),Codes!$H$9,Codes!$H$10)</f>
        <v>ON</v>
      </c>
      <c r="M27" s="73" t="str">
        <f>IF(INT(2*((Codes!$E27/(2^12))-INT(Codes!$E27/(2^12)))),Codes!$H$9,Codes!$H$10)</f>
        <v>ON</v>
      </c>
      <c r="N27" s="73" t="str">
        <f>IF(INT(2*((Codes!$E27/(2^13))-INT(Codes!$E27/(2^13)))),Codes!$H$9,Codes!$H$10)</f>
        <v>-</v>
      </c>
      <c r="O27" s="73" t="str">
        <f>IF(INT(2*((Codes!$E27/(2^14))-INT(Codes!$E27/(2^14)))),Codes!$H$9,Codes!$H$10)</f>
        <v>-</v>
      </c>
      <c r="P27" s="73" t="str">
        <f>IF(INT(2*((Codes!$E27/(2^15))-INT(Codes!$E27/(2^15)))),Codes!$H$9,Codes!$H$10)</f>
        <v>-</v>
      </c>
      <c r="Q27" s="73" t="str">
        <f>IF(INT(2*((Codes!$E27/(2^16))-INT(Codes!$E27/(2^16)))),Codes!$H$9,Codes!$H$10)</f>
        <v>-</v>
      </c>
      <c r="R27" s="74"/>
    </row>
    <row r="28" spans="1:18" ht="15">
      <c r="A28" s="12">
        <v>26</v>
      </c>
      <c r="B28" s="14">
        <f t="shared" si="0"/>
        <v>41977.68715740741</v>
      </c>
      <c r="C28" s="15">
        <f>Data!$C$19+(MOD(Codes!$C28,256)-Codes!$C$1)/240</f>
        <v>41981.54549097222</v>
      </c>
      <c r="D28" s="50">
        <f>INT(Codes!$C28/256)</f>
        <v>26</v>
      </c>
      <c r="E28" s="9" t="str">
        <f>INDEX(Codes!$J$3:$N$258,$D28+1,Codes!$H$16)</f>
        <v>Door Contact Fault – the Stop Switch or Safety String opened</v>
      </c>
      <c r="F28" s="50">
        <f>INT(32*(Codes!$H$12)*((Codes!$E28/(2^(4+Codes!$H$12)))-INT(Codes!$E28/(2^(4+Codes!$H$12)))))</f>
        <v>2</v>
      </c>
      <c r="G28" s="8" t="str">
        <f>IF(INT(2*((Codes!$E28/(2^6))-INT(Codes!$E28/(2^6)))),Codes!$H$3,Codes!$H$4)</f>
        <v>Dn</v>
      </c>
      <c r="H28" s="8" t="str">
        <f>IF(INT(2*((Codes!$E28/(2^7))-INT(Codes!$E28/(2^7)))),Codes!$H$5,Codes!$H$6)</f>
        <v>Dn</v>
      </c>
      <c r="I28" s="8" t="str">
        <f>IF(INT(2*((Codes!$E28/(2^8))-INT(Codes!$E28/(2^8)))),Codes!$H$7,Codes!$H$8)</f>
        <v>-</v>
      </c>
      <c r="J28" s="8" t="str">
        <f>IF(INT(2*((Codes!$E28/(2^9))-INT(Codes!$E28/(2^9)))),Codes!$H$7,Codes!$H$8)</f>
        <v>-</v>
      </c>
      <c r="K28" s="8" t="str">
        <f>IF(INT(2*((Codes!$E28/(2^10))-INT(Codes!$E28/(2^10)))),Codes!$H$7,Codes!$H$8)</f>
        <v>-</v>
      </c>
      <c r="L28" s="8" t="str">
        <f>IF(INT(2*((Codes!$E28/(2^11))-INT(Codes!$E28/(2^11)))),Codes!$H$9,Codes!$H$10)</f>
        <v>ON</v>
      </c>
      <c r="M28" s="8" t="str">
        <f>IF(INT(2*((Codes!$E28/(2^12))-INT(Codes!$E28/(2^12)))),Codes!$H$9,Codes!$H$10)</f>
        <v>-</v>
      </c>
      <c r="N28" s="8" t="str">
        <f>IF(INT(2*((Codes!$E28/(2^13))-INT(Codes!$E28/(2^13)))),Codes!$H$9,Codes!$H$10)</f>
        <v>-</v>
      </c>
      <c r="O28" s="8" t="str">
        <f>IF(INT(2*((Codes!$E28/(2^14))-INT(Codes!$E28/(2^14)))),Codes!$H$9,Codes!$H$10)</f>
        <v>-</v>
      </c>
      <c r="P28" s="8" t="str">
        <f>IF(INT(2*((Codes!$E28/(2^15))-INT(Codes!$E28/(2^15)))),Codes!$H$9,Codes!$H$10)</f>
        <v>-</v>
      </c>
      <c r="Q28" s="8" t="str">
        <f>IF(INT(2*((Codes!$E28/(2^16))-INT(Codes!$E28/(2^16)))),Codes!$H$9,Codes!$H$10)</f>
        <v>-</v>
      </c>
      <c r="R28" s="4"/>
    </row>
    <row r="29" spans="1:18" ht="15">
      <c r="A29" s="12">
        <v>27</v>
      </c>
      <c r="B29" s="14">
        <f t="shared" si="0"/>
        <v>41977.68715740741</v>
      </c>
      <c r="C29" s="15">
        <f>Data!$C$19+(MOD(Codes!$C29,256)-Codes!$C$1)/240</f>
        <v>41981.54132430555</v>
      </c>
      <c r="D29" s="50">
        <f>INT(Codes!$C29/256)</f>
        <v>27</v>
      </c>
      <c r="E29" s="9" t="str">
        <f>INDEX(Codes!$J$3:$N$258,$D29+1,Codes!$H$16)</f>
        <v>Door Contact Fault – the Stop Switch was closed, but the Door Close Limit Input was energized</v>
      </c>
      <c r="F29" s="50">
        <f>INT(32*(Codes!$H$12)*((Codes!$E29/(2^(4+Codes!$H$12)))-INT(Codes!$E29/(2^(4+Codes!$H$12)))))</f>
        <v>2</v>
      </c>
      <c r="G29" s="8" t="str">
        <f>IF(INT(2*((Codes!$E29/(2^6))-INT(Codes!$E29/(2^6)))),Codes!$H$3,Codes!$H$4)</f>
        <v>Dn</v>
      </c>
      <c r="H29" s="8" t="str">
        <f>IF(INT(2*((Codes!$E29/(2^7))-INT(Codes!$E29/(2^7)))),Codes!$H$5,Codes!$H$6)</f>
        <v>Dn</v>
      </c>
      <c r="I29" s="8" t="str">
        <f>IF(INT(2*((Codes!$E29/(2^8))-INT(Codes!$E29/(2^8)))),Codes!$H$7,Codes!$H$8)</f>
        <v>-</v>
      </c>
      <c r="J29" s="8" t="str">
        <f>IF(INT(2*((Codes!$E29/(2^9))-INT(Codes!$E29/(2^9)))),Codes!$H$7,Codes!$H$8)</f>
        <v>-</v>
      </c>
      <c r="K29" s="8" t="str">
        <f>IF(INT(2*((Codes!$E29/(2^10))-INT(Codes!$E29/(2^10)))),Codes!$H$7,Codes!$H$8)</f>
        <v>Yes</v>
      </c>
      <c r="L29" s="8" t="str">
        <f>IF(INT(2*((Codes!$E29/(2^11))-INT(Codes!$E29/(2^11)))),Codes!$H$9,Codes!$H$10)</f>
        <v>-</v>
      </c>
      <c r="M29" s="8" t="str">
        <f>IF(INT(2*((Codes!$E29/(2^12))-INT(Codes!$E29/(2^12)))),Codes!$H$9,Codes!$H$10)</f>
        <v>-</v>
      </c>
      <c r="N29" s="8" t="str">
        <f>IF(INT(2*((Codes!$E29/(2^13))-INT(Codes!$E29/(2^13)))),Codes!$H$9,Codes!$H$10)</f>
        <v>-</v>
      </c>
      <c r="O29" s="8" t="str">
        <f>IF(INT(2*((Codes!$E29/(2^14))-INT(Codes!$E29/(2^14)))),Codes!$H$9,Codes!$H$10)</f>
        <v>-</v>
      </c>
      <c r="P29" s="8" t="str">
        <f>IF(INT(2*((Codes!$E29/(2^15))-INT(Codes!$E29/(2^15)))),Codes!$H$9,Codes!$H$10)</f>
        <v>-</v>
      </c>
      <c r="Q29" s="8" t="str">
        <f>IF(INT(2*((Codes!$E29/(2^16))-INT(Codes!$E29/(2^16)))),Codes!$H$9,Codes!$H$10)</f>
        <v>-</v>
      </c>
      <c r="R29" s="4"/>
    </row>
    <row r="30" spans="1:18" s="75" customFormat="1" ht="15">
      <c r="A30" s="68">
        <v>28</v>
      </c>
      <c r="B30" s="69">
        <f t="shared" si="0"/>
        <v>41976.68715740741</v>
      </c>
      <c r="C30" s="70">
        <f>Data!$C$19+(MOD(Codes!$C30,256)-Codes!$C$1)/240</f>
        <v>41981.60382430555</v>
      </c>
      <c r="D30" s="71">
        <f>INT(Codes!$C30/256)</f>
        <v>28</v>
      </c>
      <c r="E30" s="72" t="str">
        <f>INDEX(Codes!$J$3:$N$258,$D30+1,Codes!$H$16)</f>
        <v>Door Contact Fault – the Stop Switch was closed, and DCL was open, but the Car Gate was also open</v>
      </c>
      <c r="F30" s="71">
        <f>INT(32*(Codes!$H$12)*((Codes!$E30/(2^(4+Codes!$H$12)))-INT(Codes!$E30/(2^(4+Codes!$H$12)))))</f>
        <v>29</v>
      </c>
      <c r="G30" s="73" t="str">
        <f>IF(INT(2*((Codes!$E30/(2^6))-INT(Codes!$E30/(2^6)))),Codes!$H$3,Codes!$H$4)</f>
        <v>Up</v>
      </c>
      <c r="H30" s="73" t="str">
        <f>IF(INT(2*((Codes!$E30/(2^7))-INT(Codes!$E30/(2^7)))),Codes!$H$5,Codes!$H$6)</f>
        <v>Up</v>
      </c>
      <c r="I30" s="73" t="str">
        <f>IF(INT(2*((Codes!$E30/(2^8))-INT(Codes!$E30/(2^8)))),Codes!$H$7,Codes!$H$8)</f>
        <v>-</v>
      </c>
      <c r="J30" s="73" t="str">
        <f>IF(INT(2*((Codes!$E30/(2^9))-INT(Codes!$E30/(2^9)))),Codes!$H$7,Codes!$H$8)</f>
        <v>-</v>
      </c>
      <c r="K30" s="73" t="str">
        <f>IF(INT(2*((Codes!$E30/(2^10))-INT(Codes!$E30/(2^10)))),Codes!$H$7,Codes!$H$8)</f>
        <v>-</v>
      </c>
      <c r="L30" s="73" t="str">
        <f>IF(INT(2*((Codes!$E30/(2^11))-INT(Codes!$E30/(2^11)))),Codes!$H$9,Codes!$H$10)</f>
        <v>-</v>
      </c>
      <c r="M30" s="73" t="str">
        <f>IF(INT(2*((Codes!$E30/(2^12))-INT(Codes!$E30/(2^12)))),Codes!$H$9,Codes!$H$10)</f>
        <v>-</v>
      </c>
      <c r="N30" s="73" t="str">
        <f>IF(INT(2*((Codes!$E30/(2^13))-INT(Codes!$E30/(2^13)))),Codes!$H$9,Codes!$H$10)</f>
        <v>-</v>
      </c>
      <c r="O30" s="73" t="str">
        <f>IF(INT(2*((Codes!$E30/(2^14))-INT(Codes!$E30/(2^14)))),Codes!$H$9,Codes!$H$10)</f>
        <v>-</v>
      </c>
      <c r="P30" s="73" t="str">
        <f>IF(INT(2*((Codes!$E30/(2^15))-INT(Codes!$E30/(2^15)))),Codes!$H$9,Codes!$H$10)</f>
        <v>-</v>
      </c>
      <c r="Q30" s="73" t="str">
        <f>IF(INT(2*((Codes!$E30/(2^16))-INT(Codes!$E30/(2^16)))),Codes!$H$9,Codes!$H$10)</f>
        <v>-</v>
      </c>
      <c r="R30" s="74"/>
    </row>
    <row r="31" spans="1:18" ht="15">
      <c r="A31" s="12">
        <v>29</v>
      </c>
      <c r="B31" s="14">
        <f t="shared" si="0"/>
        <v>41976.68715740741</v>
      </c>
      <c r="C31" s="15">
        <f>Data!$C$19+(MOD(Codes!$C31,256)-Codes!$C$1)/240</f>
        <v>41981.60382430555</v>
      </c>
      <c r="D31" s="50">
        <f>INT(Codes!$C31/256)</f>
        <v>29</v>
      </c>
      <c r="E31" s="9" t="str">
        <f>INDEX(Codes!$J$3:$N$258,$D31+1,Codes!$H$16)</f>
        <v>Door Contact Fault – Stop Switch closed, DCL was open, the Car Gate was closed, but the Hall Door Contacts Input was open</v>
      </c>
      <c r="F31" s="50">
        <f>INT(32*(Codes!$H$12)*((Codes!$E31/(2^(4+Codes!$H$12)))-INT(Codes!$E31/(2^(4+Codes!$H$12)))))</f>
        <v>25</v>
      </c>
      <c r="G31" s="8" t="str">
        <f>IF(INT(2*((Codes!$E31/(2^6))-INT(Codes!$E31/(2^6)))),Codes!$H$3,Codes!$H$4)</f>
        <v>Dn</v>
      </c>
      <c r="H31" s="8" t="str">
        <f>IF(INT(2*((Codes!$E31/(2^7))-INT(Codes!$E31/(2^7)))),Codes!$H$5,Codes!$H$6)</f>
        <v>Up</v>
      </c>
      <c r="I31" s="8" t="str">
        <f>IF(INT(2*((Codes!$E31/(2^8))-INT(Codes!$E31/(2^8)))),Codes!$H$7,Codes!$H$8)</f>
        <v>-</v>
      </c>
      <c r="J31" s="8" t="str">
        <f>IF(INT(2*((Codes!$E31/(2^9))-INT(Codes!$E31/(2^9)))),Codes!$H$7,Codes!$H$8)</f>
        <v>Yes</v>
      </c>
      <c r="K31" s="8" t="str">
        <f>IF(INT(2*((Codes!$E31/(2^10))-INT(Codes!$E31/(2^10)))),Codes!$H$7,Codes!$H$8)</f>
        <v>-</v>
      </c>
      <c r="L31" s="8" t="str">
        <f>IF(INT(2*((Codes!$E31/(2^11))-INT(Codes!$E31/(2^11)))),Codes!$H$9,Codes!$H$10)</f>
        <v>-</v>
      </c>
      <c r="M31" s="8" t="str">
        <f>IF(INT(2*((Codes!$E31/(2^12))-INT(Codes!$E31/(2^12)))),Codes!$H$9,Codes!$H$10)</f>
        <v>-</v>
      </c>
      <c r="N31" s="8" t="str">
        <f>IF(INT(2*((Codes!$E31/(2^13))-INT(Codes!$E31/(2^13)))),Codes!$H$9,Codes!$H$10)</f>
        <v>-</v>
      </c>
      <c r="O31" s="8" t="str">
        <f>IF(INT(2*((Codes!$E31/(2^14))-INT(Codes!$E31/(2^14)))),Codes!$H$9,Codes!$H$10)</f>
        <v>-</v>
      </c>
      <c r="P31" s="8" t="str">
        <f>IF(INT(2*((Codes!$E31/(2^15))-INT(Codes!$E31/(2^15)))),Codes!$H$9,Codes!$H$10)</f>
        <v>-</v>
      </c>
      <c r="Q31" s="8" t="str">
        <f>IF(INT(2*((Codes!$E31/(2^16))-INT(Codes!$E31/(2^16)))),Codes!$H$9,Codes!$H$10)</f>
        <v>-</v>
      </c>
      <c r="R31" s="4"/>
    </row>
    <row r="32" spans="1:18" ht="15">
      <c r="A32" s="12">
        <v>30</v>
      </c>
      <c r="B32" s="14">
        <f t="shared" si="0"/>
        <v>41976.68715740741</v>
      </c>
      <c r="C32" s="15">
        <f>Data!$C$19+(MOD(Codes!$C32,256)-Codes!$C$1)/240</f>
        <v>41981.56215763889</v>
      </c>
      <c r="D32" s="50">
        <f>INT(Codes!$C32/256)</f>
        <v>30</v>
      </c>
      <c r="E32" s="9" t="str">
        <f>INDEX(Codes!$J$3:$N$258,$D32+1,Codes!$H$16)</f>
        <v>Door Contact Fault – Stop Switch closed, DCL was open, the Car Gate was closed, the Hall Door Contacts Input was closed</v>
      </c>
      <c r="F32" s="50">
        <f>INT(32*(Codes!$H$12)*((Codes!$E32/(2^(4+Codes!$H$12)))-INT(Codes!$E32/(2^(4+Codes!$H$12)))))</f>
        <v>22</v>
      </c>
      <c r="G32" s="8" t="str">
        <f>IF(INT(2*((Codes!$E32/(2^6))-INT(Codes!$E32/(2^6)))),Codes!$H$3,Codes!$H$4)</f>
        <v>Dn</v>
      </c>
      <c r="H32" s="8" t="str">
        <f>IF(INT(2*((Codes!$E32/(2^7))-INT(Codes!$E32/(2^7)))),Codes!$H$5,Codes!$H$6)</f>
        <v>Up</v>
      </c>
      <c r="I32" s="8" t="str">
        <f>IF(INT(2*((Codes!$E32/(2^8))-INT(Codes!$E32/(2^8)))),Codes!$H$7,Codes!$H$8)</f>
        <v>-</v>
      </c>
      <c r="J32" s="8" t="str">
        <f>IF(INT(2*((Codes!$E32/(2^9))-INT(Codes!$E32/(2^9)))),Codes!$H$7,Codes!$H$8)</f>
        <v>Yes</v>
      </c>
      <c r="K32" s="8" t="str">
        <f>IF(INT(2*((Codes!$E32/(2^10))-INT(Codes!$E32/(2^10)))),Codes!$H$7,Codes!$H$8)</f>
        <v>Yes</v>
      </c>
      <c r="L32" s="8" t="str">
        <f>IF(INT(2*((Codes!$E32/(2^11))-INT(Codes!$E32/(2^11)))),Codes!$H$9,Codes!$H$10)</f>
        <v>-</v>
      </c>
      <c r="M32" s="8" t="str">
        <f>IF(INT(2*((Codes!$E32/(2^12))-INT(Codes!$E32/(2^12)))),Codes!$H$9,Codes!$H$10)</f>
        <v>-</v>
      </c>
      <c r="N32" s="8" t="str">
        <f>IF(INT(2*((Codes!$E32/(2^13))-INT(Codes!$E32/(2^13)))),Codes!$H$9,Codes!$H$10)</f>
        <v>-</v>
      </c>
      <c r="O32" s="8" t="str">
        <f>IF(INT(2*((Codes!$E32/(2^14))-INT(Codes!$E32/(2^14)))),Codes!$H$9,Codes!$H$10)</f>
        <v>-</v>
      </c>
      <c r="P32" s="8" t="str">
        <f>IF(INT(2*((Codes!$E32/(2^15))-INT(Codes!$E32/(2^15)))),Codes!$H$9,Codes!$H$10)</f>
        <v>-</v>
      </c>
      <c r="Q32" s="8" t="str">
        <f>IF(INT(2*((Codes!$E32/(2^16))-INT(Codes!$E32/(2^16)))),Codes!$H$9,Codes!$H$10)</f>
        <v>-</v>
      </c>
      <c r="R32" s="4"/>
    </row>
    <row r="33" spans="1:18" s="75" customFormat="1" ht="15">
      <c r="A33" s="68">
        <v>31</v>
      </c>
      <c r="B33" s="69">
        <f t="shared" si="0"/>
        <v>41976.68715740741</v>
      </c>
      <c r="C33" s="70">
        <f>Data!$C$19+(MOD(Codes!$C33,256)-Codes!$C$1)/240</f>
        <v>41981.54549097222</v>
      </c>
      <c r="D33" s="71">
        <f>INT(Codes!$C33/256)</f>
        <v>31</v>
      </c>
      <c r="E33" s="72" t="str">
        <f>INDEX(Codes!$J$3:$N$258,$D33+1,Codes!$H$16)</f>
        <v>Door Zone Fault – the car was running, and when it stopped it was not in the Door Zone</v>
      </c>
      <c r="F33" s="71">
        <f>INT(32*(Codes!$H$12)*((Codes!$E33/(2^(4+Codes!$H$12)))-INT(Codes!$E33/(2^(4+Codes!$H$12)))))</f>
        <v>17</v>
      </c>
      <c r="G33" s="73" t="str">
        <f>IF(INT(2*((Codes!$E33/(2^6))-INT(Codes!$E33/(2^6)))),Codes!$H$3,Codes!$H$4)</f>
        <v>Up</v>
      </c>
      <c r="H33" s="73" t="str">
        <f>IF(INT(2*((Codes!$E33/(2^7))-INT(Codes!$E33/(2^7)))),Codes!$H$5,Codes!$H$6)</f>
        <v>Up</v>
      </c>
      <c r="I33" s="73" t="str">
        <f>IF(INT(2*((Codes!$E33/(2^8))-INT(Codes!$E33/(2^8)))),Codes!$H$7,Codes!$H$8)</f>
        <v>Yes</v>
      </c>
      <c r="J33" s="73" t="str">
        <f>IF(INT(2*((Codes!$E33/(2^9))-INT(Codes!$E33/(2^9)))),Codes!$H$7,Codes!$H$8)</f>
        <v>-</v>
      </c>
      <c r="K33" s="73" t="str">
        <f>IF(INT(2*((Codes!$E33/(2^10))-INT(Codes!$E33/(2^10)))),Codes!$H$7,Codes!$H$8)</f>
        <v>Yes</v>
      </c>
      <c r="L33" s="73" t="str">
        <f>IF(INT(2*((Codes!$E33/(2^11))-INT(Codes!$E33/(2^11)))),Codes!$H$9,Codes!$H$10)</f>
        <v>-</v>
      </c>
      <c r="M33" s="73" t="str">
        <f>IF(INT(2*((Codes!$E33/(2^12))-INT(Codes!$E33/(2^12)))),Codes!$H$9,Codes!$H$10)</f>
        <v>-</v>
      </c>
      <c r="N33" s="73" t="str">
        <f>IF(INT(2*((Codes!$E33/(2^13))-INT(Codes!$E33/(2^13)))),Codes!$H$9,Codes!$H$10)</f>
        <v>-</v>
      </c>
      <c r="O33" s="73" t="str">
        <f>IF(INT(2*((Codes!$E33/(2^14))-INT(Codes!$E33/(2^14)))),Codes!$H$9,Codes!$H$10)</f>
        <v>-</v>
      </c>
      <c r="P33" s="73" t="str">
        <f>IF(INT(2*((Codes!$E33/(2^15))-INT(Codes!$E33/(2^15)))),Codes!$H$9,Codes!$H$10)</f>
        <v>-</v>
      </c>
      <c r="Q33" s="73" t="str">
        <f>IF(INT(2*((Codes!$E33/(2^16))-INT(Codes!$E33/(2^16)))),Codes!$H$9,Codes!$H$10)</f>
        <v>-</v>
      </c>
      <c r="R33" s="74"/>
    </row>
    <row r="34" spans="1:18" ht="15">
      <c r="A34" s="12">
        <v>32</v>
      </c>
      <c r="B34" s="14">
        <f t="shared" si="0"/>
        <v>41976.68715740741</v>
      </c>
      <c r="C34" s="15">
        <f>Data!$C$19+(MOD(Codes!$C34,256)-Codes!$C$1)/240</f>
        <v>41981.54132430555</v>
      </c>
      <c r="D34" s="50">
        <f>INT(Codes!$C34/256)</f>
        <v>32</v>
      </c>
      <c r="E34" s="9" t="str">
        <f>INDEX(Codes!$J$3:$N$258,$D34+1,Codes!$H$16)</f>
        <v>Door Zone Fault – the car was not running, and the Door Zone Input de-energized</v>
      </c>
      <c r="F34" s="50">
        <f>INT(32*(Codes!$H$12)*((Codes!$E34/(2^(4+Codes!$H$12)))-INT(Codes!$E34/(2^(4+Codes!$H$12)))))</f>
        <v>28</v>
      </c>
      <c r="G34" s="8" t="str">
        <f>IF(INT(2*((Codes!$E34/(2^6))-INT(Codes!$E34/(2^6)))),Codes!$H$3,Codes!$H$4)</f>
        <v>Up</v>
      </c>
      <c r="H34" s="8" t="str">
        <f>IF(INT(2*((Codes!$E34/(2^7))-INT(Codes!$E34/(2^7)))),Codes!$H$5,Codes!$H$6)</f>
        <v>Up</v>
      </c>
      <c r="I34" s="8" t="str">
        <f>IF(INT(2*((Codes!$E34/(2^8))-INT(Codes!$E34/(2^8)))),Codes!$H$7,Codes!$H$8)</f>
        <v>Yes</v>
      </c>
      <c r="J34" s="8" t="str">
        <f>IF(INT(2*((Codes!$E34/(2^9))-INT(Codes!$E34/(2^9)))),Codes!$H$7,Codes!$H$8)</f>
        <v>-</v>
      </c>
      <c r="K34" s="8" t="str">
        <f>IF(INT(2*((Codes!$E34/(2^10))-INT(Codes!$E34/(2^10)))),Codes!$H$7,Codes!$H$8)</f>
        <v>-</v>
      </c>
      <c r="L34" s="8" t="str">
        <f>IF(INT(2*((Codes!$E34/(2^11))-INT(Codes!$E34/(2^11)))),Codes!$H$9,Codes!$H$10)</f>
        <v>-</v>
      </c>
      <c r="M34" s="8" t="str">
        <f>IF(INT(2*((Codes!$E34/(2^12))-INT(Codes!$E34/(2^12)))),Codes!$H$9,Codes!$H$10)</f>
        <v>-</v>
      </c>
      <c r="N34" s="8" t="str">
        <f>IF(INT(2*((Codes!$E34/(2^13))-INT(Codes!$E34/(2^13)))),Codes!$H$9,Codes!$H$10)</f>
        <v>-</v>
      </c>
      <c r="O34" s="8" t="str">
        <f>IF(INT(2*((Codes!$E34/(2^14))-INT(Codes!$E34/(2^14)))),Codes!$H$9,Codes!$H$10)</f>
        <v>-</v>
      </c>
      <c r="P34" s="8" t="str">
        <f>IF(INT(2*((Codes!$E34/(2^15))-INT(Codes!$E34/(2^15)))),Codes!$H$9,Codes!$H$10)</f>
        <v>-</v>
      </c>
      <c r="Q34" s="8" t="str">
        <f>IF(INT(2*((Codes!$E34/(2^16))-INT(Codes!$E34/(2^16)))),Codes!$H$9,Codes!$H$10)</f>
        <v>-</v>
      </c>
      <c r="R34" s="4"/>
    </row>
    <row r="35" spans="1:18" ht="15">
      <c r="A35" s="12">
        <v>33</v>
      </c>
      <c r="B35" s="14">
        <f t="shared" si="0"/>
        <v>41975.68715740741</v>
      </c>
      <c r="C35" s="15">
        <f>Data!$C$19+(MOD(Codes!$C35,256)-Codes!$C$1)/240</f>
        <v>41981.60382430555</v>
      </c>
      <c r="D35" s="50">
        <f>INT(Codes!$C35/256)</f>
        <v>33</v>
      </c>
      <c r="E35" s="9" t="str">
        <f>INDEX(Codes!$J$3:$N$258,$D35+1,Codes!$H$16)</f>
        <v>Car Stuck Fault.  The car was held at a floor for more than 30 seconds, with calls registered</v>
      </c>
      <c r="F35" s="50">
        <f>INT(32*(Codes!$H$12)*((Codes!$E35/(2^(4+Codes!$H$12)))-INT(Codes!$E35/(2^(4+Codes!$H$12)))))</f>
        <v>25</v>
      </c>
      <c r="G35" s="8" t="str">
        <f>IF(INT(2*((Codes!$E35/(2^6))-INT(Codes!$E35/(2^6)))),Codes!$H$3,Codes!$H$4)</f>
        <v>Dn</v>
      </c>
      <c r="H35" s="8" t="str">
        <f>IF(INT(2*((Codes!$E35/(2^7))-INT(Codes!$E35/(2^7)))),Codes!$H$5,Codes!$H$6)</f>
        <v>Up</v>
      </c>
      <c r="I35" s="8" t="str">
        <f>IF(INT(2*((Codes!$E35/(2^8))-INT(Codes!$E35/(2^8)))),Codes!$H$7,Codes!$H$8)</f>
        <v>-</v>
      </c>
      <c r="J35" s="8" t="str">
        <f>IF(INT(2*((Codes!$E35/(2^9))-INT(Codes!$E35/(2^9)))),Codes!$H$7,Codes!$H$8)</f>
        <v>Yes</v>
      </c>
      <c r="K35" s="8" t="str">
        <f>IF(INT(2*((Codes!$E35/(2^10))-INT(Codes!$E35/(2^10)))),Codes!$H$7,Codes!$H$8)</f>
        <v>-</v>
      </c>
      <c r="L35" s="8" t="str">
        <f>IF(INT(2*((Codes!$E35/(2^11))-INT(Codes!$E35/(2^11)))),Codes!$H$9,Codes!$H$10)</f>
        <v>-</v>
      </c>
      <c r="M35" s="8" t="str">
        <f>IF(INT(2*((Codes!$E35/(2^12))-INT(Codes!$E35/(2^12)))),Codes!$H$9,Codes!$H$10)</f>
        <v>-</v>
      </c>
      <c r="N35" s="8" t="str">
        <f>IF(INT(2*((Codes!$E35/(2^13))-INT(Codes!$E35/(2^13)))),Codes!$H$9,Codes!$H$10)</f>
        <v>-</v>
      </c>
      <c r="O35" s="8" t="str">
        <f>IF(INT(2*((Codes!$E35/(2^14))-INT(Codes!$E35/(2^14)))),Codes!$H$9,Codes!$H$10)</f>
        <v>-</v>
      </c>
      <c r="P35" s="8" t="str">
        <f>IF(INT(2*((Codes!$E35/(2^15))-INT(Codes!$E35/(2^15)))),Codes!$H$9,Codes!$H$10)</f>
        <v>-</v>
      </c>
      <c r="Q35" s="8" t="str">
        <f>IF(INT(2*((Codes!$E35/(2^16))-INT(Codes!$E35/(2^16)))),Codes!$H$9,Codes!$H$10)</f>
        <v>-</v>
      </c>
      <c r="R35" s="4"/>
    </row>
    <row r="36" spans="1:18" s="75" customFormat="1" ht="15">
      <c r="A36" s="68">
        <v>34</v>
      </c>
      <c r="B36" s="69">
        <f aca="true" t="shared" si="1" ref="B36:B52">IF((C36-INT(C36))&gt;(C35-INT(C35)),B35-1,B35)</f>
        <v>41975.68715740741</v>
      </c>
      <c r="C36" s="70">
        <f>Data!$C$19+(MOD(Codes!$C36,256)-Codes!$C$1)/240</f>
        <v>41981.60382430555</v>
      </c>
      <c r="D36" s="71">
        <f>INT(Codes!$C36/256)</f>
        <v>34</v>
      </c>
      <c r="E36" s="72" t="str">
        <f>INDEX(Codes!$J$3:$N$258,$D36+1,Codes!$H$16)</f>
        <v>High Speed Counter Fault – the car exceeded 110% of contract speed</v>
      </c>
      <c r="F36" s="71">
        <f>INT(32*(Codes!$H$12)*((Codes!$E36/(2^(4+Codes!$H$12)))-INT(Codes!$E36/(2^(4+Codes!$H$12)))))</f>
        <v>10</v>
      </c>
      <c r="G36" s="73" t="str">
        <f>IF(INT(2*((Codes!$E36/(2^6))-INT(Codes!$E36/(2^6)))),Codes!$H$3,Codes!$H$4)</f>
        <v>Up</v>
      </c>
      <c r="H36" s="73" t="str">
        <f>IF(INT(2*((Codes!$E36/(2^7))-INT(Codes!$E36/(2^7)))),Codes!$H$5,Codes!$H$6)</f>
        <v>Up</v>
      </c>
      <c r="I36" s="73" t="str">
        <f>IF(INT(2*((Codes!$E36/(2^8))-INT(Codes!$E36/(2^8)))),Codes!$H$7,Codes!$H$8)</f>
        <v>Yes</v>
      </c>
      <c r="J36" s="73" t="str">
        <f>IF(INT(2*((Codes!$E36/(2^9))-INT(Codes!$E36/(2^9)))),Codes!$H$7,Codes!$H$8)</f>
        <v>-</v>
      </c>
      <c r="K36" s="73" t="str">
        <f>IF(INT(2*((Codes!$E36/(2^10))-INT(Codes!$E36/(2^10)))),Codes!$H$7,Codes!$H$8)</f>
        <v>-</v>
      </c>
      <c r="L36" s="73" t="str">
        <f>IF(INT(2*((Codes!$E36/(2^11))-INT(Codes!$E36/(2^11)))),Codes!$H$9,Codes!$H$10)</f>
        <v>-</v>
      </c>
      <c r="M36" s="73" t="str">
        <f>IF(INT(2*((Codes!$E36/(2^12))-INT(Codes!$E36/(2^12)))),Codes!$H$9,Codes!$H$10)</f>
        <v>-</v>
      </c>
      <c r="N36" s="73" t="str">
        <f>IF(INT(2*((Codes!$E36/(2^13))-INT(Codes!$E36/(2^13)))),Codes!$H$9,Codes!$H$10)</f>
        <v>-</v>
      </c>
      <c r="O36" s="73" t="str">
        <f>IF(INT(2*((Codes!$E36/(2^14))-INT(Codes!$E36/(2^14)))),Codes!$H$9,Codes!$H$10)</f>
        <v>-</v>
      </c>
      <c r="P36" s="73" t="str">
        <f>IF(INT(2*((Codes!$E36/(2^15))-INT(Codes!$E36/(2^15)))),Codes!$H$9,Codes!$H$10)</f>
        <v>-</v>
      </c>
      <c r="Q36" s="73" t="str">
        <f>IF(INT(2*((Codes!$E36/(2^16))-INT(Codes!$E36/(2^16)))),Codes!$H$9,Codes!$H$10)</f>
        <v>-</v>
      </c>
      <c r="R36" s="74"/>
    </row>
    <row r="37" spans="1:18" ht="15">
      <c r="A37" s="12">
        <v>35</v>
      </c>
      <c r="B37" s="14">
        <f t="shared" si="1"/>
        <v>41975.68715740741</v>
      </c>
      <c r="C37" s="15">
        <f>Data!$C$19+(MOD(Codes!$C37,256)-Codes!$C$1)/240</f>
        <v>41981.56215763889</v>
      </c>
      <c r="D37" s="50">
        <f>INT(Codes!$C37/256)</f>
        <v>35</v>
      </c>
      <c r="E37" s="9" t="str">
        <f>INDEX(Codes!$J$3:$N$258,$D37+1,Codes!$H$16)</f>
        <v>High Speed Counter Fault – the car exceeded 150fpm on Inspection</v>
      </c>
      <c r="F37" s="50">
        <f>INT(32*(Codes!$H$12)*((Codes!$E37/(2^(4+Codes!$H$12)))-INT(Codes!$E37/(2^(4+Codes!$H$12)))))</f>
        <v>1</v>
      </c>
      <c r="G37" s="8" t="str">
        <f>IF(INT(2*((Codes!$E37/(2^6))-INT(Codes!$E37/(2^6)))),Codes!$H$3,Codes!$H$4)</f>
        <v>Dn</v>
      </c>
      <c r="H37" s="8" t="str">
        <f>IF(INT(2*((Codes!$E37/(2^7))-INT(Codes!$E37/(2^7)))),Codes!$H$5,Codes!$H$6)</f>
        <v>Up</v>
      </c>
      <c r="I37" s="8" t="str">
        <f>IF(INT(2*((Codes!$E37/(2^8))-INT(Codes!$E37/(2^8)))),Codes!$H$7,Codes!$H$8)</f>
        <v>-</v>
      </c>
      <c r="J37" s="8" t="str">
        <f>IF(INT(2*((Codes!$E37/(2^9))-INT(Codes!$E37/(2^9)))),Codes!$H$7,Codes!$H$8)</f>
        <v>-</v>
      </c>
      <c r="K37" s="8" t="str">
        <f>IF(INT(2*((Codes!$E37/(2^10))-INT(Codes!$E37/(2^10)))),Codes!$H$7,Codes!$H$8)</f>
        <v>-</v>
      </c>
      <c r="L37" s="8" t="str">
        <f>IF(INT(2*((Codes!$E37/(2^11))-INT(Codes!$E37/(2^11)))),Codes!$H$9,Codes!$H$10)</f>
        <v>-</v>
      </c>
      <c r="M37" s="8" t="str">
        <f>IF(INT(2*((Codes!$E37/(2^12))-INT(Codes!$E37/(2^12)))),Codes!$H$9,Codes!$H$10)</f>
        <v>-</v>
      </c>
      <c r="N37" s="8" t="str">
        <f>IF(INT(2*((Codes!$E37/(2^13))-INT(Codes!$E37/(2^13)))),Codes!$H$9,Codes!$H$10)</f>
        <v>-</v>
      </c>
      <c r="O37" s="8" t="str">
        <f>IF(INT(2*((Codes!$E37/(2^14))-INT(Codes!$E37/(2^14)))),Codes!$H$9,Codes!$H$10)</f>
        <v>-</v>
      </c>
      <c r="P37" s="8" t="str">
        <f>IF(INT(2*((Codes!$E37/(2^15))-INT(Codes!$E37/(2^15)))),Codes!$H$9,Codes!$H$10)</f>
        <v>-</v>
      </c>
      <c r="Q37" s="8" t="str">
        <f>IF(INT(2*((Codes!$E37/(2^16))-INT(Codes!$E37/(2^16)))),Codes!$H$9,Codes!$H$10)</f>
        <v>-</v>
      </c>
      <c r="R37" s="4"/>
    </row>
    <row r="38" spans="1:18" ht="15">
      <c r="A38" s="12">
        <v>36</v>
      </c>
      <c r="B38" s="14">
        <f t="shared" si="1"/>
        <v>41975.68715740741</v>
      </c>
      <c r="C38" s="15">
        <f>Data!$C$19+(MOD(Codes!$C38,256)-Codes!$C$1)/240</f>
        <v>41981.54549097222</v>
      </c>
      <c r="D38" s="50">
        <f>INT(Codes!$C38/256)</f>
        <v>36</v>
      </c>
      <c r="E38" s="9" t="str">
        <f>INDEX(Codes!$J$3:$N$258,$D38+1,Codes!$H$16)</f>
        <v>High Speed Counter Fault – the car exceeded 50fpm with the doors open</v>
      </c>
      <c r="F38" s="50">
        <f>INT(32*(Codes!$H$12)*((Codes!$E38/(2^(4+Codes!$H$12)))-INT(Codes!$E38/(2^(4+Codes!$H$12)))))</f>
        <v>26</v>
      </c>
      <c r="G38" s="8" t="str">
        <f>IF(INT(2*((Codes!$E38/(2^6))-INT(Codes!$E38/(2^6)))),Codes!$H$3,Codes!$H$4)</f>
        <v>Dn</v>
      </c>
      <c r="H38" s="8" t="str">
        <f>IF(INT(2*((Codes!$E38/(2^7))-INT(Codes!$E38/(2^7)))),Codes!$H$5,Codes!$H$6)</f>
        <v>Up</v>
      </c>
      <c r="I38" s="8" t="str">
        <f>IF(INT(2*((Codes!$E38/(2^8))-INT(Codes!$E38/(2^8)))),Codes!$H$7,Codes!$H$8)</f>
        <v>-</v>
      </c>
      <c r="J38" s="8" t="str">
        <f>IF(INT(2*((Codes!$E38/(2^9))-INT(Codes!$E38/(2^9)))),Codes!$H$7,Codes!$H$8)</f>
        <v>Yes</v>
      </c>
      <c r="K38" s="8" t="str">
        <f>IF(INT(2*((Codes!$E38/(2^10))-INT(Codes!$E38/(2^10)))),Codes!$H$7,Codes!$H$8)</f>
        <v>-</v>
      </c>
      <c r="L38" s="8" t="str">
        <f>IF(INT(2*((Codes!$E38/(2^11))-INT(Codes!$E38/(2^11)))),Codes!$H$9,Codes!$H$10)</f>
        <v>-</v>
      </c>
      <c r="M38" s="8" t="str">
        <f>IF(INT(2*((Codes!$E38/(2^12))-INT(Codes!$E38/(2^12)))),Codes!$H$9,Codes!$H$10)</f>
        <v>-</v>
      </c>
      <c r="N38" s="8" t="str">
        <f>IF(INT(2*((Codes!$E38/(2^13))-INT(Codes!$E38/(2^13)))),Codes!$H$9,Codes!$H$10)</f>
        <v>-</v>
      </c>
      <c r="O38" s="8" t="str">
        <f>IF(INT(2*((Codes!$E38/(2^14))-INT(Codes!$E38/(2^14)))),Codes!$H$9,Codes!$H$10)</f>
        <v>-</v>
      </c>
      <c r="P38" s="8" t="str">
        <f>IF(INT(2*((Codes!$E38/(2^15))-INT(Codes!$E38/(2^15)))),Codes!$H$9,Codes!$H$10)</f>
        <v>-</v>
      </c>
      <c r="Q38" s="8" t="str">
        <f>IF(INT(2*((Codes!$E38/(2^16))-INT(Codes!$E38/(2^16)))),Codes!$H$9,Codes!$H$10)</f>
        <v>-</v>
      </c>
      <c r="R38" s="4"/>
    </row>
    <row r="39" spans="1:18" s="75" customFormat="1" ht="15">
      <c r="A39" s="68">
        <v>37</v>
      </c>
      <c r="B39" s="69">
        <f t="shared" si="1"/>
        <v>41975.68715740741</v>
      </c>
      <c r="C39" s="70">
        <f>Data!$C$19+(MOD(Codes!$C39,256)-Codes!$C$1)/240</f>
        <v>41981.54132430555</v>
      </c>
      <c r="D39" s="71">
        <f>INT(Codes!$C39/256)</f>
        <v>37</v>
      </c>
      <c r="E39" s="72" t="str">
        <f>INDEX(Codes!$J$3:$N$258,$D39+1,Codes!$H$16)</f>
        <v>High Speed Counter Fault – tachometer showed the car running the wrong direction</v>
      </c>
      <c r="F39" s="71">
        <f>INT(32*(Codes!$H$12)*((Codes!$E39/(2^(4+Codes!$H$12)))-INT(Codes!$E39/(2^(4+Codes!$H$12)))))</f>
        <v>19</v>
      </c>
      <c r="G39" s="73" t="str">
        <f>IF(INT(2*((Codes!$E39/(2^6))-INT(Codes!$E39/(2^6)))),Codes!$H$3,Codes!$H$4)</f>
        <v>Up</v>
      </c>
      <c r="H39" s="73" t="str">
        <f>IF(INT(2*((Codes!$E39/(2^7))-INT(Codes!$E39/(2^7)))),Codes!$H$5,Codes!$H$6)</f>
        <v>Dn</v>
      </c>
      <c r="I39" s="73" t="str">
        <f>IF(INT(2*((Codes!$E39/(2^8))-INT(Codes!$E39/(2^8)))),Codes!$H$7,Codes!$H$8)</f>
        <v>Yes</v>
      </c>
      <c r="J39" s="73" t="str">
        <f>IF(INT(2*((Codes!$E39/(2^9))-INT(Codes!$E39/(2^9)))),Codes!$H$7,Codes!$H$8)</f>
        <v>Yes</v>
      </c>
      <c r="K39" s="73" t="str">
        <f>IF(INT(2*((Codes!$E39/(2^10))-INT(Codes!$E39/(2^10)))),Codes!$H$7,Codes!$H$8)</f>
        <v>-</v>
      </c>
      <c r="L39" s="73" t="str">
        <f>IF(INT(2*((Codes!$E39/(2^11))-INT(Codes!$E39/(2^11)))),Codes!$H$9,Codes!$H$10)</f>
        <v>-</v>
      </c>
      <c r="M39" s="73" t="str">
        <f>IF(INT(2*((Codes!$E39/(2^12))-INT(Codes!$E39/(2^12)))),Codes!$H$9,Codes!$H$10)</f>
        <v>-</v>
      </c>
      <c r="N39" s="73" t="str">
        <f>IF(INT(2*((Codes!$E39/(2^13))-INT(Codes!$E39/(2^13)))),Codes!$H$9,Codes!$H$10)</f>
        <v>-</v>
      </c>
      <c r="O39" s="73" t="str">
        <f>IF(INT(2*((Codes!$E39/(2^14))-INT(Codes!$E39/(2^14)))),Codes!$H$9,Codes!$H$10)</f>
        <v>-</v>
      </c>
      <c r="P39" s="73" t="str">
        <f>IF(INT(2*((Codes!$E39/(2^15))-INT(Codes!$E39/(2^15)))),Codes!$H$9,Codes!$H$10)</f>
        <v>-</v>
      </c>
      <c r="Q39" s="73" t="str">
        <f>IF(INT(2*((Codes!$E39/(2^16))-INT(Codes!$E39/(2^16)))),Codes!$H$9,Codes!$H$10)</f>
        <v>-</v>
      </c>
      <c r="R39" s="74"/>
    </row>
    <row r="40" spans="1:18" ht="15">
      <c r="A40" s="12">
        <v>38</v>
      </c>
      <c r="B40" s="14">
        <f t="shared" si="1"/>
        <v>41974.68715740741</v>
      </c>
      <c r="C40" s="15">
        <f>Data!$C$19+(MOD(Codes!$C40,256)-Codes!$C$1)/240</f>
        <v>41981.60382430555</v>
      </c>
      <c r="D40" s="50">
        <f>INT(Codes!$C40/256)</f>
        <v>38</v>
      </c>
      <c r="E40" s="9" t="str">
        <f>INDEX(Codes!$J$3:$N$258,$D40+1,Codes!$H$16)</f>
        <v>High Speed Counter Fault – loss of Tachometer signal</v>
      </c>
      <c r="F40" s="50">
        <f>INT(32*(Codes!$H$12)*((Codes!$E40/(2^(4+Codes!$H$12)))-INT(Codes!$E40/(2^(4+Codes!$H$12)))))</f>
        <v>27</v>
      </c>
      <c r="G40" s="8" t="str">
        <f>IF(INT(2*((Codes!$E40/(2^6))-INT(Codes!$E40/(2^6)))),Codes!$H$3,Codes!$H$4)</f>
        <v>Dn</v>
      </c>
      <c r="H40" s="8" t="str">
        <f>IF(INT(2*((Codes!$E40/(2^7))-INT(Codes!$E40/(2^7)))),Codes!$H$5,Codes!$H$6)</f>
        <v>Up</v>
      </c>
      <c r="I40" s="8" t="str">
        <f>IF(INT(2*((Codes!$E40/(2^8))-INT(Codes!$E40/(2^8)))),Codes!$H$7,Codes!$H$8)</f>
        <v>Yes</v>
      </c>
      <c r="J40" s="8" t="str">
        <f>IF(INT(2*((Codes!$E40/(2^9))-INT(Codes!$E40/(2^9)))),Codes!$H$7,Codes!$H$8)</f>
        <v>Yes</v>
      </c>
      <c r="K40" s="8" t="str">
        <f>IF(INT(2*((Codes!$E40/(2^10))-INT(Codes!$E40/(2^10)))),Codes!$H$7,Codes!$H$8)</f>
        <v>-</v>
      </c>
      <c r="L40" s="8" t="str">
        <f>IF(INT(2*((Codes!$E40/(2^11))-INT(Codes!$E40/(2^11)))),Codes!$H$9,Codes!$H$10)</f>
        <v>-</v>
      </c>
      <c r="M40" s="8" t="str">
        <f>IF(INT(2*((Codes!$E40/(2^12))-INT(Codes!$E40/(2^12)))),Codes!$H$9,Codes!$H$10)</f>
        <v>-</v>
      </c>
      <c r="N40" s="8" t="str">
        <f>IF(INT(2*((Codes!$E40/(2^13))-INT(Codes!$E40/(2^13)))),Codes!$H$9,Codes!$H$10)</f>
        <v>-</v>
      </c>
      <c r="O40" s="8" t="str">
        <f>IF(INT(2*((Codes!$E40/(2^14))-INT(Codes!$E40/(2^14)))),Codes!$H$9,Codes!$H$10)</f>
        <v>-</v>
      </c>
      <c r="P40" s="8" t="str">
        <f>IF(INT(2*((Codes!$E40/(2^15))-INT(Codes!$E40/(2^15)))),Codes!$H$9,Codes!$H$10)</f>
        <v>-</v>
      </c>
      <c r="Q40" s="8" t="str">
        <f>IF(INT(2*((Codes!$E40/(2^16))-INT(Codes!$E40/(2^16)))),Codes!$H$9,Codes!$H$10)</f>
        <v>-</v>
      </c>
      <c r="R40" s="4"/>
    </row>
    <row r="41" spans="1:18" ht="15">
      <c r="A41" s="12">
        <v>39</v>
      </c>
      <c r="B41" s="14">
        <f t="shared" si="1"/>
        <v>41974.68715740741</v>
      </c>
      <c r="C41" s="15">
        <f>Data!$C$19+(MOD(Codes!$C41,256)-Codes!$C$1)/240</f>
        <v>41981.60382430555</v>
      </c>
      <c r="D41" s="50">
        <f>INT(Codes!$C41/256)</f>
        <v>39</v>
      </c>
      <c r="E41" s="9" t="str">
        <f>INDEX(Codes!$J$3:$N$258,$D41+1,Codes!$H$16)</f>
        <v>Emergency Terminal Slowdown Detection Overspeed Fault</v>
      </c>
      <c r="F41" s="50">
        <f>INT(32*(Codes!$H$12)*((Codes!$E41/(2^(4+Codes!$H$12)))-INT(Codes!$E41/(2^(4+Codes!$H$12)))))</f>
        <v>9</v>
      </c>
      <c r="G41" s="8" t="str">
        <f>IF(INT(2*((Codes!$E41/(2^6))-INT(Codes!$E41/(2^6)))),Codes!$H$3,Codes!$H$4)</f>
        <v>Dn</v>
      </c>
      <c r="H41" s="8" t="str">
        <f>IF(INT(2*((Codes!$E41/(2^7))-INT(Codes!$E41/(2^7)))),Codes!$H$5,Codes!$H$6)</f>
        <v>Up</v>
      </c>
      <c r="I41" s="8" t="str">
        <f>IF(INT(2*((Codes!$E41/(2^8))-INT(Codes!$E41/(2^8)))),Codes!$H$7,Codes!$H$8)</f>
        <v>Yes</v>
      </c>
      <c r="J41" s="8" t="str">
        <f>IF(INT(2*((Codes!$E41/(2^9))-INT(Codes!$E41/(2^9)))),Codes!$H$7,Codes!$H$8)</f>
        <v>Yes</v>
      </c>
      <c r="K41" s="8" t="str">
        <f>IF(INT(2*((Codes!$E41/(2^10))-INT(Codes!$E41/(2^10)))),Codes!$H$7,Codes!$H$8)</f>
        <v>-</v>
      </c>
      <c r="L41" s="8" t="str">
        <f>IF(INT(2*((Codes!$E41/(2^11))-INT(Codes!$E41/(2^11)))),Codes!$H$9,Codes!$H$10)</f>
        <v>-</v>
      </c>
      <c r="M41" s="8" t="str">
        <f>IF(INT(2*((Codes!$E41/(2^12))-INT(Codes!$E41/(2^12)))),Codes!$H$9,Codes!$H$10)</f>
        <v>-</v>
      </c>
      <c r="N41" s="8" t="str">
        <f>IF(INT(2*((Codes!$E41/(2^13))-INT(Codes!$E41/(2^13)))),Codes!$H$9,Codes!$H$10)</f>
        <v>-</v>
      </c>
      <c r="O41" s="8" t="str">
        <f>IF(INT(2*((Codes!$E41/(2^14))-INT(Codes!$E41/(2^14)))),Codes!$H$9,Codes!$H$10)</f>
        <v>-</v>
      </c>
      <c r="P41" s="8" t="str">
        <f>IF(INT(2*((Codes!$E41/(2^15))-INT(Codes!$E41/(2^15)))),Codes!$H$9,Codes!$H$10)</f>
        <v>-</v>
      </c>
      <c r="Q41" s="8" t="str">
        <f>IF(INT(2*((Codes!$E41/(2^16))-INT(Codes!$E41/(2^16)))),Codes!$H$9,Codes!$H$10)</f>
        <v>-</v>
      </c>
      <c r="R41" s="4"/>
    </row>
    <row r="42" spans="1:18" s="75" customFormat="1" ht="15">
      <c r="A42" s="68">
        <v>40</v>
      </c>
      <c r="B42" s="69">
        <f t="shared" si="1"/>
        <v>41974.68715740741</v>
      </c>
      <c r="C42" s="70">
        <f>Data!$C$19+(MOD(Codes!$C42,256)-Codes!$C$1)/240</f>
        <v>41981.56215763889</v>
      </c>
      <c r="D42" s="71">
        <f>INT(Codes!$C42/256)</f>
        <v>40</v>
      </c>
      <c r="E42" s="72" t="str">
        <f>INDEX(Codes!$J$3:$N$258,$D42+1,Codes!$H$16)</f>
        <v>Emergency Terminal Slowdown Detection Overspeed Sws did not operate properly</v>
      </c>
      <c r="F42" s="71">
        <f>INT(32*(Codes!$H$12)*((Codes!$E42/(2^(4+Codes!$H$12)))-INT(Codes!$E42/(2^(4+Codes!$H$12)))))</f>
        <v>12</v>
      </c>
      <c r="G42" s="73" t="str">
        <f>IF(INT(2*((Codes!$E42/(2^6))-INT(Codes!$E42/(2^6)))),Codes!$H$3,Codes!$H$4)</f>
        <v>Up</v>
      </c>
      <c r="H42" s="73" t="str">
        <f>IF(INT(2*((Codes!$E42/(2^7))-INT(Codes!$E42/(2^7)))),Codes!$H$5,Codes!$H$6)</f>
        <v>Up</v>
      </c>
      <c r="I42" s="73" t="str">
        <f>IF(INT(2*((Codes!$E42/(2^8))-INT(Codes!$E42/(2^8)))),Codes!$H$7,Codes!$H$8)</f>
        <v>-</v>
      </c>
      <c r="J42" s="73" t="str">
        <f>IF(INT(2*((Codes!$E42/(2^9))-INT(Codes!$E42/(2^9)))),Codes!$H$7,Codes!$H$8)</f>
        <v>Yes</v>
      </c>
      <c r="K42" s="73" t="str">
        <f>IF(INT(2*((Codes!$E42/(2^10))-INT(Codes!$E42/(2^10)))),Codes!$H$7,Codes!$H$8)</f>
        <v>-</v>
      </c>
      <c r="L42" s="73" t="str">
        <f>IF(INT(2*((Codes!$E42/(2^11))-INT(Codes!$E42/(2^11)))),Codes!$H$9,Codes!$H$10)</f>
        <v>-</v>
      </c>
      <c r="M42" s="73" t="str">
        <f>IF(INT(2*((Codes!$E42/(2^12))-INT(Codes!$E42/(2^12)))),Codes!$H$9,Codes!$H$10)</f>
        <v>-</v>
      </c>
      <c r="N42" s="73" t="str">
        <f>IF(INT(2*((Codes!$E42/(2^13))-INT(Codes!$E42/(2^13)))),Codes!$H$9,Codes!$H$10)</f>
        <v>-</v>
      </c>
      <c r="O42" s="73" t="str">
        <f>IF(INT(2*((Codes!$E42/(2^14))-INT(Codes!$E42/(2^14)))),Codes!$H$9,Codes!$H$10)</f>
        <v>-</v>
      </c>
      <c r="P42" s="73" t="str">
        <f>IF(INT(2*((Codes!$E42/(2^15))-INT(Codes!$E42/(2^15)))),Codes!$H$9,Codes!$H$10)</f>
        <v>-</v>
      </c>
      <c r="Q42" s="73" t="str">
        <f>IF(INT(2*((Codes!$E42/(2^16))-INT(Codes!$E42/(2^16)))),Codes!$H$9,Codes!$H$10)</f>
        <v>-</v>
      </c>
      <c r="R42" s="74"/>
    </row>
    <row r="43" spans="1:18" ht="15">
      <c r="A43" s="12">
        <v>41</v>
      </c>
      <c r="B43" s="14">
        <f t="shared" si="1"/>
        <v>41974.68715740741</v>
      </c>
      <c r="C43" s="15">
        <f>Data!$C$19+(MOD(Codes!$C43,256)-Codes!$C$1)/240</f>
        <v>41981.54549097222</v>
      </c>
      <c r="D43" s="50">
        <f>INT(Codes!$C43/256)</f>
        <v>41</v>
      </c>
      <c r="E43" s="9" t="str">
        <f>INDEX(Codes!$J$3:$N$258,$D43+1,Codes!$H$16)</f>
        <v>Door Check Fault – Car Gate Input was energized</v>
      </c>
      <c r="F43" s="50">
        <f>INT(32*(Codes!$H$12)*((Codes!$E43/(2^(4+Codes!$H$12)))-INT(Codes!$E43/(2^(4+Codes!$H$12)))))</f>
        <v>20</v>
      </c>
      <c r="G43" s="8" t="str">
        <f>IF(INT(2*((Codes!$E43/(2^6))-INT(Codes!$E43/(2^6)))),Codes!$H$3,Codes!$H$4)</f>
        <v>Dn</v>
      </c>
      <c r="H43" s="8" t="str">
        <f>IF(INT(2*((Codes!$E43/(2^7))-INT(Codes!$E43/(2^7)))),Codes!$H$5,Codes!$H$6)</f>
        <v>Dn</v>
      </c>
      <c r="I43" s="8" t="str">
        <f>IF(INT(2*((Codes!$E43/(2^8))-INT(Codes!$E43/(2^8)))),Codes!$H$7,Codes!$H$8)</f>
        <v>-</v>
      </c>
      <c r="J43" s="8" t="str">
        <f>IF(INT(2*((Codes!$E43/(2^9))-INT(Codes!$E43/(2^9)))),Codes!$H$7,Codes!$H$8)</f>
        <v>-</v>
      </c>
      <c r="K43" s="8" t="str">
        <f>IF(INT(2*((Codes!$E43/(2^10))-INT(Codes!$E43/(2^10)))),Codes!$H$7,Codes!$H$8)</f>
        <v>Yes</v>
      </c>
      <c r="L43" s="8" t="str">
        <f>IF(INT(2*((Codes!$E43/(2^11))-INT(Codes!$E43/(2^11)))),Codes!$H$9,Codes!$H$10)</f>
        <v>-</v>
      </c>
      <c r="M43" s="8" t="str">
        <f>IF(INT(2*((Codes!$E43/(2^12))-INT(Codes!$E43/(2^12)))),Codes!$H$9,Codes!$H$10)</f>
        <v>-</v>
      </c>
      <c r="N43" s="8" t="str">
        <f>IF(INT(2*((Codes!$E43/(2^13))-INT(Codes!$E43/(2^13)))),Codes!$H$9,Codes!$H$10)</f>
        <v>-</v>
      </c>
      <c r="O43" s="8" t="str">
        <f>IF(INT(2*((Codes!$E43/(2^14))-INT(Codes!$E43/(2^14)))),Codes!$H$9,Codes!$H$10)</f>
        <v>-</v>
      </c>
      <c r="P43" s="8" t="str">
        <f>IF(INT(2*((Codes!$E43/(2^15))-INT(Codes!$E43/(2^15)))),Codes!$H$9,Codes!$H$10)</f>
        <v>-</v>
      </c>
      <c r="Q43" s="8" t="str">
        <f>IF(INT(2*((Codes!$E43/(2^16))-INT(Codes!$E43/(2^16)))),Codes!$H$9,Codes!$H$10)</f>
        <v>-</v>
      </c>
      <c r="R43" s="4"/>
    </row>
    <row r="44" spans="1:18" ht="15">
      <c r="A44" s="12">
        <v>42</v>
      </c>
      <c r="B44" s="14">
        <f t="shared" si="1"/>
        <v>41974.68715740741</v>
      </c>
      <c r="C44" s="15">
        <f>Data!$C$19+(MOD(Codes!$C44,256)-Codes!$C$1)/240</f>
        <v>41981.54132430555</v>
      </c>
      <c r="D44" s="50">
        <f>INT(Codes!$C44/256)</f>
        <v>42</v>
      </c>
      <c r="E44" s="9" t="str">
        <f>INDEX(Codes!$J$3:$N$258,$D44+1,Codes!$H$16)</f>
        <v>Door Check Fault – Hall Door Input was energized</v>
      </c>
      <c r="F44" s="50">
        <f>INT(32*(Codes!$H$12)*((Codes!$E44/(2^(4+Codes!$H$12)))-INT(Codes!$E44/(2^(4+Codes!$H$12)))))</f>
        <v>3</v>
      </c>
      <c r="G44" s="8" t="str">
        <f>IF(INT(2*((Codes!$E44/(2^6))-INT(Codes!$E44/(2^6)))),Codes!$H$3,Codes!$H$4)</f>
        <v>Dn</v>
      </c>
      <c r="H44" s="8" t="str">
        <f>IF(INT(2*((Codes!$E44/(2^7))-INT(Codes!$E44/(2^7)))),Codes!$H$5,Codes!$H$6)</f>
        <v>Dn</v>
      </c>
      <c r="I44" s="8" t="str">
        <f>IF(INT(2*((Codes!$E44/(2^8))-INT(Codes!$E44/(2^8)))),Codes!$H$7,Codes!$H$8)</f>
        <v>Yes</v>
      </c>
      <c r="J44" s="8" t="str">
        <f>IF(INT(2*((Codes!$E44/(2^9))-INT(Codes!$E44/(2^9)))),Codes!$H$7,Codes!$H$8)</f>
        <v>-</v>
      </c>
      <c r="K44" s="8" t="str">
        <f>IF(INT(2*((Codes!$E44/(2^10))-INT(Codes!$E44/(2^10)))),Codes!$H$7,Codes!$H$8)</f>
        <v>Yes</v>
      </c>
      <c r="L44" s="8" t="str">
        <f>IF(INT(2*((Codes!$E44/(2^11))-INT(Codes!$E44/(2^11)))),Codes!$H$9,Codes!$H$10)</f>
        <v>-</v>
      </c>
      <c r="M44" s="8" t="str">
        <f>IF(INT(2*((Codes!$E44/(2^12))-INT(Codes!$E44/(2^12)))),Codes!$H$9,Codes!$H$10)</f>
        <v>-</v>
      </c>
      <c r="N44" s="8" t="str">
        <f>IF(INT(2*((Codes!$E44/(2^13))-INT(Codes!$E44/(2^13)))),Codes!$H$9,Codes!$H$10)</f>
        <v>-</v>
      </c>
      <c r="O44" s="8" t="str">
        <f>IF(INT(2*((Codes!$E44/(2^14))-INT(Codes!$E44/(2^14)))),Codes!$H$9,Codes!$H$10)</f>
        <v>-</v>
      </c>
      <c r="P44" s="8" t="str">
        <f>IF(INT(2*((Codes!$E44/(2^15))-INT(Codes!$E44/(2^15)))),Codes!$H$9,Codes!$H$10)</f>
        <v>-</v>
      </c>
      <c r="Q44" s="8" t="str">
        <f>IF(INT(2*((Codes!$E44/(2^16))-INT(Codes!$E44/(2^16)))),Codes!$H$9,Codes!$H$10)</f>
        <v>-</v>
      </c>
      <c r="R44" s="4"/>
    </row>
    <row r="45" spans="1:18" s="75" customFormat="1" ht="15">
      <c r="A45" s="68">
        <v>43</v>
      </c>
      <c r="B45" s="69">
        <f t="shared" si="1"/>
        <v>41973.68715740741</v>
      </c>
      <c r="C45" s="70">
        <f>Data!$C$19+(MOD(Codes!$C45,256)-Codes!$C$1)/240</f>
        <v>41981.60382430555</v>
      </c>
      <c r="D45" s="71">
        <f>INT(Codes!$C45/256)</f>
        <v>43</v>
      </c>
      <c r="E45" s="72" t="str">
        <f>INDEX(Codes!$J$3:$N$258,$D45+1,Codes!$H$16)</f>
        <v>Door Check Fault – Car Gate and Hall Door Inputs were energized</v>
      </c>
      <c r="F45" s="71">
        <f>INT(32*(Codes!$H$12)*((Codes!$E45/(2^(4+Codes!$H$12)))-INT(Codes!$E45/(2^(4+Codes!$H$12)))))</f>
        <v>28</v>
      </c>
      <c r="G45" s="73" t="str">
        <f>IF(INT(2*((Codes!$E45/(2^6))-INT(Codes!$E45/(2^6)))),Codes!$H$3,Codes!$H$4)</f>
        <v>Up</v>
      </c>
      <c r="H45" s="73" t="str">
        <f>IF(INT(2*((Codes!$E45/(2^7))-INT(Codes!$E45/(2^7)))),Codes!$H$5,Codes!$H$6)</f>
        <v>Up</v>
      </c>
      <c r="I45" s="73" t="str">
        <f>IF(INT(2*((Codes!$E45/(2^8))-INT(Codes!$E45/(2^8)))),Codes!$H$7,Codes!$H$8)</f>
        <v>-</v>
      </c>
      <c r="J45" s="73" t="str">
        <f>IF(INT(2*((Codes!$E45/(2^9))-INT(Codes!$E45/(2^9)))),Codes!$H$7,Codes!$H$8)</f>
        <v>-</v>
      </c>
      <c r="K45" s="73" t="str">
        <f>IF(INT(2*((Codes!$E45/(2^10))-INT(Codes!$E45/(2^10)))),Codes!$H$7,Codes!$H$8)</f>
        <v>Yes</v>
      </c>
      <c r="L45" s="73" t="str">
        <f>IF(INT(2*((Codes!$E45/(2^11))-INT(Codes!$E45/(2^11)))),Codes!$H$9,Codes!$H$10)</f>
        <v>-</v>
      </c>
      <c r="M45" s="73" t="str">
        <f>IF(INT(2*((Codes!$E45/(2^12))-INT(Codes!$E45/(2^12)))),Codes!$H$9,Codes!$H$10)</f>
        <v>-</v>
      </c>
      <c r="N45" s="73" t="str">
        <f>IF(INT(2*((Codes!$E45/(2^13))-INT(Codes!$E45/(2^13)))),Codes!$H$9,Codes!$H$10)</f>
        <v>-</v>
      </c>
      <c r="O45" s="73" t="str">
        <f>IF(INT(2*((Codes!$E45/(2^14))-INT(Codes!$E45/(2^14)))),Codes!$H$9,Codes!$H$10)</f>
        <v>-</v>
      </c>
      <c r="P45" s="73" t="str">
        <f>IF(INT(2*((Codes!$E45/(2^15))-INT(Codes!$E45/(2^15)))),Codes!$H$9,Codes!$H$10)</f>
        <v>-</v>
      </c>
      <c r="Q45" s="73" t="str">
        <f>IF(INT(2*((Codes!$E45/(2^16))-INT(Codes!$E45/(2^16)))),Codes!$H$9,Codes!$H$10)</f>
        <v>-</v>
      </c>
      <c r="R45" s="74"/>
    </row>
    <row r="46" spans="1:18" ht="15">
      <c r="A46" s="12">
        <v>44</v>
      </c>
      <c r="B46" s="14">
        <f t="shared" si="1"/>
        <v>41973.68715740741</v>
      </c>
      <c r="C46" s="15">
        <f>Data!$C$19+(MOD(Codes!$C46,256)-Codes!$C$1)/240</f>
        <v>41981.60382430555</v>
      </c>
      <c r="D46" s="50">
        <f>INT(Codes!$C46/256)</f>
        <v>44</v>
      </c>
      <c r="E46" s="9" t="str">
        <f>INDEX(Codes!$J$3:$N$258,$D46+1,Codes!$H$16)</f>
        <v>Rope Brake Fault. The car moved out of the Door Zone with the doors open</v>
      </c>
      <c r="F46" s="50">
        <f>INT(32*(Codes!$H$12)*((Codes!$E46/(2^(4+Codes!$H$12)))-INT(Codes!$E46/(2^(4+Codes!$H$12)))))</f>
        <v>22</v>
      </c>
      <c r="G46" s="8" t="str">
        <f>IF(INT(2*((Codes!$E46/(2^6))-INT(Codes!$E46/(2^6)))),Codes!$H$3,Codes!$H$4)</f>
        <v>Dn</v>
      </c>
      <c r="H46" s="8" t="str">
        <f>IF(INT(2*((Codes!$E46/(2^7))-INT(Codes!$E46/(2^7)))),Codes!$H$5,Codes!$H$6)</f>
        <v>Up</v>
      </c>
      <c r="I46" s="8" t="str">
        <f>IF(INT(2*((Codes!$E46/(2^8))-INT(Codes!$E46/(2^8)))),Codes!$H$7,Codes!$H$8)</f>
        <v>-</v>
      </c>
      <c r="J46" s="8" t="str">
        <f>IF(INT(2*((Codes!$E46/(2^9))-INT(Codes!$E46/(2^9)))),Codes!$H$7,Codes!$H$8)</f>
        <v>Yes</v>
      </c>
      <c r="K46" s="8" t="str">
        <f>IF(INT(2*((Codes!$E46/(2^10))-INT(Codes!$E46/(2^10)))),Codes!$H$7,Codes!$H$8)</f>
        <v>Yes</v>
      </c>
      <c r="L46" s="8" t="str">
        <f>IF(INT(2*((Codes!$E46/(2^11))-INT(Codes!$E46/(2^11)))),Codes!$H$9,Codes!$H$10)</f>
        <v>-</v>
      </c>
      <c r="M46" s="8" t="str">
        <f>IF(INT(2*((Codes!$E46/(2^12))-INT(Codes!$E46/(2^12)))),Codes!$H$9,Codes!$H$10)</f>
        <v>-</v>
      </c>
      <c r="N46" s="8" t="str">
        <f>IF(INT(2*((Codes!$E46/(2^13))-INT(Codes!$E46/(2^13)))),Codes!$H$9,Codes!$H$10)</f>
        <v>-</v>
      </c>
      <c r="O46" s="8" t="str">
        <f>IF(INT(2*((Codes!$E46/(2^14))-INT(Codes!$E46/(2^14)))),Codes!$H$9,Codes!$H$10)</f>
        <v>-</v>
      </c>
      <c r="P46" s="8" t="str">
        <f>IF(INT(2*((Codes!$E46/(2^15))-INT(Codes!$E46/(2^15)))),Codes!$H$9,Codes!$H$10)</f>
        <v>-</v>
      </c>
      <c r="Q46" s="8" t="str">
        <f>IF(INT(2*((Codes!$E46/(2^16))-INT(Codes!$E46/(2^16)))),Codes!$H$9,Codes!$H$10)</f>
        <v>-</v>
      </c>
      <c r="R46" s="4"/>
    </row>
    <row r="47" spans="1:18" ht="15">
      <c r="A47" s="12">
        <v>45</v>
      </c>
      <c r="B47" s="14">
        <f t="shared" si="1"/>
        <v>41973.68715740741</v>
      </c>
      <c r="C47" s="15">
        <f>Data!$C$19+(MOD(Codes!$C47,256)-Codes!$C$1)/240</f>
        <v>41981.56215763889</v>
      </c>
      <c r="D47" s="50">
        <f>INT(Codes!$C47/256)</f>
        <v>45</v>
      </c>
      <c r="E47" s="9" t="str">
        <f>INDEX(Codes!$J$3:$N$258,$D47+1,Codes!$H$16)</f>
        <v>Drive Ready Fault. The Drive Ready Input went off</v>
      </c>
      <c r="F47" s="50">
        <f>INT(32*(Codes!$H$12)*((Codes!$E47/(2^(4+Codes!$H$12)))-INT(Codes!$E47/(2^(4+Codes!$H$12)))))</f>
        <v>18</v>
      </c>
      <c r="G47" s="8" t="str">
        <f>IF(INT(2*((Codes!$E47/(2^6))-INT(Codes!$E47/(2^6)))),Codes!$H$3,Codes!$H$4)</f>
        <v>Up</v>
      </c>
      <c r="H47" s="8" t="str">
        <f>IF(INT(2*((Codes!$E47/(2^7))-INT(Codes!$E47/(2^7)))),Codes!$H$5,Codes!$H$6)</f>
        <v>Up</v>
      </c>
      <c r="I47" s="8" t="str">
        <f>IF(INT(2*((Codes!$E47/(2^8))-INT(Codes!$E47/(2^8)))),Codes!$H$7,Codes!$H$8)</f>
        <v>Yes</v>
      </c>
      <c r="J47" s="8" t="str">
        <f>IF(INT(2*((Codes!$E47/(2^9))-INT(Codes!$E47/(2^9)))),Codes!$H$7,Codes!$H$8)</f>
        <v>-</v>
      </c>
      <c r="K47" s="8" t="str">
        <f>IF(INT(2*((Codes!$E47/(2^10))-INT(Codes!$E47/(2^10)))),Codes!$H$7,Codes!$H$8)</f>
        <v>Yes</v>
      </c>
      <c r="L47" s="8" t="str">
        <f>IF(INT(2*((Codes!$E47/(2^11))-INT(Codes!$E47/(2^11)))),Codes!$H$9,Codes!$H$10)</f>
        <v>-</v>
      </c>
      <c r="M47" s="8" t="str">
        <f>IF(INT(2*((Codes!$E47/(2^12))-INT(Codes!$E47/(2^12)))),Codes!$H$9,Codes!$H$10)</f>
        <v>-</v>
      </c>
      <c r="N47" s="8" t="str">
        <f>IF(INT(2*((Codes!$E47/(2^13))-INT(Codes!$E47/(2^13)))),Codes!$H$9,Codes!$H$10)</f>
        <v>-</v>
      </c>
      <c r="O47" s="8" t="str">
        <f>IF(INT(2*((Codes!$E47/(2^14))-INT(Codes!$E47/(2^14)))),Codes!$H$9,Codes!$H$10)</f>
        <v>-</v>
      </c>
      <c r="P47" s="8" t="str">
        <f>IF(INT(2*((Codes!$E47/(2^15))-INT(Codes!$E47/(2^15)))),Codes!$H$9,Codes!$H$10)</f>
        <v>-</v>
      </c>
      <c r="Q47" s="8" t="str">
        <f>IF(INT(2*((Codes!$E47/(2^16))-INT(Codes!$E47/(2^16)))),Codes!$H$9,Codes!$H$10)</f>
        <v>-</v>
      </c>
      <c r="R47" s="4"/>
    </row>
    <row r="48" spans="1:18" s="75" customFormat="1" ht="15">
      <c r="A48" s="68">
        <v>46</v>
      </c>
      <c r="B48" s="69">
        <f t="shared" si="1"/>
        <v>41973.68715740741</v>
      </c>
      <c r="C48" s="70">
        <f>Data!$C$19+(MOD(Codes!$C48,256)-Codes!$C$1)/240</f>
        <v>41981.54549097222</v>
      </c>
      <c r="D48" s="71">
        <f>INT(Codes!$C48/256)</f>
        <v>46</v>
      </c>
      <c r="E48" s="72" t="str">
        <f>INDEX(Codes!$J$3:$N$258,$D48+1,Codes!$H$16)</f>
        <v>Communication with the other controller(s) failed</v>
      </c>
      <c r="F48" s="71">
        <f>INT(32*(Codes!$H$12)*((Codes!$E48/(2^(4+Codes!$H$12)))-INT(Codes!$E48/(2^(4+Codes!$H$12)))))</f>
        <v>12</v>
      </c>
      <c r="G48" s="73" t="str">
        <f>IF(INT(2*((Codes!$E48/(2^6))-INT(Codes!$E48/(2^6)))),Codes!$H$3,Codes!$H$4)</f>
        <v>Dn</v>
      </c>
      <c r="H48" s="73" t="str">
        <f>IF(INT(2*((Codes!$E48/(2^7))-INT(Codes!$E48/(2^7)))),Codes!$H$5,Codes!$H$6)</f>
        <v>Dn</v>
      </c>
      <c r="I48" s="73" t="str">
        <f>IF(INT(2*((Codes!$E48/(2^8))-INT(Codes!$E48/(2^8)))),Codes!$H$7,Codes!$H$8)</f>
        <v>-</v>
      </c>
      <c r="J48" s="73" t="str">
        <f>IF(INT(2*((Codes!$E48/(2^9))-INT(Codes!$E48/(2^9)))),Codes!$H$7,Codes!$H$8)</f>
        <v>-</v>
      </c>
      <c r="K48" s="73" t="str">
        <f>IF(INT(2*((Codes!$E48/(2^10))-INT(Codes!$E48/(2^10)))),Codes!$H$7,Codes!$H$8)</f>
        <v>-</v>
      </c>
      <c r="L48" s="73" t="str">
        <f>IF(INT(2*((Codes!$E48/(2^11))-INT(Codes!$E48/(2^11)))),Codes!$H$9,Codes!$H$10)</f>
        <v>-</v>
      </c>
      <c r="M48" s="73" t="str">
        <f>IF(INT(2*((Codes!$E48/(2^12))-INT(Codes!$E48/(2^12)))),Codes!$H$9,Codes!$H$10)</f>
        <v>-</v>
      </c>
      <c r="N48" s="73" t="str">
        <f>IF(INT(2*((Codes!$E48/(2^13))-INT(Codes!$E48/(2^13)))),Codes!$H$9,Codes!$H$10)</f>
        <v>-</v>
      </c>
      <c r="O48" s="73" t="str">
        <f>IF(INT(2*((Codes!$E48/(2^14))-INT(Codes!$E48/(2^14)))),Codes!$H$9,Codes!$H$10)</f>
        <v>-</v>
      </c>
      <c r="P48" s="73" t="str">
        <f>IF(INT(2*((Codes!$E48/(2^15))-INT(Codes!$E48/(2^15)))),Codes!$H$9,Codes!$H$10)</f>
        <v>-</v>
      </c>
      <c r="Q48" s="73" t="str">
        <f>IF(INT(2*((Codes!$E48/(2^16))-INT(Codes!$E48/(2^16)))),Codes!$H$9,Codes!$H$10)</f>
        <v>-</v>
      </c>
      <c r="R48" s="74"/>
    </row>
    <row r="49" spans="1:18" ht="15">
      <c r="A49" s="12">
        <v>47</v>
      </c>
      <c r="B49" s="14">
        <f t="shared" si="1"/>
        <v>41973.68715740741</v>
      </c>
      <c r="C49" s="15">
        <f>Data!$C$19+(MOD(Codes!$C49,256)-Codes!$C$1)/240</f>
        <v>41981.54132430555</v>
      </c>
      <c r="D49" s="50">
        <f>INT(Codes!$C49/256)</f>
        <v>47</v>
      </c>
      <c r="E49" s="9" t="str">
        <f>INDEX(Codes!$J$3:$N$258,$D49+1,Codes!$H$16)</f>
        <v>The Drive On Input went off while the car was running.</v>
      </c>
      <c r="F49" s="50">
        <f>INT(32*(Codes!$H$12)*((Codes!$E49/(2^(4+Codes!$H$12)))-INT(Codes!$E49/(2^(4+Codes!$H$12)))))</f>
        <v>24</v>
      </c>
      <c r="G49" s="8" t="str">
        <f>IF(INT(2*((Codes!$E49/(2^6))-INT(Codes!$E49/(2^6)))),Codes!$H$3,Codes!$H$4)</f>
        <v>Dn</v>
      </c>
      <c r="H49" s="8" t="str">
        <f>IF(INT(2*((Codes!$E49/(2^7))-INT(Codes!$E49/(2^7)))),Codes!$H$5,Codes!$H$6)</f>
        <v>Dn</v>
      </c>
      <c r="I49" s="8" t="str">
        <f>IF(INT(2*((Codes!$E49/(2^8))-INT(Codes!$E49/(2^8)))),Codes!$H$7,Codes!$H$8)</f>
        <v>Yes</v>
      </c>
      <c r="J49" s="8" t="str">
        <f>IF(INT(2*((Codes!$E49/(2^9))-INT(Codes!$E49/(2^9)))),Codes!$H$7,Codes!$H$8)</f>
        <v>-</v>
      </c>
      <c r="K49" s="8" t="str">
        <f>IF(INT(2*((Codes!$E49/(2^10))-INT(Codes!$E49/(2^10)))),Codes!$H$7,Codes!$H$8)</f>
        <v>-</v>
      </c>
      <c r="L49" s="8" t="str">
        <f>IF(INT(2*((Codes!$E49/(2^11))-INT(Codes!$E49/(2^11)))),Codes!$H$9,Codes!$H$10)</f>
        <v>-</v>
      </c>
      <c r="M49" s="8" t="str">
        <f>IF(INT(2*((Codes!$E49/(2^12))-INT(Codes!$E49/(2^12)))),Codes!$H$9,Codes!$H$10)</f>
        <v>-</v>
      </c>
      <c r="N49" s="8" t="str">
        <f>IF(INT(2*((Codes!$E49/(2^13))-INT(Codes!$E49/(2^13)))),Codes!$H$9,Codes!$H$10)</f>
        <v>-</v>
      </c>
      <c r="O49" s="8" t="str">
        <f>IF(INT(2*((Codes!$E49/(2^14))-INT(Codes!$E49/(2^14)))),Codes!$H$9,Codes!$H$10)</f>
        <v>-</v>
      </c>
      <c r="P49" s="8" t="str">
        <f>IF(INT(2*((Codes!$E49/(2^15))-INT(Codes!$E49/(2^15)))),Codes!$H$9,Codes!$H$10)</f>
        <v>-</v>
      </c>
      <c r="Q49" s="8" t="str">
        <f>IF(INT(2*((Codes!$E49/(2^16))-INT(Codes!$E49/(2^16)))),Codes!$H$9,Codes!$H$10)</f>
        <v>-</v>
      </c>
      <c r="R49" s="4"/>
    </row>
    <row r="50" spans="1:18" ht="15">
      <c r="A50" s="12">
        <v>48</v>
      </c>
      <c r="B50" s="14">
        <f t="shared" si="1"/>
        <v>41972.68715740741</v>
      </c>
      <c r="C50" s="15">
        <f>Data!$C$19+(MOD(Codes!$C50,256)-Codes!$C$1)/240</f>
        <v>41981.60382430555</v>
      </c>
      <c r="D50" s="50">
        <f>INT(Codes!$C50/256)</f>
        <v>48</v>
      </c>
      <c r="E50" s="9" t="str">
        <f>INDEX(Codes!$J$3:$N$258,$D50+1,Codes!$H$16)</f>
        <v>Up and Down Level Switches were both on at the same time.</v>
      </c>
      <c r="F50" s="50">
        <f>INT(32*(Codes!$H$12)*((Codes!$E50/(2^(4+Codes!$H$12)))-INT(Codes!$E50/(2^(4+Codes!$H$12)))))</f>
        <v>26</v>
      </c>
      <c r="G50" s="8" t="str">
        <f>IF(INT(2*((Codes!$E50/(2^6))-INT(Codes!$E50/(2^6)))),Codes!$H$3,Codes!$H$4)</f>
        <v>Dn</v>
      </c>
      <c r="H50" s="8" t="str">
        <f>IF(INT(2*((Codes!$E50/(2^7))-INT(Codes!$E50/(2^7)))),Codes!$H$5,Codes!$H$6)</f>
        <v>Up</v>
      </c>
      <c r="I50" s="8" t="str">
        <f>IF(INT(2*((Codes!$E50/(2^8))-INT(Codes!$E50/(2^8)))),Codes!$H$7,Codes!$H$8)</f>
        <v>-</v>
      </c>
      <c r="J50" s="8" t="str">
        <f>IF(INT(2*((Codes!$E50/(2^9))-INT(Codes!$E50/(2^9)))),Codes!$H$7,Codes!$H$8)</f>
        <v>Yes</v>
      </c>
      <c r="K50" s="8" t="str">
        <f>IF(INT(2*((Codes!$E50/(2^10))-INT(Codes!$E50/(2^10)))),Codes!$H$7,Codes!$H$8)</f>
        <v>-</v>
      </c>
      <c r="L50" s="8" t="str">
        <f>IF(INT(2*((Codes!$E50/(2^11))-INT(Codes!$E50/(2^11)))),Codes!$H$9,Codes!$H$10)</f>
        <v>-</v>
      </c>
      <c r="M50" s="8" t="str">
        <f>IF(INT(2*((Codes!$E50/(2^12))-INT(Codes!$E50/(2^12)))),Codes!$H$9,Codes!$H$10)</f>
        <v>-</v>
      </c>
      <c r="N50" s="8" t="str">
        <f>IF(INT(2*((Codes!$E50/(2^13))-INT(Codes!$E50/(2^13)))),Codes!$H$9,Codes!$H$10)</f>
        <v>-</v>
      </c>
      <c r="O50" s="8" t="str">
        <f>IF(INT(2*((Codes!$E50/(2^14))-INT(Codes!$E50/(2^14)))),Codes!$H$9,Codes!$H$10)</f>
        <v>-</v>
      </c>
      <c r="P50" s="8" t="str">
        <f>IF(INT(2*((Codes!$E50/(2^15))-INT(Codes!$E50/(2^15)))),Codes!$H$9,Codes!$H$10)</f>
        <v>-</v>
      </c>
      <c r="Q50" s="8" t="str">
        <f>IF(INT(2*((Codes!$E50/(2^16))-INT(Codes!$E50/(2^16)))),Codes!$H$9,Codes!$H$10)</f>
        <v>-</v>
      </c>
      <c r="R50" s="4"/>
    </row>
    <row r="51" spans="1:18" s="75" customFormat="1" ht="15">
      <c r="A51" s="68">
        <v>49</v>
      </c>
      <c r="B51" s="69">
        <f t="shared" si="1"/>
        <v>41972.68715740741</v>
      </c>
      <c r="C51" s="70">
        <f>Data!$C$19+(MOD(Codes!$C51,256)-Codes!$C$1)/240</f>
        <v>41981.60382430555</v>
      </c>
      <c r="D51" s="71">
        <f>INT(Codes!$C51/256)</f>
        <v>49</v>
      </c>
      <c r="E51" s="72" t="str">
        <f>INDEX(Codes!$J$3:$N$258,$D51+1,Codes!$H$16)</f>
        <v>Earthquake Operation was initiated.</v>
      </c>
      <c r="F51" s="71">
        <f>INT(32*(Codes!$H$12)*((Codes!$E51/(2^(4+Codes!$H$12)))-INT(Codes!$E51/(2^(4+Codes!$H$12)))))</f>
        <v>13</v>
      </c>
      <c r="G51" s="73" t="str">
        <f>IF(INT(2*((Codes!$E51/(2^6))-INT(Codes!$E51/(2^6)))),Codes!$H$3,Codes!$H$4)</f>
        <v>Dn</v>
      </c>
      <c r="H51" s="73" t="str">
        <f>IF(INT(2*((Codes!$E51/(2^7))-INT(Codes!$E51/(2^7)))),Codes!$H$5,Codes!$H$6)</f>
        <v>Dn</v>
      </c>
      <c r="I51" s="73" t="str">
        <f>IF(INT(2*((Codes!$E51/(2^8))-INT(Codes!$E51/(2^8)))),Codes!$H$7,Codes!$H$8)</f>
        <v>-</v>
      </c>
      <c r="J51" s="73" t="str">
        <f>IF(INT(2*((Codes!$E51/(2^9))-INT(Codes!$E51/(2^9)))),Codes!$H$7,Codes!$H$8)</f>
        <v>-</v>
      </c>
      <c r="K51" s="73" t="str">
        <f>IF(INT(2*((Codes!$E51/(2^10))-INT(Codes!$E51/(2^10)))),Codes!$H$7,Codes!$H$8)</f>
        <v>Yes</v>
      </c>
      <c r="L51" s="73" t="str">
        <f>IF(INT(2*((Codes!$E51/(2^11))-INT(Codes!$E51/(2^11)))),Codes!$H$9,Codes!$H$10)</f>
        <v>-</v>
      </c>
      <c r="M51" s="73" t="str">
        <f>IF(INT(2*((Codes!$E51/(2^12))-INT(Codes!$E51/(2^12)))),Codes!$H$9,Codes!$H$10)</f>
        <v>-</v>
      </c>
      <c r="N51" s="73" t="str">
        <f>IF(INT(2*((Codes!$E51/(2^13))-INT(Codes!$E51/(2^13)))),Codes!$H$9,Codes!$H$10)</f>
        <v>-</v>
      </c>
      <c r="O51" s="73" t="str">
        <f>IF(INT(2*((Codes!$E51/(2^14))-INT(Codes!$E51/(2^14)))),Codes!$H$9,Codes!$H$10)</f>
        <v>-</v>
      </c>
      <c r="P51" s="73" t="str">
        <f>IF(INT(2*((Codes!$E51/(2^15))-INT(Codes!$E51/(2^15)))),Codes!$H$9,Codes!$H$10)</f>
        <v>-</v>
      </c>
      <c r="Q51" s="73" t="str">
        <f>IF(INT(2*((Codes!$E51/(2^16))-INT(Codes!$E51/(2^16)))),Codes!$H$9,Codes!$H$10)</f>
        <v>-</v>
      </c>
      <c r="R51" s="74"/>
    </row>
    <row r="52" spans="1:17" ht="13.5">
      <c r="A52" s="12">
        <v>50</v>
      </c>
      <c r="B52" s="14">
        <f t="shared" si="1"/>
        <v>41972.68715740741</v>
      </c>
      <c r="C52" s="15">
        <f>Data!$C$19+(MOD(Codes!$C52,256)-Codes!$C$1)/240</f>
        <v>41981.56215763889</v>
      </c>
      <c r="D52" s="50">
        <f>INT(Codes!$C52/256)</f>
        <v>50</v>
      </c>
      <c r="E52" s="9" t="str">
        <f>INDEX(Codes!$J$3:$N$258,$D52+1,Codes!$H$16)</f>
        <v>The HSC OK signal to the CPU went off. Cycle power, or replace the HSC card.</v>
      </c>
      <c r="F52" s="50">
        <f>INT(32*(Codes!$H$12)*((Codes!$E52/(2^(4+Codes!$H$12)))-INT(Codes!$E52/(2^(4+Codes!$H$12)))))</f>
        <v>2</v>
      </c>
      <c r="G52" s="8" t="str">
        <f>IF(INT(2*((Codes!$E52/(2^6))-INT(Codes!$E52/(2^6)))),Codes!$H$3,Codes!$H$4)</f>
        <v>Up</v>
      </c>
      <c r="H52" s="8" t="str">
        <f>IF(INT(2*((Codes!$E52/(2^7))-INT(Codes!$E52/(2^7)))),Codes!$H$5,Codes!$H$6)</f>
        <v>Dn</v>
      </c>
      <c r="I52" s="8" t="str">
        <f>IF(INT(2*((Codes!$E52/(2^8))-INT(Codes!$E52/(2^8)))),Codes!$H$7,Codes!$H$8)</f>
        <v>Yes</v>
      </c>
      <c r="J52" s="8" t="str">
        <f>IF(INT(2*((Codes!$E52/(2^9))-INT(Codes!$E52/(2^9)))),Codes!$H$7,Codes!$H$8)</f>
        <v>-</v>
      </c>
      <c r="K52" s="8" t="str">
        <f>IF(INT(2*((Codes!$E52/(2^10))-INT(Codes!$E52/(2^10)))),Codes!$H$7,Codes!$H$8)</f>
        <v>Yes</v>
      </c>
      <c r="L52" s="8" t="str">
        <f>IF(INT(2*((Codes!$E52/(2^11))-INT(Codes!$E52/(2^11)))),Codes!$H$9,Codes!$H$10)</f>
        <v>-</v>
      </c>
      <c r="M52" s="8" t="str">
        <f>IF(INT(2*((Codes!$E52/(2^12))-INT(Codes!$E52/(2^12)))),Codes!$H$9,Codes!$H$10)</f>
        <v>-</v>
      </c>
      <c r="N52" s="8" t="str">
        <f>IF(INT(2*((Codes!$E52/(2^13))-INT(Codes!$E52/(2^13)))),Codes!$H$9,Codes!$H$10)</f>
        <v>-</v>
      </c>
      <c r="O52" s="8" t="str">
        <f>IF(INT(2*((Codes!$E52/(2^14))-INT(Codes!$E52/(2^14)))),Codes!$H$9,Codes!$H$10)</f>
        <v>-</v>
      </c>
      <c r="P52" s="8" t="str">
        <f>IF(INT(2*((Codes!$E52/(2^15))-INT(Codes!$E52/(2^15)))),Codes!$H$9,Codes!$H$10)</f>
        <v>-</v>
      </c>
      <c r="Q52" s="8" t="str">
        <f>IF(INT(2*((Codes!$E52/(2^16))-INT(Codes!$E52/(2^16)))),Codes!$H$9,Codes!$H$10)</f>
        <v>-</v>
      </c>
    </row>
  </sheetData>
  <sheetProtection/>
  <mergeCells count="13">
    <mergeCell ref="Q1:Q2"/>
    <mergeCell ref="K1:K2"/>
    <mergeCell ref="L1:L2"/>
    <mergeCell ref="M1:M2"/>
    <mergeCell ref="N1:N2"/>
    <mergeCell ref="O1:O2"/>
    <mergeCell ref="P1:P2"/>
    <mergeCell ref="D1:D2"/>
    <mergeCell ref="F1:F2"/>
    <mergeCell ref="G1:G2"/>
    <mergeCell ref="H1:H2"/>
    <mergeCell ref="I1:I2"/>
    <mergeCell ref="J1:J2"/>
  </mergeCells>
  <printOptions/>
  <pageMargins left="0.5" right="0.5" top="0.5" bottom="0.5" header="0.15748031496063" footer="0.5"/>
  <pageSetup horizontalDpi="600" verticalDpi="600" orientation="landscape" paperSize="17" scale="92" r:id="rId1"/>
</worksheet>
</file>

<file path=xl/worksheets/sheet3.xml><?xml version="1.0" encoding="utf-8"?>
<worksheet xmlns="http://schemas.openxmlformats.org/spreadsheetml/2006/main" xmlns:r="http://schemas.openxmlformats.org/officeDocument/2006/relationships">
  <sheetPr codeName="Sheet3"/>
  <dimension ref="A1:N258"/>
  <sheetViews>
    <sheetView zoomScalePageLayoutView="0" workbookViewId="0" topLeftCell="A1">
      <selection activeCell="H7" sqref="H7"/>
    </sheetView>
  </sheetViews>
  <sheetFormatPr defaultColWidth="9.140625" defaultRowHeight="12.75"/>
  <cols>
    <col min="10" max="10" width="60.28125" style="0" customWidth="1"/>
    <col min="11" max="11" width="122.8515625" style="0" customWidth="1"/>
    <col min="12" max="12" width="207.8515625" style="0" bestFit="1" customWidth="1"/>
  </cols>
  <sheetData>
    <row r="1" spans="1:12" ht="13.5">
      <c r="A1" s="16" t="s">
        <v>48</v>
      </c>
      <c r="B1" s="17"/>
      <c r="C1" s="18">
        <f>Data!B6</f>
        <v>40</v>
      </c>
      <c r="D1" s="18"/>
      <c r="E1" s="42" t="s">
        <v>49</v>
      </c>
      <c r="F1" s="41"/>
      <c r="G1" s="41"/>
      <c r="H1" s="25"/>
      <c r="I1" s="42"/>
      <c r="J1" s="41"/>
      <c r="K1" s="1"/>
      <c r="L1" s="1"/>
    </row>
    <row r="2" spans="1:14" ht="13.5">
      <c r="A2" s="58" t="s">
        <v>50</v>
      </c>
      <c r="B2" s="59" t="s">
        <v>51</v>
      </c>
      <c r="C2" s="59" t="s">
        <v>52</v>
      </c>
      <c r="D2" s="59" t="s">
        <v>51</v>
      </c>
      <c r="E2" s="59" t="s">
        <v>53</v>
      </c>
      <c r="F2" s="60"/>
      <c r="G2" s="57" t="s">
        <v>54</v>
      </c>
      <c r="H2" s="61"/>
      <c r="I2" s="59" t="s">
        <v>55</v>
      </c>
      <c r="J2" s="57" t="s">
        <v>445</v>
      </c>
      <c r="K2" s="62" t="s">
        <v>446</v>
      </c>
      <c r="L2" s="62" t="s">
        <v>447</v>
      </c>
      <c r="M2" s="63" t="s">
        <v>449</v>
      </c>
      <c r="N2" s="63" t="s">
        <v>449</v>
      </c>
    </row>
    <row r="3" spans="1:14" ht="13.5">
      <c r="A3" s="20">
        <v>1</v>
      </c>
      <c r="B3" s="21" t="s">
        <v>15</v>
      </c>
      <c r="C3" s="22">
        <f>Data!K7</f>
        <v>272</v>
      </c>
      <c r="D3" s="21" t="s">
        <v>56</v>
      </c>
      <c r="E3" s="22">
        <f>Data!J7</f>
        <v>-26653</v>
      </c>
      <c r="F3" s="18"/>
      <c r="G3" s="18" t="s">
        <v>441</v>
      </c>
      <c r="H3" s="44" t="str">
        <f>IF(Codes!H12-1,"-",H5)</f>
        <v>Up</v>
      </c>
      <c r="I3" s="20">
        <v>0</v>
      </c>
      <c r="J3" s="18" t="s">
        <v>58</v>
      </c>
      <c r="K3" s="54" t="s">
        <v>58</v>
      </c>
      <c r="L3" s="46" t="s">
        <v>58</v>
      </c>
      <c r="M3" s="65" t="s">
        <v>707</v>
      </c>
      <c r="N3" s="65" t="s">
        <v>707</v>
      </c>
    </row>
    <row r="4" spans="1:14" ht="13.5">
      <c r="A4" s="20">
        <v>2</v>
      </c>
      <c r="B4" s="21" t="s">
        <v>59</v>
      </c>
      <c r="C4" s="22">
        <f>Data!I7</f>
        <v>521</v>
      </c>
      <c r="D4" s="21" t="s">
        <v>60</v>
      </c>
      <c r="E4" s="22">
        <f>Data!H7</f>
        <v>6</v>
      </c>
      <c r="F4" s="18"/>
      <c r="G4" s="18" t="s">
        <v>441</v>
      </c>
      <c r="H4" s="44" t="str">
        <f>IF(Codes!H12-1,"-",H6)</f>
        <v>Dn</v>
      </c>
      <c r="I4" s="20">
        <v>1</v>
      </c>
      <c r="J4" s="18" t="s">
        <v>61</v>
      </c>
      <c r="K4" s="54" t="s">
        <v>353</v>
      </c>
      <c r="L4" s="46" t="s">
        <v>174</v>
      </c>
      <c r="M4" s="65" t="s">
        <v>452</v>
      </c>
      <c r="N4" s="65" t="s">
        <v>452</v>
      </c>
    </row>
    <row r="5" spans="1:14" ht="13.5">
      <c r="A5" s="20">
        <v>3</v>
      </c>
      <c r="B5" s="21" t="s">
        <v>62</v>
      </c>
      <c r="C5" s="22">
        <f>Data!G7</f>
        <v>776</v>
      </c>
      <c r="D5" s="21" t="s">
        <v>63</v>
      </c>
      <c r="E5" s="22">
        <f>Data!F7</f>
        <v>4389</v>
      </c>
      <c r="F5" s="18"/>
      <c r="G5" s="18" t="s">
        <v>440</v>
      </c>
      <c r="H5" s="19" t="s">
        <v>57</v>
      </c>
      <c r="I5" s="20">
        <v>2</v>
      </c>
      <c r="J5" s="18" t="s">
        <v>66</v>
      </c>
      <c r="K5" s="54" t="s">
        <v>354</v>
      </c>
      <c r="L5" s="46" t="s">
        <v>175</v>
      </c>
      <c r="M5" s="65" t="s">
        <v>453</v>
      </c>
      <c r="N5" s="65" t="s">
        <v>453</v>
      </c>
    </row>
    <row r="6" spans="1:14" ht="13.5">
      <c r="A6" s="20">
        <v>4</v>
      </c>
      <c r="B6" s="21" t="s">
        <v>67</v>
      </c>
      <c r="C6" s="22">
        <f>Data!E7</f>
        <v>1031</v>
      </c>
      <c r="D6" s="21" t="s">
        <v>68</v>
      </c>
      <c r="E6" s="22">
        <f>Data!D7</f>
        <v>4389</v>
      </c>
      <c r="F6" s="18"/>
      <c r="G6" s="18" t="s">
        <v>440</v>
      </c>
      <c r="H6" s="19" t="s">
        <v>716</v>
      </c>
      <c r="I6" s="20">
        <v>3</v>
      </c>
      <c r="J6" s="18" t="s">
        <v>70</v>
      </c>
      <c r="K6" s="54" t="s">
        <v>355</v>
      </c>
      <c r="L6" s="46" t="s">
        <v>176</v>
      </c>
      <c r="M6" s="65" t="s">
        <v>454</v>
      </c>
      <c r="N6" s="65" t="s">
        <v>454</v>
      </c>
    </row>
    <row r="7" spans="1:14" ht="13.5">
      <c r="A7" s="20">
        <v>5</v>
      </c>
      <c r="B7" s="21" t="s">
        <v>71</v>
      </c>
      <c r="C7" s="22">
        <f>Data!C7</f>
        <v>1286</v>
      </c>
      <c r="D7" s="21" t="s">
        <v>14</v>
      </c>
      <c r="E7" s="22">
        <f>Data!B7</f>
        <v>0</v>
      </c>
      <c r="F7" s="18"/>
      <c r="G7" s="18" t="s">
        <v>64</v>
      </c>
      <c r="H7" s="19" t="s">
        <v>65</v>
      </c>
      <c r="I7" s="20">
        <v>4</v>
      </c>
      <c r="J7" s="18" t="s">
        <v>74</v>
      </c>
      <c r="K7" s="54" t="s">
        <v>356</v>
      </c>
      <c r="L7" s="46" t="s">
        <v>177</v>
      </c>
      <c r="M7" s="65" t="s">
        <v>455</v>
      </c>
      <c r="N7" s="65" t="s">
        <v>455</v>
      </c>
    </row>
    <row r="8" spans="1:14" ht="13.5">
      <c r="A8" s="20">
        <v>6</v>
      </c>
      <c r="B8" s="21" t="s">
        <v>17</v>
      </c>
      <c r="C8" s="22">
        <f>Data!K8</f>
        <v>1542</v>
      </c>
      <c r="D8" s="21" t="s">
        <v>75</v>
      </c>
      <c r="E8" s="22">
        <f>Data!J8</f>
        <v>5192</v>
      </c>
      <c r="F8" s="18"/>
      <c r="G8" s="18" t="s">
        <v>64</v>
      </c>
      <c r="H8" s="19" t="s">
        <v>69</v>
      </c>
      <c r="I8" s="20">
        <v>5</v>
      </c>
      <c r="J8" s="18" t="s">
        <v>76</v>
      </c>
      <c r="K8" s="54" t="s">
        <v>357</v>
      </c>
      <c r="L8" s="46" t="s">
        <v>178</v>
      </c>
      <c r="M8" s="65" t="s">
        <v>456</v>
      </c>
      <c r="N8" s="65" t="s">
        <v>456</v>
      </c>
    </row>
    <row r="9" spans="1:14" ht="13.5">
      <c r="A9" s="20">
        <v>7</v>
      </c>
      <c r="B9" s="21" t="s">
        <v>77</v>
      </c>
      <c r="C9" s="22">
        <f>Data!I8</f>
        <v>1797</v>
      </c>
      <c r="D9" s="21" t="s">
        <v>78</v>
      </c>
      <c r="E9" s="22">
        <f>Data!H8</f>
        <v>514</v>
      </c>
      <c r="F9" s="18"/>
      <c r="G9" s="18" t="s">
        <v>72</v>
      </c>
      <c r="H9" s="19" t="s">
        <v>73</v>
      </c>
      <c r="I9" s="20">
        <v>6</v>
      </c>
      <c r="J9" s="18" t="s">
        <v>79</v>
      </c>
      <c r="K9" s="54" t="s">
        <v>358</v>
      </c>
      <c r="L9" s="46" t="s">
        <v>179</v>
      </c>
      <c r="M9" s="65" t="s">
        <v>457</v>
      </c>
      <c r="N9" s="65" t="s">
        <v>457</v>
      </c>
    </row>
    <row r="10" spans="1:14" ht="13.5">
      <c r="A10" s="20">
        <v>8</v>
      </c>
      <c r="B10" s="21" t="s">
        <v>80</v>
      </c>
      <c r="C10" s="22">
        <f>Data!G8</f>
        <v>2068</v>
      </c>
      <c r="D10" s="21" t="s">
        <v>81</v>
      </c>
      <c r="E10" s="22">
        <f>Data!F8</f>
        <v>1414</v>
      </c>
      <c r="F10" s="18"/>
      <c r="G10" s="18" t="s">
        <v>72</v>
      </c>
      <c r="H10" s="19" t="s">
        <v>69</v>
      </c>
      <c r="I10" s="20">
        <v>7</v>
      </c>
      <c r="J10" s="18" t="s">
        <v>82</v>
      </c>
      <c r="K10" s="54" t="s">
        <v>359</v>
      </c>
      <c r="L10" s="46" t="s">
        <v>180</v>
      </c>
      <c r="M10" s="65" t="s">
        <v>458</v>
      </c>
      <c r="N10" s="65" t="s">
        <v>458</v>
      </c>
    </row>
    <row r="11" spans="1:14" ht="13.5">
      <c r="A11" s="20">
        <v>9</v>
      </c>
      <c r="B11" s="21" t="s">
        <v>83</v>
      </c>
      <c r="C11" s="22">
        <f>Data!E8</f>
        <v>2324</v>
      </c>
      <c r="D11" s="21" t="s">
        <v>84</v>
      </c>
      <c r="E11" s="22">
        <f>Data!D8</f>
        <v>4387</v>
      </c>
      <c r="F11" s="18"/>
      <c r="G11" s="18"/>
      <c r="H11" s="19"/>
      <c r="I11" s="20">
        <v>8</v>
      </c>
      <c r="J11" s="18" t="s">
        <v>85</v>
      </c>
      <c r="K11" s="54" t="s">
        <v>360</v>
      </c>
      <c r="L11" s="46" t="s">
        <v>181</v>
      </c>
      <c r="M11" s="65" t="s">
        <v>459</v>
      </c>
      <c r="N11" s="65" t="s">
        <v>459</v>
      </c>
    </row>
    <row r="12" spans="1:14" ht="15">
      <c r="A12" s="20">
        <v>10</v>
      </c>
      <c r="B12" s="21" t="s">
        <v>86</v>
      </c>
      <c r="C12" s="22">
        <f>Data!C8</f>
        <v>2570</v>
      </c>
      <c r="D12" s="21" t="s">
        <v>16</v>
      </c>
      <c r="E12" s="22">
        <f>Data!B8</f>
        <v>34</v>
      </c>
      <c r="F12" s="18"/>
      <c r="G12" s="57" t="s">
        <v>444</v>
      </c>
      <c r="H12" s="53">
        <v>1</v>
      </c>
      <c r="I12" s="20">
        <v>9</v>
      </c>
      <c r="J12" s="18" t="s">
        <v>87</v>
      </c>
      <c r="K12" s="54" t="s">
        <v>361</v>
      </c>
      <c r="L12" s="46" t="s">
        <v>182</v>
      </c>
      <c r="M12" s="65" t="s">
        <v>460</v>
      </c>
      <c r="N12" s="65" t="s">
        <v>460</v>
      </c>
    </row>
    <row r="13" spans="1:14" ht="13.5">
      <c r="A13" s="20">
        <v>11</v>
      </c>
      <c r="B13" s="21" t="s">
        <v>19</v>
      </c>
      <c r="C13" s="22">
        <f>Data!K9</f>
        <v>2822</v>
      </c>
      <c r="D13" s="21" t="s">
        <v>88</v>
      </c>
      <c r="E13" s="22">
        <f>Data!J9</f>
        <v>514</v>
      </c>
      <c r="F13" s="18"/>
      <c r="G13" s="18" t="s">
        <v>442</v>
      </c>
      <c r="H13" s="19"/>
      <c r="I13" s="20">
        <v>10</v>
      </c>
      <c r="J13" s="18" t="s">
        <v>89</v>
      </c>
      <c r="K13" s="54" t="s">
        <v>362</v>
      </c>
      <c r="L13" s="46" t="s">
        <v>183</v>
      </c>
      <c r="M13" s="65" t="s">
        <v>461</v>
      </c>
      <c r="N13" s="65" t="s">
        <v>461</v>
      </c>
    </row>
    <row r="14" spans="1:14" ht="13.5">
      <c r="A14" s="20">
        <v>12</v>
      </c>
      <c r="B14" s="21" t="s">
        <v>90</v>
      </c>
      <c r="C14" s="22">
        <f>Data!I9</f>
        <v>3077</v>
      </c>
      <c r="D14" s="21" t="s">
        <v>91</v>
      </c>
      <c r="E14" s="22">
        <f>Data!H9</f>
        <v>243</v>
      </c>
      <c r="F14" s="18"/>
      <c r="G14" s="18" t="s">
        <v>443</v>
      </c>
      <c r="H14" s="19"/>
      <c r="I14" s="20">
        <v>11</v>
      </c>
      <c r="J14" s="18" t="s">
        <v>92</v>
      </c>
      <c r="K14" s="54" t="s">
        <v>363</v>
      </c>
      <c r="L14" s="46" t="s">
        <v>184</v>
      </c>
      <c r="M14" s="65" t="s">
        <v>462</v>
      </c>
      <c r="N14" s="65" t="s">
        <v>462</v>
      </c>
    </row>
    <row r="15" spans="1:14" ht="13.5">
      <c r="A15" s="20">
        <v>13</v>
      </c>
      <c r="B15" s="21" t="s">
        <v>93</v>
      </c>
      <c r="C15" s="22">
        <f>Data!G9</f>
        <v>3348</v>
      </c>
      <c r="D15" s="21" t="s">
        <v>94</v>
      </c>
      <c r="E15" s="22">
        <f>Data!F9</f>
        <v>1234</v>
      </c>
      <c r="F15" s="18"/>
      <c r="G15" s="18"/>
      <c r="H15" s="19"/>
      <c r="I15" s="20">
        <v>12</v>
      </c>
      <c r="J15" s="18" t="s">
        <v>95</v>
      </c>
      <c r="K15" s="54" t="s">
        <v>364</v>
      </c>
      <c r="L15" s="46" t="s">
        <v>185</v>
      </c>
      <c r="M15" s="65" t="s">
        <v>463</v>
      </c>
      <c r="N15" s="65" t="s">
        <v>463</v>
      </c>
    </row>
    <row r="16" spans="1:14" ht="15">
      <c r="A16" s="20">
        <v>14</v>
      </c>
      <c r="B16" s="21" t="s">
        <v>96</v>
      </c>
      <c r="C16" s="22">
        <f>Data!E9</f>
        <v>3604</v>
      </c>
      <c r="D16" s="21" t="s">
        <v>97</v>
      </c>
      <c r="E16" s="22">
        <f>Data!D9</f>
        <v>521</v>
      </c>
      <c r="F16" s="18"/>
      <c r="G16" s="57" t="s">
        <v>448</v>
      </c>
      <c r="H16" s="53">
        <v>2</v>
      </c>
      <c r="I16" s="20">
        <v>13</v>
      </c>
      <c r="J16" s="18" t="s">
        <v>98</v>
      </c>
      <c r="K16" s="54" t="s">
        <v>365</v>
      </c>
      <c r="L16" s="46" t="s">
        <v>186</v>
      </c>
      <c r="M16" s="65" t="s">
        <v>464</v>
      </c>
      <c r="N16" s="65" t="s">
        <v>464</v>
      </c>
    </row>
    <row r="17" spans="1:14" ht="13.5">
      <c r="A17" s="20">
        <v>15</v>
      </c>
      <c r="B17" s="21" t="s">
        <v>99</v>
      </c>
      <c r="C17" s="22">
        <f>Data!C9</f>
        <v>3850</v>
      </c>
      <c r="D17" s="21" t="s">
        <v>18</v>
      </c>
      <c r="E17" s="22">
        <f>Data!B9</f>
        <v>23</v>
      </c>
      <c r="F17" s="18"/>
      <c r="G17" s="18" t="str">
        <f>J2</f>
        <v>Original (32Faults)</v>
      </c>
      <c r="H17" s="19"/>
      <c r="I17" s="20">
        <v>14</v>
      </c>
      <c r="J17" s="18" t="s">
        <v>100</v>
      </c>
      <c r="K17" s="54" t="s">
        <v>366</v>
      </c>
      <c r="L17" s="46" t="s">
        <v>187</v>
      </c>
      <c r="M17" s="65" t="s">
        <v>465</v>
      </c>
      <c r="N17" s="65" t="s">
        <v>465</v>
      </c>
    </row>
    <row r="18" spans="1:14" ht="13.5">
      <c r="A18" s="20">
        <v>16</v>
      </c>
      <c r="B18" s="21" t="s">
        <v>21</v>
      </c>
      <c r="C18" s="22">
        <f>Data!K10</f>
        <v>4102</v>
      </c>
      <c r="D18" s="21" t="s">
        <v>101</v>
      </c>
      <c r="E18" s="22">
        <f>Data!J10</f>
        <v>5192</v>
      </c>
      <c r="F18" s="18"/>
      <c r="G18" s="18" t="str">
        <f>K2</f>
        <v>Current (96 Faults)</v>
      </c>
      <c r="H18" s="19"/>
      <c r="I18" s="20">
        <v>15</v>
      </c>
      <c r="J18" s="18" t="s">
        <v>102</v>
      </c>
      <c r="K18" s="54" t="s">
        <v>367</v>
      </c>
      <c r="L18" s="46" t="s">
        <v>188</v>
      </c>
      <c r="M18" s="65" t="s">
        <v>466</v>
      </c>
      <c r="N18" s="65" t="s">
        <v>466</v>
      </c>
    </row>
    <row r="19" spans="1:14" ht="13.5">
      <c r="A19" s="20">
        <v>17</v>
      </c>
      <c r="B19" s="21" t="s">
        <v>103</v>
      </c>
      <c r="C19" s="22">
        <f>Data!I10</f>
        <v>4357</v>
      </c>
      <c r="D19" s="21" t="s">
        <v>104</v>
      </c>
      <c r="E19" s="22">
        <f>Data!H10</f>
        <v>2445</v>
      </c>
      <c r="F19" s="18"/>
      <c r="G19" s="18" t="str">
        <f>L2</f>
        <v>NYCHA (205 Faults)</v>
      </c>
      <c r="H19" s="19"/>
      <c r="I19" s="20">
        <v>16</v>
      </c>
      <c r="J19" s="18" t="s">
        <v>105</v>
      </c>
      <c r="K19" s="54" t="s">
        <v>368</v>
      </c>
      <c r="L19" s="46" t="s">
        <v>189</v>
      </c>
      <c r="M19" s="65" t="s">
        <v>467</v>
      </c>
      <c r="N19" s="65" t="s">
        <v>467</v>
      </c>
    </row>
    <row r="20" spans="1:14" ht="13.5">
      <c r="A20" s="20">
        <v>18</v>
      </c>
      <c r="B20" s="21" t="s">
        <v>106</v>
      </c>
      <c r="C20" s="22">
        <f>Data!G10</f>
        <v>4628</v>
      </c>
      <c r="D20" s="21" t="s">
        <v>107</v>
      </c>
      <c r="E20" s="22">
        <f>Data!F10</f>
        <v>2342</v>
      </c>
      <c r="F20" s="18"/>
      <c r="G20" s="18" t="str">
        <f>M2</f>
        <v>Future</v>
      </c>
      <c r="H20" s="19"/>
      <c r="I20" s="20">
        <v>17</v>
      </c>
      <c r="J20" s="18" t="s">
        <v>108</v>
      </c>
      <c r="K20" s="54" t="s">
        <v>369</v>
      </c>
      <c r="L20" s="46" t="s">
        <v>190</v>
      </c>
      <c r="M20" s="65" t="s">
        <v>468</v>
      </c>
      <c r="N20" s="65" t="s">
        <v>468</v>
      </c>
    </row>
    <row r="21" spans="1:14" ht="13.5">
      <c r="A21" s="20">
        <v>19</v>
      </c>
      <c r="B21" s="21" t="s">
        <v>109</v>
      </c>
      <c r="C21" s="22">
        <f>Data!E10</f>
        <v>4884</v>
      </c>
      <c r="D21" s="21" t="s">
        <v>110</v>
      </c>
      <c r="E21" s="22">
        <f>Data!D10</f>
        <v>522</v>
      </c>
      <c r="F21" s="18"/>
      <c r="G21" s="18" t="str">
        <f>N2</f>
        <v>Future</v>
      </c>
      <c r="H21" s="19"/>
      <c r="I21" s="20">
        <v>18</v>
      </c>
      <c r="J21" s="18" t="s">
        <v>111</v>
      </c>
      <c r="K21" s="54" t="s">
        <v>370</v>
      </c>
      <c r="L21" s="46" t="s">
        <v>191</v>
      </c>
      <c r="M21" s="65" t="s">
        <v>469</v>
      </c>
      <c r="N21" s="65" t="s">
        <v>469</v>
      </c>
    </row>
    <row r="22" spans="1:14" ht="13.5">
      <c r="A22" s="20">
        <v>20</v>
      </c>
      <c r="B22" s="21" t="s">
        <v>112</v>
      </c>
      <c r="C22" s="22">
        <f>Data!C10</f>
        <v>5130</v>
      </c>
      <c r="D22" s="21" t="s">
        <v>20</v>
      </c>
      <c r="E22" s="22">
        <f>Data!B10</f>
        <v>623</v>
      </c>
      <c r="F22" s="18"/>
      <c r="G22" s="18"/>
      <c r="H22" s="19"/>
      <c r="I22" s="20">
        <v>19</v>
      </c>
      <c r="J22" s="18" t="s">
        <v>113</v>
      </c>
      <c r="K22" s="54" t="s">
        <v>371</v>
      </c>
      <c r="L22" s="46" t="s">
        <v>192</v>
      </c>
      <c r="M22" s="65" t="s">
        <v>470</v>
      </c>
      <c r="N22" s="65" t="s">
        <v>470</v>
      </c>
    </row>
    <row r="23" spans="1:14" ht="13.5">
      <c r="A23" s="20">
        <v>21</v>
      </c>
      <c r="B23" s="21" t="s">
        <v>23</v>
      </c>
      <c r="C23" s="22">
        <f>Data!K11</f>
        <v>5382</v>
      </c>
      <c r="D23" s="21" t="s">
        <v>114</v>
      </c>
      <c r="E23" s="22">
        <f>Data!J11</f>
        <v>4100</v>
      </c>
      <c r="F23" s="18"/>
      <c r="G23" s="18"/>
      <c r="I23" s="20">
        <v>20</v>
      </c>
      <c r="J23" s="18" t="s">
        <v>115</v>
      </c>
      <c r="K23" s="54" t="s">
        <v>372</v>
      </c>
      <c r="L23" s="46" t="s">
        <v>193</v>
      </c>
      <c r="M23" s="65" t="s">
        <v>471</v>
      </c>
      <c r="N23" s="65" t="s">
        <v>471</v>
      </c>
    </row>
    <row r="24" spans="1:14" ht="13.5">
      <c r="A24" s="20">
        <v>22</v>
      </c>
      <c r="B24" s="21" t="s">
        <v>116</v>
      </c>
      <c r="C24" s="22">
        <f>Data!I11</f>
        <v>5637</v>
      </c>
      <c r="D24" s="21" t="s">
        <v>117</v>
      </c>
      <c r="E24" s="22">
        <f>Data!H11</f>
        <v>134</v>
      </c>
      <c r="F24" s="18"/>
      <c r="G24" s="18"/>
      <c r="I24" s="20">
        <v>21</v>
      </c>
      <c r="J24" s="18" t="s">
        <v>118</v>
      </c>
      <c r="K24" s="54" t="s">
        <v>373</v>
      </c>
      <c r="L24" s="46" t="s">
        <v>194</v>
      </c>
      <c r="M24" s="65" t="s">
        <v>472</v>
      </c>
      <c r="N24" s="65" t="s">
        <v>472</v>
      </c>
    </row>
    <row r="25" spans="1:14" ht="13.5">
      <c r="A25" s="20">
        <v>23</v>
      </c>
      <c r="B25" s="21" t="s">
        <v>119</v>
      </c>
      <c r="C25" s="22">
        <f>Data!G11</f>
        <v>5908</v>
      </c>
      <c r="D25" s="21" t="s">
        <v>120</v>
      </c>
      <c r="E25" s="22">
        <f>Data!F11</f>
        <v>4141</v>
      </c>
      <c r="F25" s="18"/>
      <c r="G25" s="18"/>
      <c r="H25" s="19"/>
      <c r="I25" s="20">
        <v>22</v>
      </c>
      <c r="J25" s="18" t="s">
        <v>121</v>
      </c>
      <c r="K25" s="54" t="s">
        <v>713</v>
      </c>
      <c r="L25" s="46" t="s">
        <v>195</v>
      </c>
      <c r="M25" s="65" t="s">
        <v>473</v>
      </c>
      <c r="N25" s="65" t="s">
        <v>473</v>
      </c>
    </row>
    <row r="26" spans="1:14" ht="13.5">
      <c r="A26" s="20">
        <v>24</v>
      </c>
      <c r="B26" s="21" t="s">
        <v>122</v>
      </c>
      <c r="C26" s="22">
        <f>Data!E11</f>
        <v>6164</v>
      </c>
      <c r="D26" s="21" t="s">
        <v>123</v>
      </c>
      <c r="E26" s="22">
        <f>Data!D11</f>
        <v>521</v>
      </c>
      <c r="F26" s="18"/>
      <c r="G26" s="18"/>
      <c r="H26" s="19"/>
      <c r="I26" s="20">
        <v>23</v>
      </c>
      <c r="J26" s="18" t="s">
        <v>124</v>
      </c>
      <c r="K26" s="54" t="s">
        <v>374</v>
      </c>
      <c r="L26" s="46" t="s">
        <v>196</v>
      </c>
      <c r="M26" s="65" t="s">
        <v>474</v>
      </c>
      <c r="N26" s="65" t="s">
        <v>474</v>
      </c>
    </row>
    <row r="27" spans="1:14" ht="13.5">
      <c r="A27" s="20">
        <v>25</v>
      </c>
      <c r="B27" s="21" t="s">
        <v>125</v>
      </c>
      <c r="C27" s="22">
        <f>Data!C11</f>
        <v>6410</v>
      </c>
      <c r="D27" s="21" t="s">
        <v>22</v>
      </c>
      <c r="E27" s="22">
        <f>Data!B11</f>
        <v>3754</v>
      </c>
      <c r="F27" s="18"/>
      <c r="G27" s="18"/>
      <c r="H27" s="19"/>
      <c r="I27" s="20">
        <v>24</v>
      </c>
      <c r="J27" s="18" t="s">
        <v>126</v>
      </c>
      <c r="K27" s="54" t="s">
        <v>710</v>
      </c>
      <c r="L27" s="46" t="s">
        <v>197</v>
      </c>
      <c r="M27" s="65" t="s">
        <v>475</v>
      </c>
      <c r="N27" s="65" t="s">
        <v>475</v>
      </c>
    </row>
    <row r="28" spans="1:14" ht="13.5">
      <c r="A28" s="20">
        <v>26</v>
      </c>
      <c r="B28" s="21" t="s">
        <v>25</v>
      </c>
      <c r="C28" s="22">
        <f>Data!K12</f>
        <v>6662</v>
      </c>
      <c r="D28" s="21" t="s">
        <v>127</v>
      </c>
      <c r="E28" s="22">
        <f>Data!J12</f>
        <v>1026</v>
      </c>
      <c r="F28" s="18"/>
      <c r="G28" s="18"/>
      <c r="H28" s="19"/>
      <c r="I28" s="20">
        <v>25</v>
      </c>
      <c r="J28" s="18" t="s">
        <v>128</v>
      </c>
      <c r="K28" s="54" t="s">
        <v>709</v>
      </c>
      <c r="L28" s="46" t="s">
        <v>198</v>
      </c>
      <c r="M28" s="65" t="s">
        <v>476</v>
      </c>
      <c r="N28" s="65" t="s">
        <v>476</v>
      </c>
    </row>
    <row r="29" spans="1:14" ht="13.5">
      <c r="A29" s="20">
        <v>27</v>
      </c>
      <c r="B29" s="21" t="s">
        <v>129</v>
      </c>
      <c r="C29" s="22">
        <f>Data!I12</f>
        <v>6917</v>
      </c>
      <c r="D29" s="21" t="s">
        <v>130</v>
      </c>
      <c r="E29" s="22">
        <f>Data!H12</f>
        <v>514</v>
      </c>
      <c r="F29" s="18"/>
      <c r="G29" s="18"/>
      <c r="H29" s="19"/>
      <c r="I29" s="20">
        <v>26</v>
      </c>
      <c r="J29" s="18" t="s">
        <v>131</v>
      </c>
      <c r="K29" s="54" t="s">
        <v>375</v>
      </c>
      <c r="L29" s="46" t="s">
        <v>199</v>
      </c>
      <c r="M29" s="65" t="s">
        <v>477</v>
      </c>
      <c r="N29" s="65" t="s">
        <v>477</v>
      </c>
    </row>
    <row r="30" spans="1:14" ht="13.5">
      <c r="A30" s="20">
        <v>28</v>
      </c>
      <c r="B30" s="21" t="s">
        <v>132</v>
      </c>
      <c r="C30" s="22">
        <f>Data!G12</f>
        <v>7188</v>
      </c>
      <c r="D30" s="21" t="s">
        <v>133</v>
      </c>
      <c r="E30" s="22">
        <f>Data!F12</f>
        <v>125</v>
      </c>
      <c r="F30" s="18"/>
      <c r="G30" s="18"/>
      <c r="H30" s="19"/>
      <c r="I30" s="20">
        <v>27</v>
      </c>
      <c r="J30" s="18" t="s">
        <v>134</v>
      </c>
      <c r="K30" s="54" t="s">
        <v>376</v>
      </c>
      <c r="L30" s="46" t="s">
        <v>196</v>
      </c>
      <c r="M30" s="65" t="s">
        <v>478</v>
      </c>
      <c r="N30" s="65" t="s">
        <v>478</v>
      </c>
    </row>
    <row r="31" spans="1:14" ht="13.5">
      <c r="A31" s="20">
        <v>29</v>
      </c>
      <c r="B31" s="21" t="s">
        <v>135</v>
      </c>
      <c r="C31" s="22">
        <f>Data!E12</f>
        <v>7444</v>
      </c>
      <c r="D31" s="21" t="s">
        <v>136</v>
      </c>
      <c r="E31" s="22">
        <f>Data!D12</f>
        <v>345</v>
      </c>
      <c r="F31" s="18"/>
      <c r="G31" s="18"/>
      <c r="H31" s="19"/>
      <c r="I31" s="20">
        <v>28</v>
      </c>
      <c r="J31" s="18" t="s">
        <v>137</v>
      </c>
      <c r="K31" s="54" t="s">
        <v>377</v>
      </c>
      <c r="L31" s="46" t="s">
        <v>200</v>
      </c>
      <c r="M31" s="65" t="s">
        <v>479</v>
      </c>
      <c r="N31" s="65" t="s">
        <v>479</v>
      </c>
    </row>
    <row r="32" spans="1:14" ht="13.5">
      <c r="A32" s="20">
        <v>30</v>
      </c>
      <c r="B32" s="21" t="s">
        <v>138</v>
      </c>
      <c r="C32" s="22">
        <f>Data!C12</f>
        <v>7690</v>
      </c>
      <c r="D32" s="21" t="s">
        <v>24</v>
      </c>
      <c r="E32" s="22">
        <f>Data!B12</f>
        <v>854</v>
      </c>
      <c r="F32" s="18"/>
      <c r="G32" s="18"/>
      <c r="H32" s="19"/>
      <c r="I32" s="20">
        <v>29</v>
      </c>
      <c r="J32" s="18" t="s">
        <v>139</v>
      </c>
      <c r="K32" s="54" t="s">
        <v>712</v>
      </c>
      <c r="L32" s="46" t="s">
        <v>201</v>
      </c>
      <c r="M32" s="65" t="s">
        <v>480</v>
      </c>
      <c r="N32" s="65" t="s">
        <v>480</v>
      </c>
    </row>
    <row r="33" spans="1:14" ht="13.5">
      <c r="A33" s="20">
        <v>31</v>
      </c>
      <c r="B33" s="21" t="s">
        <v>27</v>
      </c>
      <c r="C33" s="22">
        <f>Data!K13</f>
        <v>7942</v>
      </c>
      <c r="D33" s="21" t="s">
        <v>140</v>
      </c>
      <c r="E33" s="22">
        <f>Data!J13</f>
        <v>753</v>
      </c>
      <c r="F33" s="18"/>
      <c r="G33" s="18"/>
      <c r="H33" s="19"/>
      <c r="I33" s="20">
        <v>30</v>
      </c>
      <c r="J33" s="18" t="s">
        <v>141</v>
      </c>
      <c r="K33" s="54" t="s">
        <v>711</v>
      </c>
      <c r="L33" s="46" t="s">
        <v>202</v>
      </c>
      <c r="M33" s="65" t="s">
        <v>481</v>
      </c>
      <c r="N33" s="65" t="s">
        <v>481</v>
      </c>
    </row>
    <row r="34" spans="1:14" ht="13.5">
      <c r="A34" s="20">
        <v>32</v>
      </c>
      <c r="B34" s="21" t="s">
        <v>142</v>
      </c>
      <c r="C34" s="22">
        <f>Data!I13</f>
        <v>8197</v>
      </c>
      <c r="D34" s="21" t="s">
        <v>143</v>
      </c>
      <c r="E34" s="22">
        <f>Data!H13</f>
        <v>252</v>
      </c>
      <c r="F34" s="18"/>
      <c r="G34" s="18"/>
      <c r="H34" s="19"/>
      <c r="I34" s="20">
        <v>31</v>
      </c>
      <c r="J34" s="18" t="s">
        <v>139</v>
      </c>
      <c r="K34" s="54" t="s">
        <v>378</v>
      </c>
      <c r="L34" s="46" t="s">
        <v>203</v>
      </c>
      <c r="M34" s="65" t="s">
        <v>482</v>
      </c>
      <c r="N34" s="65" t="s">
        <v>482</v>
      </c>
    </row>
    <row r="35" spans="1:14" ht="13.5">
      <c r="A35" s="20">
        <v>33</v>
      </c>
      <c r="B35" s="21" t="s">
        <v>144</v>
      </c>
      <c r="C35" s="22">
        <f>Data!G13</f>
        <v>8468</v>
      </c>
      <c r="D35" s="21" t="s">
        <v>145</v>
      </c>
      <c r="E35" s="22">
        <f>Data!F13</f>
        <v>345</v>
      </c>
      <c r="F35" s="18"/>
      <c r="G35" s="18"/>
      <c r="H35" s="19"/>
      <c r="I35" s="20">
        <v>32</v>
      </c>
      <c r="J35" s="18" t="s">
        <v>146</v>
      </c>
      <c r="K35" s="54" t="s">
        <v>379</v>
      </c>
      <c r="L35" s="46" t="s">
        <v>196</v>
      </c>
      <c r="M35" s="65" t="s">
        <v>483</v>
      </c>
      <c r="N35" s="65" t="s">
        <v>483</v>
      </c>
    </row>
    <row r="36" spans="1:14" ht="13.5">
      <c r="A36" s="20">
        <v>34</v>
      </c>
      <c r="B36" s="21" t="s">
        <v>147</v>
      </c>
      <c r="C36" s="22">
        <f>Data!E13</f>
        <v>8724</v>
      </c>
      <c r="D36" s="21" t="s">
        <v>148</v>
      </c>
      <c r="E36" s="22">
        <f>Data!D13</f>
        <v>234</v>
      </c>
      <c r="F36" s="18"/>
      <c r="G36" s="18"/>
      <c r="H36" s="18"/>
      <c r="I36" s="20">
        <v>33</v>
      </c>
      <c r="J36" s="45" t="s">
        <v>484</v>
      </c>
      <c r="K36" s="54" t="s">
        <v>380</v>
      </c>
      <c r="L36" s="46" t="s">
        <v>196</v>
      </c>
      <c r="M36" s="65" t="s">
        <v>484</v>
      </c>
      <c r="N36" s="65" t="s">
        <v>484</v>
      </c>
    </row>
    <row r="37" spans="1:14" ht="13.5">
      <c r="A37" s="20">
        <v>35</v>
      </c>
      <c r="B37" s="21" t="s">
        <v>149</v>
      </c>
      <c r="C37" s="22">
        <f>Data!C13</f>
        <v>8970</v>
      </c>
      <c r="D37" s="21" t="s">
        <v>26</v>
      </c>
      <c r="E37" s="22">
        <f>Data!B13</f>
        <v>65</v>
      </c>
      <c r="F37" s="18"/>
      <c r="G37" s="18"/>
      <c r="H37" s="18"/>
      <c r="I37" s="20">
        <v>34</v>
      </c>
      <c r="J37" s="45" t="s">
        <v>485</v>
      </c>
      <c r="K37" s="54" t="s">
        <v>381</v>
      </c>
      <c r="L37" s="46" t="s">
        <v>196</v>
      </c>
      <c r="M37" s="65" t="s">
        <v>485</v>
      </c>
      <c r="N37" s="65" t="s">
        <v>485</v>
      </c>
    </row>
    <row r="38" spans="1:14" ht="13.5">
      <c r="A38" s="20">
        <v>36</v>
      </c>
      <c r="B38" s="21" t="s">
        <v>29</v>
      </c>
      <c r="C38" s="22">
        <f>Data!K14</f>
        <v>9222</v>
      </c>
      <c r="D38" s="21" t="s">
        <v>150</v>
      </c>
      <c r="E38" s="22">
        <f>Data!J14</f>
        <v>346</v>
      </c>
      <c r="F38" s="18"/>
      <c r="G38" s="18"/>
      <c r="H38" s="18"/>
      <c r="I38" s="20">
        <v>35</v>
      </c>
      <c r="J38" s="45" t="s">
        <v>486</v>
      </c>
      <c r="K38" s="54" t="s">
        <v>382</v>
      </c>
      <c r="L38" s="46" t="s">
        <v>204</v>
      </c>
      <c r="M38" s="65" t="s">
        <v>486</v>
      </c>
      <c r="N38" s="65" t="s">
        <v>486</v>
      </c>
    </row>
    <row r="39" spans="1:14" ht="13.5">
      <c r="A39" s="20">
        <v>37</v>
      </c>
      <c r="B39" s="21" t="s">
        <v>151</v>
      </c>
      <c r="C39" s="22">
        <f>Data!I14</f>
        <v>9477</v>
      </c>
      <c r="D39" s="21" t="s">
        <v>152</v>
      </c>
      <c r="E39" s="22">
        <f>Data!H14</f>
        <v>435</v>
      </c>
      <c r="F39" s="18"/>
      <c r="G39" s="18"/>
      <c r="H39" s="18"/>
      <c r="I39" s="20">
        <v>36</v>
      </c>
      <c r="J39" s="45" t="s">
        <v>487</v>
      </c>
      <c r="K39" s="54" t="s">
        <v>383</v>
      </c>
      <c r="L39" s="46" t="s">
        <v>196</v>
      </c>
      <c r="M39" s="65" t="s">
        <v>487</v>
      </c>
      <c r="N39" s="65" t="s">
        <v>487</v>
      </c>
    </row>
    <row r="40" spans="1:14" ht="13.5">
      <c r="A40" s="20">
        <v>38</v>
      </c>
      <c r="B40" s="21" t="s">
        <v>153</v>
      </c>
      <c r="C40" s="22">
        <f>Data!G14</f>
        <v>9748</v>
      </c>
      <c r="D40" s="21" t="s">
        <v>154</v>
      </c>
      <c r="E40" s="22">
        <f>Data!F14</f>
        <v>475</v>
      </c>
      <c r="F40" s="18"/>
      <c r="G40" s="18"/>
      <c r="H40" s="18"/>
      <c r="I40" s="20">
        <v>37</v>
      </c>
      <c r="J40" s="45" t="s">
        <v>488</v>
      </c>
      <c r="K40" s="54" t="s">
        <v>384</v>
      </c>
      <c r="L40" s="46" t="s">
        <v>205</v>
      </c>
      <c r="M40" s="65" t="s">
        <v>488</v>
      </c>
      <c r="N40" s="65" t="s">
        <v>488</v>
      </c>
    </row>
    <row r="41" spans="1:14" ht="13.5">
      <c r="A41" s="20">
        <v>39</v>
      </c>
      <c r="B41" s="21" t="s">
        <v>155</v>
      </c>
      <c r="C41" s="22">
        <f>Data!E14</f>
        <v>10004</v>
      </c>
      <c r="D41" s="21" t="s">
        <v>156</v>
      </c>
      <c r="E41" s="22">
        <f>Data!D14</f>
        <v>457</v>
      </c>
      <c r="F41" s="18"/>
      <c r="G41" s="18"/>
      <c r="H41" s="18"/>
      <c r="I41" s="20">
        <v>38</v>
      </c>
      <c r="J41" s="45" t="s">
        <v>489</v>
      </c>
      <c r="K41" s="54" t="s">
        <v>385</v>
      </c>
      <c r="L41" s="46" t="s">
        <v>206</v>
      </c>
      <c r="M41" s="65" t="s">
        <v>489</v>
      </c>
      <c r="N41" s="65" t="s">
        <v>489</v>
      </c>
    </row>
    <row r="42" spans="1:14" ht="13.5">
      <c r="A42" s="20">
        <v>40</v>
      </c>
      <c r="B42" s="21" t="s">
        <v>157</v>
      </c>
      <c r="C42" s="22">
        <f>Data!C14</f>
        <v>10250</v>
      </c>
      <c r="D42" s="21" t="s">
        <v>28</v>
      </c>
      <c r="E42" s="22">
        <f>Data!B14</f>
        <v>364</v>
      </c>
      <c r="F42" s="18"/>
      <c r="G42" s="18"/>
      <c r="H42" s="18"/>
      <c r="I42" s="20">
        <v>39</v>
      </c>
      <c r="J42" s="45" t="s">
        <v>490</v>
      </c>
      <c r="K42" s="54" t="s">
        <v>386</v>
      </c>
      <c r="L42" s="46" t="s">
        <v>207</v>
      </c>
      <c r="M42" s="65" t="s">
        <v>490</v>
      </c>
      <c r="N42" s="65" t="s">
        <v>490</v>
      </c>
    </row>
    <row r="43" spans="1:14" ht="13.5">
      <c r="A43" s="20">
        <v>41</v>
      </c>
      <c r="B43" s="21" t="s">
        <v>31</v>
      </c>
      <c r="C43" s="22">
        <f>Data!K15</f>
        <v>10502</v>
      </c>
      <c r="D43" s="21" t="s">
        <v>158</v>
      </c>
      <c r="E43" s="22">
        <f>Data!J15</f>
        <v>532</v>
      </c>
      <c r="F43" s="18"/>
      <c r="G43" s="18"/>
      <c r="H43" s="18"/>
      <c r="I43" s="20">
        <v>40</v>
      </c>
      <c r="J43" s="45" t="s">
        <v>491</v>
      </c>
      <c r="K43" s="54" t="s">
        <v>387</v>
      </c>
      <c r="L43" s="46" t="s">
        <v>196</v>
      </c>
      <c r="M43" s="65" t="s">
        <v>491</v>
      </c>
      <c r="N43" s="65" t="s">
        <v>491</v>
      </c>
    </row>
    <row r="44" spans="1:14" ht="13.5">
      <c r="A44" s="20">
        <v>42</v>
      </c>
      <c r="B44" s="21" t="s">
        <v>159</v>
      </c>
      <c r="C44" s="22">
        <f>Data!I15</f>
        <v>10757</v>
      </c>
      <c r="D44" s="21" t="s">
        <v>160</v>
      </c>
      <c r="E44" s="22">
        <f>Data!H15</f>
        <v>643</v>
      </c>
      <c r="F44" s="18"/>
      <c r="G44" s="18"/>
      <c r="H44" s="18"/>
      <c r="I44" s="20">
        <v>41</v>
      </c>
      <c r="J44" s="45" t="s">
        <v>492</v>
      </c>
      <c r="K44" s="54" t="s">
        <v>388</v>
      </c>
      <c r="L44" s="46" t="s">
        <v>196</v>
      </c>
      <c r="M44" s="65" t="s">
        <v>492</v>
      </c>
      <c r="N44" s="65" t="s">
        <v>492</v>
      </c>
    </row>
    <row r="45" spans="1:14" ht="13.5">
      <c r="A45" s="20">
        <v>43</v>
      </c>
      <c r="B45" s="21" t="s">
        <v>161</v>
      </c>
      <c r="C45" s="22">
        <f>Data!G15</f>
        <v>11028</v>
      </c>
      <c r="D45" s="21" t="s">
        <v>162</v>
      </c>
      <c r="E45" s="22">
        <f>Data!F15</f>
        <v>636</v>
      </c>
      <c r="F45" s="18"/>
      <c r="G45" s="18"/>
      <c r="H45" s="18"/>
      <c r="I45" s="20">
        <v>42</v>
      </c>
      <c r="J45" s="45" t="s">
        <v>493</v>
      </c>
      <c r="K45" s="54" t="s">
        <v>389</v>
      </c>
      <c r="L45" s="46" t="s">
        <v>196</v>
      </c>
      <c r="M45" s="65" t="s">
        <v>493</v>
      </c>
      <c r="N45" s="65" t="s">
        <v>493</v>
      </c>
    </row>
    <row r="46" spans="1:14" ht="13.5">
      <c r="A46" s="20">
        <v>44</v>
      </c>
      <c r="B46" s="21" t="s">
        <v>163</v>
      </c>
      <c r="C46" s="22">
        <f>Data!E15</f>
        <v>11284</v>
      </c>
      <c r="D46" s="21" t="s">
        <v>164</v>
      </c>
      <c r="E46" s="22">
        <f>Data!D15</f>
        <v>854</v>
      </c>
      <c r="F46" s="18"/>
      <c r="G46" s="18"/>
      <c r="H46" s="18"/>
      <c r="I46" s="20">
        <v>43</v>
      </c>
      <c r="J46" s="45" t="s">
        <v>494</v>
      </c>
      <c r="K46" s="54" t="s">
        <v>390</v>
      </c>
      <c r="L46" s="46" t="s">
        <v>208</v>
      </c>
      <c r="M46" s="65" t="s">
        <v>494</v>
      </c>
      <c r="N46" s="65" t="s">
        <v>494</v>
      </c>
    </row>
    <row r="47" spans="1:14" ht="13.5">
      <c r="A47" s="20">
        <v>45</v>
      </c>
      <c r="B47" s="21" t="s">
        <v>165</v>
      </c>
      <c r="C47" s="22">
        <f>Data!C15</f>
        <v>11530</v>
      </c>
      <c r="D47" s="21" t="s">
        <v>30</v>
      </c>
      <c r="E47" s="22">
        <f>Data!B15</f>
        <v>754</v>
      </c>
      <c r="F47" s="18"/>
      <c r="G47" s="18"/>
      <c r="H47" s="18"/>
      <c r="I47" s="20">
        <v>44</v>
      </c>
      <c r="J47" s="45" t="s">
        <v>495</v>
      </c>
      <c r="K47" s="54" t="s">
        <v>391</v>
      </c>
      <c r="L47" s="46" t="s">
        <v>209</v>
      </c>
      <c r="M47" s="65" t="s">
        <v>495</v>
      </c>
      <c r="N47" s="65" t="s">
        <v>495</v>
      </c>
    </row>
    <row r="48" spans="1:14" ht="13.5">
      <c r="A48" s="20">
        <v>46</v>
      </c>
      <c r="B48" s="21" t="s">
        <v>33</v>
      </c>
      <c r="C48" s="22">
        <f>Data!K16</f>
        <v>11782</v>
      </c>
      <c r="D48" s="21" t="s">
        <v>166</v>
      </c>
      <c r="E48" s="22">
        <f>Data!J16</f>
        <v>12</v>
      </c>
      <c r="F48" s="18"/>
      <c r="G48" s="18"/>
      <c r="H48" s="18"/>
      <c r="I48" s="20">
        <v>45</v>
      </c>
      <c r="J48" s="45" t="s">
        <v>496</v>
      </c>
      <c r="K48" s="54" t="s">
        <v>392</v>
      </c>
      <c r="L48" s="46" t="s">
        <v>210</v>
      </c>
      <c r="M48" s="65" t="s">
        <v>496</v>
      </c>
      <c r="N48" s="65" t="s">
        <v>496</v>
      </c>
    </row>
    <row r="49" spans="1:14" ht="13.5">
      <c r="A49" s="20">
        <v>47</v>
      </c>
      <c r="B49" s="21" t="s">
        <v>167</v>
      </c>
      <c r="C49" s="22">
        <f>Data!I16</f>
        <v>12037</v>
      </c>
      <c r="D49" s="21" t="s">
        <v>168</v>
      </c>
      <c r="E49" s="22">
        <f>Data!H16</f>
        <v>152</v>
      </c>
      <c r="F49" s="18"/>
      <c r="G49" s="18"/>
      <c r="H49" s="18"/>
      <c r="I49" s="20">
        <v>46</v>
      </c>
      <c r="J49" s="45" t="s">
        <v>497</v>
      </c>
      <c r="K49" s="54" t="s">
        <v>393</v>
      </c>
      <c r="L49" s="46" t="s">
        <v>211</v>
      </c>
      <c r="M49" s="65" t="s">
        <v>497</v>
      </c>
      <c r="N49" s="65" t="s">
        <v>497</v>
      </c>
    </row>
    <row r="50" spans="1:14" ht="13.5">
      <c r="A50" s="20">
        <v>48</v>
      </c>
      <c r="B50" s="21" t="s">
        <v>169</v>
      </c>
      <c r="C50" s="22">
        <f>Data!G16</f>
        <v>12308</v>
      </c>
      <c r="D50" s="21" t="s">
        <v>170</v>
      </c>
      <c r="E50" s="22">
        <f>Data!F16</f>
        <v>346</v>
      </c>
      <c r="F50" s="18"/>
      <c r="G50" s="18"/>
      <c r="H50" s="18"/>
      <c r="I50" s="20">
        <v>47</v>
      </c>
      <c r="J50" s="45" t="s">
        <v>498</v>
      </c>
      <c r="K50" s="54" t="s">
        <v>245</v>
      </c>
      <c r="L50" s="46" t="s">
        <v>212</v>
      </c>
      <c r="M50" s="65" t="s">
        <v>498</v>
      </c>
      <c r="N50" s="65" t="s">
        <v>498</v>
      </c>
    </row>
    <row r="51" spans="1:14" ht="13.5">
      <c r="A51" s="20">
        <v>49</v>
      </c>
      <c r="B51" s="21" t="s">
        <v>171</v>
      </c>
      <c r="C51" s="22">
        <f>Data!E16</f>
        <v>12564</v>
      </c>
      <c r="D51" s="21" t="s">
        <v>172</v>
      </c>
      <c r="E51" s="22">
        <f>Data!D16</f>
        <v>525</v>
      </c>
      <c r="F51" s="18"/>
      <c r="G51" s="18"/>
      <c r="H51" s="18"/>
      <c r="I51" s="20">
        <v>48</v>
      </c>
      <c r="J51" s="45" t="s">
        <v>499</v>
      </c>
      <c r="K51" s="54" t="s">
        <v>394</v>
      </c>
      <c r="L51" s="46" t="s">
        <v>213</v>
      </c>
      <c r="M51" s="65" t="s">
        <v>499</v>
      </c>
      <c r="N51" s="65" t="s">
        <v>499</v>
      </c>
    </row>
    <row r="52" spans="1:14" ht="13.5">
      <c r="A52" s="20">
        <v>50</v>
      </c>
      <c r="B52" s="21" t="s">
        <v>173</v>
      </c>
      <c r="C52" s="22">
        <f>Data!C16</f>
        <v>12810</v>
      </c>
      <c r="D52" s="21" t="s">
        <v>32</v>
      </c>
      <c r="E52" s="22">
        <f>Data!B16</f>
        <v>674</v>
      </c>
      <c r="F52" s="18"/>
      <c r="G52" s="18"/>
      <c r="H52" s="18"/>
      <c r="I52" s="20">
        <v>49</v>
      </c>
      <c r="J52" s="45" t="s">
        <v>500</v>
      </c>
      <c r="K52" s="54" t="s">
        <v>249</v>
      </c>
      <c r="L52" s="46" t="s">
        <v>214</v>
      </c>
      <c r="M52" s="65" t="s">
        <v>500</v>
      </c>
      <c r="N52" s="65" t="s">
        <v>500</v>
      </c>
    </row>
    <row r="53" spans="9:14" ht="13.5">
      <c r="I53" s="20">
        <v>50</v>
      </c>
      <c r="J53" s="45" t="s">
        <v>501</v>
      </c>
      <c r="K53" s="55" t="s">
        <v>248</v>
      </c>
      <c r="L53" s="47" t="s">
        <v>196</v>
      </c>
      <c r="M53" s="65" t="s">
        <v>501</v>
      </c>
      <c r="N53" s="65" t="s">
        <v>501</v>
      </c>
    </row>
    <row r="54" spans="9:14" ht="13.5">
      <c r="I54" s="20">
        <v>51</v>
      </c>
      <c r="J54" s="45" t="s">
        <v>502</v>
      </c>
      <c r="K54" s="55" t="s">
        <v>395</v>
      </c>
      <c r="L54" s="47" t="s">
        <v>215</v>
      </c>
      <c r="M54" s="65" t="s">
        <v>502</v>
      </c>
      <c r="N54" s="65" t="s">
        <v>502</v>
      </c>
    </row>
    <row r="55" spans="9:14" ht="13.5">
      <c r="I55" s="20">
        <v>52</v>
      </c>
      <c r="J55" s="45" t="s">
        <v>503</v>
      </c>
      <c r="K55" s="55" t="s">
        <v>396</v>
      </c>
      <c r="L55" s="47" t="s">
        <v>216</v>
      </c>
      <c r="M55" s="65" t="s">
        <v>503</v>
      </c>
      <c r="N55" s="65" t="s">
        <v>503</v>
      </c>
    </row>
    <row r="56" spans="9:14" ht="13.5">
      <c r="I56" s="20">
        <v>53</v>
      </c>
      <c r="J56" s="45" t="s">
        <v>504</v>
      </c>
      <c r="K56" s="55" t="s">
        <v>397</v>
      </c>
      <c r="L56" s="47" t="s">
        <v>217</v>
      </c>
      <c r="M56" s="65" t="s">
        <v>504</v>
      </c>
      <c r="N56" s="65" t="s">
        <v>504</v>
      </c>
    </row>
    <row r="57" spans="9:14" ht="13.5">
      <c r="I57" s="20">
        <v>54</v>
      </c>
      <c r="J57" s="45" t="s">
        <v>505</v>
      </c>
      <c r="K57" s="55" t="s">
        <v>397</v>
      </c>
      <c r="L57" s="47" t="s">
        <v>218</v>
      </c>
      <c r="M57" s="65" t="s">
        <v>505</v>
      </c>
      <c r="N57" s="65" t="s">
        <v>505</v>
      </c>
    </row>
    <row r="58" spans="9:14" ht="13.5">
      <c r="I58" s="20">
        <v>55</v>
      </c>
      <c r="J58" s="45" t="s">
        <v>506</v>
      </c>
      <c r="K58" s="55" t="s">
        <v>398</v>
      </c>
      <c r="L58" s="47" t="s">
        <v>196</v>
      </c>
      <c r="M58" s="65" t="s">
        <v>506</v>
      </c>
      <c r="N58" s="65" t="s">
        <v>506</v>
      </c>
    </row>
    <row r="59" spans="9:14" ht="13.5">
      <c r="I59" s="20">
        <v>56</v>
      </c>
      <c r="J59" s="45" t="s">
        <v>507</v>
      </c>
      <c r="K59" s="55" t="s">
        <v>399</v>
      </c>
      <c r="L59" s="47" t="s">
        <v>196</v>
      </c>
      <c r="M59" s="65" t="s">
        <v>507</v>
      </c>
      <c r="N59" s="65" t="s">
        <v>507</v>
      </c>
    </row>
    <row r="60" spans="9:14" ht="13.5">
      <c r="I60" s="20">
        <v>57</v>
      </c>
      <c r="J60" s="45" t="s">
        <v>508</v>
      </c>
      <c r="K60" s="55" t="s">
        <v>400</v>
      </c>
      <c r="L60" s="47" t="s">
        <v>219</v>
      </c>
      <c r="M60" s="65" t="s">
        <v>508</v>
      </c>
      <c r="N60" s="65" t="s">
        <v>508</v>
      </c>
    </row>
    <row r="61" spans="9:14" ht="13.5">
      <c r="I61" s="20">
        <v>58</v>
      </c>
      <c r="J61" s="45" t="s">
        <v>509</v>
      </c>
      <c r="K61" s="55" t="s">
        <v>401</v>
      </c>
      <c r="L61" s="47" t="s">
        <v>196</v>
      </c>
      <c r="M61" s="65" t="s">
        <v>509</v>
      </c>
      <c r="N61" s="65" t="s">
        <v>509</v>
      </c>
    </row>
    <row r="62" spans="9:14" ht="13.5">
      <c r="I62" s="20">
        <v>59</v>
      </c>
      <c r="J62" s="45" t="s">
        <v>510</v>
      </c>
      <c r="K62" s="55" t="s">
        <v>402</v>
      </c>
      <c r="L62" s="47" t="s">
        <v>196</v>
      </c>
      <c r="M62" s="65" t="s">
        <v>510</v>
      </c>
      <c r="N62" s="65" t="s">
        <v>510</v>
      </c>
    </row>
    <row r="63" spans="9:14" ht="13.5">
      <c r="I63" s="20">
        <v>60</v>
      </c>
      <c r="J63" s="45" t="s">
        <v>511</v>
      </c>
      <c r="K63" s="55" t="s">
        <v>403</v>
      </c>
      <c r="L63" s="47" t="s">
        <v>220</v>
      </c>
      <c r="M63" s="65" t="s">
        <v>511</v>
      </c>
      <c r="N63" s="65" t="s">
        <v>511</v>
      </c>
    </row>
    <row r="64" spans="9:14" ht="13.5">
      <c r="I64" s="20">
        <v>61</v>
      </c>
      <c r="J64" s="45" t="s">
        <v>512</v>
      </c>
      <c r="K64" s="55" t="s">
        <v>404</v>
      </c>
      <c r="L64" s="47" t="s">
        <v>196</v>
      </c>
      <c r="M64" s="65" t="s">
        <v>512</v>
      </c>
      <c r="N64" s="65" t="s">
        <v>512</v>
      </c>
    </row>
    <row r="65" spans="9:14" ht="13.5">
      <c r="I65" s="20">
        <v>62</v>
      </c>
      <c r="J65" s="45" t="s">
        <v>513</v>
      </c>
      <c r="K65" s="55" t="s">
        <v>405</v>
      </c>
      <c r="L65" s="47" t="s">
        <v>196</v>
      </c>
      <c r="M65" s="65" t="s">
        <v>513</v>
      </c>
      <c r="N65" s="65" t="s">
        <v>513</v>
      </c>
    </row>
    <row r="66" spans="9:14" ht="13.5">
      <c r="I66" s="20">
        <v>63</v>
      </c>
      <c r="J66" s="45" t="s">
        <v>514</v>
      </c>
      <c r="K66" s="55" t="s">
        <v>406</v>
      </c>
      <c r="L66" s="47" t="s">
        <v>196</v>
      </c>
      <c r="M66" s="65" t="s">
        <v>514</v>
      </c>
      <c r="N66" s="65" t="s">
        <v>514</v>
      </c>
    </row>
    <row r="67" spans="9:14" ht="13.5">
      <c r="I67" s="20">
        <v>64</v>
      </c>
      <c r="J67" s="45" t="s">
        <v>515</v>
      </c>
      <c r="K67" s="55" t="s">
        <v>407</v>
      </c>
      <c r="L67" s="47" t="s">
        <v>196</v>
      </c>
      <c r="M67" s="65" t="s">
        <v>515</v>
      </c>
      <c r="N67" s="65" t="s">
        <v>515</v>
      </c>
    </row>
    <row r="68" spans="9:14" ht="13.5">
      <c r="I68" s="20">
        <v>65</v>
      </c>
      <c r="J68" s="45" t="s">
        <v>516</v>
      </c>
      <c r="K68" s="55" t="s">
        <v>408</v>
      </c>
      <c r="L68" s="47" t="s">
        <v>221</v>
      </c>
      <c r="M68" s="65" t="s">
        <v>516</v>
      </c>
      <c r="N68" s="65" t="s">
        <v>516</v>
      </c>
    </row>
    <row r="69" spans="9:14" ht="13.5">
      <c r="I69" s="20">
        <v>66</v>
      </c>
      <c r="J69" s="45" t="s">
        <v>517</v>
      </c>
      <c r="K69" s="55" t="s">
        <v>409</v>
      </c>
      <c r="L69" s="47" t="s">
        <v>222</v>
      </c>
      <c r="M69" s="65" t="s">
        <v>517</v>
      </c>
      <c r="N69" s="65" t="s">
        <v>517</v>
      </c>
    </row>
    <row r="70" spans="9:14" ht="13.5">
      <c r="I70" s="20">
        <v>67</v>
      </c>
      <c r="J70" s="45" t="s">
        <v>518</v>
      </c>
      <c r="K70" s="55" t="s">
        <v>410</v>
      </c>
      <c r="L70" s="47" t="s">
        <v>196</v>
      </c>
      <c r="M70" s="65" t="s">
        <v>518</v>
      </c>
      <c r="N70" s="65" t="s">
        <v>518</v>
      </c>
    </row>
    <row r="71" spans="9:14" ht="13.5">
      <c r="I71" s="20">
        <v>68</v>
      </c>
      <c r="J71" s="45" t="s">
        <v>519</v>
      </c>
      <c r="K71" s="55" t="s">
        <v>411</v>
      </c>
      <c r="L71" s="47" t="s">
        <v>223</v>
      </c>
      <c r="M71" s="65" t="s">
        <v>519</v>
      </c>
      <c r="N71" s="65" t="s">
        <v>519</v>
      </c>
    </row>
    <row r="72" spans="9:14" ht="13.5">
      <c r="I72" s="20">
        <v>69</v>
      </c>
      <c r="J72" s="45" t="s">
        <v>520</v>
      </c>
      <c r="K72" s="55" t="s">
        <v>412</v>
      </c>
      <c r="L72" s="47" t="s">
        <v>224</v>
      </c>
      <c r="M72" s="65" t="s">
        <v>520</v>
      </c>
      <c r="N72" s="65" t="s">
        <v>520</v>
      </c>
    </row>
    <row r="73" spans="9:14" ht="13.5">
      <c r="I73" s="20">
        <v>70</v>
      </c>
      <c r="J73" s="45" t="s">
        <v>521</v>
      </c>
      <c r="K73" s="55" t="s">
        <v>413</v>
      </c>
      <c r="L73" s="47" t="s">
        <v>225</v>
      </c>
      <c r="M73" s="65" t="s">
        <v>521</v>
      </c>
      <c r="N73" s="65" t="s">
        <v>521</v>
      </c>
    </row>
    <row r="74" spans="9:14" ht="13.5">
      <c r="I74" s="20">
        <v>71</v>
      </c>
      <c r="J74" s="45" t="s">
        <v>522</v>
      </c>
      <c r="K74" s="55" t="s">
        <v>414</v>
      </c>
      <c r="L74" s="47" t="s">
        <v>226</v>
      </c>
      <c r="M74" s="65" t="s">
        <v>522</v>
      </c>
      <c r="N74" s="65" t="s">
        <v>522</v>
      </c>
    </row>
    <row r="75" spans="9:14" ht="13.5">
      <c r="I75" s="20">
        <v>72</v>
      </c>
      <c r="J75" s="45" t="s">
        <v>523</v>
      </c>
      <c r="K75" s="55" t="s">
        <v>415</v>
      </c>
      <c r="L75" s="47" t="s">
        <v>196</v>
      </c>
      <c r="M75" s="65" t="s">
        <v>523</v>
      </c>
      <c r="N75" s="65" t="s">
        <v>523</v>
      </c>
    </row>
    <row r="76" spans="9:14" ht="13.5">
      <c r="I76" s="20">
        <v>73</v>
      </c>
      <c r="J76" s="45" t="s">
        <v>524</v>
      </c>
      <c r="K76" s="55" t="s">
        <v>416</v>
      </c>
      <c r="L76" s="47" t="s">
        <v>196</v>
      </c>
      <c r="M76" s="65" t="s">
        <v>524</v>
      </c>
      <c r="N76" s="65" t="s">
        <v>524</v>
      </c>
    </row>
    <row r="77" spans="9:14" ht="13.5">
      <c r="I77" s="20">
        <v>74</v>
      </c>
      <c r="J77" s="45" t="s">
        <v>525</v>
      </c>
      <c r="K77" s="55" t="s">
        <v>417</v>
      </c>
      <c r="L77" s="47" t="s">
        <v>227</v>
      </c>
      <c r="M77" s="65" t="s">
        <v>525</v>
      </c>
      <c r="N77" s="65" t="s">
        <v>525</v>
      </c>
    </row>
    <row r="78" spans="9:14" ht="13.5">
      <c r="I78" s="20">
        <v>75</v>
      </c>
      <c r="J78" s="45" t="s">
        <v>526</v>
      </c>
      <c r="K78" s="55" t="s">
        <v>418</v>
      </c>
      <c r="L78" s="47" t="s">
        <v>228</v>
      </c>
      <c r="M78" s="65" t="s">
        <v>526</v>
      </c>
      <c r="N78" s="65" t="s">
        <v>526</v>
      </c>
    </row>
    <row r="79" spans="9:14" ht="13.5">
      <c r="I79" s="20">
        <v>76</v>
      </c>
      <c r="J79" s="45" t="s">
        <v>527</v>
      </c>
      <c r="K79" s="55" t="s">
        <v>419</v>
      </c>
      <c r="L79" s="47" t="s">
        <v>229</v>
      </c>
      <c r="M79" s="65" t="s">
        <v>527</v>
      </c>
      <c r="N79" s="65" t="s">
        <v>527</v>
      </c>
    </row>
    <row r="80" spans="9:14" ht="13.5">
      <c r="I80" s="20">
        <v>77</v>
      </c>
      <c r="J80" s="45" t="s">
        <v>528</v>
      </c>
      <c r="K80" s="55" t="s">
        <v>420</v>
      </c>
      <c r="L80" s="47" t="s">
        <v>230</v>
      </c>
      <c r="M80" s="65" t="s">
        <v>528</v>
      </c>
      <c r="N80" s="65" t="s">
        <v>528</v>
      </c>
    </row>
    <row r="81" spans="9:14" ht="13.5">
      <c r="I81" s="20">
        <v>78</v>
      </c>
      <c r="J81" s="45" t="s">
        <v>529</v>
      </c>
      <c r="K81" s="55" t="s">
        <v>421</v>
      </c>
      <c r="L81" s="47" t="s">
        <v>231</v>
      </c>
      <c r="M81" s="65" t="s">
        <v>529</v>
      </c>
      <c r="N81" s="65" t="s">
        <v>529</v>
      </c>
    </row>
    <row r="82" spans="9:14" ht="13.5">
      <c r="I82" s="20">
        <v>79</v>
      </c>
      <c r="J82" s="45" t="s">
        <v>530</v>
      </c>
      <c r="K82" s="55" t="s">
        <v>422</v>
      </c>
      <c r="L82" s="47" t="s">
        <v>232</v>
      </c>
      <c r="M82" s="65" t="s">
        <v>530</v>
      </c>
      <c r="N82" s="65" t="s">
        <v>530</v>
      </c>
    </row>
    <row r="83" spans="9:14" ht="13.5">
      <c r="I83" s="20">
        <v>80</v>
      </c>
      <c r="J83" s="45" t="s">
        <v>531</v>
      </c>
      <c r="K83" s="55" t="s">
        <v>423</v>
      </c>
      <c r="L83" s="47" t="s">
        <v>233</v>
      </c>
      <c r="M83" s="65" t="s">
        <v>531</v>
      </c>
      <c r="N83" s="65" t="s">
        <v>531</v>
      </c>
    </row>
    <row r="84" spans="9:14" ht="13.5">
      <c r="I84" s="20">
        <v>81</v>
      </c>
      <c r="J84" s="45" t="s">
        <v>532</v>
      </c>
      <c r="K84" s="55" t="s">
        <v>424</v>
      </c>
      <c r="L84" s="47" t="s">
        <v>234</v>
      </c>
      <c r="M84" s="65" t="s">
        <v>532</v>
      </c>
      <c r="N84" s="65" t="s">
        <v>532</v>
      </c>
    </row>
    <row r="85" spans="9:14" ht="13.5">
      <c r="I85" s="20">
        <v>82</v>
      </c>
      <c r="J85" s="45" t="s">
        <v>533</v>
      </c>
      <c r="K85" s="55" t="s">
        <v>425</v>
      </c>
      <c r="L85" s="47" t="s">
        <v>196</v>
      </c>
      <c r="M85" s="65" t="s">
        <v>533</v>
      </c>
      <c r="N85" s="65" t="s">
        <v>533</v>
      </c>
    </row>
    <row r="86" spans="9:14" ht="13.5">
      <c r="I86" s="20">
        <v>83</v>
      </c>
      <c r="J86" s="45" t="s">
        <v>534</v>
      </c>
      <c r="K86" s="55" t="s">
        <v>426</v>
      </c>
      <c r="L86" s="47" t="s">
        <v>235</v>
      </c>
      <c r="M86" s="65" t="s">
        <v>534</v>
      </c>
      <c r="N86" s="65" t="s">
        <v>534</v>
      </c>
    </row>
    <row r="87" spans="9:14" ht="13.5">
      <c r="I87" s="20">
        <v>84</v>
      </c>
      <c r="J87" s="45" t="s">
        <v>535</v>
      </c>
      <c r="K87" s="55" t="s">
        <v>427</v>
      </c>
      <c r="L87" s="47" t="s">
        <v>236</v>
      </c>
      <c r="M87" s="65" t="s">
        <v>535</v>
      </c>
      <c r="N87" s="65" t="s">
        <v>535</v>
      </c>
    </row>
    <row r="88" spans="9:14" ht="13.5">
      <c r="I88" s="20">
        <v>85</v>
      </c>
      <c r="J88" s="45" t="s">
        <v>536</v>
      </c>
      <c r="K88" s="55" t="s">
        <v>428</v>
      </c>
      <c r="L88" s="47" t="s">
        <v>237</v>
      </c>
      <c r="M88" s="65" t="s">
        <v>536</v>
      </c>
      <c r="N88" s="65" t="s">
        <v>536</v>
      </c>
    </row>
    <row r="89" spans="9:14" ht="13.5">
      <c r="I89" s="20">
        <v>86</v>
      </c>
      <c r="J89" s="45" t="s">
        <v>537</v>
      </c>
      <c r="K89" s="55" t="s">
        <v>429</v>
      </c>
      <c r="L89" s="47" t="s">
        <v>238</v>
      </c>
      <c r="M89" s="65" t="s">
        <v>537</v>
      </c>
      <c r="N89" s="65" t="s">
        <v>537</v>
      </c>
    </row>
    <row r="90" spans="9:14" ht="13.5">
      <c r="I90" s="20">
        <v>87</v>
      </c>
      <c r="J90" s="45" t="s">
        <v>538</v>
      </c>
      <c r="K90" s="55" t="s">
        <v>430</v>
      </c>
      <c r="L90" s="47" t="s">
        <v>196</v>
      </c>
      <c r="M90" s="65" t="s">
        <v>538</v>
      </c>
      <c r="N90" s="65" t="s">
        <v>538</v>
      </c>
    </row>
    <row r="91" spans="9:14" ht="13.5">
      <c r="I91" s="20">
        <v>88</v>
      </c>
      <c r="J91" s="45" t="s">
        <v>539</v>
      </c>
      <c r="K91" s="55" t="s">
        <v>431</v>
      </c>
      <c r="L91" s="47" t="s">
        <v>196</v>
      </c>
      <c r="M91" s="65" t="s">
        <v>539</v>
      </c>
      <c r="N91" s="65" t="s">
        <v>539</v>
      </c>
    </row>
    <row r="92" spans="9:14" ht="13.5">
      <c r="I92" s="20">
        <v>89</v>
      </c>
      <c r="J92" s="45" t="s">
        <v>540</v>
      </c>
      <c r="K92" s="55" t="s">
        <v>432</v>
      </c>
      <c r="L92" s="47" t="s">
        <v>196</v>
      </c>
      <c r="M92" s="65" t="s">
        <v>540</v>
      </c>
      <c r="N92" s="65" t="s">
        <v>540</v>
      </c>
    </row>
    <row r="93" spans="9:14" ht="13.5">
      <c r="I93" s="20">
        <v>90</v>
      </c>
      <c r="J93" s="45" t="s">
        <v>541</v>
      </c>
      <c r="K93" s="55" t="s">
        <v>433</v>
      </c>
      <c r="L93" s="47" t="s">
        <v>196</v>
      </c>
      <c r="M93" s="65" t="s">
        <v>541</v>
      </c>
      <c r="N93" s="65" t="s">
        <v>541</v>
      </c>
    </row>
    <row r="94" spans="9:14" ht="13.5">
      <c r="I94" s="20">
        <v>91</v>
      </c>
      <c r="J94" s="45" t="s">
        <v>542</v>
      </c>
      <c r="K94" s="55" t="s">
        <v>434</v>
      </c>
      <c r="L94" s="47" t="s">
        <v>239</v>
      </c>
      <c r="M94" s="65" t="s">
        <v>542</v>
      </c>
      <c r="N94" s="65" t="s">
        <v>542</v>
      </c>
    </row>
    <row r="95" spans="9:14" ht="13.5">
      <c r="I95" s="20">
        <v>92</v>
      </c>
      <c r="J95" s="45" t="s">
        <v>543</v>
      </c>
      <c r="K95" s="55" t="s">
        <v>435</v>
      </c>
      <c r="L95" s="47" t="s">
        <v>240</v>
      </c>
      <c r="M95" s="65" t="s">
        <v>543</v>
      </c>
      <c r="N95" s="65" t="s">
        <v>543</v>
      </c>
    </row>
    <row r="96" spans="9:14" ht="13.5">
      <c r="I96" s="20">
        <v>93</v>
      </c>
      <c r="J96" s="45" t="s">
        <v>544</v>
      </c>
      <c r="K96" s="55" t="s">
        <v>436</v>
      </c>
      <c r="L96" s="47" t="s">
        <v>241</v>
      </c>
      <c r="M96" s="65" t="s">
        <v>544</v>
      </c>
      <c r="N96" s="65" t="s">
        <v>544</v>
      </c>
    </row>
    <row r="97" spans="9:14" ht="13.5">
      <c r="I97" s="20">
        <v>94</v>
      </c>
      <c r="J97" s="45" t="s">
        <v>545</v>
      </c>
      <c r="K97" s="55" t="s">
        <v>437</v>
      </c>
      <c r="L97" s="47" t="s">
        <v>242</v>
      </c>
      <c r="M97" s="65" t="s">
        <v>545</v>
      </c>
      <c r="N97" s="65" t="s">
        <v>545</v>
      </c>
    </row>
    <row r="98" spans="9:14" ht="13.5">
      <c r="I98" s="20">
        <v>95</v>
      </c>
      <c r="J98" s="45" t="s">
        <v>546</v>
      </c>
      <c r="K98" s="55" t="s">
        <v>438</v>
      </c>
      <c r="L98" s="47" t="s">
        <v>196</v>
      </c>
      <c r="M98" s="65" t="s">
        <v>546</v>
      </c>
      <c r="N98" s="65" t="s">
        <v>546</v>
      </c>
    </row>
    <row r="99" spans="9:14" ht="13.5">
      <c r="I99" s="20">
        <v>96</v>
      </c>
      <c r="J99" s="45" t="s">
        <v>547</v>
      </c>
      <c r="K99" s="55" t="s">
        <v>439</v>
      </c>
      <c r="L99" s="47" t="s">
        <v>196</v>
      </c>
      <c r="M99" s="65" t="s">
        <v>547</v>
      </c>
      <c r="N99" s="65" t="s">
        <v>547</v>
      </c>
    </row>
    <row r="100" spans="9:14" ht="13.5">
      <c r="I100" s="20">
        <v>97</v>
      </c>
      <c r="J100" s="45" t="s">
        <v>548</v>
      </c>
      <c r="K100" s="64" t="s">
        <v>548</v>
      </c>
      <c r="L100" s="47" t="s">
        <v>243</v>
      </c>
      <c r="M100" s="65" t="s">
        <v>548</v>
      </c>
      <c r="N100" s="65" t="s">
        <v>548</v>
      </c>
    </row>
    <row r="101" spans="9:14" ht="13.5">
      <c r="I101" s="20">
        <v>98</v>
      </c>
      <c r="J101" s="45" t="s">
        <v>549</v>
      </c>
      <c r="K101" s="64" t="s">
        <v>549</v>
      </c>
      <c r="L101" s="47" t="s">
        <v>244</v>
      </c>
      <c r="M101" s="65" t="s">
        <v>549</v>
      </c>
      <c r="N101" s="65" t="s">
        <v>549</v>
      </c>
    </row>
    <row r="102" spans="9:14" ht="13.5">
      <c r="I102" s="20">
        <v>99</v>
      </c>
      <c r="J102" s="45" t="s">
        <v>550</v>
      </c>
      <c r="K102" s="64" t="s">
        <v>550</v>
      </c>
      <c r="L102" s="47" t="s">
        <v>245</v>
      </c>
      <c r="M102" s="65" t="s">
        <v>550</v>
      </c>
      <c r="N102" s="65" t="s">
        <v>550</v>
      </c>
    </row>
    <row r="103" spans="9:14" ht="13.5">
      <c r="I103" s="20">
        <v>100</v>
      </c>
      <c r="J103" s="45" t="s">
        <v>551</v>
      </c>
      <c r="K103" s="64" t="s">
        <v>551</v>
      </c>
      <c r="L103" s="47" t="s">
        <v>246</v>
      </c>
      <c r="M103" s="65" t="s">
        <v>551</v>
      </c>
      <c r="N103" s="65" t="s">
        <v>551</v>
      </c>
    </row>
    <row r="104" spans="9:14" ht="13.5">
      <c r="I104" s="20">
        <v>101</v>
      </c>
      <c r="J104" s="45" t="s">
        <v>552</v>
      </c>
      <c r="K104" s="64" t="s">
        <v>552</v>
      </c>
      <c r="L104" s="47" t="s">
        <v>247</v>
      </c>
      <c r="M104" s="65" t="s">
        <v>552</v>
      </c>
      <c r="N104" s="65" t="s">
        <v>552</v>
      </c>
    </row>
    <row r="105" spans="9:14" ht="13.5">
      <c r="I105" s="20">
        <v>102</v>
      </c>
      <c r="J105" s="45" t="s">
        <v>553</v>
      </c>
      <c r="K105" s="64" t="s">
        <v>553</v>
      </c>
      <c r="L105" s="47" t="s">
        <v>248</v>
      </c>
      <c r="M105" s="65" t="s">
        <v>553</v>
      </c>
      <c r="N105" s="65" t="s">
        <v>553</v>
      </c>
    </row>
    <row r="106" spans="9:14" ht="13.5">
      <c r="I106" s="20">
        <v>103</v>
      </c>
      <c r="J106" s="45" t="s">
        <v>554</v>
      </c>
      <c r="K106" s="64" t="s">
        <v>554</v>
      </c>
      <c r="L106" s="47" t="s">
        <v>249</v>
      </c>
      <c r="M106" s="65" t="s">
        <v>554</v>
      </c>
      <c r="N106" s="65" t="s">
        <v>554</v>
      </c>
    </row>
    <row r="107" spans="9:14" ht="13.5">
      <c r="I107" s="20">
        <v>104</v>
      </c>
      <c r="J107" s="45" t="s">
        <v>555</v>
      </c>
      <c r="K107" s="64" t="s">
        <v>555</v>
      </c>
      <c r="L107" s="47" t="s">
        <v>250</v>
      </c>
      <c r="M107" s="65" t="s">
        <v>555</v>
      </c>
      <c r="N107" s="65" t="s">
        <v>555</v>
      </c>
    </row>
    <row r="108" spans="9:14" ht="13.5">
      <c r="I108" s="20">
        <v>105</v>
      </c>
      <c r="J108" s="45" t="s">
        <v>556</v>
      </c>
      <c r="K108" s="64" t="s">
        <v>556</v>
      </c>
      <c r="L108" s="47" t="s">
        <v>251</v>
      </c>
      <c r="M108" s="65" t="s">
        <v>556</v>
      </c>
      <c r="N108" s="65" t="s">
        <v>556</v>
      </c>
    </row>
    <row r="109" spans="9:14" ht="13.5">
      <c r="I109" s="20">
        <v>106</v>
      </c>
      <c r="J109" s="45" t="s">
        <v>557</v>
      </c>
      <c r="K109" s="64" t="s">
        <v>557</v>
      </c>
      <c r="L109" s="47" t="s">
        <v>252</v>
      </c>
      <c r="M109" s="65" t="s">
        <v>557</v>
      </c>
      <c r="N109" s="65" t="s">
        <v>557</v>
      </c>
    </row>
    <row r="110" spans="9:14" ht="13.5">
      <c r="I110" s="20">
        <v>107</v>
      </c>
      <c r="J110" s="45" t="s">
        <v>558</v>
      </c>
      <c r="K110" s="64" t="s">
        <v>558</v>
      </c>
      <c r="L110" s="47" t="s">
        <v>253</v>
      </c>
      <c r="M110" s="65" t="s">
        <v>558</v>
      </c>
      <c r="N110" s="65" t="s">
        <v>558</v>
      </c>
    </row>
    <row r="111" spans="9:14" ht="13.5">
      <c r="I111" s="20">
        <v>108</v>
      </c>
      <c r="J111" s="45" t="s">
        <v>559</v>
      </c>
      <c r="K111" s="64" t="s">
        <v>559</v>
      </c>
      <c r="L111" s="47" t="s">
        <v>254</v>
      </c>
      <c r="M111" s="65" t="s">
        <v>559</v>
      </c>
      <c r="N111" s="65" t="s">
        <v>559</v>
      </c>
    </row>
    <row r="112" spans="9:14" ht="13.5">
      <c r="I112" s="20">
        <v>109</v>
      </c>
      <c r="J112" s="45" t="s">
        <v>560</v>
      </c>
      <c r="K112" s="64" t="s">
        <v>560</v>
      </c>
      <c r="L112" s="47" t="s">
        <v>255</v>
      </c>
      <c r="M112" s="65" t="s">
        <v>560</v>
      </c>
      <c r="N112" s="65" t="s">
        <v>560</v>
      </c>
    </row>
    <row r="113" spans="9:14" ht="13.5">
      <c r="I113" s="20">
        <v>110</v>
      </c>
      <c r="J113" s="45" t="s">
        <v>561</v>
      </c>
      <c r="K113" s="64" t="s">
        <v>561</v>
      </c>
      <c r="L113" s="47" t="s">
        <v>256</v>
      </c>
      <c r="M113" s="65" t="s">
        <v>561</v>
      </c>
      <c r="N113" s="65" t="s">
        <v>561</v>
      </c>
    </row>
    <row r="114" spans="9:14" ht="13.5">
      <c r="I114" s="20">
        <v>111</v>
      </c>
      <c r="J114" s="45" t="s">
        <v>562</v>
      </c>
      <c r="K114" s="64" t="s">
        <v>562</v>
      </c>
      <c r="L114" s="47" t="s">
        <v>257</v>
      </c>
      <c r="M114" s="65" t="s">
        <v>562</v>
      </c>
      <c r="N114" s="65" t="s">
        <v>562</v>
      </c>
    </row>
    <row r="115" spans="9:14" ht="13.5">
      <c r="I115" s="20">
        <v>112</v>
      </c>
      <c r="J115" s="45" t="s">
        <v>563</v>
      </c>
      <c r="K115" s="64" t="s">
        <v>563</v>
      </c>
      <c r="L115" s="47" t="s">
        <v>258</v>
      </c>
      <c r="M115" s="65" t="s">
        <v>563</v>
      </c>
      <c r="N115" s="65" t="s">
        <v>563</v>
      </c>
    </row>
    <row r="116" spans="9:14" ht="13.5">
      <c r="I116" s="20">
        <v>113</v>
      </c>
      <c r="J116" s="45" t="s">
        <v>564</v>
      </c>
      <c r="K116" s="64" t="s">
        <v>564</v>
      </c>
      <c r="L116" s="47" t="s">
        <v>259</v>
      </c>
      <c r="M116" s="65" t="s">
        <v>564</v>
      </c>
      <c r="N116" s="65" t="s">
        <v>564</v>
      </c>
    </row>
    <row r="117" spans="9:14" ht="13.5">
      <c r="I117" s="20">
        <v>114</v>
      </c>
      <c r="J117" s="45" t="s">
        <v>565</v>
      </c>
      <c r="K117" s="64" t="s">
        <v>565</v>
      </c>
      <c r="L117" s="47" t="s">
        <v>196</v>
      </c>
      <c r="M117" s="65" t="s">
        <v>565</v>
      </c>
      <c r="N117" s="65" t="s">
        <v>565</v>
      </c>
    </row>
    <row r="118" spans="9:14" ht="13.5">
      <c r="I118" s="20">
        <v>115</v>
      </c>
      <c r="J118" s="45" t="s">
        <v>566</v>
      </c>
      <c r="K118" s="64" t="s">
        <v>566</v>
      </c>
      <c r="L118" s="47" t="s">
        <v>260</v>
      </c>
      <c r="M118" s="65" t="s">
        <v>566</v>
      </c>
      <c r="N118" s="65" t="s">
        <v>566</v>
      </c>
    </row>
    <row r="119" spans="9:14" ht="13.5">
      <c r="I119" s="20">
        <v>116</v>
      </c>
      <c r="J119" s="45" t="s">
        <v>567</v>
      </c>
      <c r="K119" s="64" t="s">
        <v>567</v>
      </c>
      <c r="L119" s="47" t="s">
        <v>261</v>
      </c>
      <c r="M119" s="65" t="s">
        <v>567</v>
      </c>
      <c r="N119" s="65" t="s">
        <v>567</v>
      </c>
    </row>
    <row r="120" spans="9:14" ht="13.5">
      <c r="I120" s="20">
        <v>117</v>
      </c>
      <c r="J120" s="45" t="s">
        <v>568</v>
      </c>
      <c r="K120" s="64" t="s">
        <v>568</v>
      </c>
      <c r="L120" s="47" t="s">
        <v>262</v>
      </c>
      <c r="M120" s="65" t="s">
        <v>568</v>
      </c>
      <c r="N120" s="65" t="s">
        <v>568</v>
      </c>
    </row>
    <row r="121" spans="9:14" ht="13.5">
      <c r="I121" s="20">
        <v>118</v>
      </c>
      <c r="J121" s="45" t="s">
        <v>569</v>
      </c>
      <c r="K121" s="64" t="s">
        <v>569</v>
      </c>
      <c r="L121" s="47" t="s">
        <v>263</v>
      </c>
      <c r="M121" s="65" t="s">
        <v>569</v>
      </c>
      <c r="N121" s="65" t="s">
        <v>569</v>
      </c>
    </row>
    <row r="122" spans="9:14" ht="13.5">
      <c r="I122" s="20">
        <v>119</v>
      </c>
      <c r="J122" s="45" t="s">
        <v>570</v>
      </c>
      <c r="K122" s="64" t="s">
        <v>570</v>
      </c>
      <c r="L122" s="47" t="s">
        <v>264</v>
      </c>
      <c r="M122" s="65" t="s">
        <v>570</v>
      </c>
      <c r="N122" s="65" t="s">
        <v>570</v>
      </c>
    </row>
    <row r="123" spans="9:14" ht="13.5">
      <c r="I123" s="20">
        <v>120</v>
      </c>
      <c r="J123" s="45" t="s">
        <v>571</v>
      </c>
      <c r="K123" s="64" t="s">
        <v>571</v>
      </c>
      <c r="L123" s="47" t="s">
        <v>265</v>
      </c>
      <c r="M123" s="65" t="s">
        <v>571</v>
      </c>
      <c r="N123" s="65" t="s">
        <v>571</v>
      </c>
    </row>
    <row r="124" spans="9:14" ht="13.5">
      <c r="I124" s="20">
        <v>121</v>
      </c>
      <c r="J124" s="45" t="s">
        <v>572</v>
      </c>
      <c r="K124" s="64" t="s">
        <v>572</v>
      </c>
      <c r="L124" s="47" t="s">
        <v>266</v>
      </c>
      <c r="M124" s="65" t="s">
        <v>572</v>
      </c>
      <c r="N124" s="65" t="s">
        <v>572</v>
      </c>
    </row>
    <row r="125" spans="9:14" ht="13.5">
      <c r="I125" s="20">
        <v>122</v>
      </c>
      <c r="J125" s="45" t="s">
        <v>573</v>
      </c>
      <c r="K125" s="64" t="s">
        <v>573</v>
      </c>
      <c r="L125" s="47" t="s">
        <v>267</v>
      </c>
      <c r="M125" s="65" t="s">
        <v>573</v>
      </c>
      <c r="N125" s="65" t="s">
        <v>573</v>
      </c>
    </row>
    <row r="126" spans="9:14" ht="13.5">
      <c r="I126" s="20">
        <v>123</v>
      </c>
      <c r="J126" s="45" t="s">
        <v>574</v>
      </c>
      <c r="K126" s="64" t="s">
        <v>574</v>
      </c>
      <c r="L126" s="47" t="s">
        <v>268</v>
      </c>
      <c r="M126" s="65" t="s">
        <v>574</v>
      </c>
      <c r="N126" s="65" t="s">
        <v>574</v>
      </c>
    </row>
    <row r="127" spans="9:14" ht="13.5">
      <c r="I127" s="20">
        <v>124</v>
      </c>
      <c r="J127" s="45" t="s">
        <v>575</v>
      </c>
      <c r="K127" s="64" t="s">
        <v>575</v>
      </c>
      <c r="L127" s="47" t="s">
        <v>269</v>
      </c>
      <c r="M127" s="65" t="s">
        <v>575</v>
      </c>
      <c r="N127" s="65" t="s">
        <v>575</v>
      </c>
    </row>
    <row r="128" spans="9:14" ht="13.5">
      <c r="I128" s="20">
        <v>125</v>
      </c>
      <c r="J128" s="45" t="s">
        <v>576</v>
      </c>
      <c r="K128" s="64" t="s">
        <v>576</v>
      </c>
      <c r="L128" s="47" t="s">
        <v>270</v>
      </c>
      <c r="M128" s="65" t="s">
        <v>576</v>
      </c>
      <c r="N128" s="65" t="s">
        <v>576</v>
      </c>
    </row>
    <row r="129" spans="9:14" ht="13.5">
      <c r="I129" s="20">
        <v>126</v>
      </c>
      <c r="J129" s="45" t="s">
        <v>577</v>
      </c>
      <c r="K129" s="64" t="s">
        <v>577</v>
      </c>
      <c r="L129" s="47" t="s">
        <v>271</v>
      </c>
      <c r="M129" s="65" t="s">
        <v>577</v>
      </c>
      <c r="N129" s="65" t="s">
        <v>577</v>
      </c>
    </row>
    <row r="130" spans="9:14" ht="13.5">
      <c r="I130" s="20">
        <v>127</v>
      </c>
      <c r="J130" s="45" t="s">
        <v>578</v>
      </c>
      <c r="K130" s="64" t="s">
        <v>578</v>
      </c>
      <c r="L130" s="47" t="s">
        <v>272</v>
      </c>
      <c r="M130" s="65" t="s">
        <v>578</v>
      </c>
      <c r="N130" s="65" t="s">
        <v>578</v>
      </c>
    </row>
    <row r="131" spans="9:14" ht="13.5">
      <c r="I131" s="20">
        <v>128</v>
      </c>
      <c r="J131" s="45" t="s">
        <v>579</v>
      </c>
      <c r="K131" s="64" t="s">
        <v>579</v>
      </c>
      <c r="L131" s="47" t="s">
        <v>273</v>
      </c>
      <c r="M131" s="65" t="s">
        <v>579</v>
      </c>
      <c r="N131" s="65" t="s">
        <v>579</v>
      </c>
    </row>
    <row r="132" spans="9:14" ht="13.5">
      <c r="I132" s="20">
        <v>129</v>
      </c>
      <c r="J132" s="45" t="s">
        <v>580</v>
      </c>
      <c r="K132" s="64" t="s">
        <v>580</v>
      </c>
      <c r="L132" s="47" t="s">
        <v>274</v>
      </c>
      <c r="M132" s="65" t="s">
        <v>580</v>
      </c>
      <c r="N132" s="65" t="s">
        <v>580</v>
      </c>
    </row>
    <row r="133" spans="9:14" ht="13.5">
      <c r="I133" s="20">
        <v>130</v>
      </c>
      <c r="J133" s="45" t="s">
        <v>581</v>
      </c>
      <c r="K133" s="64" t="s">
        <v>581</v>
      </c>
      <c r="L133" s="47" t="s">
        <v>275</v>
      </c>
      <c r="M133" s="65" t="s">
        <v>581</v>
      </c>
      <c r="N133" s="65" t="s">
        <v>581</v>
      </c>
    </row>
    <row r="134" spans="9:14" ht="13.5">
      <c r="I134" s="20">
        <v>131</v>
      </c>
      <c r="J134" s="45" t="s">
        <v>582</v>
      </c>
      <c r="K134" s="64" t="s">
        <v>582</v>
      </c>
      <c r="L134" s="47" t="s">
        <v>276</v>
      </c>
      <c r="M134" s="65" t="s">
        <v>582</v>
      </c>
      <c r="N134" s="65" t="s">
        <v>582</v>
      </c>
    </row>
    <row r="135" spans="9:14" ht="13.5">
      <c r="I135" s="20">
        <v>132</v>
      </c>
      <c r="J135" s="45" t="s">
        <v>583</v>
      </c>
      <c r="K135" s="64" t="s">
        <v>583</v>
      </c>
      <c r="L135" s="47" t="s">
        <v>277</v>
      </c>
      <c r="M135" s="65" t="s">
        <v>583</v>
      </c>
      <c r="N135" s="65" t="s">
        <v>583</v>
      </c>
    </row>
    <row r="136" spans="9:14" ht="13.5">
      <c r="I136" s="20">
        <v>133</v>
      </c>
      <c r="J136" s="45" t="s">
        <v>584</v>
      </c>
      <c r="K136" s="64" t="s">
        <v>584</v>
      </c>
      <c r="L136" s="47" t="s">
        <v>278</v>
      </c>
      <c r="M136" s="65" t="s">
        <v>584</v>
      </c>
      <c r="N136" s="65" t="s">
        <v>584</v>
      </c>
    </row>
    <row r="137" spans="9:14" ht="13.5">
      <c r="I137" s="20">
        <v>134</v>
      </c>
      <c r="J137" s="45" t="s">
        <v>585</v>
      </c>
      <c r="K137" s="64" t="s">
        <v>585</v>
      </c>
      <c r="L137" s="47" t="s">
        <v>279</v>
      </c>
      <c r="M137" s="65" t="s">
        <v>585</v>
      </c>
      <c r="N137" s="65" t="s">
        <v>585</v>
      </c>
    </row>
    <row r="138" spans="9:14" ht="13.5">
      <c r="I138" s="20">
        <v>135</v>
      </c>
      <c r="J138" s="45" t="s">
        <v>586</v>
      </c>
      <c r="K138" s="64" t="s">
        <v>586</v>
      </c>
      <c r="L138" s="47" t="s">
        <v>280</v>
      </c>
      <c r="M138" s="65" t="s">
        <v>586</v>
      </c>
      <c r="N138" s="65" t="s">
        <v>586</v>
      </c>
    </row>
    <row r="139" spans="9:14" ht="13.5">
      <c r="I139" s="20">
        <v>136</v>
      </c>
      <c r="J139" s="45" t="s">
        <v>587</v>
      </c>
      <c r="K139" s="64" t="s">
        <v>587</v>
      </c>
      <c r="L139" s="47" t="s">
        <v>281</v>
      </c>
      <c r="M139" s="65" t="s">
        <v>587</v>
      </c>
      <c r="N139" s="65" t="s">
        <v>587</v>
      </c>
    </row>
    <row r="140" spans="9:14" ht="13.5">
      <c r="I140" s="20">
        <v>137</v>
      </c>
      <c r="J140" s="45" t="s">
        <v>588</v>
      </c>
      <c r="K140" s="64" t="s">
        <v>588</v>
      </c>
      <c r="L140" s="47" t="s">
        <v>282</v>
      </c>
      <c r="M140" s="65" t="s">
        <v>588</v>
      </c>
      <c r="N140" s="65" t="s">
        <v>588</v>
      </c>
    </row>
    <row r="141" spans="9:14" ht="13.5">
      <c r="I141" s="20">
        <v>138</v>
      </c>
      <c r="J141" s="45" t="s">
        <v>589</v>
      </c>
      <c r="K141" s="64" t="s">
        <v>589</v>
      </c>
      <c r="L141" s="47" t="s">
        <v>283</v>
      </c>
      <c r="M141" s="65" t="s">
        <v>589</v>
      </c>
      <c r="N141" s="65" t="s">
        <v>589</v>
      </c>
    </row>
    <row r="142" spans="9:14" ht="13.5">
      <c r="I142" s="20">
        <v>139</v>
      </c>
      <c r="J142" s="45" t="s">
        <v>590</v>
      </c>
      <c r="K142" s="64" t="s">
        <v>590</v>
      </c>
      <c r="L142" s="47" t="s">
        <v>284</v>
      </c>
      <c r="M142" s="65" t="s">
        <v>590</v>
      </c>
      <c r="N142" s="65" t="s">
        <v>590</v>
      </c>
    </row>
    <row r="143" spans="9:14" ht="13.5">
      <c r="I143" s="20">
        <v>140</v>
      </c>
      <c r="J143" s="45" t="s">
        <v>591</v>
      </c>
      <c r="K143" s="64" t="s">
        <v>591</v>
      </c>
      <c r="L143" s="47" t="s">
        <v>285</v>
      </c>
      <c r="M143" s="65" t="s">
        <v>591</v>
      </c>
      <c r="N143" s="65" t="s">
        <v>591</v>
      </c>
    </row>
    <row r="144" spans="9:14" ht="13.5">
      <c r="I144" s="20">
        <v>141</v>
      </c>
      <c r="J144" s="45" t="s">
        <v>592</v>
      </c>
      <c r="K144" s="64" t="s">
        <v>592</v>
      </c>
      <c r="L144" s="47" t="s">
        <v>286</v>
      </c>
      <c r="M144" s="65" t="s">
        <v>592</v>
      </c>
      <c r="N144" s="65" t="s">
        <v>592</v>
      </c>
    </row>
    <row r="145" spans="9:14" ht="13.5">
      <c r="I145" s="20">
        <v>142</v>
      </c>
      <c r="J145" s="45" t="s">
        <v>593</v>
      </c>
      <c r="K145" s="64" t="s">
        <v>593</v>
      </c>
      <c r="L145" s="47" t="s">
        <v>287</v>
      </c>
      <c r="M145" s="65" t="s">
        <v>593</v>
      </c>
      <c r="N145" s="65" t="s">
        <v>593</v>
      </c>
    </row>
    <row r="146" spans="9:14" ht="13.5">
      <c r="I146" s="20">
        <v>143</v>
      </c>
      <c r="J146" s="45" t="s">
        <v>594</v>
      </c>
      <c r="K146" s="64" t="s">
        <v>594</v>
      </c>
      <c r="L146" s="47" t="s">
        <v>288</v>
      </c>
      <c r="M146" s="65" t="s">
        <v>594</v>
      </c>
      <c r="N146" s="65" t="s">
        <v>594</v>
      </c>
    </row>
    <row r="147" spans="9:14" ht="13.5">
      <c r="I147" s="20">
        <v>144</v>
      </c>
      <c r="J147" s="45" t="s">
        <v>595</v>
      </c>
      <c r="K147" s="64" t="s">
        <v>595</v>
      </c>
      <c r="L147" s="47" t="s">
        <v>289</v>
      </c>
      <c r="M147" s="65" t="s">
        <v>595</v>
      </c>
      <c r="N147" s="65" t="s">
        <v>595</v>
      </c>
    </row>
    <row r="148" spans="9:14" ht="13.5">
      <c r="I148" s="20">
        <v>145</v>
      </c>
      <c r="J148" s="45" t="s">
        <v>596</v>
      </c>
      <c r="K148" s="64" t="s">
        <v>596</v>
      </c>
      <c r="L148" s="47" t="s">
        <v>290</v>
      </c>
      <c r="M148" s="65" t="s">
        <v>596</v>
      </c>
      <c r="N148" s="65" t="s">
        <v>596</v>
      </c>
    </row>
    <row r="149" spans="9:14" ht="13.5">
      <c r="I149" s="20">
        <v>146</v>
      </c>
      <c r="J149" s="45" t="s">
        <v>597</v>
      </c>
      <c r="K149" s="64" t="s">
        <v>597</v>
      </c>
      <c r="L149" s="47" t="s">
        <v>291</v>
      </c>
      <c r="M149" s="65" t="s">
        <v>597</v>
      </c>
      <c r="N149" s="65" t="s">
        <v>597</v>
      </c>
    </row>
    <row r="150" spans="9:14" ht="13.5">
      <c r="I150" s="20">
        <v>147</v>
      </c>
      <c r="J150" s="45" t="s">
        <v>598</v>
      </c>
      <c r="K150" s="64" t="s">
        <v>598</v>
      </c>
      <c r="L150" s="47" t="s">
        <v>292</v>
      </c>
      <c r="M150" s="65" t="s">
        <v>598</v>
      </c>
      <c r="N150" s="65" t="s">
        <v>598</v>
      </c>
    </row>
    <row r="151" spans="9:14" ht="13.5">
      <c r="I151" s="20">
        <v>148</v>
      </c>
      <c r="J151" s="45" t="s">
        <v>599</v>
      </c>
      <c r="K151" s="64" t="s">
        <v>599</v>
      </c>
      <c r="L151" s="47" t="s">
        <v>293</v>
      </c>
      <c r="M151" s="65" t="s">
        <v>599</v>
      </c>
      <c r="N151" s="65" t="s">
        <v>599</v>
      </c>
    </row>
    <row r="152" spans="9:14" ht="13.5">
      <c r="I152" s="20">
        <v>149</v>
      </c>
      <c r="J152" s="45" t="s">
        <v>600</v>
      </c>
      <c r="K152" s="64" t="s">
        <v>600</v>
      </c>
      <c r="L152" s="47" t="s">
        <v>294</v>
      </c>
      <c r="M152" s="65" t="s">
        <v>600</v>
      </c>
      <c r="N152" s="65" t="s">
        <v>600</v>
      </c>
    </row>
    <row r="153" spans="9:14" ht="13.5">
      <c r="I153" s="20">
        <v>150</v>
      </c>
      <c r="J153" s="45" t="s">
        <v>601</v>
      </c>
      <c r="K153" s="64" t="s">
        <v>601</v>
      </c>
      <c r="L153" s="47" t="s">
        <v>295</v>
      </c>
      <c r="M153" s="65" t="s">
        <v>601</v>
      </c>
      <c r="N153" s="65" t="s">
        <v>601</v>
      </c>
    </row>
    <row r="154" spans="9:14" ht="13.5">
      <c r="I154" s="20">
        <v>151</v>
      </c>
      <c r="J154" s="45" t="s">
        <v>602</v>
      </c>
      <c r="K154" s="64" t="s">
        <v>602</v>
      </c>
      <c r="L154" s="47" t="s">
        <v>296</v>
      </c>
      <c r="M154" s="65" t="s">
        <v>602</v>
      </c>
      <c r="N154" s="65" t="s">
        <v>602</v>
      </c>
    </row>
    <row r="155" spans="9:14" ht="13.5">
      <c r="I155" s="20">
        <v>152</v>
      </c>
      <c r="J155" s="45" t="s">
        <v>603</v>
      </c>
      <c r="K155" s="64" t="s">
        <v>603</v>
      </c>
      <c r="L155" s="47" t="s">
        <v>297</v>
      </c>
      <c r="M155" s="65" t="s">
        <v>603</v>
      </c>
      <c r="N155" s="65" t="s">
        <v>603</v>
      </c>
    </row>
    <row r="156" spans="9:14" ht="13.5">
      <c r="I156" s="20">
        <v>153</v>
      </c>
      <c r="J156" s="45" t="s">
        <v>604</v>
      </c>
      <c r="K156" s="64" t="s">
        <v>604</v>
      </c>
      <c r="L156" s="47" t="s">
        <v>298</v>
      </c>
      <c r="M156" s="65" t="s">
        <v>604</v>
      </c>
      <c r="N156" s="65" t="s">
        <v>604</v>
      </c>
    </row>
    <row r="157" spans="9:14" ht="13.5">
      <c r="I157" s="20">
        <v>154</v>
      </c>
      <c r="J157" s="45" t="s">
        <v>605</v>
      </c>
      <c r="K157" s="64" t="s">
        <v>605</v>
      </c>
      <c r="L157" s="47" t="s">
        <v>299</v>
      </c>
      <c r="M157" s="65" t="s">
        <v>605</v>
      </c>
      <c r="N157" s="65" t="s">
        <v>605</v>
      </c>
    </row>
    <row r="158" spans="9:14" ht="13.5">
      <c r="I158" s="20">
        <v>155</v>
      </c>
      <c r="J158" s="45" t="s">
        <v>606</v>
      </c>
      <c r="K158" s="64" t="s">
        <v>606</v>
      </c>
      <c r="L158" s="47" t="s">
        <v>300</v>
      </c>
      <c r="M158" s="65" t="s">
        <v>606</v>
      </c>
      <c r="N158" s="65" t="s">
        <v>606</v>
      </c>
    </row>
    <row r="159" spans="9:14" ht="13.5">
      <c r="I159" s="20">
        <v>156</v>
      </c>
      <c r="J159" s="45" t="s">
        <v>607</v>
      </c>
      <c r="K159" s="64" t="s">
        <v>607</v>
      </c>
      <c r="L159" s="47" t="s">
        <v>301</v>
      </c>
      <c r="M159" s="65" t="s">
        <v>607</v>
      </c>
      <c r="N159" s="65" t="s">
        <v>607</v>
      </c>
    </row>
    <row r="160" spans="9:14" ht="13.5">
      <c r="I160" s="20">
        <v>157</v>
      </c>
      <c r="J160" s="45" t="s">
        <v>608</v>
      </c>
      <c r="K160" s="64" t="s">
        <v>608</v>
      </c>
      <c r="L160" s="47" t="s">
        <v>302</v>
      </c>
      <c r="M160" s="65" t="s">
        <v>608</v>
      </c>
      <c r="N160" s="65" t="s">
        <v>608</v>
      </c>
    </row>
    <row r="161" spans="9:14" ht="13.5">
      <c r="I161" s="20">
        <v>158</v>
      </c>
      <c r="J161" s="45" t="s">
        <v>609</v>
      </c>
      <c r="K161" s="64" t="s">
        <v>609</v>
      </c>
      <c r="L161" s="47" t="s">
        <v>303</v>
      </c>
      <c r="M161" s="65" t="s">
        <v>609</v>
      </c>
      <c r="N161" s="65" t="s">
        <v>609</v>
      </c>
    </row>
    <row r="162" spans="9:14" ht="13.5">
      <c r="I162" s="20">
        <v>159</v>
      </c>
      <c r="J162" s="45" t="s">
        <v>610</v>
      </c>
      <c r="K162" s="64" t="s">
        <v>610</v>
      </c>
      <c r="L162" s="47" t="s">
        <v>304</v>
      </c>
      <c r="M162" s="65" t="s">
        <v>610</v>
      </c>
      <c r="N162" s="65" t="s">
        <v>610</v>
      </c>
    </row>
    <row r="163" spans="9:14" ht="13.5">
      <c r="I163" s="20">
        <v>160</v>
      </c>
      <c r="J163" s="45" t="s">
        <v>611</v>
      </c>
      <c r="K163" s="64" t="s">
        <v>611</v>
      </c>
      <c r="L163" s="47" t="s">
        <v>305</v>
      </c>
      <c r="M163" s="65" t="s">
        <v>611</v>
      </c>
      <c r="N163" s="65" t="s">
        <v>611</v>
      </c>
    </row>
    <row r="164" spans="9:14" ht="13.5">
      <c r="I164" s="20">
        <v>161</v>
      </c>
      <c r="J164" s="45" t="s">
        <v>612</v>
      </c>
      <c r="K164" s="64" t="s">
        <v>612</v>
      </c>
      <c r="L164" s="47" t="s">
        <v>306</v>
      </c>
      <c r="M164" s="65" t="s">
        <v>612</v>
      </c>
      <c r="N164" s="65" t="s">
        <v>612</v>
      </c>
    </row>
    <row r="165" spans="9:14" ht="13.5">
      <c r="I165" s="20">
        <v>162</v>
      </c>
      <c r="J165" s="45" t="s">
        <v>613</v>
      </c>
      <c r="K165" s="64" t="s">
        <v>613</v>
      </c>
      <c r="L165" s="47" t="s">
        <v>307</v>
      </c>
      <c r="M165" s="65" t="s">
        <v>613</v>
      </c>
      <c r="N165" s="65" t="s">
        <v>613</v>
      </c>
    </row>
    <row r="166" spans="9:14" ht="13.5">
      <c r="I166" s="20">
        <v>163</v>
      </c>
      <c r="J166" s="45" t="s">
        <v>614</v>
      </c>
      <c r="K166" s="64" t="s">
        <v>614</v>
      </c>
      <c r="L166" s="47" t="s">
        <v>308</v>
      </c>
      <c r="M166" s="65" t="s">
        <v>614</v>
      </c>
      <c r="N166" s="65" t="s">
        <v>614</v>
      </c>
    </row>
    <row r="167" spans="9:14" ht="13.5">
      <c r="I167" s="20">
        <v>164</v>
      </c>
      <c r="J167" s="45" t="s">
        <v>615</v>
      </c>
      <c r="K167" s="64" t="s">
        <v>615</v>
      </c>
      <c r="L167" s="47" t="s">
        <v>309</v>
      </c>
      <c r="M167" s="65" t="s">
        <v>615</v>
      </c>
      <c r="N167" s="65" t="s">
        <v>615</v>
      </c>
    </row>
    <row r="168" spans="9:14" ht="13.5">
      <c r="I168" s="20">
        <v>165</v>
      </c>
      <c r="J168" s="45" t="s">
        <v>616</v>
      </c>
      <c r="K168" s="64" t="s">
        <v>616</v>
      </c>
      <c r="L168" s="47" t="s">
        <v>310</v>
      </c>
      <c r="M168" s="65" t="s">
        <v>616</v>
      </c>
      <c r="N168" s="65" t="s">
        <v>616</v>
      </c>
    </row>
    <row r="169" spans="9:14" ht="13.5">
      <c r="I169" s="20">
        <v>166</v>
      </c>
      <c r="J169" s="45" t="s">
        <v>617</v>
      </c>
      <c r="K169" s="64" t="s">
        <v>617</v>
      </c>
      <c r="L169" s="47" t="s">
        <v>311</v>
      </c>
      <c r="M169" s="65" t="s">
        <v>617</v>
      </c>
      <c r="N169" s="65" t="s">
        <v>617</v>
      </c>
    </row>
    <row r="170" spans="9:14" ht="13.5">
      <c r="I170" s="20">
        <v>167</v>
      </c>
      <c r="J170" s="45" t="s">
        <v>618</v>
      </c>
      <c r="K170" s="64" t="s">
        <v>618</v>
      </c>
      <c r="L170" s="47" t="s">
        <v>312</v>
      </c>
      <c r="M170" s="65" t="s">
        <v>618</v>
      </c>
      <c r="N170" s="65" t="s">
        <v>618</v>
      </c>
    </row>
    <row r="171" spans="9:14" ht="13.5">
      <c r="I171" s="20">
        <v>168</v>
      </c>
      <c r="J171" s="45" t="s">
        <v>619</v>
      </c>
      <c r="K171" s="64" t="s">
        <v>619</v>
      </c>
      <c r="L171" s="47" t="s">
        <v>313</v>
      </c>
      <c r="M171" s="65" t="s">
        <v>619</v>
      </c>
      <c r="N171" s="65" t="s">
        <v>619</v>
      </c>
    </row>
    <row r="172" spans="9:14" ht="13.5">
      <c r="I172" s="20">
        <v>169</v>
      </c>
      <c r="J172" s="45" t="s">
        <v>620</v>
      </c>
      <c r="K172" s="64" t="s">
        <v>620</v>
      </c>
      <c r="L172" s="47" t="s">
        <v>314</v>
      </c>
      <c r="M172" s="65" t="s">
        <v>620</v>
      </c>
      <c r="N172" s="65" t="s">
        <v>620</v>
      </c>
    </row>
    <row r="173" spans="9:14" ht="13.5">
      <c r="I173" s="20">
        <v>170</v>
      </c>
      <c r="J173" s="45" t="s">
        <v>621</v>
      </c>
      <c r="K173" s="64" t="s">
        <v>621</v>
      </c>
      <c r="L173" s="47" t="s">
        <v>315</v>
      </c>
      <c r="M173" s="65" t="s">
        <v>621</v>
      </c>
      <c r="N173" s="65" t="s">
        <v>621</v>
      </c>
    </row>
    <row r="174" spans="9:14" ht="13.5">
      <c r="I174" s="20">
        <v>171</v>
      </c>
      <c r="J174" s="45" t="s">
        <v>622</v>
      </c>
      <c r="K174" s="64" t="s">
        <v>622</v>
      </c>
      <c r="L174" s="47" t="s">
        <v>316</v>
      </c>
      <c r="M174" s="65" t="s">
        <v>622</v>
      </c>
      <c r="N174" s="65" t="s">
        <v>622</v>
      </c>
    </row>
    <row r="175" spans="9:14" ht="13.5">
      <c r="I175" s="20">
        <v>172</v>
      </c>
      <c r="J175" s="45" t="s">
        <v>623</v>
      </c>
      <c r="K175" s="64" t="s">
        <v>623</v>
      </c>
      <c r="L175" s="47" t="s">
        <v>317</v>
      </c>
      <c r="M175" s="65" t="s">
        <v>623</v>
      </c>
      <c r="N175" s="65" t="s">
        <v>623</v>
      </c>
    </row>
    <row r="176" spans="9:14" ht="13.5">
      <c r="I176" s="20">
        <v>173</v>
      </c>
      <c r="J176" s="45" t="s">
        <v>624</v>
      </c>
      <c r="K176" s="64" t="s">
        <v>624</v>
      </c>
      <c r="L176" s="47" t="s">
        <v>318</v>
      </c>
      <c r="M176" s="65" t="s">
        <v>624</v>
      </c>
      <c r="N176" s="65" t="s">
        <v>624</v>
      </c>
    </row>
    <row r="177" spans="9:14" ht="13.5">
      <c r="I177" s="20">
        <v>174</v>
      </c>
      <c r="J177" s="45" t="s">
        <v>625</v>
      </c>
      <c r="K177" s="64" t="s">
        <v>625</v>
      </c>
      <c r="L177" s="47" t="s">
        <v>319</v>
      </c>
      <c r="M177" s="65" t="s">
        <v>625</v>
      </c>
      <c r="N177" s="65" t="s">
        <v>625</v>
      </c>
    </row>
    <row r="178" spans="9:14" ht="13.5">
      <c r="I178" s="20">
        <v>175</v>
      </c>
      <c r="J178" s="45" t="s">
        <v>626</v>
      </c>
      <c r="K178" s="64" t="s">
        <v>626</v>
      </c>
      <c r="L178" s="47" t="s">
        <v>320</v>
      </c>
      <c r="M178" s="65" t="s">
        <v>626</v>
      </c>
      <c r="N178" s="65" t="s">
        <v>626</v>
      </c>
    </row>
    <row r="179" spans="9:14" ht="13.5">
      <c r="I179" s="20">
        <v>176</v>
      </c>
      <c r="J179" s="45" t="s">
        <v>627</v>
      </c>
      <c r="K179" s="64" t="s">
        <v>627</v>
      </c>
      <c r="L179" s="47" t="s">
        <v>321</v>
      </c>
      <c r="M179" s="65" t="s">
        <v>627</v>
      </c>
      <c r="N179" s="65" t="s">
        <v>627</v>
      </c>
    </row>
    <row r="180" spans="9:14" ht="13.5">
      <c r="I180" s="20">
        <v>177</v>
      </c>
      <c r="J180" s="45" t="s">
        <v>628</v>
      </c>
      <c r="K180" s="64" t="s">
        <v>628</v>
      </c>
      <c r="L180" s="47" t="s">
        <v>322</v>
      </c>
      <c r="M180" s="65" t="s">
        <v>628</v>
      </c>
      <c r="N180" s="65" t="s">
        <v>628</v>
      </c>
    </row>
    <row r="181" spans="9:14" ht="13.5">
      <c r="I181" s="20">
        <v>178</v>
      </c>
      <c r="J181" s="45" t="s">
        <v>629</v>
      </c>
      <c r="K181" s="64" t="s">
        <v>629</v>
      </c>
      <c r="L181" s="47" t="s">
        <v>323</v>
      </c>
      <c r="M181" s="65" t="s">
        <v>629</v>
      </c>
      <c r="N181" s="65" t="s">
        <v>629</v>
      </c>
    </row>
    <row r="182" spans="9:14" ht="13.5">
      <c r="I182" s="20">
        <v>179</v>
      </c>
      <c r="J182" s="45" t="s">
        <v>630</v>
      </c>
      <c r="K182" s="64" t="s">
        <v>630</v>
      </c>
      <c r="L182" s="47" t="s">
        <v>324</v>
      </c>
      <c r="M182" s="65" t="s">
        <v>630</v>
      </c>
      <c r="N182" s="65" t="s">
        <v>630</v>
      </c>
    </row>
    <row r="183" spans="9:14" ht="13.5">
      <c r="I183" s="20">
        <v>180</v>
      </c>
      <c r="J183" s="45" t="s">
        <v>631</v>
      </c>
      <c r="K183" s="64" t="s">
        <v>631</v>
      </c>
      <c r="L183" s="47" t="s">
        <v>325</v>
      </c>
      <c r="M183" s="65" t="s">
        <v>631</v>
      </c>
      <c r="N183" s="65" t="s">
        <v>631</v>
      </c>
    </row>
    <row r="184" spans="9:14" ht="13.5">
      <c r="I184" s="20">
        <v>181</v>
      </c>
      <c r="J184" s="45" t="s">
        <v>632</v>
      </c>
      <c r="K184" s="64" t="s">
        <v>632</v>
      </c>
      <c r="L184" s="47" t="s">
        <v>326</v>
      </c>
      <c r="M184" s="65" t="s">
        <v>632</v>
      </c>
      <c r="N184" s="65" t="s">
        <v>632</v>
      </c>
    </row>
    <row r="185" spans="9:14" ht="13.5">
      <c r="I185" s="20">
        <v>182</v>
      </c>
      <c r="J185" s="45" t="s">
        <v>633</v>
      </c>
      <c r="K185" s="64" t="s">
        <v>633</v>
      </c>
      <c r="L185" s="47" t="s">
        <v>327</v>
      </c>
      <c r="M185" s="65" t="s">
        <v>633</v>
      </c>
      <c r="N185" s="65" t="s">
        <v>633</v>
      </c>
    </row>
    <row r="186" spans="9:14" ht="13.5">
      <c r="I186" s="20">
        <v>183</v>
      </c>
      <c r="J186" s="45" t="s">
        <v>634</v>
      </c>
      <c r="K186" s="64" t="s">
        <v>634</v>
      </c>
      <c r="L186" s="47" t="s">
        <v>328</v>
      </c>
      <c r="M186" s="65" t="s">
        <v>634</v>
      </c>
      <c r="N186" s="65" t="s">
        <v>634</v>
      </c>
    </row>
    <row r="187" spans="9:14" ht="13.5">
      <c r="I187" s="20">
        <v>184</v>
      </c>
      <c r="J187" s="45" t="s">
        <v>635</v>
      </c>
      <c r="K187" s="64" t="s">
        <v>635</v>
      </c>
      <c r="L187" s="47" t="s">
        <v>329</v>
      </c>
      <c r="M187" s="65" t="s">
        <v>635</v>
      </c>
      <c r="N187" s="65" t="s">
        <v>635</v>
      </c>
    </row>
    <row r="188" spans="9:14" ht="13.5">
      <c r="I188" s="20">
        <v>185</v>
      </c>
      <c r="J188" s="45" t="s">
        <v>636</v>
      </c>
      <c r="K188" s="64" t="s">
        <v>636</v>
      </c>
      <c r="L188" s="47" t="s">
        <v>330</v>
      </c>
      <c r="M188" s="65" t="s">
        <v>636</v>
      </c>
      <c r="N188" s="65" t="s">
        <v>636</v>
      </c>
    </row>
    <row r="189" spans="9:14" ht="13.5">
      <c r="I189" s="20">
        <v>186</v>
      </c>
      <c r="J189" s="45" t="s">
        <v>637</v>
      </c>
      <c r="K189" s="64" t="s">
        <v>637</v>
      </c>
      <c r="L189" s="47" t="s">
        <v>331</v>
      </c>
      <c r="M189" s="65" t="s">
        <v>637</v>
      </c>
      <c r="N189" s="65" t="s">
        <v>637</v>
      </c>
    </row>
    <row r="190" spans="9:14" ht="13.5">
      <c r="I190" s="20">
        <v>187</v>
      </c>
      <c r="J190" s="45" t="s">
        <v>638</v>
      </c>
      <c r="K190" s="64" t="s">
        <v>638</v>
      </c>
      <c r="L190" s="47" t="s">
        <v>332</v>
      </c>
      <c r="M190" s="65" t="s">
        <v>638</v>
      </c>
      <c r="N190" s="65" t="s">
        <v>638</v>
      </c>
    </row>
    <row r="191" spans="9:14" ht="13.5">
      <c r="I191" s="20">
        <v>188</v>
      </c>
      <c r="J191" s="45" t="s">
        <v>639</v>
      </c>
      <c r="K191" s="64" t="s">
        <v>639</v>
      </c>
      <c r="L191" s="47" t="s">
        <v>333</v>
      </c>
      <c r="M191" s="65" t="s">
        <v>639</v>
      </c>
      <c r="N191" s="65" t="s">
        <v>639</v>
      </c>
    </row>
    <row r="192" spans="9:14" ht="13.5">
      <c r="I192" s="20">
        <v>189</v>
      </c>
      <c r="J192" s="45" t="s">
        <v>640</v>
      </c>
      <c r="K192" s="64" t="s">
        <v>640</v>
      </c>
      <c r="L192" s="47" t="s">
        <v>334</v>
      </c>
      <c r="M192" s="65" t="s">
        <v>640</v>
      </c>
      <c r="N192" s="65" t="s">
        <v>640</v>
      </c>
    </row>
    <row r="193" spans="9:14" ht="13.5">
      <c r="I193" s="20">
        <v>190</v>
      </c>
      <c r="J193" s="45" t="s">
        <v>641</v>
      </c>
      <c r="K193" s="64" t="s">
        <v>641</v>
      </c>
      <c r="L193" s="47" t="s">
        <v>335</v>
      </c>
      <c r="M193" s="65" t="s">
        <v>641</v>
      </c>
      <c r="N193" s="65" t="s">
        <v>641</v>
      </c>
    </row>
    <row r="194" spans="9:14" ht="13.5">
      <c r="I194" s="20">
        <v>191</v>
      </c>
      <c r="J194" s="45" t="s">
        <v>642</v>
      </c>
      <c r="K194" s="64" t="s">
        <v>642</v>
      </c>
      <c r="L194" s="47" t="s">
        <v>336</v>
      </c>
      <c r="M194" s="65" t="s">
        <v>642</v>
      </c>
      <c r="N194" s="65" t="s">
        <v>642</v>
      </c>
    </row>
    <row r="195" spans="9:14" ht="13.5">
      <c r="I195" s="20">
        <v>192</v>
      </c>
      <c r="J195" s="45" t="s">
        <v>643</v>
      </c>
      <c r="K195" s="64" t="s">
        <v>643</v>
      </c>
      <c r="L195" s="47" t="s">
        <v>337</v>
      </c>
      <c r="M195" s="65" t="s">
        <v>643</v>
      </c>
      <c r="N195" s="65" t="s">
        <v>643</v>
      </c>
    </row>
    <row r="196" spans="9:14" ht="13.5">
      <c r="I196" s="20">
        <v>193</v>
      </c>
      <c r="J196" s="45" t="s">
        <v>644</v>
      </c>
      <c r="K196" s="64" t="s">
        <v>644</v>
      </c>
      <c r="L196" s="47" t="s">
        <v>338</v>
      </c>
      <c r="M196" s="65" t="s">
        <v>644</v>
      </c>
      <c r="N196" s="65" t="s">
        <v>644</v>
      </c>
    </row>
    <row r="197" spans="9:14" ht="13.5">
      <c r="I197" s="20">
        <v>194</v>
      </c>
      <c r="J197" s="45" t="s">
        <v>645</v>
      </c>
      <c r="K197" s="64" t="s">
        <v>645</v>
      </c>
      <c r="L197" s="47" t="s">
        <v>339</v>
      </c>
      <c r="M197" s="65" t="s">
        <v>645</v>
      </c>
      <c r="N197" s="65" t="s">
        <v>645</v>
      </c>
    </row>
    <row r="198" spans="9:14" ht="13.5">
      <c r="I198" s="20">
        <v>195</v>
      </c>
      <c r="J198" s="45" t="s">
        <v>646</v>
      </c>
      <c r="K198" s="64" t="s">
        <v>646</v>
      </c>
      <c r="L198" s="47" t="s">
        <v>340</v>
      </c>
      <c r="M198" s="65" t="s">
        <v>646</v>
      </c>
      <c r="N198" s="65" t="s">
        <v>646</v>
      </c>
    </row>
    <row r="199" spans="9:14" ht="13.5">
      <c r="I199" s="20">
        <v>196</v>
      </c>
      <c r="J199" s="45" t="s">
        <v>647</v>
      </c>
      <c r="K199" s="64" t="s">
        <v>647</v>
      </c>
      <c r="L199" s="47" t="s">
        <v>341</v>
      </c>
      <c r="M199" s="65" t="s">
        <v>647</v>
      </c>
      <c r="N199" s="65" t="s">
        <v>647</v>
      </c>
    </row>
    <row r="200" spans="9:14" ht="13.5">
      <c r="I200" s="20">
        <v>197</v>
      </c>
      <c r="J200" s="45" t="s">
        <v>648</v>
      </c>
      <c r="K200" s="64" t="s">
        <v>648</v>
      </c>
      <c r="L200" s="47" t="s">
        <v>342</v>
      </c>
      <c r="M200" s="65" t="s">
        <v>648</v>
      </c>
      <c r="N200" s="65" t="s">
        <v>648</v>
      </c>
    </row>
    <row r="201" spans="9:14" ht="13.5">
      <c r="I201" s="20">
        <v>198</v>
      </c>
      <c r="J201" s="45" t="s">
        <v>649</v>
      </c>
      <c r="K201" s="64" t="s">
        <v>649</v>
      </c>
      <c r="L201" s="47" t="s">
        <v>343</v>
      </c>
      <c r="M201" s="65" t="s">
        <v>649</v>
      </c>
      <c r="N201" s="65" t="s">
        <v>649</v>
      </c>
    </row>
    <row r="202" spans="9:14" ht="13.5">
      <c r="I202" s="20">
        <v>199</v>
      </c>
      <c r="J202" s="45" t="s">
        <v>650</v>
      </c>
      <c r="K202" s="64" t="s">
        <v>650</v>
      </c>
      <c r="L202" s="47" t="s">
        <v>344</v>
      </c>
      <c r="M202" s="65" t="s">
        <v>650</v>
      </c>
      <c r="N202" s="65" t="s">
        <v>650</v>
      </c>
    </row>
    <row r="203" spans="9:14" ht="13.5">
      <c r="I203" s="20">
        <v>200</v>
      </c>
      <c r="J203" s="45" t="s">
        <v>651</v>
      </c>
      <c r="K203" s="64" t="s">
        <v>651</v>
      </c>
      <c r="L203" s="47" t="s">
        <v>345</v>
      </c>
      <c r="M203" s="65" t="s">
        <v>651</v>
      </c>
      <c r="N203" s="65" t="s">
        <v>651</v>
      </c>
    </row>
    <row r="204" spans="9:14" ht="13.5">
      <c r="I204" s="20">
        <v>201</v>
      </c>
      <c r="J204" s="45" t="s">
        <v>652</v>
      </c>
      <c r="K204" s="64" t="s">
        <v>652</v>
      </c>
      <c r="L204" s="47" t="s">
        <v>346</v>
      </c>
      <c r="M204" s="65" t="s">
        <v>652</v>
      </c>
      <c r="N204" s="65" t="s">
        <v>652</v>
      </c>
    </row>
    <row r="205" spans="9:14" ht="13.5">
      <c r="I205" s="20">
        <v>202</v>
      </c>
      <c r="J205" s="45" t="s">
        <v>653</v>
      </c>
      <c r="K205" s="64" t="s">
        <v>653</v>
      </c>
      <c r="L205" s="47" t="s">
        <v>347</v>
      </c>
      <c r="M205" s="65" t="s">
        <v>653</v>
      </c>
      <c r="N205" s="65" t="s">
        <v>653</v>
      </c>
    </row>
    <row r="206" spans="9:14" ht="13.5">
      <c r="I206" s="20">
        <v>203</v>
      </c>
      <c r="J206" s="45" t="s">
        <v>654</v>
      </c>
      <c r="K206" s="64" t="s">
        <v>654</v>
      </c>
      <c r="L206" s="47" t="s">
        <v>348</v>
      </c>
      <c r="M206" s="65" t="s">
        <v>654</v>
      </c>
      <c r="N206" s="65" t="s">
        <v>654</v>
      </c>
    </row>
    <row r="207" spans="9:14" ht="13.5">
      <c r="I207" s="20">
        <v>204</v>
      </c>
      <c r="J207" s="45" t="s">
        <v>655</v>
      </c>
      <c r="K207" s="64" t="s">
        <v>655</v>
      </c>
      <c r="L207" s="47" t="s">
        <v>349</v>
      </c>
      <c r="M207" s="65" t="s">
        <v>655</v>
      </c>
      <c r="N207" s="65" t="s">
        <v>655</v>
      </c>
    </row>
    <row r="208" spans="9:14" ht="13.5">
      <c r="I208" s="20">
        <v>205</v>
      </c>
      <c r="J208" s="45" t="s">
        <v>656</v>
      </c>
      <c r="K208" s="64" t="s">
        <v>656</v>
      </c>
      <c r="L208" s="47" t="s">
        <v>350</v>
      </c>
      <c r="M208" s="65" t="s">
        <v>656</v>
      </c>
      <c r="N208" s="65" t="s">
        <v>656</v>
      </c>
    </row>
    <row r="209" spans="9:14" ht="13.5">
      <c r="I209" s="20">
        <v>206</v>
      </c>
      <c r="J209" s="45" t="s">
        <v>657</v>
      </c>
      <c r="K209" s="64" t="s">
        <v>657</v>
      </c>
      <c r="L209" s="47" t="s">
        <v>657</v>
      </c>
      <c r="M209" s="65" t="s">
        <v>657</v>
      </c>
      <c r="N209" s="65" t="s">
        <v>657</v>
      </c>
    </row>
    <row r="210" spans="9:14" ht="13.5">
      <c r="I210" s="20">
        <v>207</v>
      </c>
      <c r="J210" s="45" t="s">
        <v>658</v>
      </c>
      <c r="K210" s="64" t="s">
        <v>658</v>
      </c>
      <c r="L210" s="47" t="s">
        <v>658</v>
      </c>
      <c r="M210" s="65" t="s">
        <v>658</v>
      </c>
      <c r="N210" s="65" t="s">
        <v>658</v>
      </c>
    </row>
    <row r="211" spans="9:14" ht="13.5">
      <c r="I211" s="20">
        <v>208</v>
      </c>
      <c r="J211" s="45" t="s">
        <v>659</v>
      </c>
      <c r="K211" s="64" t="s">
        <v>659</v>
      </c>
      <c r="L211" s="47" t="s">
        <v>659</v>
      </c>
      <c r="M211" s="65" t="s">
        <v>659</v>
      </c>
      <c r="N211" s="65" t="s">
        <v>659</v>
      </c>
    </row>
    <row r="212" spans="9:14" ht="13.5">
      <c r="I212" s="20">
        <v>209</v>
      </c>
      <c r="J212" s="45" t="s">
        <v>660</v>
      </c>
      <c r="K212" s="64" t="s">
        <v>660</v>
      </c>
      <c r="L212" s="47" t="s">
        <v>660</v>
      </c>
      <c r="M212" s="65" t="s">
        <v>660</v>
      </c>
      <c r="N212" s="65" t="s">
        <v>660</v>
      </c>
    </row>
    <row r="213" spans="9:14" ht="13.5">
      <c r="I213" s="20">
        <v>210</v>
      </c>
      <c r="J213" s="45" t="s">
        <v>661</v>
      </c>
      <c r="K213" s="64" t="s">
        <v>661</v>
      </c>
      <c r="L213" s="47" t="s">
        <v>661</v>
      </c>
      <c r="M213" s="65" t="s">
        <v>661</v>
      </c>
      <c r="N213" s="65" t="s">
        <v>661</v>
      </c>
    </row>
    <row r="214" spans="9:14" ht="13.5">
      <c r="I214" s="20">
        <v>211</v>
      </c>
      <c r="J214" s="45" t="s">
        <v>662</v>
      </c>
      <c r="K214" s="64" t="s">
        <v>662</v>
      </c>
      <c r="L214" s="47" t="s">
        <v>662</v>
      </c>
      <c r="M214" s="65" t="s">
        <v>662</v>
      </c>
      <c r="N214" s="65" t="s">
        <v>662</v>
      </c>
    </row>
    <row r="215" spans="9:14" ht="13.5">
      <c r="I215" s="20">
        <v>212</v>
      </c>
      <c r="J215" s="45" t="s">
        <v>663</v>
      </c>
      <c r="K215" s="64" t="s">
        <v>663</v>
      </c>
      <c r="L215" s="47" t="s">
        <v>663</v>
      </c>
      <c r="M215" s="65" t="s">
        <v>663</v>
      </c>
      <c r="N215" s="65" t="s">
        <v>663</v>
      </c>
    </row>
    <row r="216" spans="9:14" ht="13.5">
      <c r="I216" s="20">
        <v>213</v>
      </c>
      <c r="J216" s="45" t="s">
        <v>664</v>
      </c>
      <c r="K216" s="64" t="s">
        <v>664</v>
      </c>
      <c r="L216" s="47" t="s">
        <v>664</v>
      </c>
      <c r="M216" s="65" t="s">
        <v>664</v>
      </c>
      <c r="N216" s="65" t="s">
        <v>664</v>
      </c>
    </row>
    <row r="217" spans="9:14" ht="13.5">
      <c r="I217" s="20">
        <v>214</v>
      </c>
      <c r="J217" s="45" t="s">
        <v>665</v>
      </c>
      <c r="K217" s="64" t="s">
        <v>665</v>
      </c>
      <c r="L217" s="47" t="s">
        <v>665</v>
      </c>
      <c r="M217" s="65" t="s">
        <v>665</v>
      </c>
      <c r="N217" s="65" t="s">
        <v>665</v>
      </c>
    </row>
    <row r="218" spans="9:14" ht="13.5">
      <c r="I218" s="20">
        <v>215</v>
      </c>
      <c r="J218" s="45" t="s">
        <v>666</v>
      </c>
      <c r="K218" s="64" t="s">
        <v>666</v>
      </c>
      <c r="L218" s="47" t="s">
        <v>666</v>
      </c>
      <c r="M218" s="65" t="s">
        <v>666</v>
      </c>
      <c r="N218" s="65" t="s">
        <v>666</v>
      </c>
    </row>
    <row r="219" spans="9:14" ht="13.5">
      <c r="I219" s="20">
        <v>216</v>
      </c>
      <c r="J219" s="45" t="s">
        <v>667</v>
      </c>
      <c r="K219" s="64" t="s">
        <v>667</v>
      </c>
      <c r="L219" s="47" t="s">
        <v>667</v>
      </c>
      <c r="M219" s="65" t="s">
        <v>667</v>
      </c>
      <c r="N219" s="65" t="s">
        <v>667</v>
      </c>
    </row>
    <row r="220" spans="9:14" ht="13.5">
      <c r="I220" s="20">
        <v>217</v>
      </c>
      <c r="J220" s="45" t="s">
        <v>668</v>
      </c>
      <c r="K220" s="64" t="s">
        <v>668</v>
      </c>
      <c r="L220" s="47" t="s">
        <v>668</v>
      </c>
      <c r="M220" s="65" t="s">
        <v>668</v>
      </c>
      <c r="N220" s="65" t="s">
        <v>668</v>
      </c>
    </row>
    <row r="221" spans="9:14" ht="13.5">
      <c r="I221" s="20">
        <v>218</v>
      </c>
      <c r="J221" s="45" t="s">
        <v>669</v>
      </c>
      <c r="K221" s="64" t="s">
        <v>669</v>
      </c>
      <c r="L221" s="47" t="s">
        <v>669</v>
      </c>
      <c r="M221" s="65" t="s">
        <v>669</v>
      </c>
      <c r="N221" s="65" t="s">
        <v>669</v>
      </c>
    </row>
    <row r="222" spans="9:14" ht="13.5">
      <c r="I222" s="20">
        <v>219</v>
      </c>
      <c r="J222" s="45" t="s">
        <v>670</v>
      </c>
      <c r="K222" s="64" t="s">
        <v>670</v>
      </c>
      <c r="L222" s="47" t="s">
        <v>670</v>
      </c>
      <c r="M222" s="65" t="s">
        <v>670</v>
      </c>
      <c r="N222" s="65" t="s">
        <v>670</v>
      </c>
    </row>
    <row r="223" spans="9:14" ht="13.5">
      <c r="I223" s="20">
        <v>220</v>
      </c>
      <c r="J223" s="45" t="s">
        <v>671</v>
      </c>
      <c r="K223" s="64" t="s">
        <v>671</v>
      </c>
      <c r="L223" s="47" t="s">
        <v>671</v>
      </c>
      <c r="M223" s="65" t="s">
        <v>671</v>
      </c>
      <c r="N223" s="65" t="s">
        <v>671</v>
      </c>
    </row>
    <row r="224" spans="9:14" ht="13.5">
      <c r="I224" s="20">
        <v>221</v>
      </c>
      <c r="J224" s="45" t="s">
        <v>672</v>
      </c>
      <c r="K224" s="64" t="s">
        <v>672</v>
      </c>
      <c r="L224" s="47" t="s">
        <v>672</v>
      </c>
      <c r="M224" s="65" t="s">
        <v>672</v>
      </c>
      <c r="N224" s="65" t="s">
        <v>672</v>
      </c>
    </row>
    <row r="225" spans="9:14" ht="13.5">
      <c r="I225" s="20">
        <v>222</v>
      </c>
      <c r="J225" s="45" t="s">
        <v>673</v>
      </c>
      <c r="K225" s="64" t="s">
        <v>673</v>
      </c>
      <c r="L225" s="47" t="s">
        <v>673</v>
      </c>
      <c r="M225" s="65" t="s">
        <v>673</v>
      </c>
      <c r="N225" s="65" t="s">
        <v>673</v>
      </c>
    </row>
    <row r="226" spans="9:14" ht="13.5">
      <c r="I226" s="20">
        <v>223</v>
      </c>
      <c r="J226" s="45" t="s">
        <v>674</v>
      </c>
      <c r="K226" s="64" t="s">
        <v>674</v>
      </c>
      <c r="L226" s="47" t="s">
        <v>674</v>
      </c>
      <c r="M226" s="65" t="s">
        <v>674</v>
      </c>
      <c r="N226" s="65" t="s">
        <v>674</v>
      </c>
    </row>
    <row r="227" spans="9:14" ht="13.5">
      <c r="I227" s="20">
        <v>224</v>
      </c>
      <c r="J227" s="45" t="s">
        <v>675</v>
      </c>
      <c r="K227" s="64" t="s">
        <v>675</v>
      </c>
      <c r="L227" s="47" t="s">
        <v>675</v>
      </c>
      <c r="M227" s="65" t="s">
        <v>675</v>
      </c>
      <c r="N227" s="65" t="s">
        <v>675</v>
      </c>
    </row>
    <row r="228" spans="9:14" ht="13.5">
      <c r="I228" s="20">
        <v>225</v>
      </c>
      <c r="J228" s="45" t="s">
        <v>676</v>
      </c>
      <c r="K228" s="64" t="s">
        <v>676</v>
      </c>
      <c r="L228" s="47" t="s">
        <v>676</v>
      </c>
      <c r="M228" s="65" t="s">
        <v>676</v>
      </c>
      <c r="N228" s="65" t="s">
        <v>676</v>
      </c>
    </row>
    <row r="229" spans="9:14" ht="13.5">
      <c r="I229" s="20">
        <v>226</v>
      </c>
      <c r="J229" s="45" t="s">
        <v>677</v>
      </c>
      <c r="K229" s="64" t="s">
        <v>677</v>
      </c>
      <c r="L229" s="47" t="s">
        <v>677</v>
      </c>
      <c r="M229" s="65" t="s">
        <v>677</v>
      </c>
      <c r="N229" s="65" t="s">
        <v>677</v>
      </c>
    </row>
    <row r="230" spans="9:14" ht="13.5">
      <c r="I230" s="20">
        <v>227</v>
      </c>
      <c r="J230" s="45" t="s">
        <v>678</v>
      </c>
      <c r="K230" s="64" t="s">
        <v>678</v>
      </c>
      <c r="L230" s="47" t="s">
        <v>678</v>
      </c>
      <c r="M230" s="65" t="s">
        <v>678</v>
      </c>
      <c r="N230" s="65" t="s">
        <v>678</v>
      </c>
    </row>
    <row r="231" spans="9:14" ht="13.5">
      <c r="I231" s="20">
        <v>228</v>
      </c>
      <c r="J231" s="45" t="s">
        <v>679</v>
      </c>
      <c r="K231" s="64" t="s">
        <v>679</v>
      </c>
      <c r="L231" s="47" t="s">
        <v>679</v>
      </c>
      <c r="M231" s="65" t="s">
        <v>679</v>
      </c>
      <c r="N231" s="65" t="s">
        <v>679</v>
      </c>
    </row>
    <row r="232" spans="9:14" ht="13.5">
      <c r="I232" s="20">
        <v>229</v>
      </c>
      <c r="J232" s="45" t="s">
        <v>680</v>
      </c>
      <c r="K232" s="64" t="s">
        <v>680</v>
      </c>
      <c r="L232" s="47" t="s">
        <v>680</v>
      </c>
      <c r="M232" s="65" t="s">
        <v>680</v>
      </c>
      <c r="N232" s="65" t="s">
        <v>680</v>
      </c>
    </row>
    <row r="233" spans="9:14" ht="13.5">
      <c r="I233" s="20">
        <v>230</v>
      </c>
      <c r="J233" s="45" t="s">
        <v>681</v>
      </c>
      <c r="K233" s="64" t="s">
        <v>681</v>
      </c>
      <c r="L233" s="47" t="s">
        <v>681</v>
      </c>
      <c r="M233" s="65" t="s">
        <v>681</v>
      </c>
      <c r="N233" s="65" t="s">
        <v>681</v>
      </c>
    </row>
    <row r="234" spans="9:14" ht="13.5">
      <c r="I234" s="20">
        <v>231</v>
      </c>
      <c r="J234" s="45" t="s">
        <v>682</v>
      </c>
      <c r="K234" s="64" t="s">
        <v>682</v>
      </c>
      <c r="L234" s="47" t="s">
        <v>682</v>
      </c>
      <c r="M234" s="65" t="s">
        <v>682</v>
      </c>
      <c r="N234" s="65" t="s">
        <v>682</v>
      </c>
    </row>
    <row r="235" spans="9:14" ht="13.5">
      <c r="I235" s="20">
        <v>232</v>
      </c>
      <c r="J235" s="45" t="s">
        <v>683</v>
      </c>
      <c r="K235" s="64" t="s">
        <v>683</v>
      </c>
      <c r="L235" s="47" t="s">
        <v>683</v>
      </c>
      <c r="M235" s="65" t="s">
        <v>683</v>
      </c>
      <c r="N235" s="65" t="s">
        <v>683</v>
      </c>
    </row>
    <row r="236" spans="9:14" ht="13.5">
      <c r="I236" s="20">
        <v>233</v>
      </c>
      <c r="J236" s="45" t="s">
        <v>684</v>
      </c>
      <c r="K236" s="64" t="s">
        <v>684</v>
      </c>
      <c r="L236" s="47" t="s">
        <v>684</v>
      </c>
      <c r="M236" s="65" t="s">
        <v>684</v>
      </c>
      <c r="N236" s="65" t="s">
        <v>684</v>
      </c>
    </row>
    <row r="237" spans="9:14" ht="13.5">
      <c r="I237" s="20">
        <v>234</v>
      </c>
      <c r="J237" s="45" t="s">
        <v>685</v>
      </c>
      <c r="K237" s="64" t="s">
        <v>685</v>
      </c>
      <c r="L237" s="47" t="s">
        <v>685</v>
      </c>
      <c r="M237" s="65" t="s">
        <v>685</v>
      </c>
      <c r="N237" s="65" t="s">
        <v>685</v>
      </c>
    </row>
    <row r="238" spans="9:14" ht="13.5">
      <c r="I238" s="20">
        <v>235</v>
      </c>
      <c r="J238" s="45" t="s">
        <v>686</v>
      </c>
      <c r="K238" s="64" t="s">
        <v>686</v>
      </c>
      <c r="L238" s="47" t="s">
        <v>686</v>
      </c>
      <c r="M238" s="65" t="s">
        <v>686</v>
      </c>
      <c r="N238" s="65" t="s">
        <v>686</v>
      </c>
    </row>
    <row r="239" spans="9:14" ht="13.5">
      <c r="I239" s="20">
        <v>236</v>
      </c>
      <c r="J239" s="45" t="s">
        <v>687</v>
      </c>
      <c r="K239" s="64" t="s">
        <v>687</v>
      </c>
      <c r="L239" s="47" t="s">
        <v>687</v>
      </c>
      <c r="M239" s="65" t="s">
        <v>687</v>
      </c>
      <c r="N239" s="65" t="s">
        <v>687</v>
      </c>
    </row>
    <row r="240" spans="9:14" ht="13.5">
      <c r="I240" s="20">
        <v>237</v>
      </c>
      <c r="J240" s="45" t="s">
        <v>688</v>
      </c>
      <c r="K240" s="64" t="s">
        <v>688</v>
      </c>
      <c r="L240" s="47" t="s">
        <v>688</v>
      </c>
      <c r="M240" s="65" t="s">
        <v>688</v>
      </c>
      <c r="N240" s="65" t="s">
        <v>688</v>
      </c>
    </row>
    <row r="241" spans="9:14" ht="13.5">
      <c r="I241" s="20">
        <v>238</v>
      </c>
      <c r="J241" s="45" t="s">
        <v>689</v>
      </c>
      <c r="K241" s="64" t="s">
        <v>689</v>
      </c>
      <c r="L241" s="47" t="s">
        <v>689</v>
      </c>
      <c r="M241" s="65" t="s">
        <v>689</v>
      </c>
      <c r="N241" s="65" t="s">
        <v>689</v>
      </c>
    </row>
    <row r="242" spans="9:14" ht="13.5">
      <c r="I242" s="20">
        <v>239</v>
      </c>
      <c r="J242" s="45" t="s">
        <v>690</v>
      </c>
      <c r="K242" s="64" t="s">
        <v>690</v>
      </c>
      <c r="L242" s="47" t="s">
        <v>690</v>
      </c>
      <c r="M242" s="65" t="s">
        <v>690</v>
      </c>
      <c r="N242" s="65" t="s">
        <v>690</v>
      </c>
    </row>
    <row r="243" spans="9:14" ht="13.5">
      <c r="I243" s="20">
        <v>240</v>
      </c>
      <c r="J243" s="45" t="s">
        <v>691</v>
      </c>
      <c r="K243" s="64" t="s">
        <v>691</v>
      </c>
      <c r="L243" s="47" t="s">
        <v>691</v>
      </c>
      <c r="M243" s="65" t="s">
        <v>691</v>
      </c>
      <c r="N243" s="65" t="s">
        <v>691</v>
      </c>
    </row>
    <row r="244" spans="9:14" ht="13.5">
      <c r="I244" s="20">
        <v>241</v>
      </c>
      <c r="J244" s="45" t="s">
        <v>692</v>
      </c>
      <c r="K244" s="64" t="s">
        <v>692</v>
      </c>
      <c r="L244" s="47" t="s">
        <v>692</v>
      </c>
      <c r="M244" s="65" t="s">
        <v>692</v>
      </c>
      <c r="N244" s="65" t="s">
        <v>692</v>
      </c>
    </row>
    <row r="245" spans="9:14" ht="13.5">
      <c r="I245" s="20">
        <v>242</v>
      </c>
      <c r="J245" s="45" t="s">
        <v>693</v>
      </c>
      <c r="K245" s="64" t="s">
        <v>693</v>
      </c>
      <c r="L245" s="47" t="s">
        <v>693</v>
      </c>
      <c r="M245" s="65" t="s">
        <v>693</v>
      </c>
      <c r="N245" s="65" t="s">
        <v>693</v>
      </c>
    </row>
    <row r="246" spans="9:14" ht="13.5">
      <c r="I246" s="20">
        <v>243</v>
      </c>
      <c r="J246" s="45" t="s">
        <v>694</v>
      </c>
      <c r="K246" s="64" t="s">
        <v>694</v>
      </c>
      <c r="L246" s="47" t="s">
        <v>694</v>
      </c>
      <c r="M246" s="65" t="s">
        <v>694</v>
      </c>
      <c r="N246" s="65" t="s">
        <v>694</v>
      </c>
    </row>
    <row r="247" spans="9:14" ht="13.5">
      <c r="I247" s="20">
        <v>244</v>
      </c>
      <c r="J247" s="45" t="s">
        <v>695</v>
      </c>
      <c r="K247" s="64" t="s">
        <v>695</v>
      </c>
      <c r="L247" s="47" t="s">
        <v>695</v>
      </c>
      <c r="M247" s="65" t="s">
        <v>695</v>
      </c>
      <c r="N247" s="65" t="s">
        <v>695</v>
      </c>
    </row>
    <row r="248" spans="9:14" ht="13.5">
      <c r="I248" s="20">
        <v>245</v>
      </c>
      <c r="J248" s="45" t="s">
        <v>696</v>
      </c>
      <c r="K248" s="64" t="s">
        <v>696</v>
      </c>
      <c r="L248" s="47" t="s">
        <v>696</v>
      </c>
      <c r="M248" s="65" t="s">
        <v>696</v>
      </c>
      <c r="N248" s="65" t="s">
        <v>696</v>
      </c>
    </row>
    <row r="249" spans="9:14" ht="13.5">
      <c r="I249" s="20">
        <v>246</v>
      </c>
      <c r="J249" s="45" t="s">
        <v>697</v>
      </c>
      <c r="K249" s="64" t="s">
        <v>697</v>
      </c>
      <c r="L249" s="47" t="s">
        <v>697</v>
      </c>
      <c r="M249" s="65" t="s">
        <v>697</v>
      </c>
      <c r="N249" s="65" t="s">
        <v>697</v>
      </c>
    </row>
    <row r="250" spans="9:14" ht="13.5">
      <c r="I250" s="20">
        <v>247</v>
      </c>
      <c r="J250" s="45" t="s">
        <v>698</v>
      </c>
      <c r="K250" s="64" t="s">
        <v>698</v>
      </c>
      <c r="L250" s="47" t="s">
        <v>698</v>
      </c>
      <c r="M250" s="65" t="s">
        <v>698</v>
      </c>
      <c r="N250" s="65" t="s">
        <v>698</v>
      </c>
    </row>
    <row r="251" spans="9:14" ht="13.5">
      <c r="I251" s="20">
        <v>248</v>
      </c>
      <c r="J251" s="45" t="s">
        <v>699</v>
      </c>
      <c r="K251" s="64" t="s">
        <v>699</v>
      </c>
      <c r="L251" s="47" t="s">
        <v>699</v>
      </c>
      <c r="M251" s="65" t="s">
        <v>699</v>
      </c>
      <c r="N251" s="65" t="s">
        <v>699</v>
      </c>
    </row>
    <row r="252" spans="9:14" ht="13.5">
      <c r="I252" s="20">
        <v>249</v>
      </c>
      <c r="J252" s="45" t="s">
        <v>700</v>
      </c>
      <c r="K252" s="64" t="s">
        <v>700</v>
      </c>
      <c r="L252" s="47" t="s">
        <v>700</v>
      </c>
      <c r="M252" s="65" t="s">
        <v>700</v>
      </c>
      <c r="N252" s="65" t="s">
        <v>700</v>
      </c>
    </row>
    <row r="253" spans="9:14" ht="13.5">
      <c r="I253" s="20">
        <v>250</v>
      </c>
      <c r="J253" s="45" t="s">
        <v>701</v>
      </c>
      <c r="K253" s="64" t="s">
        <v>701</v>
      </c>
      <c r="L253" s="47" t="s">
        <v>701</v>
      </c>
      <c r="M253" s="65" t="s">
        <v>701</v>
      </c>
      <c r="N253" s="65" t="s">
        <v>701</v>
      </c>
    </row>
    <row r="254" spans="9:14" ht="13.5">
      <c r="I254" s="20">
        <v>251</v>
      </c>
      <c r="J254" s="45" t="s">
        <v>702</v>
      </c>
      <c r="K254" s="64" t="s">
        <v>702</v>
      </c>
      <c r="L254" s="47" t="s">
        <v>702</v>
      </c>
      <c r="M254" s="65" t="s">
        <v>702</v>
      </c>
      <c r="N254" s="65" t="s">
        <v>702</v>
      </c>
    </row>
    <row r="255" spans="9:14" ht="13.5">
      <c r="I255" s="20">
        <v>252</v>
      </c>
      <c r="J255" s="45" t="s">
        <v>703</v>
      </c>
      <c r="K255" s="64" t="s">
        <v>703</v>
      </c>
      <c r="L255" s="47" t="s">
        <v>703</v>
      </c>
      <c r="M255" s="65" t="s">
        <v>703</v>
      </c>
      <c r="N255" s="65" t="s">
        <v>703</v>
      </c>
    </row>
    <row r="256" spans="9:14" ht="13.5">
      <c r="I256" s="20">
        <v>253</v>
      </c>
      <c r="J256" s="45" t="s">
        <v>704</v>
      </c>
      <c r="K256" s="64" t="s">
        <v>704</v>
      </c>
      <c r="L256" s="47" t="s">
        <v>704</v>
      </c>
      <c r="M256" s="65" t="s">
        <v>704</v>
      </c>
      <c r="N256" s="65" t="s">
        <v>704</v>
      </c>
    </row>
    <row r="257" spans="9:14" ht="13.5">
      <c r="I257" s="20">
        <v>254</v>
      </c>
      <c r="J257" s="45" t="s">
        <v>705</v>
      </c>
      <c r="K257" s="64" t="s">
        <v>705</v>
      </c>
      <c r="L257" s="47" t="s">
        <v>705</v>
      </c>
      <c r="M257" s="65" t="s">
        <v>705</v>
      </c>
      <c r="N257" s="65" t="s">
        <v>705</v>
      </c>
    </row>
    <row r="258" spans="9:14" ht="13.5">
      <c r="I258" s="20">
        <v>255</v>
      </c>
      <c r="J258" s="45" t="s">
        <v>706</v>
      </c>
      <c r="K258" s="64" t="s">
        <v>706</v>
      </c>
      <c r="L258" s="47" t="s">
        <v>706</v>
      </c>
      <c r="M258" s="65" t="s">
        <v>706</v>
      </c>
      <c r="N258" s="65" t="s">
        <v>706</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Wilson</dc:creator>
  <cp:keywords/>
  <dc:description/>
  <cp:lastModifiedBy> </cp:lastModifiedBy>
  <cp:lastPrinted>2014-12-08T21:28:27Z</cp:lastPrinted>
  <dcterms:created xsi:type="dcterms:W3CDTF">2002-03-11T20:18:26Z</dcterms:created>
  <dcterms:modified xsi:type="dcterms:W3CDTF">2014-12-08T21:29:32Z</dcterms:modified>
  <cp:category/>
  <cp:version/>
  <cp:contentType/>
  <cp:contentStatus/>
</cp:coreProperties>
</file>