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chadgriffiths/Documents/"/>
    </mc:Choice>
  </mc:AlternateContent>
  <xr:revisionPtr revIDLastSave="0" documentId="8_{CD2D959D-894A-2946-9DDC-0F5583600AF7}" xr6:coauthVersionLast="47" xr6:coauthVersionMax="47" xr10:uidLastSave="{00000000-0000-0000-0000-000000000000}"/>
  <workbookProtection workbookAlgorithmName="SHA-512" workbookHashValue="7PbhpETTcTx8bFvTc6jdOv4LxVlgImoZfjwirxxeA1qbUXt0da7/1nRwZqXWP96/wWYstsfWvPcFcOKhHCR3aA==" workbookSaltValue="vA0dQweTMumRU8n31v/X4w==" workbookSpinCount="100000" lockStructure="1"/>
  <bookViews>
    <workbookView xWindow="0" yWindow="760" windowWidth="28760" windowHeight="17260" xr2:uid="{081BB6D6-DC74-F14E-A872-8F0EB7AEA8FA}"/>
  </bookViews>
  <sheets>
    <sheet name="OPTION 1" sheetId="1" r:id="rId1"/>
    <sheet name="OPTION 2" sheetId="10" r:id="rId2"/>
    <sheet name="OPTION 3" sheetId="11" r:id="rId3"/>
    <sheet name="OPTION 4" sheetId="12" r:id="rId4"/>
    <sheet name="Comparison" sheetId="2" r:id="rId5"/>
    <sheet name="Disclaimer" sheetId="14" r:id="rId6"/>
    <sheet name="Unlocked Option Tab" sheetId="1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2" l="1"/>
  <c r="E17" i="2"/>
  <c r="C19" i="2"/>
  <c r="C17" i="2"/>
  <c r="E9" i="1"/>
  <c r="G9" i="1" s="1"/>
  <c r="E9" i="10"/>
  <c r="G9" i="10" s="1"/>
  <c r="E61" i="13"/>
  <c r="N54" i="13"/>
  <c r="M54" i="13"/>
  <c r="L54" i="13"/>
  <c r="K54" i="13"/>
  <c r="J54" i="13"/>
  <c r="I54" i="13"/>
  <c r="H54" i="13"/>
  <c r="G54" i="13"/>
  <c r="F54" i="13"/>
  <c r="N50" i="13"/>
  <c r="M50" i="13"/>
  <c r="L50" i="13"/>
  <c r="K50" i="13"/>
  <c r="J50" i="13"/>
  <c r="I50" i="13"/>
  <c r="H50" i="13"/>
  <c r="G50" i="13"/>
  <c r="F50" i="13"/>
  <c r="E50" i="13"/>
  <c r="N43" i="13"/>
  <c r="M43" i="13"/>
  <c r="L43" i="13"/>
  <c r="K43" i="13"/>
  <c r="J43" i="13"/>
  <c r="I43" i="13"/>
  <c r="H43" i="13"/>
  <c r="G43" i="13"/>
  <c r="F43" i="13"/>
  <c r="E43" i="13"/>
  <c r="N42" i="13"/>
  <c r="M42" i="13"/>
  <c r="L42" i="13"/>
  <c r="K42" i="13"/>
  <c r="J42" i="13"/>
  <c r="I42" i="13"/>
  <c r="H42" i="13"/>
  <c r="G42" i="13"/>
  <c r="F42" i="13"/>
  <c r="E42" i="13"/>
  <c r="N41" i="13"/>
  <c r="I41" i="13"/>
  <c r="F41" i="13"/>
  <c r="N40" i="13"/>
  <c r="M40" i="13"/>
  <c r="M41" i="13" s="1"/>
  <c r="L40" i="13"/>
  <c r="L41" i="13" s="1"/>
  <c r="K40" i="13"/>
  <c r="K41" i="13" s="1"/>
  <c r="J40" i="13"/>
  <c r="J41" i="13" s="1"/>
  <c r="I40" i="13"/>
  <c r="H40" i="13"/>
  <c r="H41" i="13" s="1"/>
  <c r="G40" i="13"/>
  <c r="G41" i="13" s="1"/>
  <c r="F40" i="13"/>
  <c r="E40" i="13"/>
  <c r="E41" i="13" s="1"/>
  <c r="N38" i="13"/>
  <c r="M38" i="13"/>
  <c r="L38" i="13"/>
  <c r="K38" i="13"/>
  <c r="J38" i="13"/>
  <c r="I38" i="13"/>
  <c r="H38" i="13"/>
  <c r="G38" i="13"/>
  <c r="F38" i="13"/>
  <c r="E38" i="13"/>
  <c r="N37" i="13"/>
  <c r="M37" i="13"/>
  <c r="L37" i="13"/>
  <c r="K37" i="13"/>
  <c r="J37" i="13"/>
  <c r="I37" i="13"/>
  <c r="H37" i="13"/>
  <c r="G37" i="13"/>
  <c r="F37" i="13"/>
  <c r="E37" i="13"/>
  <c r="N35" i="13"/>
  <c r="M35" i="13"/>
  <c r="L35" i="13"/>
  <c r="K35" i="13"/>
  <c r="J35" i="13"/>
  <c r="I35" i="13"/>
  <c r="H35" i="13"/>
  <c r="G35" i="13"/>
  <c r="F35" i="13"/>
  <c r="E35" i="13"/>
  <c r="N34" i="13"/>
  <c r="M34" i="13"/>
  <c r="L34" i="13"/>
  <c r="K34" i="13"/>
  <c r="J34" i="13"/>
  <c r="I34" i="13"/>
  <c r="H34" i="13"/>
  <c r="G34" i="13"/>
  <c r="F34" i="13"/>
  <c r="E34" i="13"/>
  <c r="N22" i="13"/>
  <c r="M22" i="13"/>
  <c r="L22" i="13"/>
  <c r="L17" i="13" s="1"/>
  <c r="K22" i="13"/>
  <c r="K17" i="13" s="1"/>
  <c r="J22" i="13"/>
  <c r="I22" i="13"/>
  <c r="H22" i="13"/>
  <c r="H17" i="13" s="1"/>
  <c r="G22" i="13"/>
  <c r="G17" i="13" s="1"/>
  <c r="F22" i="13"/>
  <c r="E22" i="13"/>
  <c r="N17" i="13"/>
  <c r="N51" i="13" s="1"/>
  <c r="N53" i="13" s="1"/>
  <c r="M17" i="13"/>
  <c r="M29" i="13" s="1"/>
  <c r="J17" i="13"/>
  <c r="J49" i="13" s="1"/>
  <c r="I17" i="13"/>
  <c r="I49" i="13" s="1"/>
  <c r="F17" i="13"/>
  <c r="F51" i="13" s="1"/>
  <c r="F53" i="13" s="1"/>
  <c r="E17" i="13"/>
  <c r="E70" i="13" s="1"/>
  <c r="E9" i="13"/>
  <c r="G9" i="13" s="1"/>
  <c r="E15" i="2"/>
  <c r="E7" i="2"/>
  <c r="D7" i="2"/>
  <c r="C7" i="2"/>
  <c r="B7" i="2"/>
  <c r="E14" i="2"/>
  <c r="E13" i="2"/>
  <c r="E9" i="2"/>
  <c r="E11" i="2"/>
  <c r="E10" i="2"/>
  <c r="E5" i="2"/>
  <c r="D5" i="2"/>
  <c r="C5" i="2"/>
  <c r="E61" i="12"/>
  <c r="E60" i="12"/>
  <c r="N54" i="12"/>
  <c r="M54" i="12"/>
  <c r="L54" i="12"/>
  <c r="K54" i="12"/>
  <c r="J54" i="12"/>
  <c r="I54" i="12"/>
  <c r="H54" i="12"/>
  <c r="G54" i="12"/>
  <c r="F54" i="12"/>
  <c r="J51" i="12"/>
  <c r="J53" i="12" s="1"/>
  <c r="I51" i="12"/>
  <c r="I53" i="12" s="1"/>
  <c r="H51" i="12"/>
  <c r="H53" i="12" s="1"/>
  <c r="N50" i="12"/>
  <c r="M50" i="12"/>
  <c r="L50" i="12"/>
  <c r="K50" i="12"/>
  <c r="J50" i="12"/>
  <c r="I50" i="12"/>
  <c r="H50" i="12"/>
  <c r="G50" i="12"/>
  <c r="F50" i="12"/>
  <c r="E50" i="12"/>
  <c r="J46" i="12"/>
  <c r="I46" i="12"/>
  <c r="H46" i="12"/>
  <c r="F46" i="12"/>
  <c r="K45" i="12"/>
  <c r="J45" i="12"/>
  <c r="I45" i="12"/>
  <c r="H45" i="12"/>
  <c r="N43" i="12"/>
  <c r="M43" i="12"/>
  <c r="L43" i="12"/>
  <c r="K43" i="12"/>
  <c r="J43" i="12"/>
  <c r="I43" i="12"/>
  <c r="H43" i="12"/>
  <c r="G43" i="12"/>
  <c r="F43" i="12"/>
  <c r="E43" i="12"/>
  <c r="N42" i="12"/>
  <c r="M42" i="12"/>
  <c r="L42" i="12"/>
  <c r="K42" i="12"/>
  <c r="J42" i="12"/>
  <c r="I42" i="12"/>
  <c r="H42" i="12"/>
  <c r="G42" i="12"/>
  <c r="F42" i="12"/>
  <c r="E42" i="12"/>
  <c r="N41" i="12"/>
  <c r="M41" i="12"/>
  <c r="G41" i="12"/>
  <c r="F41" i="12"/>
  <c r="E41" i="12"/>
  <c r="N40" i="12"/>
  <c r="M40" i="12"/>
  <c r="L40" i="12"/>
  <c r="L41" i="12" s="1"/>
  <c r="K40" i="12"/>
  <c r="K41" i="12" s="1"/>
  <c r="J40" i="12"/>
  <c r="J41" i="12" s="1"/>
  <c r="I40" i="12"/>
  <c r="I41" i="12" s="1"/>
  <c r="H40" i="12"/>
  <c r="H41" i="12" s="1"/>
  <c r="G40" i="12"/>
  <c r="F40" i="12"/>
  <c r="E40" i="12"/>
  <c r="N38" i="12"/>
  <c r="M38" i="12"/>
  <c r="L38" i="12"/>
  <c r="K38" i="12"/>
  <c r="J38" i="12"/>
  <c r="I38" i="12"/>
  <c r="H38" i="12"/>
  <c r="G38" i="12"/>
  <c r="F38" i="12"/>
  <c r="E38" i="12"/>
  <c r="N37" i="12"/>
  <c r="M37" i="12"/>
  <c r="L37" i="12"/>
  <c r="K37" i="12"/>
  <c r="J37" i="12"/>
  <c r="I37" i="12"/>
  <c r="H37" i="12"/>
  <c r="G37" i="12"/>
  <c r="F37" i="12"/>
  <c r="E37" i="12"/>
  <c r="N35" i="12"/>
  <c r="M35" i="12"/>
  <c r="L35" i="12"/>
  <c r="K35" i="12"/>
  <c r="J35" i="12"/>
  <c r="I35" i="12"/>
  <c r="H35" i="12"/>
  <c r="G35" i="12"/>
  <c r="F35" i="12"/>
  <c r="E35" i="12"/>
  <c r="N34" i="12"/>
  <c r="M34" i="12"/>
  <c r="L34" i="12"/>
  <c r="K34" i="12"/>
  <c r="J34" i="12"/>
  <c r="I34" i="12"/>
  <c r="H34" i="12"/>
  <c r="G34" i="12"/>
  <c r="F34" i="12"/>
  <c r="E34" i="12"/>
  <c r="K29" i="12"/>
  <c r="J29" i="12"/>
  <c r="I29" i="12"/>
  <c r="K24" i="12"/>
  <c r="K25" i="12" s="1"/>
  <c r="J24" i="12"/>
  <c r="J25" i="12" s="1"/>
  <c r="I24" i="12"/>
  <c r="N22" i="12"/>
  <c r="N17" i="12" s="1"/>
  <c r="M22" i="12"/>
  <c r="M17" i="12" s="1"/>
  <c r="L22" i="12"/>
  <c r="K22" i="12"/>
  <c r="J22" i="12"/>
  <c r="I22" i="12"/>
  <c r="H22" i="12"/>
  <c r="G22" i="12"/>
  <c r="F22" i="12"/>
  <c r="E22" i="12"/>
  <c r="L17" i="12"/>
  <c r="L46" i="12" s="1"/>
  <c r="K17" i="12"/>
  <c r="K46" i="12" s="1"/>
  <c r="J17" i="12"/>
  <c r="J49" i="12" s="1"/>
  <c r="I17" i="12"/>
  <c r="I49" i="12" s="1"/>
  <c r="H17" i="12"/>
  <c r="H29" i="12" s="1"/>
  <c r="G17" i="12"/>
  <c r="F17" i="12"/>
  <c r="F51" i="12" s="1"/>
  <c r="F53" i="12" s="1"/>
  <c r="E17" i="12"/>
  <c r="E70" i="12" s="1"/>
  <c r="G9" i="12"/>
  <c r="H19" i="12" s="1"/>
  <c r="H21" i="12" s="1"/>
  <c r="E9" i="12"/>
  <c r="E61" i="11"/>
  <c r="N50" i="11"/>
  <c r="M50" i="11"/>
  <c r="L50" i="11"/>
  <c r="K50" i="11"/>
  <c r="J50" i="11"/>
  <c r="I50" i="11"/>
  <c r="H50" i="11"/>
  <c r="G50" i="11"/>
  <c r="F50" i="11"/>
  <c r="E50" i="11"/>
  <c r="N43" i="11"/>
  <c r="M43" i="11"/>
  <c r="L43" i="11"/>
  <c r="K43" i="11"/>
  <c r="J43" i="11"/>
  <c r="I43" i="11"/>
  <c r="H43" i="11"/>
  <c r="G43" i="11"/>
  <c r="F43" i="11"/>
  <c r="E43" i="11"/>
  <c r="N42" i="11"/>
  <c r="M42" i="11"/>
  <c r="L42" i="11"/>
  <c r="K42" i="11"/>
  <c r="J42" i="11"/>
  <c r="I42" i="11"/>
  <c r="H42" i="11"/>
  <c r="G42" i="11"/>
  <c r="F42" i="11"/>
  <c r="N40" i="11"/>
  <c r="N41" i="11" s="1"/>
  <c r="M40" i="11"/>
  <c r="M41" i="11" s="1"/>
  <c r="L40" i="11"/>
  <c r="L41" i="11" s="1"/>
  <c r="K40" i="11"/>
  <c r="K41" i="11" s="1"/>
  <c r="J40" i="11"/>
  <c r="J41" i="11" s="1"/>
  <c r="I40" i="11"/>
  <c r="I41" i="11" s="1"/>
  <c r="H40" i="11"/>
  <c r="H41" i="11" s="1"/>
  <c r="G40" i="11"/>
  <c r="G41" i="11" s="1"/>
  <c r="F40" i="11"/>
  <c r="F41" i="11" s="1"/>
  <c r="E40" i="11"/>
  <c r="E41" i="11" s="1"/>
  <c r="N38" i="11"/>
  <c r="M38" i="11"/>
  <c r="L38" i="11"/>
  <c r="K38" i="11"/>
  <c r="J38" i="11"/>
  <c r="I38" i="11"/>
  <c r="H38" i="11"/>
  <c r="F38" i="11"/>
  <c r="E38" i="11"/>
  <c r="N37" i="11"/>
  <c r="M37" i="11"/>
  <c r="L37" i="11"/>
  <c r="K37" i="11"/>
  <c r="J37" i="11"/>
  <c r="H37" i="11"/>
  <c r="G37" i="11"/>
  <c r="F37" i="11"/>
  <c r="N35" i="11"/>
  <c r="M35" i="11"/>
  <c r="L35" i="11"/>
  <c r="K35" i="11"/>
  <c r="J35" i="11"/>
  <c r="I35" i="11"/>
  <c r="H35" i="11"/>
  <c r="G35" i="11"/>
  <c r="G38" i="11" s="1"/>
  <c r="F35" i="11"/>
  <c r="E35" i="11"/>
  <c r="N34" i="11"/>
  <c r="M34" i="11"/>
  <c r="L34" i="11"/>
  <c r="K34" i="11"/>
  <c r="J34" i="11"/>
  <c r="I34" i="11"/>
  <c r="I37" i="11" s="1"/>
  <c r="H34" i="11"/>
  <c r="G34" i="11"/>
  <c r="F34" i="11"/>
  <c r="E34" i="11"/>
  <c r="E37" i="11" s="1"/>
  <c r="N22" i="11"/>
  <c r="N17" i="11" s="1"/>
  <c r="M22" i="11"/>
  <c r="M17" i="11" s="1"/>
  <c r="M51" i="11" s="1"/>
  <c r="M53" i="11" s="1"/>
  <c r="M54" i="11" s="1"/>
  <c r="L22" i="11"/>
  <c r="L17" i="11" s="1"/>
  <c r="K22" i="11"/>
  <c r="K17" i="11" s="1"/>
  <c r="J22" i="11"/>
  <c r="J17" i="11" s="1"/>
  <c r="I22" i="11"/>
  <c r="I17" i="11" s="1"/>
  <c r="H22" i="11"/>
  <c r="H17" i="11" s="1"/>
  <c r="G22" i="11"/>
  <c r="G17" i="11" s="1"/>
  <c r="F22" i="11"/>
  <c r="F17" i="11" s="1"/>
  <c r="F51" i="11" s="1"/>
  <c r="E22" i="11"/>
  <c r="E17" i="11" s="1"/>
  <c r="G9" i="11"/>
  <c r="E61" i="10"/>
  <c r="N50" i="10"/>
  <c r="M50" i="10"/>
  <c r="L50" i="10"/>
  <c r="K50" i="10"/>
  <c r="J50" i="10"/>
  <c r="I50" i="10"/>
  <c r="H50" i="10"/>
  <c r="G50" i="10"/>
  <c r="F50" i="10"/>
  <c r="E50" i="10"/>
  <c r="N43" i="10"/>
  <c r="M43" i="10"/>
  <c r="L43" i="10"/>
  <c r="K43" i="10"/>
  <c r="J43" i="10"/>
  <c r="I43" i="10"/>
  <c r="H43" i="10"/>
  <c r="G43" i="10"/>
  <c r="F43" i="10"/>
  <c r="E43" i="10"/>
  <c r="N42" i="10"/>
  <c r="M42" i="10"/>
  <c r="L42" i="10"/>
  <c r="K42" i="10"/>
  <c r="J42" i="10"/>
  <c r="I42" i="10"/>
  <c r="H42" i="10"/>
  <c r="G42" i="10"/>
  <c r="F42" i="10"/>
  <c r="N40" i="10"/>
  <c r="N41" i="10" s="1"/>
  <c r="M40" i="10"/>
  <c r="M41" i="10" s="1"/>
  <c r="L40" i="10"/>
  <c r="L41" i="10" s="1"/>
  <c r="K40" i="10"/>
  <c r="K41" i="10" s="1"/>
  <c r="J40" i="10"/>
  <c r="J41" i="10" s="1"/>
  <c r="I40" i="10"/>
  <c r="I41" i="10" s="1"/>
  <c r="H40" i="10"/>
  <c r="H41" i="10" s="1"/>
  <c r="G40" i="10"/>
  <c r="G41" i="10" s="1"/>
  <c r="F40" i="10"/>
  <c r="F41" i="10" s="1"/>
  <c r="E40" i="10"/>
  <c r="E42" i="10" s="1"/>
  <c r="N38" i="10"/>
  <c r="M38" i="10"/>
  <c r="L38" i="10"/>
  <c r="K38" i="10"/>
  <c r="J38" i="10"/>
  <c r="I38" i="10"/>
  <c r="H38" i="10"/>
  <c r="G38" i="10"/>
  <c r="F38" i="10"/>
  <c r="N37" i="10"/>
  <c r="M37" i="10"/>
  <c r="L37" i="10"/>
  <c r="K37" i="10"/>
  <c r="J37" i="10"/>
  <c r="I37" i="10"/>
  <c r="H37" i="10"/>
  <c r="G37" i="10"/>
  <c r="F37" i="10"/>
  <c r="N35" i="10"/>
  <c r="M35" i="10"/>
  <c r="L35" i="10"/>
  <c r="K35" i="10"/>
  <c r="J35" i="10"/>
  <c r="I35" i="10"/>
  <c r="H35" i="10"/>
  <c r="G35" i="10"/>
  <c r="F35" i="10"/>
  <c r="N34" i="10"/>
  <c r="M34" i="10"/>
  <c r="L34" i="10"/>
  <c r="K34" i="10"/>
  <c r="J34" i="10"/>
  <c r="I34" i="10"/>
  <c r="H34" i="10"/>
  <c r="G34" i="10"/>
  <c r="F34" i="10"/>
  <c r="N22" i="10"/>
  <c r="N17" i="10" s="1"/>
  <c r="N51" i="10" s="1"/>
  <c r="N53" i="10" s="1"/>
  <c r="N54" i="10" s="1"/>
  <c r="M22" i="10"/>
  <c r="M17" i="10" s="1"/>
  <c r="L22" i="10"/>
  <c r="L17" i="10" s="1"/>
  <c r="K22" i="10"/>
  <c r="K17" i="10" s="1"/>
  <c r="J22" i="10"/>
  <c r="J17" i="10" s="1"/>
  <c r="I22" i="10"/>
  <c r="I17" i="10" s="1"/>
  <c r="H22" i="10"/>
  <c r="H17" i="10" s="1"/>
  <c r="G22" i="10"/>
  <c r="G17" i="10" s="1"/>
  <c r="F22" i="10"/>
  <c r="F17" i="10" s="1"/>
  <c r="E22" i="10"/>
  <c r="E17" i="10" s="1"/>
  <c r="B5" i="2"/>
  <c r="E61" i="1"/>
  <c r="K46" i="11" l="1"/>
  <c r="I51" i="11"/>
  <c r="I46" i="10"/>
  <c r="J46" i="10"/>
  <c r="M20" i="10"/>
  <c r="J51" i="10"/>
  <c r="E46" i="10"/>
  <c r="E24" i="10"/>
  <c r="E26" i="10" s="1"/>
  <c r="N46" i="10"/>
  <c r="F51" i="10"/>
  <c r="H45" i="10"/>
  <c r="M46" i="10"/>
  <c r="G45" i="10"/>
  <c r="G51" i="10"/>
  <c r="E41" i="10"/>
  <c r="L46" i="10"/>
  <c r="J45" i="10"/>
  <c r="F46" i="10"/>
  <c r="H51" i="10"/>
  <c r="J24" i="13"/>
  <c r="H29" i="13"/>
  <c r="H46" i="13"/>
  <c r="H51" i="13"/>
  <c r="H53" i="13" s="1"/>
  <c r="H45" i="13"/>
  <c r="K46" i="13"/>
  <c r="K51" i="13"/>
  <c r="K53" i="13" s="1"/>
  <c r="K45" i="13"/>
  <c r="K29" i="13"/>
  <c r="K24" i="13"/>
  <c r="K25" i="13" s="1"/>
  <c r="K27" i="13" s="1"/>
  <c r="L46" i="13"/>
  <c r="L29" i="13"/>
  <c r="L24" i="13"/>
  <c r="L25" i="13" s="1"/>
  <c r="L27" i="13" s="1"/>
  <c r="E60" i="13"/>
  <c r="I45" i="13"/>
  <c r="J29" i="13"/>
  <c r="J45" i="13"/>
  <c r="I51" i="13"/>
  <c r="I53" i="13" s="1"/>
  <c r="J51" i="13"/>
  <c r="J53" i="13" s="1"/>
  <c r="I46" i="13"/>
  <c r="J46" i="13"/>
  <c r="H19" i="13"/>
  <c r="H21" i="13" s="1"/>
  <c r="F19" i="13"/>
  <c r="F21" i="13" s="1"/>
  <c r="I26" i="13"/>
  <c r="M19" i="13"/>
  <c r="M21" i="13" s="1"/>
  <c r="J25" i="13"/>
  <c r="J27" i="13" s="1"/>
  <c r="G19" i="13"/>
  <c r="G21" i="13" s="1"/>
  <c r="J26" i="13"/>
  <c r="N19" i="13"/>
  <c r="N21" i="13" s="1"/>
  <c r="K20" i="13"/>
  <c r="E19" i="13"/>
  <c r="E21" i="13" s="1"/>
  <c r="H26" i="13"/>
  <c r="L19" i="13"/>
  <c r="I20" i="13"/>
  <c r="K19" i="13"/>
  <c r="K21" i="13" s="1"/>
  <c r="J20" i="13"/>
  <c r="H20" i="13"/>
  <c r="J19" i="13"/>
  <c r="J21" i="13" s="1"/>
  <c r="I19" i="13"/>
  <c r="I21" i="13" s="1"/>
  <c r="G20" i="13"/>
  <c r="I24" i="13"/>
  <c r="I25" i="13" s="1"/>
  <c r="E26" i="13"/>
  <c r="M26" i="13"/>
  <c r="I29" i="13"/>
  <c r="G45" i="13"/>
  <c r="E46" i="13"/>
  <c r="M46" i="13"/>
  <c r="K49" i="13"/>
  <c r="G51" i="13"/>
  <c r="G53" i="13" s="1"/>
  <c r="F26" i="13"/>
  <c r="N26" i="13"/>
  <c r="F46" i="13"/>
  <c r="N46" i="13"/>
  <c r="L49" i="13"/>
  <c r="G26" i="13"/>
  <c r="G46" i="13"/>
  <c r="E49" i="13"/>
  <c r="M49" i="13"/>
  <c r="N49" i="13"/>
  <c r="F49" i="13"/>
  <c r="E24" i="13"/>
  <c r="E25" i="13" s="1"/>
  <c r="E27" i="13" s="1"/>
  <c r="M24" i="13"/>
  <c r="M25" i="13" s="1"/>
  <c r="M27" i="13" s="1"/>
  <c r="E29" i="13"/>
  <c r="L20" i="13"/>
  <c r="F24" i="13"/>
  <c r="F25" i="13" s="1"/>
  <c r="F27" i="13" s="1"/>
  <c r="N24" i="13"/>
  <c r="N25" i="13" s="1"/>
  <c r="N27" i="13" s="1"/>
  <c r="F29" i="13"/>
  <c r="N29" i="13"/>
  <c r="L45" i="13"/>
  <c r="H49" i="13"/>
  <c r="L51" i="13"/>
  <c r="L53" i="13" s="1"/>
  <c r="G49" i="13"/>
  <c r="E20" i="13"/>
  <c r="M20" i="13"/>
  <c r="G24" i="13"/>
  <c r="G25" i="13" s="1"/>
  <c r="G27" i="13" s="1"/>
  <c r="K26" i="13"/>
  <c r="I27" i="13"/>
  <c r="G29" i="13"/>
  <c r="E45" i="13"/>
  <c r="M45" i="13"/>
  <c r="E51" i="13"/>
  <c r="M51" i="13"/>
  <c r="M53" i="13" s="1"/>
  <c r="E68" i="13"/>
  <c r="F20" i="13"/>
  <c r="N20" i="13"/>
  <c r="L21" i="13"/>
  <c r="H24" i="13"/>
  <c r="H25" i="13" s="1"/>
  <c r="H27" i="13" s="1"/>
  <c r="L26" i="13"/>
  <c r="F45" i="13"/>
  <c r="N45" i="13"/>
  <c r="L46" i="11"/>
  <c r="L24" i="11"/>
  <c r="L25" i="11" s="1"/>
  <c r="L27" i="11" s="1"/>
  <c r="I45" i="11"/>
  <c r="H46" i="11"/>
  <c r="I46" i="11"/>
  <c r="J46" i="11"/>
  <c r="J51" i="11"/>
  <c r="J45" i="11"/>
  <c r="L45" i="11"/>
  <c r="L29" i="11"/>
  <c r="E42" i="11"/>
  <c r="E45" i="11" s="1"/>
  <c r="E60" i="11"/>
  <c r="M24" i="12"/>
  <c r="M25" i="12" s="1"/>
  <c r="M51" i="12"/>
  <c r="M53" i="12" s="1"/>
  <c r="M45" i="12"/>
  <c r="M20" i="12"/>
  <c r="M29" i="12"/>
  <c r="M49" i="12"/>
  <c r="M27" i="12"/>
  <c r="M46" i="12"/>
  <c r="M26" i="12"/>
  <c r="N51" i="12"/>
  <c r="N53" i="12" s="1"/>
  <c r="N45" i="12"/>
  <c r="N20" i="12"/>
  <c r="N29" i="12"/>
  <c r="N27" i="12"/>
  <c r="N26" i="12"/>
  <c r="N24" i="12"/>
  <c r="N25" i="12" s="1"/>
  <c r="N46" i="12"/>
  <c r="N49" i="12"/>
  <c r="G27" i="12"/>
  <c r="H20" i="12"/>
  <c r="H26" i="12"/>
  <c r="K20" i="12"/>
  <c r="E24" i="12"/>
  <c r="E25" i="12" s="1"/>
  <c r="I19" i="12"/>
  <c r="I21" i="12" s="1"/>
  <c r="G20" i="12"/>
  <c r="E26" i="12"/>
  <c r="K27" i="12"/>
  <c r="G45" i="12"/>
  <c r="E46" i="12"/>
  <c r="K49" i="12"/>
  <c r="G51" i="12"/>
  <c r="G53" i="12" s="1"/>
  <c r="I25" i="12"/>
  <c r="G26" i="12"/>
  <c r="E27" i="12"/>
  <c r="G46" i="12"/>
  <c r="E49" i="12"/>
  <c r="L29" i="12"/>
  <c r="F49" i="12"/>
  <c r="K19" i="12"/>
  <c r="E29" i="12"/>
  <c r="G49" i="12"/>
  <c r="K51" i="12"/>
  <c r="K53" i="12" s="1"/>
  <c r="J19" i="12"/>
  <c r="J21" i="12" s="1"/>
  <c r="F26" i="12"/>
  <c r="J20" i="12"/>
  <c r="L24" i="12"/>
  <c r="L25" i="12" s="1"/>
  <c r="L27" i="12" s="1"/>
  <c r="E19" i="12"/>
  <c r="E21" i="12" s="1"/>
  <c r="I26" i="12"/>
  <c r="N19" i="12"/>
  <c r="N21" i="12" s="1"/>
  <c r="L20" i="12"/>
  <c r="F24" i="12"/>
  <c r="F25" i="12" s="1"/>
  <c r="F27" i="12" s="1"/>
  <c r="G19" i="12"/>
  <c r="G21" i="12" s="1"/>
  <c r="E20" i="12"/>
  <c r="K21" i="12"/>
  <c r="G24" i="12"/>
  <c r="G25" i="12" s="1"/>
  <c r="K26" i="12"/>
  <c r="I27" i="12"/>
  <c r="G29" i="12"/>
  <c r="E45" i="12"/>
  <c r="E51" i="12"/>
  <c r="E68" i="12"/>
  <c r="L49" i="12"/>
  <c r="I20" i="12"/>
  <c r="L19" i="12"/>
  <c r="M19" i="12"/>
  <c r="M21" i="12" s="1"/>
  <c r="F19" i="12"/>
  <c r="F21" i="12" s="1"/>
  <c r="J26" i="12"/>
  <c r="F29" i="12"/>
  <c r="L45" i="12"/>
  <c r="H49" i="12"/>
  <c r="L51" i="12"/>
  <c r="L53" i="12" s="1"/>
  <c r="F20" i="12"/>
  <c r="L21" i="12"/>
  <c r="H24" i="12"/>
  <c r="H25" i="12" s="1"/>
  <c r="H27" i="12" s="1"/>
  <c r="L26" i="12"/>
  <c r="J27" i="12"/>
  <c r="F45" i="12"/>
  <c r="N51" i="11"/>
  <c r="N53" i="11" s="1"/>
  <c r="N54" i="11" s="1"/>
  <c r="N45" i="11"/>
  <c r="N20" i="11"/>
  <c r="N29" i="11"/>
  <c r="N24" i="11"/>
  <c r="N25" i="11" s="1"/>
  <c r="N27" i="11" s="1"/>
  <c r="N49" i="11"/>
  <c r="N46" i="11"/>
  <c r="N26" i="11"/>
  <c r="H19" i="11"/>
  <c r="N19" i="11"/>
  <c r="N21" i="11" s="1"/>
  <c r="E19" i="11"/>
  <c r="L19" i="11"/>
  <c r="L21" i="11" s="1"/>
  <c r="G19" i="11"/>
  <c r="L20" i="11"/>
  <c r="F19" i="11"/>
  <c r="M19" i="11"/>
  <c r="M21" i="11" s="1"/>
  <c r="J20" i="11"/>
  <c r="K19" i="11"/>
  <c r="I20" i="11"/>
  <c r="J19" i="11"/>
  <c r="G20" i="11"/>
  <c r="I19" i="11"/>
  <c r="M26" i="11"/>
  <c r="G45" i="11"/>
  <c r="E46" i="11"/>
  <c r="M46" i="11"/>
  <c r="G51" i="11"/>
  <c r="H20" i="11"/>
  <c r="H45" i="11"/>
  <c r="F46" i="11"/>
  <c r="L49" i="11"/>
  <c r="H51" i="11"/>
  <c r="G46" i="11"/>
  <c r="M49" i="11"/>
  <c r="K45" i="11"/>
  <c r="K51" i="11"/>
  <c r="K20" i="11"/>
  <c r="E24" i="11"/>
  <c r="E25" i="11" s="1"/>
  <c r="M24" i="11"/>
  <c r="M25" i="11" s="1"/>
  <c r="M27" i="11" s="1"/>
  <c r="M29" i="11"/>
  <c r="E20" i="11"/>
  <c r="M20" i="11"/>
  <c r="M45" i="11"/>
  <c r="E51" i="11"/>
  <c r="L51" i="11"/>
  <c r="L53" i="11" s="1"/>
  <c r="L54" i="11" s="1"/>
  <c r="F20" i="11"/>
  <c r="L26" i="11"/>
  <c r="F45" i="11"/>
  <c r="K45" i="10"/>
  <c r="K46" i="10"/>
  <c r="K51" i="10"/>
  <c r="K20" i="10"/>
  <c r="H19" i="10"/>
  <c r="G19" i="10"/>
  <c r="M19" i="10"/>
  <c r="M21" i="10" s="1"/>
  <c r="N19" i="10"/>
  <c r="N21" i="10" s="1"/>
  <c r="F19" i="10"/>
  <c r="E19" i="10"/>
  <c r="I19" i="10"/>
  <c r="I21" i="10" s="1"/>
  <c r="J20" i="10"/>
  <c r="L19" i="10"/>
  <c r="N26" i="10"/>
  <c r="H20" i="10"/>
  <c r="H21" i="10" s="1"/>
  <c r="J19" i="10"/>
  <c r="I20" i="10"/>
  <c r="K19" i="10"/>
  <c r="G20" i="10"/>
  <c r="I45" i="10"/>
  <c r="G46" i="10"/>
  <c r="I51" i="10"/>
  <c r="H46" i="10"/>
  <c r="N49" i="10"/>
  <c r="L20" i="10"/>
  <c r="N24" i="10"/>
  <c r="N25" i="10" s="1"/>
  <c r="N27" i="10" s="1"/>
  <c r="N29" i="10"/>
  <c r="L45" i="10"/>
  <c r="L51" i="10"/>
  <c r="E20" i="10"/>
  <c r="E34" i="10" s="1"/>
  <c r="E37" i="10" s="1"/>
  <c r="E45" i="10"/>
  <c r="M45" i="10"/>
  <c r="E51" i="10"/>
  <c r="M51" i="10"/>
  <c r="F20" i="10"/>
  <c r="N20" i="10"/>
  <c r="F45" i="10"/>
  <c r="N45" i="10"/>
  <c r="H21" i="11" l="1"/>
  <c r="H49" i="11" s="1"/>
  <c r="E21" i="11"/>
  <c r="L21" i="10"/>
  <c r="I49" i="10"/>
  <c r="M49" i="10"/>
  <c r="L49" i="10"/>
  <c r="F24" i="10"/>
  <c r="F25" i="10" s="1"/>
  <c r="E25" i="10"/>
  <c r="E27" i="10" s="1"/>
  <c r="G21" i="10"/>
  <c r="G49" i="10" s="1"/>
  <c r="F21" i="10"/>
  <c r="F49" i="10" s="1"/>
  <c r="F26" i="10"/>
  <c r="H49" i="10"/>
  <c r="E21" i="10"/>
  <c r="K21" i="10"/>
  <c r="J21" i="10"/>
  <c r="L52" i="13"/>
  <c r="K52" i="13"/>
  <c r="I52" i="13"/>
  <c r="J52" i="13"/>
  <c r="H52" i="13"/>
  <c r="G52" i="13"/>
  <c r="N52" i="13"/>
  <c r="F52" i="13"/>
  <c r="M52" i="13"/>
  <c r="E52" i="13"/>
  <c r="E53" i="13" s="1"/>
  <c r="E57" i="13"/>
  <c r="E56" i="13"/>
  <c r="E59" i="13"/>
  <c r="E62" i="13" s="1"/>
  <c r="G21" i="11"/>
  <c r="G49" i="11" s="1"/>
  <c r="E49" i="11"/>
  <c r="E52" i="11" s="1"/>
  <c r="E53" i="11" s="1"/>
  <c r="E26" i="11"/>
  <c r="E27" i="11" s="1"/>
  <c r="E29" i="11" s="1"/>
  <c r="F24" i="11"/>
  <c r="F26" i="11" s="1"/>
  <c r="K21" i="11"/>
  <c r="I21" i="11"/>
  <c r="J21" i="11"/>
  <c r="F21" i="11"/>
  <c r="E56" i="12"/>
  <c r="E59" i="12"/>
  <c r="E62" i="12" s="1"/>
  <c r="L52" i="12"/>
  <c r="J52" i="12"/>
  <c r="K52" i="12"/>
  <c r="F52" i="12"/>
  <c r="I52" i="12"/>
  <c r="H52" i="12"/>
  <c r="G52" i="12"/>
  <c r="M52" i="12"/>
  <c r="E52" i="12"/>
  <c r="E53" i="12" s="1"/>
  <c r="N52" i="12"/>
  <c r="E57" i="12"/>
  <c r="F27" i="10" l="1"/>
  <c r="G24" i="10"/>
  <c r="G25" i="10" s="1"/>
  <c r="F29" i="10"/>
  <c r="E56" i="10"/>
  <c r="C9" i="2" s="1"/>
  <c r="C11" i="2" s="1"/>
  <c r="J49" i="10"/>
  <c r="K49" i="10"/>
  <c r="E29" i="10"/>
  <c r="E35" i="10" s="1"/>
  <c r="E49" i="10"/>
  <c r="E59" i="10"/>
  <c r="H24" i="10"/>
  <c r="E54" i="13"/>
  <c r="E65" i="13" s="1"/>
  <c r="E64" i="13"/>
  <c r="F25" i="11"/>
  <c r="F27" i="11" s="1"/>
  <c r="G24" i="11"/>
  <c r="I49" i="11"/>
  <c r="F29" i="11"/>
  <c r="F49" i="11"/>
  <c r="J49" i="11"/>
  <c r="E59" i="11"/>
  <c r="E62" i="11" s="1"/>
  <c r="E68" i="11" s="1"/>
  <c r="D17" i="2" s="1"/>
  <c r="E56" i="11"/>
  <c r="D9" i="2" s="1"/>
  <c r="K49" i="11"/>
  <c r="E64" i="12"/>
  <c r="E54" i="12"/>
  <c r="E65" i="12" s="1"/>
  <c r="E54" i="11"/>
  <c r="E38" i="10" l="1"/>
  <c r="E60" i="10"/>
  <c r="E62" i="10"/>
  <c r="E68" i="10" s="1"/>
  <c r="G26" i="10"/>
  <c r="G27" i="10" s="1"/>
  <c r="G29" i="10" s="1"/>
  <c r="C10" i="2"/>
  <c r="N52" i="10"/>
  <c r="L52" i="10"/>
  <c r="L53" i="10" s="1"/>
  <c r="L54" i="10" s="1"/>
  <c r="M52" i="10"/>
  <c r="M53" i="10" s="1"/>
  <c r="M54" i="10" s="1"/>
  <c r="E52" i="10"/>
  <c r="E53" i="10" s="1"/>
  <c r="K52" i="10"/>
  <c r="K53" i="10" s="1"/>
  <c r="K54" i="10" s="1"/>
  <c r="J52" i="10"/>
  <c r="J53" i="10" s="1"/>
  <c r="J54" i="10" s="1"/>
  <c r="H52" i="10"/>
  <c r="H53" i="10" s="1"/>
  <c r="H54" i="10" s="1"/>
  <c r="G52" i="10"/>
  <c r="G53" i="10" s="1"/>
  <c r="G54" i="10" s="1"/>
  <c r="F52" i="10"/>
  <c r="F53" i="10" s="1"/>
  <c r="F54" i="10" s="1"/>
  <c r="I52" i="10"/>
  <c r="I53" i="10" s="1"/>
  <c r="I54" i="10" s="1"/>
  <c r="H25" i="10"/>
  <c r="H26" i="10"/>
  <c r="I24" i="10"/>
  <c r="I25" i="10" s="1"/>
  <c r="G25" i="11"/>
  <c r="H24" i="11"/>
  <c r="H25" i="11" s="1"/>
  <c r="G26" i="11"/>
  <c r="G27" i="11" s="1"/>
  <c r="G29" i="11" s="1"/>
  <c r="H52" i="11"/>
  <c r="H53" i="11" s="1"/>
  <c r="H54" i="11" s="1"/>
  <c r="J52" i="11"/>
  <c r="J53" i="11" s="1"/>
  <c r="J54" i="11" s="1"/>
  <c r="G52" i="11"/>
  <c r="G53" i="11" s="1"/>
  <c r="G54" i="11" s="1"/>
  <c r="N52" i="11"/>
  <c r="F52" i="11"/>
  <c r="F53" i="11" s="1"/>
  <c r="M52" i="11"/>
  <c r="L52" i="11"/>
  <c r="I52" i="11"/>
  <c r="I53" i="11" s="1"/>
  <c r="I54" i="11" s="1"/>
  <c r="K52" i="11"/>
  <c r="K53" i="11" s="1"/>
  <c r="K54" i="11" s="1"/>
  <c r="D10" i="2"/>
  <c r="D11" i="2"/>
  <c r="I26" i="10" l="1"/>
  <c r="I27" i="10" s="1"/>
  <c r="I29" i="10" s="1"/>
  <c r="J24" i="10"/>
  <c r="J25" i="10" s="1"/>
  <c r="H27" i="10"/>
  <c r="H29" i="10" s="1"/>
  <c r="E54" i="10"/>
  <c r="E65" i="10" s="1"/>
  <c r="E70" i="10" s="1"/>
  <c r="E64" i="10"/>
  <c r="H26" i="11"/>
  <c r="H27" i="11" s="1"/>
  <c r="H29" i="11" s="1"/>
  <c r="I24" i="11"/>
  <c r="I25" i="11" s="1"/>
  <c r="F54" i="11"/>
  <c r="E65" i="11" s="1"/>
  <c r="E70" i="11" s="1"/>
  <c r="D19" i="2" s="1"/>
  <c r="E64" i="11" l="1"/>
  <c r="K24" i="10"/>
  <c r="J26" i="10"/>
  <c r="J27" i="10" s="1"/>
  <c r="J29" i="10" s="1"/>
  <c r="I26" i="11"/>
  <c r="I27" i="11" s="1"/>
  <c r="I29" i="11" s="1"/>
  <c r="J24" i="11"/>
  <c r="J25" i="11" s="1"/>
  <c r="N40" i="1"/>
  <c r="N41" i="1" s="1"/>
  <c r="M40" i="1"/>
  <c r="M41" i="1" s="1"/>
  <c r="L40" i="1"/>
  <c r="L41" i="1" s="1"/>
  <c r="K40" i="1"/>
  <c r="K41" i="1" s="1"/>
  <c r="J40" i="1"/>
  <c r="J41" i="1" s="1"/>
  <c r="I40" i="1"/>
  <c r="I41" i="1" s="1"/>
  <c r="H40" i="1"/>
  <c r="H41" i="1" s="1"/>
  <c r="G40" i="1"/>
  <c r="G41" i="1" s="1"/>
  <c r="F40" i="1"/>
  <c r="F41" i="1" s="1"/>
  <c r="E40" i="1"/>
  <c r="E41" i="1" s="1"/>
  <c r="F43" i="1"/>
  <c r="G43" i="1"/>
  <c r="H43" i="1"/>
  <c r="I43" i="1"/>
  <c r="J43" i="1"/>
  <c r="K43" i="1"/>
  <c r="L43" i="1"/>
  <c r="M43" i="1"/>
  <c r="N43" i="1"/>
  <c r="E43" i="1"/>
  <c r="F42" i="1"/>
  <c r="G42" i="1"/>
  <c r="H42" i="1"/>
  <c r="I42" i="1"/>
  <c r="J42" i="1"/>
  <c r="K42" i="1"/>
  <c r="L42" i="1"/>
  <c r="M42" i="1"/>
  <c r="N42" i="1"/>
  <c r="F50" i="1"/>
  <c r="N50" i="1"/>
  <c r="M50" i="1"/>
  <c r="L50" i="1"/>
  <c r="K50" i="1"/>
  <c r="J50" i="1"/>
  <c r="I50" i="1"/>
  <c r="H50" i="1"/>
  <c r="G50" i="1"/>
  <c r="E50" i="1"/>
  <c r="N38" i="1"/>
  <c r="M38" i="1"/>
  <c r="L38" i="1"/>
  <c r="K38" i="1"/>
  <c r="J38" i="1"/>
  <c r="I38" i="1"/>
  <c r="H38" i="1"/>
  <c r="G38" i="1"/>
  <c r="N37" i="1"/>
  <c r="M37" i="1"/>
  <c r="L37" i="1"/>
  <c r="K37" i="1"/>
  <c r="J37" i="1"/>
  <c r="I37" i="1"/>
  <c r="N35" i="1"/>
  <c r="M35" i="1"/>
  <c r="L35" i="1"/>
  <c r="K35" i="1"/>
  <c r="J35" i="1"/>
  <c r="I35" i="1"/>
  <c r="H35" i="1"/>
  <c r="G35" i="1"/>
  <c r="F35" i="1"/>
  <c r="F38" i="1" s="1"/>
  <c r="N34" i="1"/>
  <c r="M34" i="1"/>
  <c r="L34" i="1"/>
  <c r="K34" i="1"/>
  <c r="J34" i="1"/>
  <c r="I34" i="1"/>
  <c r="H34" i="1"/>
  <c r="H37" i="1" s="1"/>
  <c r="G34" i="1"/>
  <c r="G37" i="1" s="1"/>
  <c r="F34" i="1"/>
  <c r="F37" i="1" s="1"/>
  <c r="N22" i="1"/>
  <c r="N17" i="1" s="1"/>
  <c r="M22" i="1"/>
  <c r="M17" i="1" s="1"/>
  <c r="L22" i="1"/>
  <c r="L17" i="1" s="1"/>
  <c r="K22" i="1"/>
  <c r="K17" i="1" s="1"/>
  <c r="J22" i="1"/>
  <c r="J17" i="1" s="1"/>
  <c r="I22" i="1"/>
  <c r="I17" i="1" s="1"/>
  <c r="H22" i="1"/>
  <c r="H17" i="1" s="1"/>
  <c r="G22" i="1"/>
  <c r="G17" i="1" s="1"/>
  <c r="F22" i="1"/>
  <c r="F17" i="1" s="1"/>
  <c r="E22" i="1"/>
  <c r="E17" i="1" s="1"/>
  <c r="E24" i="1" s="1"/>
  <c r="K25" i="10" l="1"/>
  <c r="L24" i="10"/>
  <c r="M24" i="10" s="1"/>
  <c r="K26" i="10"/>
  <c r="K24" i="11"/>
  <c r="J26" i="11"/>
  <c r="J27" i="11" s="1"/>
  <c r="J29" i="11" s="1"/>
  <c r="F24" i="1"/>
  <c r="K45" i="1"/>
  <c r="L46" i="1"/>
  <c r="I45" i="1"/>
  <c r="E42" i="1"/>
  <c r="E45" i="1" s="1"/>
  <c r="E46" i="1"/>
  <c r="H46" i="1"/>
  <c r="F46" i="1"/>
  <c r="G46" i="1"/>
  <c r="I46" i="1"/>
  <c r="K46" i="1"/>
  <c r="H45" i="1"/>
  <c r="J46" i="1"/>
  <c r="G45" i="1"/>
  <c r="N45" i="1"/>
  <c r="F45" i="1"/>
  <c r="M45" i="1"/>
  <c r="L45" i="1"/>
  <c r="N46" i="1"/>
  <c r="M46" i="1"/>
  <c r="J45" i="1"/>
  <c r="L51" i="1"/>
  <c r="F51" i="1"/>
  <c r="H51" i="1"/>
  <c r="J51" i="1"/>
  <c r="E51" i="1"/>
  <c r="K51" i="1"/>
  <c r="M51" i="1"/>
  <c r="N51" i="1"/>
  <c r="I51" i="1"/>
  <c r="G51" i="1"/>
  <c r="M25" i="10" l="1"/>
  <c r="M27" i="10" s="1"/>
  <c r="M29" i="10" s="1"/>
  <c r="M26" i="10"/>
  <c r="K27" i="10"/>
  <c r="K29" i="10" s="1"/>
  <c r="L25" i="10"/>
  <c r="L26" i="10"/>
  <c r="K26" i="11"/>
  <c r="K25" i="11"/>
  <c r="G24" i="1"/>
  <c r="H24" i="1" s="1"/>
  <c r="I24" i="1" s="1"/>
  <c r="J24" i="1" s="1"/>
  <c r="K24" i="1" s="1"/>
  <c r="N49" i="1"/>
  <c r="L27" i="10" l="1"/>
  <c r="L29" i="10" s="1"/>
  <c r="E57" i="10" s="1"/>
  <c r="C13" i="2" s="1"/>
  <c r="C15" i="2" s="1"/>
  <c r="K27" i="11"/>
  <c r="K29" i="11" s="1"/>
  <c r="E57" i="11" s="1"/>
  <c r="D13" i="2" s="1"/>
  <c r="L24" i="1"/>
  <c r="D14" i="2" l="1"/>
  <c r="D15" i="2"/>
  <c r="C14" i="2"/>
  <c r="M24" i="1"/>
  <c r="N24" i="1" l="1"/>
  <c r="N29" i="1" l="1"/>
  <c r="N53" i="1"/>
  <c r="N54" i="1" s="1"/>
  <c r="F20" i="1"/>
  <c r="E26" i="1"/>
  <c r="M20" i="1"/>
  <c r="N20" i="1"/>
  <c r="G19" i="1"/>
  <c r="K20" i="1"/>
  <c r="J19" i="1"/>
  <c r="L20" i="1"/>
  <c r="I19" i="1"/>
  <c r="H19" i="1"/>
  <c r="E20" i="1"/>
  <c r="E34" i="1" s="1"/>
  <c r="E37" i="1" s="1"/>
  <c r="F26" i="1"/>
  <c r="F25" i="1"/>
  <c r="G25" i="1"/>
  <c r="I25" i="1"/>
  <c r="J25" i="1"/>
  <c r="H25" i="1"/>
  <c r="K26" i="1"/>
  <c r="G26" i="1"/>
  <c r="I26" i="1"/>
  <c r="L26" i="1"/>
  <c r="M26" i="1"/>
  <c r="M25" i="1"/>
  <c r="M27" i="1" s="1"/>
  <c r="N26" i="1"/>
  <c r="L19" i="1"/>
  <c r="L21" i="1" s="1"/>
  <c r="G20" i="1"/>
  <c r="M19" i="1"/>
  <c r="M21" i="1" s="1"/>
  <c r="E25" i="1"/>
  <c r="H20" i="1"/>
  <c r="I20" i="1"/>
  <c r="N19" i="1"/>
  <c r="N21" i="1" s="1"/>
  <c r="F19" i="1"/>
  <c r="J20" i="1"/>
  <c r="K19" i="1"/>
  <c r="K21" i="1" s="1"/>
  <c r="J26" i="1"/>
  <c r="H26" i="1"/>
  <c r="K25" i="1"/>
  <c r="E19" i="1"/>
  <c r="L25" i="1"/>
  <c r="N25" i="1"/>
  <c r="N27" i="1" s="1"/>
  <c r="G21" i="1" l="1"/>
  <c r="G49" i="1" s="1"/>
  <c r="H21" i="1"/>
  <c r="H49" i="1" s="1"/>
  <c r="H27" i="1"/>
  <c r="K27" i="1"/>
  <c r="E27" i="1"/>
  <c r="L27" i="1"/>
  <c r="I21" i="1"/>
  <c r="I49" i="1" s="1"/>
  <c r="L29" i="1"/>
  <c r="J21" i="1"/>
  <c r="J49" i="1" s="1"/>
  <c r="K29" i="1"/>
  <c r="M49" i="1"/>
  <c r="M29" i="1"/>
  <c r="L49" i="1"/>
  <c r="J27" i="1"/>
  <c r="K49" i="1"/>
  <c r="I27" i="1"/>
  <c r="E21" i="1"/>
  <c r="G27" i="1"/>
  <c r="F21" i="1"/>
  <c r="F27" i="1"/>
  <c r="H29" i="1" l="1"/>
  <c r="I29" i="1"/>
  <c r="G29" i="1"/>
  <c r="J29" i="1"/>
  <c r="F29" i="1"/>
  <c r="F49" i="1"/>
  <c r="E56" i="1"/>
  <c r="B9" i="2" s="1"/>
  <c r="E59" i="1"/>
  <c r="E29" i="1"/>
  <c r="E35" i="1" l="1"/>
  <c r="E57" i="1"/>
  <c r="B13" i="2" s="1"/>
  <c r="B10" i="2"/>
  <c r="B11" i="2"/>
  <c r="E60" i="1" l="1"/>
  <c r="E62" i="1" s="1"/>
  <c r="E68" i="1" s="1"/>
  <c r="B17" i="2" s="1"/>
  <c r="E38" i="1"/>
  <c r="E49" i="1" s="1"/>
  <c r="B14" i="2"/>
  <c r="B15" i="2"/>
  <c r="E52" i="1" l="1"/>
  <c r="E53" i="1" s="1"/>
  <c r="E54" i="1" s="1"/>
  <c r="L52" i="1"/>
  <c r="L53" i="1" s="1"/>
  <c r="L54" i="1" s="1"/>
  <c r="H52" i="1"/>
  <c r="H53" i="1" s="1"/>
  <c r="H54" i="1" s="1"/>
  <c r="K52" i="1"/>
  <c r="K53" i="1" s="1"/>
  <c r="K54" i="1" s="1"/>
  <c r="M52" i="1"/>
  <c r="M53" i="1" s="1"/>
  <c r="M54" i="1" s="1"/>
  <c r="F52" i="1"/>
  <c r="F53" i="1" s="1"/>
  <c r="F54" i="1" s="1"/>
  <c r="G52" i="1"/>
  <c r="G53" i="1" s="1"/>
  <c r="G54" i="1" s="1"/>
  <c r="N52" i="1"/>
  <c r="I52" i="1"/>
  <c r="I53" i="1" s="1"/>
  <c r="I54" i="1" s="1"/>
  <c r="J52" i="1"/>
  <c r="J53" i="1" s="1"/>
  <c r="J54" i="1" s="1"/>
  <c r="E64" i="1" l="1"/>
  <c r="E65" i="1"/>
  <c r="E70" i="1" s="1"/>
  <c r="B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tc={ABA8D5F3-A7ED-954F-8C90-89CCDBBCD0BE}</author>
    <author>tc={0F49A58C-1FBA-944E-ADD6-6C9A95AAC68F}</author>
    <author>tc={720772C4-0F55-7644-9792-D6D221BA05F3}</author>
  </authors>
  <commentList>
    <comment ref="B2" authorId="0" shapeId="0" xr:uid="{ABA8D5F3-A7ED-954F-8C90-89CCDBBCD0BE}">
      <text>
        <t>[Threaded comment]
Your version of Excel allows you to read this threaded comment; however, any edits to it will get removed if the file is opened in a newer version of Excel. Learn more: https://go.microsoft.com/fwlink/?linkid=870924
Comment:
    This spreadsheet can accommodate any term up to 120 months. Tenant improvements and leasing commissions are amortized at the discount rate &amp; all cash flows are taken to a present value based on the discount rate.</t>
      </text>
    </comment>
    <comment ref="B68" authorId="1" shapeId="0" xr:uid="{0F49A58C-1FBA-944E-ADD6-6C9A95AAC68F}">
      <text>
        <t>[Threaded comment]
Your version of Excel allows you to read this threaded comment; however, any edits to it will get removed if the file is opened in a newer version of Excel. Learn more: https://go.microsoft.com/fwlink/?linkid=870924
Comment:
    Cash flows are not discounted, free rent, tenant improvements and leasing commissions are accounted for at the time they occur.</t>
      </text>
    </comment>
    <comment ref="B70" authorId="2" shapeId="0" xr:uid="{720772C4-0F55-7644-9792-D6D221BA05F3}">
      <text>
        <t>[Threaded comment]
Your version of Excel allows you to read this threaded comment; however, any edits to it will get removed if the file is opened in a newer version of Excel. Learn more: https://go.microsoft.com/fwlink/?linkid=870924
Comment:
    Lease Cash Flows are discounted back to present values and free rent, tenant improvements and leasing commissions are amortized over the lease term.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tc={A2F0D5D3-FC7A-BC48-8C36-1AEEB15DD262}</author>
    <author>tc={10F7C513-53AD-C443-BDCF-CE7F64213C2F}</author>
    <author>tc={1986DA92-9648-7A43-9237-67AE01071D8A}</author>
  </authors>
  <commentList>
    <comment ref="B2" authorId="0" shapeId="0" xr:uid="{A2F0D5D3-FC7A-BC48-8C36-1AEEB15DD262}">
      <text>
        <t>[Threaded comment]
Your version of Excel allows you to read this threaded comment; however, any edits to it will get removed if the file is opened in a newer version of Excel. Learn more: https://go.microsoft.com/fwlink/?linkid=870924
Comment:
    This spreadsheet can accommodate any term up to 120 months. Tenant improvements and leasing commissions are amortized at the discount rate &amp; all cash flows are taken to a present value based on the discount rate.</t>
      </text>
    </comment>
    <comment ref="B68" authorId="1" shapeId="0" xr:uid="{10F7C513-53AD-C443-BDCF-CE7F64213C2F}">
      <text>
        <t>[Threaded comment]
Your version of Excel allows you to read this threaded comment; however, any edits to it will get removed if the file is opened in a newer version of Excel. Learn more: https://go.microsoft.com/fwlink/?linkid=870924
Comment:
    Cash flows are not discounted, free rent, tenant improvements and leasing commissions are accounted for at the time they occur.</t>
      </text>
    </comment>
    <comment ref="B70" authorId="2" shapeId="0" xr:uid="{1986DA92-9648-7A43-9237-67AE01071D8A}">
      <text>
        <t>[Threaded comment]
Your version of Excel allows you to read this threaded comment; however, any edits to it will get removed if the file is opened in a newer version of Excel. Learn more: https://go.microsoft.com/fwlink/?linkid=870924
Comment:
    Lease Cash Flows are discounted back to present values and free rent, tenant improvements and leasing commissions are amortized over the lease term.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tc={F797234F-AC90-1D41-BFD3-0EE0D8F64418}</author>
    <author>tc={2434A94D-C487-2D40-888D-D47C6A025F5C}</author>
    <author>tc={B42D345F-0E5B-4A4F-8F61-7178033F59D7}</author>
  </authors>
  <commentList>
    <comment ref="B2" authorId="0" shapeId="0" xr:uid="{F797234F-AC90-1D41-BFD3-0EE0D8F64418}">
      <text>
        <t>[Threaded comment]
Your version of Excel allows you to read this threaded comment; however, any edits to it will get removed if the file is opened in a newer version of Excel. Learn more: https://go.microsoft.com/fwlink/?linkid=870924
Comment:
    This spreadsheet can accommodate any term up to 120 months. Tenant improvements and leasing commissions are amortized at the discount rate &amp; all cash flows are taken to a present value based on the discount rate.</t>
      </text>
    </comment>
    <comment ref="B68" authorId="1" shapeId="0" xr:uid="{2434A94D-C487-2D40-888D-D47C6A025F5C}">
      <text>
        <t>[Threaded comment]
Your version of Excel allows you to read this threaded comment; however, any edits to it will get removed if the file is opened in a newer version of Excel. Learn more: https://go.microsoft.com/fwlink/?linkid=870924
Comment:
    Cash flows are not discounted, free rent, tenant improvements and leasing commissions are accounted for at the time they occur.</t>
      </text>
    </comment>
    <comment ref="B70" authorId="2" shapeId="0" xr:uid="{B42D345F-0E5B-4A4F-8F61-7178033F59D7}">
      <text>
        <t>[Threaded comment]
Your version of Excel allows you to read this threaded comment; however, any edits to it will get removed if the file is opened in a newer version of Excel. Learn more: https://go.microsoft.com/fwlink/?linkid=870924
Comment:
    Lease Cash Flows are discounted back to present values and free rent, tenant improvements and leasing commissions are amortized over the lease term.</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tc={6DCB01DE-476E-274E-89C3-5B9427F50652}</author>
    <author>tc={D9AAF0A0-2EE6-E94F-B6D1-1AF69665E108}</author>
    <author>tc={FF7AB0F3-2128-FB4B-93C1-3F06046C32B3}</author>
  </authors>
  <commentList>
    <comment ref="B2" authorId="0" shapeId="0" xr:uid="{6DCB01DE-476E-274E-89C3-5B9427F50652}">
      <text>
        <t>[Threaded comment]
Your version of Excel allows you to read this threaded comment; however, any edits to it will get removed if the file is opened in a newer version of Excel. Learn more: https://go.microsoft.com/fwlink/?linkid=870924
Comment:
    This spreadsheet can accommodate any term up to 120 months. Tenant improvements and leasing commissions are amortized at the discount rate &amp; all cash flows are taken to a present value based on the discount rate.</t>
      </text>
    </comment>
    <comment ref="B68" authorId="1" shapeId="0" xr:uid="{D9AAF0A0-2EE6-E94F-B6D1-1AF69665E108}">
      <text>
        <t>[Threaded comment]
Your version of Excel allows you to read this threaded comment; however, any edits to it will get removed if the file is opened in a newer version of Excel. Learn more: https://go.microsoft.com/fwlink/?linkid=870924
Comment:
    Cash flows are not discounted, free rent, tenant improvements and leasing commissions are accounted for at the time they occur.</t>
      </text>
    </comment>
    <comment ref="B70" authorId="2" shapeId="0" xr:uid="{FF7AB0F3-2128-FB4B-93C1-3F06046C32B3}">
      <text>
        <t>[Threaded comment]
Your version of Excel allows you to read this threaded comment; however, any edits to it will get removed if the file is opened in a newer version of Excel. Learn more: https://go.microsoft.com/fwlink/?linkid=870924
Comment:
    Lease Cash Flows are discounted back to present values and free rent, tenant improvements and leasing commissions are amortized over the lease term.</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tc={7A315ED7-B8FC-3B4E-80B8-EC5AABE953F7}</author>
    <author>tc={0F658C99-CFA6-C04D-B3B9-339443EDCA56}</author>
  </authors>
  <commentList>
    <comment ref="A17" authorId="0" shapeId="0" xr:uid="{7A315ED7-B8FC-3B4E-80B8-EC5AABE953F7}">
      <text>
        <t xml:space="preserve">[Threaded comment]
Your version of Excel allows you to read this threaded comment; however, any edits to it will get removed if the file is opened in a newer version of Excel. Learn more: https://go.microsoft.com/fwlink/?linkid=870924
Comment:
    Cash flows are not discounted, free rent, tenant improvements and leasing commissions are accounted for at the time they occur.
</t>
      </text>
    </comment>
    <comment ref="A19" authorId="1" shapeId="0" xr:uid="{0F658C99-CFA6-C04D-B3B9-339443EDCA56}">
      <text>
        <t>[Threaded comment]
Your version of Excel allows you to read this threaded comment; however, any edits to it will get removed if the file is opened in a newer version of Excel. Learn more: https://go.microsoft.com/fwlink/?linkid=870924
Comment:
    Lease Cash Flows are discounted back to present values and free rent, tenant improvements and leasing commissions are amortized over the lease term.</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tc={2F33142A-B908-8349-9213-11D4BA65F9A0}</author>
    <author>tc={02EB46CB-12BB-304E-82BB-2DBCE0094CD6}</author>
    <author>tc={FF557609-D97E-2240-8A52-ACDA63460446}</author>
  </authors>
  <commentList>
    <comment ref="B2" authorId="0" shapeId="0" xr:uid="{2F33142A-B908-8349-9213-11D4BA65F9A0}">
      <text>
        <t>[Threaded comment]
Your version of Excel allows you to read this threaded comment; however, any edits to it will get removed if the file is opened in a newer version of Excel. Learn more: https://go.microsoft.com/fwlink/?linkid=870924
Comment:
    This spreadsheet can accommodate any term up to 120 months. Tenant improvements and leasing commissions are amortized at the discount rate &amp; all cash flows are taken to a present value based on the discount rate.</t>
      </text>
    </comment>
    <comment ref="B68" authorId="1" shapeId="0" xr:uid="{02EB46CB-12BB-304E-82BB-2DBCE0094CD6}">
      <text>
        <t>[Threaded comment]
Your version of Excel allows you to read this threaded comment; however, any edits to it will get removed if the file is opened in a newer version of Excel. Learn more: https://go.microsoft.com/fwlink/?linkid=870924
Comment:
    Cash flows are not discounted, free rent, tenant improvements and leasing commissions are accounted for at the time they occur.</t>
      </text>
    </comment>
    <comment ref="B70" authorId="2" shapeId="0" xr:uid="{FF557609-D97E-2240-8A52-ACDA63460446}">
      <text>
        <t>[Threaded comment]
Your version of Excel allows you to read this threaded comment; however, any edits to it will get removed if the file is opened in a newer version of Excel. Learn more: https://go.microsoft.com/fwlink/?linkid=870924
Comment:
    Lease Cash Flows are discounted back to present values and free rent, tenant improvements and leasing commissions are amortized over the lease term.</t>
      </text>
    </comment>
  </commentList>
</comments>
</file>

<file path=xl/sharedStrings.xml><?xml version="1.0" encoding="utf-8"?>
<sst xmlns="http://schemas.openxmlformats.org/spreadsheetml/2006/main" count="306" uniqueCount="71">
  <si>
    <t>NET EFFECTIVE RENT CALCULATOR</t>
  </si>
  <si>
    <t>*** IMPORTANT ***</t>
  </si>
  <si>
    <t>Input in blue cells (manually clear when finished)</t>
  </si>
  <si>
    <t>Grey cells are formula cells - LOCKED</t>
  </si>
  <si>
    <t>Size:</t>
  </si>
  <si>
    <t>Square Feet</t>
  </si>
  <si>
    <t>Lease Term:</t>
  </si>
  <si>
    <t>Months</t>
  </si>
  <si>
    <t>Years</t>
  </si>
  <si>
    <t>Tenant Improvement Allowance:</t>
  </si>
  <si>
    <t>(Enter in Dollars)</t>
  </si>
  <si>
    <t>Leasing Commissions / Other:</t>
  </si>
  <si>
    <t>Year</t>
  </si>
  <si>
    <t>Net Rental Rate - per square foot</t>
  </si>
  <si>
    <t>Net (Base) Rent - partial year</t>
  </si>
  <si>
    <t>Net (Base) Rent - per year</t>
  </si>
  <si>
    <t>Operating Costs - per square foot</t>
  </si>
  <si>
    <t>Additional Rent - partial year</t>
  </si>
  <si>
    <t>Additional Rent - per year</t>
  </si>
  <si>
    <t>Total (Gross) Rent</t>
  </si>
  <si>
    <t>Free Net Rent Periods (in months)</t>
  </si>
  <si>
    <t>Free Gross Rent Periods (in months)</t>
  </si>
  <si>
    <t>Less Free Net Rent</t>
  </si>
  <si>
    <t>Less Free Gross Rent</t>
  </si>
  <si>
    <t>Percent</t>
  </si>
  <si>
    <t>Time Period Zero (0)</t>
  </si>
  <si>
    <t>Nper</t>
  </si>
  <si>
    <t>Nper test</t>
  </si>
  <si>
    <t>Amortized Tenant Improvements</t>
  </si>
  <si>
    <t>Amortized Leasing Commissions / Other</t>
  </si>
  <si>
    <t>Less Amortized Tenant Improvements</t>
  </si>
  <si>
    <t>Less Amortized Leasing Commissions / Other</t>
  </si>
  <si>
    <t>Net Present Value</t>
  </si>
  <si>
    <t>Net Present Value test</t>
  </si>
  <si>
    <t>Annual Net Effective Rent (Pre-Discounting)</t>
  </si>
  <si>
    <t>Net Effective Rent</t>
  </si>
  <si>
    <t>Amortization payments</t>
  </si>
  <si>
    <t>Net Rent test</t>
  </si>
  <si>
    <t>Gross Rent test</t>
  </si>
  <si>
    <t>Test 2</t>
  </si>
  <si>
    <t>Payments test</t>
  </si>
  <si>
    <t>Property Name / Address:</t>
  </si>
  <si>
    <t>Operating Costs Yearly Escalation:</t>
  </si>
  <si>
    <t>Discount Rate:</t>
  </si>
  <si>
    <t>Present Value of Lease Cash Flows</t>
  </si>
  <si>
    <t>PSF</t>
  </si>
  <si>
    <t>Year 1 Operating Costs</t>
  </si>
  <si>
    <r>
      <t>Lease Term (</t>
    </r>
    <r>
      <rPr>
        <b/>
        <sz val="10"/>
        <color rgb="FFC00000"/>
        <rFont val="Arial"/>
        <family val="2"/>
      </rPr>
      <t>IN MONTHS</t>
    </r>
    <r>
      <rPr>
        <b/>
        <sz val="10"/>
        <color theme="1"/>
        <rFont val="Arial"/>
        <family val="2"/>
      </rPr>
      <t>):</t>
    </r>
  </si>
  <si>
    <t>Property / Scenario</t>
  </si>
  <si>
    <t>Average NOI</t>
  </si>
  <si>
    <t>Lease Term (months)</t>
  </si>
  <si>
    <t>Average Gross Rent</t>
  </si>
  <si>
    <t>Total NOI</t>
  </si>
  <si>
    <t>Total Gross Rent</t>
  </si>
  <si>
    <t>Less TI's and Commissions</t>
  </si>
  <si>
    <t>Less Free Rent</t>
  </si>
  <si>
    <t>Total Effective Rent (w/o discounting)</t>
  </si>
  <si>
    <t>Total Net Rent</t>
  </si>
  <si>
    <t>Sum of Present Values</t>
  </si>
  <si>
    <t>Average Monthlyl NOI</t>
  </si>
  <si>
    <t>Average Monthly Gross Rent</t>
  </si>
  <si>
    <t>Option Tab</t>
  </si>
  <si>
    <t>NET EFFECTIVE RENT CALCULATOR &amp; COMPARISON TOOL</t>
  </si>
  <si>
    <t>NOTE: This page will autopopulate based on the data inputted in the following tabs</t>
  </si>
  <si>
    <t>`</t>
  </si>
  <si>
    <t>This complimentary workbook is provided by Chad Griffiths ("Chad") for general informational purposes only. Chad makes no representation or warranty of any kind, express or implied, regarding the accuracy, adequacy, validity, reliability, availability or completeness of any information in the document. Under no circumstance shall Chad have any liability to you for any loss or damage of any kind incurred as a result of the use of the document or reliance on any information provided in the document. Your use of the document and your reliance on any information on the document is solely at your own risk. Use of this document does not create an agency relationship. Chad strongly recommends and encourages you to get independent legal, accounting, banking and broker advice prior to making any financial or investment decisions.</t>
  </si>
  <si>
    <t>DISCLAIMER</t>
  </si>
  <si>
    <t>See full disclaimer here.</t>
  </si>
  <si>
    <t>Net Effective Rent (Simple Model)</t>
  </si>
  <si>
    <t>All cells in this tab are unlocked and all rows &amp; columns are unhidden. Most cells have conditional formatting on them as well. There may have been easier ways to perform these calculations but this represents my workflow to allow it to be dynamic and intuitive. Let me know if you find any errors!</t>
  </si>
  <si>
    <r>
      <rPr>
        <b/>
        <sz val="10"/>
        <color rgb="FF000000"/>
        <rFont val="Arial"/>
        <family val="2"/>
      </rPr>
      <t>NOTE</t>
    </r>
    <r>
      <rPr>
        <sz val="10"/>
        <color rgb="FF000000"/>
        <rFont val="Arial"/>
        <family val="2"/>
      </rPr>
      <t xml:space="preserve">: This workbook and all related spreadsheets are still in beta and there may be errors.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</si>
</sst>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5" formatCode="_(&quot;$&quot;* #,##0_);_(&quot;$&quot;* \(#,##0\);_(&quot;$&quot;* &quot;-&quot;??_);_(@_)"/>
    <numFmt numFmtId="166" formatCode="0.0%"/>
  </numFmts>
  <fonts count="15" x14ac:knownFonts="1">
    <font>
      <sz val="10"/>
      <color rgb="FF000000"/>
      <name val="Arial"/>
      <family val="2"/>
    </font>
    <font>
      <sz val="10"/>
      <color rgb="FF000000"/>
      <name val="Arial"/>
      <family val="2"/>
    </font>
    <font>
      <b/>
      <sz val="16"/>
      <color theme="0"/>
      <name val="Arial"/>
      <family val="2"/>
    </font>
    <font>
      <b/>
      <sz val="10"/>
      <color theme="1"/>
      <name val="Arial"/>
      <family val="2"/>
    </font>
    <font>
      <sz val="10"/>
      <color theme="1"/>
      <name val="Arial"/>
      <family val="2"/>
    </font>
    <font>
      <sz val="10"/>
      <name val="Arial"/>
      <family val="2"/>
    </font>
    <font>
      <b/>
      <sz val="10"/>
      <color theme="0"/>
      <name val="Arial"/>
      <family val="2"/>
    </font>
    <font>
      <sz val="10"/>
      <color theme="0"/>
      <name val="Arial"/>
      <family val="2"/>
    </font>
    <font>
      <b/>
      <sz val="10"/>
      <color rgb="FFC00000"/>
      <name val="Arial"/>
      <family val="2"/>
    </font>
    <font>
      <sz val="10"/>
      <color rgb="FF000000"/>
      <name val="Tahoma"/>
      <family val="2"/>
    </font>
    <font>
      <b/>
      <sz val="10"/>
      <color rgb="FF000000"/>
      <name val="Arial"/>
      <family val="2"/>
    </font>
    <font>
      <u/>
      <sz val="10"/>
      <color theme="10"/>
      <name val="Arial"/>
      <family val="2"/>
    </font>
    <font>
      <sz val="16"/>
      <color rgb="FF000000"/>
      <name val="Arial"/>
      <family val="2"/>
    </font>
    <font>
      <sz val="12"/>
      <color rgb="FF000000"/>
      <name val="Arial"/>
      <family val="2"/>
    </font>
    <font>
      <sz val="20"/>
      <color rgb="FF000000"/>
      <name val="Arial"/>
      <family val="2"/>
    </font>
  </fonts>
  <fills count="14">
    <fill>
      <patternFill patternType="none"/>
    </fill>
    <fill>
      <patternFill patternType="gray125"/>
    </fill>
    <fill>
      <patternFill patternType="solid">
        <fgColor theme="4" tint="-0.499984740745262"/>
        <bgColor indexed="64"/>
      </patternFill>
    </fill>
    <fill>
      <patternFill patternType="solid">
        <fgColor theme="6" tint="0.59999389629810485"/>
        <bgColor indexed="64"/>
      </patternFill>
    </fill>
    <fill>
      <patternFill patternType="solid">
        <fgColor rgb="FFCFE2F3"/>
        <bgColor rgb="FFCFE2F3"/>
      </patternFill>
    </fill>
    <fill>
      <patternFill patternType="solid">
        <fgColor theme="0" tint="-4.9989318521683403E-2"/>
        <bgColor rgb="FFEFEFEF"/>
      </patternFill>
    </fill>
    <fill>
      <patternFill patternType="solid">
        <fgColor theme="0" tint="-4.9989318521683403E-2"/>
        <bgColor indexed="64"/>
      </patternFill>
    </fill>
    <fill>
      <patternFill patternType="solid">
        <fgColor rgb="FFFFFF00"/>
        <bgColor indexed="64"/>
      </patternFill>
    </fill>
    <fill>
      <patternFill patternType="solid">
        <fgColor rgb="FFC00000"/>
        <bgColor indexed="64"/>
      </patternFill>
    </fill>
    <fill>
      <patternFill patternType="solid">
        <fgColor theme="8" tint="0.79998168889431442"/>
        <bgColor indexed="64"/>
      </patternFill>
    </fill>
    <fill>
      <patternFill patternType="solid">
        <fgColor theme="8" tint="0.79998168889431442"/>
        <bgColor rgb="FFCFE2F3"/>
      </patternFill>
    </fill>
    <fill>
      <patternFill patternType="solid">
        <fgColor rgb="FFFF0000"/>
        <bgColor indexed="64"/>
      </patternFill>
    </fill>
    <fill>
      <patternFill patternType="solid">
        <fgColor theme="9" tint="0.79998168889431442"/>
        <bgColor indexed="64"/>
      </patternFill>
    </fill>
    <fill>
      <patternFill patternType="solid">
        <fgColor theme="9" tint="0.39997558519241921"/>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ck">
        <color rgb="FF000000"/>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05">
    <xf numFmtId="0" fontId="0" fillId="0" borderId="0" xfId="0"/>
    <xf numFmtId="0" fontId="0" fillId="0" borderId="0" xfId="0" applyProtection="1">
      <protection locked="0"/>
    </xf>
    <xf numFmtId="0" fontId="4" fillId="0" borderId="0" xfId="0" applyFont="1" applyAlignment="1" applyProtection="1">
      <alignment horizontal="center"/>
      <protection locked="0"/>
    </xf>
    <xf numFmtId="0" fontId="4" fillId="5" borderId="6" xfId="0" applyFont="1" applyFill="1" applyBorder="1" applyAlignment="1" applyProtection="1">
      <alignment horizontal="left"/>
      <protection locked="0"/>
    </xf>
    <xf numFmtId="0" fontId="5" fillId="6" borderId="7" xfId="0" applyFont="1" applyFill="1" applyBorder="1" applyAlignment="1" applyProtection="1">
      <alignment horizontal="left"/>
      <protection locked="0"/>
    </xf>
    <xf numFmtId="0" fontId="4" fillId="6" borderId="8" xfId="0" applyFont="1" applyFill="1" applyBorder="1" applyAlignment="1" applyProtection="1">
      <alignment horizontal="left"/>
      <protection locked="0"/>
    </xf>
    <xf numFmtId="0" fontId="3" fillId="0" borderId="1" xfId="0" applyFont="1" applyBorder="1" applyAlignment="1">
      <alignment horizontal="left"/>
    </xf>
    <xf numFmtId="0" fontId="3" fillId="0" borderId="4" xfId="0" applyFont="1" applyBorder="1" applyAlignment="1">
      <alignment horizontal="left"/>
    </xf>
    <xf numFmtId="0" fontId="4" fillId="0" borderId="5" xfId="0" applyFont="1" applyBorder="1" applyAlignment="1" applyProtection="1">
      <alignment horizontal="center"/>
      <protection locked="0"/>
    </xf>
    <xf numFmtId="0" fontId="4" fillId="0" borderId="5" xfId="0" applyFont="1" applyBorder="1" applyAlignment="1">
      <alignment horizontal="left"/>
    </xf>
    <xf numFmtId="0" fontId="3" fillId="7" borderId="4" xfId="0" applyFont="1" applyFill="1" applyBorder="1" applyAlignment="1">
      <alignment horizontal="left"/>
    </xf>
    <xf numFmtId="0" fontId="4" fillId="7" borderId="5" xfId="0" applyFont="1" applyFill="1" applyBorder="1" applyAlignment="1">
      <alignment horizontal="left"/>
    </xf>
    <xf numFmtId="0" fontId="0" fillId="7" borderId="0" xfId="0" applyFill="1" applyProtection="1">
      <protection locked="0"/>
    </xf>
    <xf numFmtId="0" fontId="5" fillId="0" borderId="0" xfId="0" applyFont="1" applyAlignment="1" applyProtection="1">
      <alignment vertical="center"/>
      <protection locked="0"/>
    </xf>
    <xf numFmtId="0" fontId="3" fillId="0" borderId="6"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xf>
    <xf numFmtId="0" fontId="3" fillId="0" borderId="0" xfId="0" applyFont="1" applyAlignment="1">
      <alignment horizontal="left"/>
    </xf>
    <xf numFmtId="0" fontId="3" fillId="0" borderId="0" xfId="0" applyFont="1" applyAlignment="1" applyProtection="1">
      <alignment horizontal="center"/>
      <protection locked="0"/>
    </xf>
    <xf numFmtId="44" fontId="4" fillId="0" borderId="0" xfId="1" applyFont="1" applyAlignment="1" applyProtection="1">
      <alignment horizontal="center"/>
      <protection locked="0"/>
    </xf>
    <xf numFmtId="10" fontId="4" fillId="0" borderId="0" xfId="0" applyNumberFormat="1" applyFont="1" applyAlignment="1" applyProtection="1">
      <alignment horizontal="center"/>
      <protection locked="0"/>
    </xf>
    <xf numFmtId="165" fontId="4" fillId="0" borderId="0" xfId="1" applyNumberFormat="1" applyFont="1" applyAlignment="1" applyProtection="1">
      <alignment horizontal="center"/>
      <protection locked="0"/>
    </xf>
    <xf numFmtId="165" fontId="4" fillId="0" borderId="0" xfId="1" applyNumberFormat="1" applyFont="1" applyAlignment="1" applyProtection="1">
      <alignment horizontal="center"/>
      <protection hidden="1"/>
    </xf>
    <xf numFmtId="165" fontId="7" fillId="0" borderId="0" xfId="1" applyNumberFormat="1" applyFont="1" applyFill="1" applyAlignment="1" applyProtection="1">
      <alignment horizontal="center"/>
      <protection hidden="1"/>
    </xf>
    <xf numFmtId="165" fontId="4" fillId="0" borderId="0" xfId="1" applyNumberFormat="1" applyFont="1" applyAlignment="1" applyProtection="1">
      <alignment horizontal="center"/>
      <protection locked="0" hidden="1"/>
    </xf>
    <xf numFmtId="165" fontId="4" fillId="0" borderId="0" xfId="0" applyNumberFormat="1" applyFont="1" applyAlignment="1" applyProtection="1">
      <alignment horizontal="center"/>
      <protection locked="0" hidden="1"/>
    </xf>
    <xf numFmtId="165" fontId="3" fillId="0" borderId="0" xfId="1" applyNumberFormat="1" applyFont="1" applyAlignment="1" applyProtection="1">
      <alignment horizontal="center"/>
      <protection hidden="1"/>
    </xf>
    <xf numFmtId="0" fontId="4" fillId="0" borderId="0" xfId="1" applyNumberFormat="1" applyFont="1" applyAlignment="1" applyProtection="1">
      <alignment horizontal="center"/>
      <protection locked="0"/>
    </xf>
    <xf numFmtId="165" fontId="4" fillId="0" borderId="0" xfId="0" applyNumberFormat="1" applyFont="1" applyAlignment="1" applyProtection="1">
      <alignment horizontal="center"/>
      <protection hidden="1"/>
    </xf>
    <xf numFmtId="44" fontId="4" fillId="0" borderId="0" xfId="1" applyFont="1" applyAlignment="1" applyProtection="1">
      <alignment horizontal="center"/>
      <protection locked="0" hidden="1"/>
    </xf>
    <xf numFmtId="0" fontId="4" fillId="0" borderId="0" xfId="0" applyFont="1" applyAlignment="1" applyProtection="1">
      <alignment horizontal="center"/>
      <protection locked="0" hidden="1"/>
    </xf>
    <xf numFmtId="44" fontId="4" fillId="0" borderId="0" xfId="1" applyFont="1" applyAlignment="1" applyProtection="1">
      <alignment horizontal="center"/>
      <protection hidden="1"/>
    </xf>
    <xf numFmtId="0" fontId="3" fillId="0" borderId="0" xfId="0" applyFont="1" applyBorder="1" applyAlignment="1">
      <alignment horizontal="left"/>
    </xf>
    <xf numFmtId="0" fontId="3" fillId="0" borderId="4" xfId="0" applyFont="1" applyFill="1" applyBorder="1" applyAlignment="1">
      <alignment horizontal="left"/>
    </xf>
    <xf numFmtId="0" fontId="4" fillId="0" borderId="5" xfId="0" applyFont="1" applyFill="1" applyBorder="1" applyAlignment="1">
      <alignment horizontal="left"/>
    </xf>
    <xf numFmtId="3" fontId="4" fillId="10" borderId="0" xfId="0" applyNumberFormat="1" applyFont="1" applyFill="1" applyAlignment="1" applyProtection="1">
      <alignment horizontal="right"/>
      <protection locked="0"/>
    </xf>
    <xf numFmtId="0" fontId="4" fillId="10" borderId="0" xfId="0" applyFont="1" applyFill="1" applyAlignment="1" applyProtection="1">
      <alignment horizontal="right"/>
      <protection locked="0"/>
    </xf>
    <xf numFmtId="0" fontId="0" fillId="0" borderId="0" xfId="0" applyFill="1" applyProtection="1">
      <protection locked="0"/>
    </xf>
    <xf numFmtId="0" fontId="3" fillId="0" borderId="2" xfId="0" applyFont="1" applyBorder="1" applyAlignment="1">
      <alignment horizontal="left"/>
    </xf>
    <xf numFmtId="0" fontId="3" fillId="7" borderId="0" xfId="0" applyFont="1" applyFill="1" applyBorder="1" applyAlignment="1">
      <alignment horizontal="left"/>
    </xf>
    <xf numFmtId="0" fontId="3" fillId="0" borderId="0" xfId="0" applyFont="1" applyFill="1" applyBorder="1" applyAlignment="1">
      <alignment horizontal="left"/>
    </xf>
    <xf numFmtId="0" fontId="3" fillId="0" borderId="9" xfId="0" applyFont="1" applyBorder="1" applyAlignment="1">
      <alignment horizontal="left"/>
    </xf>
    <xf numFmtId="0" fontId="3" fillId="0" borderId="0" xfId="1" applyNumberFormat="1" applyFont="1" applyAlignment="1" applyProtection="1">
      <alignment horizontal="center"/>
      <protection hidden="1"/>
    </xf>
    <xf numFmtId="8" fontId="4" fillId="0" borderId="0" xfId="0" applyNumberFormat="1" applyFont="1" applyAlignment="1" applyProtection="1">
      <alignment horizontal="center"/>
      <protection locked="0"/>
    </xf>
    <xf numFmtId="166" fontId="4" fillId="9" borderId="0" xfId="2" applyNumberFormat="1" applyFont="1" applyFill="1" applyAlignment="1" applyProtection="1">
      <alignment horizontal="right"/>
      <protection locked="0"/>
    </xf>
    <xf numFmtId="8" fontId="4" fillId="0" borderId="0" xfId="1" applyNumberFormat="1" applyFont="1" applyAlignment="1" applyProtection="1">
      <alignment horizontal="center"/>
      <protection hidden="1"/>
    </xf>
    <xf numFmtId="0" fontId="4" fillId="0" borderId="0" xfId="1" applyNumberFormat="1" applyFont="1" applyAlignment="1" applyProtection="1">
      <alignment horizontal="center"/>
      <protection hidden="1"/>
    </xf>
    <xf numFmtId="0" fontId="4" fillId="0" borderId="0" xfId="0" applyFont="1" applyAlignment="1">
      <alignment horizontal="center"/>
    </xf>
    <xf numFmtId="0" fontId="0" fillId="0" borderId="0" xfId="0" applyNumberFormat="1" applyAlignment="1" applyProtection="1">
      <alignment horizontal="center"/>
      <protection locked="0"/>
    </xf>
    <xf numFmtId="0" fontId="0" fillId="0" borderId="0" xfId="0" applyAlignment="1" applyProtection="1">
      <alignment horizontal="center"/>
      <protection locked="0"/>
    </xf>
    <xf numFmtId="9" fontId="4" fillId="10" borderId="0" xfId="2" applyFont="1" applyFill="1" applyAlignment="1" applyProtection="1">
      <alignment horizontal="right"/>
      <protection locked="0"/>
    </xf>
    <xf numFmtId="44" fontId="4" fillId="10" borderId="0" xfId="1" applyFont="1" applyFill="1" applyAlignment="1" applyProtection="1">
      <alignment horizontal="right"/>
      <protection locked="0"/>
    </xf>
    <xf numFmtId="165" fontId="4" fillId="10" borderId="0" xfId="1" applyNumberFormat="1" applyFont="1" applyFill="1" applyAlignment="1" applyProtection="1">
      <alignment horizontal="right"/>
      <protection locked="0"/>
    </xf>
    <xf numFmtId="165" fontId="4" fillId="10" borderId="9" xfId="1" applyNumberFormat="1" applyFont="1" applyFill="1" applyBorder="1" applyAlignment="1" applyProtection="1">
      <alignment horizontal="right"/>
      <protection locked="0"/>
    </xf>
    <xf numFmtId="44" fontId="3" fillId="0" borderId="10" xfId="1" applyNumberFormat="1" applyFont="1" applyFill="1" applyBorder="1" applyAlignment="1" applyProtection="1">
      <alignment horizontal="center"/>
      <protection hidden="1"/>
    </xf>
    <xf numFmtId="0" fontId="2" fillId="2" borderId="0" xfId="0" applyFont="1" applyFill="1" applyAlignment="1" applyProtection="1">
      <alignment horizontal="center" vertical="center"/>
      <protection locked="0"/>
    </xf>
    <xf numFmtId="0" fontId="8" fillId="3" borderId="1" xfId="0" applyFont="1" applyFill="1" applyBorder="1" applyAlignment="1" applyProtection="1">
      <alignment horizontal="center"/>
      <protection locked="0"/>
    </xf>
    <xf numFmtId="0" fontId="8" fillId="3" borderId="2"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3" fillId="4" borderId="4" xfId="0" applyFont="1" applyFill="1" applyBorder="1" applyAlignment="1" applyProtection="1">
      <alignment horizontal="left"/>
      <protection locked="0"/>
    </xf>
    <xf numFmtId="0" fontId="3" fillId="4" borderId="0" xfId="0" applyFont="1" applyFill="1" applyAlignment="1" applyProtection="1">
      <alignment horizontal="left"/>
      <protection locked="0"/>
    </xf>
    <xf numFmtId="0" fontId="3" fillId="4" borderId="5" xfId="0" applyFont="1" applyFill="1" applyBorder="1" applyAlignment="1" applyProtection="1">
      <alignment horizontal="left"/>
      <protection locked="0"/>
    </xf>
    <xf numFmtId="0" fontId="4" fillId="10" borderId="2" xfId="0" applyFont="1" applyFill="1" applyBorder="1" applyAlignment="1" applyProtection="1">
      <alignment horizontal="center"/>
      <protection locked="0"/>
    </xf>
    <xf numFmtId="0" fontId="0" fillId="9" borderId="3" xfId="0" applyFill="1" applyBorder="1" applyProtection="1">
      <protection locked="0"/>
    </xf>
    <xf numFmtId="0" fontId="6" fillId="8" borderId="1" xfId="0" applyFont="1" applyFill="1" applyBorder="1" applyAlignment="1" applyProtection="1">
      <alignment horizontal="center" vertical="center" wrapText="1"/>
      <protection locked="0"/>
    </xf>
    <xf numFmtId="0" fontId="6" fillId="8" borderId="2" xfId="0"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protection locked="0"/>
    </xf>
    <xf numFmtId="0" fontId="6" fillId="8" borderId="4" xfId="0" applyFont="1" applyFill="1" applyBorder="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8" borderId="5" xfId="0" applyFont="1" applyFill="1" applyBorder="1" applyAlignment="1" applyProtection="1">
      <alignment horizontal="center" vertical="center" wrapText="1"/>
      <protection locked="0"/>
    </xf>
    <xf numFmtId="0" fontId="6" fillId="8" borderId="6"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6" fillId="8" borderId="8" xfId="0" applyFont="1" applyFill="1" applyBorder="1" applyAlignment="1" applyProtection="1">
      <alignment horizontal="center" vertical="center" wrapText="1"/>
      <protection locked="0"/>
    </xf>
    <xf numFmtId="0" fontId="0" fillId="0" borderId="0" xfId="0" applyAlignment="1">
      <alignment horizontal="center"/>
    </xf>
    <xf numFmtId="0" fontId="10" fillId="0" borderId="0" xfId="0" applyFont="1" applyAlignment="1">
      <alignment horizontal="center" vertical="center"/>
    </xf>
    <xf numFmtId="0" fontId="0" fillId="0" borderId="0" xfId="0" applyFont="1" applyAlignment="1">
      <alignment horizontal="center"/>
    </xf>
    <xf numFmtId="165" fontId="0" fillId="0" borderId="0" xfId="1" applyNumberFormat="1" applyFont="1" applyAlignment="1">
      <alignment horizontal="center"/>
    </xf>
    <xf numFmtId="44" fontId="0" fillId="0" borderId="0" xfId="1" applyFont="1"/>
    <xf numFmtId="44" fontId="3" fillId="0" borderId="0" xfId="1" applyNumberFormat="1" applyFont="1" applyAlignment="1" applyProtection="1">
      <alignment horizontal="center"/>
      <protection hidden="1"/>
    </xf>
    <xf numFmtId="0" fontId="0" fillId="0" borderId="0" xfId="0" applyFont="1" applyProtection="1">
      <protection locked="0"/>
    </xf>
    <xf numFmtId="165" fontId="3" fillId="0" borderId="0" xfId="1" applyNumberFormat="1" applyFont="1" applyFill="1" applyAlignment="1" applyProtection="1">
      <alignment horizontal="center"/>
      <protection hidden="1"/>
    </xf>
    <xf numFmtId="165" fontId="4" fillId="0" borderId="0" xfId="1" applyNumberFormat="1" applyFont="1" applyAlignment="1" applyProtection="1">
      <alignment horizontal="left"/>
      <protection locked="0"/>
    </xf>
    <xf numFmtId="165" fontId="4" fillId="0" borderId="0" xfId="1" applyNumberFormat="1" applyFont="1" applyAlignment="1">
      <alignment horizontal="left"/>
    </xf>
    <xf numFmtId="165" fontId="0" fillId="0" borderId="0" xfId="1" applyNumberFormat="1" applyFont="1" applyProtection="1">
      <protection locked="0"/>
    </xf>
    <xf numFmtId="165" fontId="0" fillId="0" borderId="0" xfId="1" applyNumberFormat="1" applyFont="1" applyAlignment="1" applyProtection="1">
      <alignment horizontal="left"/>
      <protection locked="0"/>
    </xf>
    <xf numFmtId="44" fontId="4" fillId="0" borderId="0" xfId="1" applyNumberFormat="1" applyFont="1" applyAlignment="1">
      <alignment horizontal="left"/>
    </xf>
    <xf numFmtId="44" fontId="4" fillId="0" borderId="0" xfId="1" applyNumberFormat="1" applyFont="1" applyAlignment="1" applyProtection="1">
      <alignment horizontal="left"/>
      <protection locked="0"/>
    </xf>
    <xf numFmtId="44" fontId="0" fillId="0" borderId="0" xfId="1" applyNumberFormat="1" applyFont="1" applyAlignment="1" applyProtection="1">
      <alignment horizontal="left"/>
      <protection locked="0"/>
    </xf>
    <xf numFmtId="44" fontId="4" fillId="0" borderId="0" xfId="1" applyNumberFormat="1" applyFont="1" applyAlignment="1" applyProtection="1">
      <alignment horizontal="center"/>
      <protection locked="0"/>
    </xf>
    <xf numFmtId="44" fontId="0" fillId="0" borderId="0" xfId="1" applyNumberFormat="1" applyFont="1" applyProtection="1">
      <protection locked="0"/>
    </xf>
    <xf numFmtId="0" fontId="12" fillId="0" borderId="0" xfId="0" applyFont="1" applyAlignment="1">
      <alignment horizontal="center"/>
    </xf>
    <xf numFmtId="0" fontId="7" fillId="11" borderId="0" xfId="0" applyFont="1" applyFill="1" applyAlignment="1">
      <alignment horizontal="center" vertical="center" wrapText="1"/>
    </xf>
    <xf numFmtId="0" fontId="10" fillId="12" borderId="0" xfId="0" applyFont="1" applyFill="1"/>
    <xf numFmtId="44" fontId="10" fillId="12" borderId="0" xfId="1" applyFont="1" applyFill="1" applyAlignment="1">
      <alignment horizontal="center"/>
    </xf>
    <xf numFmtId="0" fontId="10" fillId="13" borderId="0" xfId="0" applyFont="1" applyFill="1"/>
    <xf numFmtId="44" fontId="10" fillId="13" borderId="0" xfId="1" applyFont="1" applyFill="1"/>
    <xf numFmtId="0" fontId="10" fillId="0" borderId="0" xfId="0" applyFont="1" applyFill="1"/>
    <xf numFmtId="44" fontId="10" fillId="0" borderId="0" xfId="1" applyFont="1" applyFill="1" applyAlignment="1">
      <alignment horizontal="center"/>
    </xf>
    <xf numFmtId="0" fontId="0" fillId="0" borderId="0" xfId="0" applyFill="1" applyAlignment="1">
      <alignment horizontal="center"/>
    </xf>
    <xf numFmtId="44" fontId="4" fillId="0" borderId="0" xfId="1" applyNumberFormat="1" applyFont="1" applyAlignment="1" applyProtection="1">
      <alignment horizontal="center"/>
    </xf>
    <xf numFmtId="0" fontId="13" fillId="0" borderId="0" xfId="0" applyFont="1" applyAlignment="1">
      <alignment horizontal="left" vertical="top" wrapText="1"/>
    </xf>
    <xf numFmtId="0" fontId="14" fillId="0" borderId="0" xfId="0" applyFont="1" applyAlignment="1">
      <alignment horizontal="center"/>
    </xf>
    <xf numFmtId="0" fontId="11" fillId="0" borderId="0" xfId="3"/>
    <xf numFmtId="0" fontId="5" fillId="6" borderId="9" xfId="0" applyFont="1" applyFill="1" applyBorder="1" applyAlignment="1" applyProtection="1">
      <alignment horizontal="left"/>
      <protection locked="0"/>
    </xf>
    <xf numFmtId="0" fontId="3" fillId="4" borderId="0" xfId="0" applyFont="1" applyFill="1" applyBorder="1" applyAlignment="1" applyProtection="1">
      <alignment horizontal="left"/>
      <protection locked="0"/>
    </xf>
  </cellXfs>
  <cellStyles count="4">
    <cellStyle name="Currency" xfId="1" builtinId="4"/>
    <cellStyle name="Hyperlink" xfId="3" builtinId="8"/>
    <cellStyle name="Normal" xfId="0" builtinId="0"/>
    <cellStyle name="Percent" xfId="2" builtinId="5"/>
  </cellStyles>
  <dxfs count="66">
    <dxf>
      <font>
        <color theme="1"/>
      </font>
      <fill>
        <patternFill>
          <bgColor theme="2"/>
        </patternFill>
      </fill>
    </dxf>
    <dxf>
      <fill>
        <patternFill patternType="solid">
          <fgColor rgb="FFCFE2F3"/>
          <bgColor rgb="FFCFE2F3"/>
        </patternFill>
      </fill>
    </dxf>
    <dxf>
      <font>
        <color theme="1"/>
      </font>
      <fill>
        <patternFill>
          <bgColor theme="2"/>
        </patternFill>
      </fill>
    </dxf>
    <dxf>
      <fill>
        <patternFill patternType="solid">
          <fgColor rgb="FFEFEFEF"/>
          <bgColor rgb="FFEFEFEF"/>
        </patternFill>
      </fill>
    </dxf>
    <dxf>
      <fill>
        <patternFill patternType="solid">
          <fgColor rgb="FFCFE2F3"/>
          <bgColor theme="2"/>
        </patternFill>
      </fill>
    </dxf>
    <dxf>
      <fill>
        <patternFill patternType="solid">
          <fgColor rgb="FFCFE2F3"/>
          <bgColor rgb="FFCFE2F3"/>
        </patternFill>
      </fill>
    </dxf>
    <dxf>
      <font>
        <color theme="1"/>
      </font>
      <fill>
        <patternFill>
          <bgColor theme="2"/>
        </patternFill>
      </fill>
    </dxf>
    <dxf>
      <fill>
        <patternFill patternType="solid">
          <fgColor rgb="FFCFE2F3"/>
          <bgColor rgb="FFCFE2F3"/>
        </patternFill>
      </fill>
    </dxf>
    <dxf>
      <font>
        <color theme="1"/>
      </font>
      <fill>
        <patternFill>
          <bgColor theme="2"/>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CFE2F3"/>
          <bgColor rgb="FFCFE2F3"/>
        </patternFill>
      </fill>
    </dxf>
    <dxf>
      <fill>
        <patternFill patternType="solid">
          <fgColor rgb="FFCFE2F3"/>
          <bgColor rgb="FFCFE2F3"/>
        </patternFill>
      </fill>
    </dxf>
    <dxf>
      <fill>
        <patternFill patternType="solid">
          <fgColor rgb="FFCFE2F3"/>
          <bgColor theme="2"/>
        </patternFill>
      </fill>
    </dxf>
    <dxf>
      <fill>
        <patternFill patternType="solid">
          <fgColor rgb="FFCFE2F3"/>
          <bgColor rgb="FFCFE2F3"/>
        </patternFill>
      </fill>
    </dxf>
    <dxf>
      <fill>
        <patternFill patternType="solid">
          <fgColor rgb="FFCFE2F3"/>
          <bgColor rgb="FFCFE2F3"/>
        </patternFill>
      </fill>
    </dxf>
    <dxf>
      <font>
        <color theme="1"/>
      </font>
      <fill>
        <patternFill>
          <bgColor theme="2"/>
        </patternFill>
      </fill>
    </dxf>
    <dxf>
      <fill>
        <patternFill patternType="solid">
          <fgColor rgb="FFCFE2F3"/>
          <bgColor rgb="FFCFE2F3"/>
        </patternFill>
      </fill>
    </dxf>
    <dxf>
      <font>
        <color theme="1"/>
      </font>
      <fill>
        <patternFill>
          <bgColor theme="2"/>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CFE2F3"/>
          <bgColor rgb="FFCFE2F3"/>
        </patternFill>
      </fill>
    </dxf>
    <dxf>
      <fill>
        <patternFill patternType="solid">
          <fgColor rgb="FFCFE2F3"/>
          <bgColor rgb="FFCFE2F3"/>
        </patternFill>
      </fill>
    </dxf>
    <dxf>
      <fill>
        <patternFill patternType="solid">
          <fgColor rgb="FFCFE2F3"/>
          <bgColor theme="2"/>
        </patternFill>
      </fill>
    </dxf>
    <dxf>
      <fill>
        <patternFill patternType="solid">
          <fgColor rgb="FFCFE2F3"/>
          <bgColor rgb="FFCFE2F3"/>
        </patternFill>
      </fill>
    </dxf>
    <dxf>
      <fill>
        <patternFill patternType="solid">
          <fgColor rgb="FFCFE2F3"/>
          <bgColor rgb="FFCFE2F3"/>
        </patternFill>
      </fill>
    </dxf>
    <dxf>
      <font>
        <color theme="1"/>
      </font>
      <fill>
        <patternFill>
          <bgColor theme="2"/>
        </patternFill>
      </fill>
    </dxf>
    <dxf>
      <fill>
        <patternFill patternType="solid">
          <fgColor rgb="FFCFE2F3"/>
          <bgColor rgb="FFCFE2F3"/>
        </patternFill>
      </fill>
    </dxf>
    <dxf>
      <font>
        <color theme="1"/>
      </font>
      <fill>
        <patternFill>
          <bgColor theme="2"/>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CFE2F3"/>
          <bgColor rgb="FFCFE2F3"/>
        </patternFill>
      </fill>
    </dxf>
    <dxf>
      <fill>
        <patternFill patternType="solid">
          <fgColor rgb="FFCFE2F3"/>
          <bgColor rgb="FFCFE2F3"/>
        </patternFill>
      </fill>
    </dxf>
    <dxf>
      <fill>
        <patternFill patternType="solid">
          <fgColor rgb="FFCFE2F3"/>
          <bgColor theme="2"/>
        </patternFill>
      </fill>
    </dxf>
    <dxf>
      <fill>
        <patternFill patternType="solid">
          <fgColor rgb="FFCFE2F3"/>
          <bgColor rgb="FFCFE2F3"/>
        </patternFill>
      </fill>
    </dxf>
    <dxf>
      <fill>
        <patternFill patternType="solid">
          <fgColor rgb="FFCFE2F3"/>
          <bgColor rgb="FFCFE2F3"/>
        </patternFill>
      </fill>
    </dxf>
    <dxf>
      <font>
        <color theme="1"/>
      </font>
      <fill>
        <patternFill>
          <bgColor theme="2"/>
        </patternFill>
      </fill>
    </dxf>
    <dxf>
      <fill>
        <patternFill patternType="solid">
          <fgColor rgb="FFCFE2F3"/>
          <bgColor rgb="FFCFE2F3"/>
        </patternFill>
      </fill>
    </dxf>
    <dxf>
      <font>
        <color theme="1"/>
      </font>
      <fill>
        <patternFill>
          <bgColor theme="2"/>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CFE2F3"/>
          <bgColor rgb="FFCFE2F3"/>
        </patternFill>
      </fill>
    </dxf>
    <dxf>
      <fill>
        <patternFill patternType="solid">
          <fgColor rgb="FFCFE2F3"/>
          <bgColor rgb="FFCFE2F3"/>
        </patternFill>
      </fill>
    </dxf>
    <dxf>
      <fill>
        <patternFill patternType="solid">
          <fgColor rgb="FFCFE2F3"/>
          <bgColor theme="2"/>
        </patternFill>
      </fill>
    </dxf>
    <dxf>
      <fill>
        <patternFill patternType="solid">
          <fgColor rgb="FFCFE2F3"/>
          <bgColor rgb="FFCFE2F3"/>
        </patternFill>
      </fill>
    </dxf>
    <dxf>
      <fill>
        <patternFill patternType="solid">
          <fgColor rgb="FFCFE2F3"/>
          <bgColor rgb="FFCFE2F3"/>
        </patternFill>
      </fill>
    </dxf>
    <dxf>
      <font>
        <color theme="1"/>
      </font>
      <fill>
        <patternFill>
          <bgColor theme="2"/>
        </patternFill>
      </fill>
    </dxf>
    <dxf>
      <fill>
        <patternFill patternType="solid">
          <fgColor rgb="FFCFE2F3"/>
          <bgColor rgb="FFCFE2F3"/>
        </patternFill>
      </fill>
    </dxf>
    <dxf>
      <font>
        <color theme="1"/>
      </font>
      <fill>
        <patternFill>
          <bgColor theme="2"/>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CFE2F3"/>
          <bgColor rgb="FFCFE2F3"/>
        </patternFill>
      </fill>
    </dxf>
    <dxf>
      <fill>
        <patternFill patternType="solid">
          <fgColor rgb="FFCFE2F3"/>
          <bgColor rgb="FFCFE2F3"/>
        </patternFill>
      </fill>
    </dxf>
    <dxf>
      <fill>
        <patternFill patternType="solid">
          <fgColor rgb="FFCFE2F3"/>
          <bgColor theme="2"/>
        </patternFill>
      </fill>
    </dxf>
    <dxf>
      <fill>
        <patternFill patternType="solid">
          <fgColor rgb="FFCFE2F3"/>
          <bgColor rgb="FFCFE2F3"/>
        </patternFill>
      </fill>
    </dxf>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had Griffiths" id="{C7878F81-D02E-034D-8C79-382109846F66}" userId="S::cgriffiths@naiedmonton.com::3e1cc2cf-6281-4a80-b7c2-539c4ed8a1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2-05-08T01:01:46.04" personId="{C7878F81-D02E-034D-8C79-382109846F66}" id="{ABA8D5F3-A7ED-954F-8C90-89CCDBBCD0BE}">
    <text>This spreadsheet can accommodate any term up to 120 months. Tenant improvements and leasing commissions are amortized at the discount rate &amp; all cash flows are taken to a present value based on the discount rate.</text>
  </threadedComment>
  <threadedComment ref="B68" dT="2022-05-14T02:00:24.09" personId="{C7878F81-D02E-034D-8C79-382109846F66}" id="{0F49A58C-1FBA-944E-ADD6-6C9A95AAC68F}">
    <text>Cash flows are not discounted, free rent, tenant improvements and leasing commissions are accounted for at the time they occur.</text>
  </threadedComment>
  <threadedComment ref="B70" dT="2022-05-14T02:01:20.43" personId="{C7878F81-D02E-034D-8C79-382109846F66}" id="{720772C4-0F55-7644-9792-D6D221BA05F3}">
    <text>Lease Cash Flows are discounted back to present values and free rent, tenant improvements and leasing commissions are amortized over the lease term.</text>
  </threadedComment>
</ThreadedComments>
</file>

<file path=xl/threadedComments/threadedComment2.xml><?xml version="1.0" encoding="utf-8"?>
<ThreadedComments xmlns="http://schemas.microsoft.com/office/spreadsheetml/2018/threadedcomments" xmlns:x="http://schemas.openxmlformats.org/spreadsheetml/2006/main">
  <threadedComment ref="B2" dT="2022-05-08T01:01:46.04" personId="{C7878F81-D02E-034D-8C79-382109846F66}" id="{A2F0D5D3-FC7A-BC48-8C36-1AEEB15DD262}">
    <text>This spreadsheet can accommodate any term up to 120 months. Tenant improvements and leasing commissions are amortized at the discount rate &amp; all cash flows are taken to a present value based on the discount rate.</text>
  </threadedComment>
  <threadedComment ref="B68" dT="2022-05-14T02:00:24.09" personId="{C7878F81-D02E-034D-8C79-382109846F66}" id="{10F7C513-53AD-C443-BDCF-CE7F64213C2F}">
    <text>Cash flows are not discounted, free rent, tenant improvements and leasing commissions are accounted for at the time they occur.</text>
  </threadedComment>
  <threadedComment ref="B70" dT="2022-05-14T02:01:20.43" personId="{C7878F81-D02E-034D-8C79-382109846F66}" id="{1986DA92-9648-7A43-9237-67AE01071D8A}">
    <text>Lease Cash Flows are discounted back to present values and free rent, tenant improvements and leasing commissions are amortized over the lease term.</text>
  </threadedComment>
</ThreadedComments>
</file>

<file path=xl/threadedComments/threadedComment3.xml><?xml version="1.0" encoding="utf-8"?>
<ThreadedComments xmlns="http://schemas.microsoft.com/office/spreadsheetml/2018/threadedcomments" xmlns:x="http://schemas.openxmlformats.org/spreadsheetml/2006/main">
  <threadedComment ref="B2" dT="2022-05-08T01:01:46.04" personId="{C7878F81-D02E-034D-8C79-382109846F66}" id="{F797234F-AC90-1D41-BFD3-0EE0D8F64418}">
    <text>This spreadsheet can accommodate any term up to 120 months. Tenant improvements and leasing commissions are amortized at the discount rate &amp; all cash flows are taken to a present value based on the discount rate.</text>
  </threadedComment>
  <threadedComment ref="B68" dT="2022-05-14T02:00:24.09" personId="{C7878F81-D02E-034D-8C79-382109846F66}" id="{2434A94D-C487-2D40-888D-D47C6A025F5C}">
    <text>Cash flows are not discounted, free rent, tenant improvements and leasing commissions are accounted for at the time they occur.</text>
  </threadedComment>
  <threadedComment ref="B70" dT="2022-05-14T02:01:20.43" personId="{C7878F81-D02E-034D-8C79-382109846F66}" id="{B42D345F-0E5B-4A4F-8F61-7178033F59D7}">
    <text>Lease Cash Flows are discounted back to present values and free rent, tenant improvements and leasing commissions are amortized over the lease term.</text>
  </threadedComment>
</ThreadedComments>
</file>

<file path=xl/threadedComments/threadedComment4.xml><?xml version="1.0" encoding="utf-8"?>
<ThreadedComments xmlns="http://schemas.microsoft.com/office/spreadsheetml/2018/threadedcomments" xmlns:x="http://schemas.openxmlformats.org/spreadsheetml/2006/main">
  <threadedComment ref="B2" dT="2022-05-08T01:01:46.04" personId="{C7878F81-D02E-034D-8C79-382109846F66}" id="{6DCB01DE-476E-274E-89C3-5B9427F50652}">
    <text>This spreadsheet can accommodate any term up to 120 months. Tenant improvements and leasing commissions are amortized at the discount rate &amp; all cash flows are taken to a present value based on the discount rate.</text>
  </threadedComment>
  <threadedComment ref="B68" dT="2022-05-14T02:00:24.09" personId="{C7878F81-D02E-034D-8C79-382109846F66}" id="{D9AAF0A0-2EE6-E94F-B6D1-1AF69665E108}">
    <text>Cash flows are not discounted, free rent, tenant improvements and leasing commissions are accounted for at the time they occur.</text>
  </threadedComment>
  <threadedComment ref="B70" dT="2022-05-14T02:01:20.43" personId="{C7878F81-D02E-034D-8C79-382109846F66}" id="{FF7AB0F3-2128-FB4B-93C1-3F06046C32B3}">
    <text>Lease Cash Flows are discounted back to present values and free rent, tenant improvements and leasing commissions are amortized over the lease term.</text>
  </threadedComment>
</ThreadedComments>
</file>

<file path=xl/threadedComments/threadedComment5.xml><?xml version="1.0" encoding="utf-8"?>
<ThreadedComments xmlns="http://schemas.microsoft.com/office/spreadsheetml/2018/threadedcomments" xmlns:x="http://schemas.openxmlformats.org/spreadsheetml/2006/main">
  <threadedComment ref="A17" dT="2022-05-14T03:47:46.30" personId="{C7878F81-D02E-034D-8C79-382109846F66}" id="{7A315ED7-B8FC-3B4E-80B8-EC5AABE953F7}">
    <text xml:space="preserve">Cash flows are not discounted, free rent, tenant improvements and leasing commissions are accounted for at the time they occur.
</text>
  </threadedComment>
  <threadedComment ref="A19" dT="2022-05-14T03:47:28.36" personId="{C7878F81-D02E-034D-8C79-382109846F66}" id="{0F658C99-CFA6-C04D-B3B9-339443EDCA56}">
    <text>Lease Cash Flows are discounted back to present values and free rent, tenant improvements and leasing commissions are amortized over the lease term.</text>
  </threadedComment>
</ThreadedComments>
</file>

<file path=xl/threadedComments/threadedComment6.xml><?xml version="1.0" encoding="utf-8"?>
<ThreadedComments xmlns="http://schemas.microsoft.com/office/spreadsheetml/2018/threadedcomments" xmlns:x="http://schemas.openxmlformats.org/spreadsheetml/2006/main">
  <threadedComment ref="B2" dT="2022-05-08T01:01:46.04" personId="{C7878F81-D02E-034D-8C79-382109846F66}" id="{2F33142A-B908-8349-9213-11D4BA65F9A0}">
    <text>This spreadsheet can accommodate any term up to 120 months. Tenant improvements and leasing commissions are amortized at the discount rate &amp; all cash flows are taken to a present value based on the discount rate.</text>
  </threadedComment>
  <threadedComment ref="B68" dT="2022-05-14T02:00:24.09" personId="{C7878F81-D02E-034D-8C79-382109846F66}" id="{02EB46CB-12BB-304E-82BB-2DBCE0094CD6}">
    <text>Cash flows are not discounted, free rent, tenant improvements and leasing commissions are accounted for at the time they occur.</text>
  </threadedComment>
  <threadedComment ref="B70" dT="2022-05-14T02:01:20.43" personId="{C7878F81-D02E-034D-8C79-382109846F66}" id="{FF557609-D97E-2240-8A52-ACDA63460446}">
    <text>Lease Cash Flows are discounted back to present values and free rent, tenant improvements and leasing commissions are amortized over the lease term.</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887B8-1F34-EF4C-9AE9-E206E0A0DCE8}">
  <sheetPr>
    <outlinePr summaryBelow="0" summaryRight="0"/>
    <pageSetUpPr autoPageBreaks="0"/>
  </sheetPr>
  <dimension ref="B1:AC1046"/>
  <sheetViews>
    <sheetView tabSelected="1" zoomScale="122" workbookViewId="0">
      <selection activeCell="G2" sqref="G2"/>
    </sheetView>
  </sheetViews>
  <sheetFormatPr baseColWidth="10" defaultColWidth="14.5" defaultRowHeight="15.75" customHeight="1" x14ac:dyDescent="0.15"/>
  <cols>
    <col min="1" max="1" width="2.5" style="1" customWidth="1"/>
    <col min="2" max="2" width="38" style="1" customWidth="1"/>
    <col min="3" max="3" width="13.83203125" style="1" hidden="1" customWidth="1"/>
    <col min="4" max="4" width="15.1640625" style="1" hidden="1" customWidth="1"/>
    <col min="5" max="6" width="14.5" style="1"/>
    <col min="7" max="7" width="14.5" style="1" customWidth="1"/>
    <col min="8" max="16384" width="14.5" style="1"/>
  </cols>
  <sheetData>
    <row r="1" spans="2:29" ht="15.75" customHeight="1" thickBot="1" x14ac:dyDescent="0.2"/>
    <row r="2" spans="2:29" ht="15.75" customHeight="1" x14ac:dyDescent="0.15">
      <c r="B2" s="55" t="s">
        <v>0</v>
      </c>
      <c r="C2" s="55"/>
      <c r="D2" s="55"/>
      <c r="E2" s="55"/>
      <c r="F2" s="55"/>
      <c r="H2" s="56" t="s">
        <v>1</v>
      </c>
      <c r="I2" s="57"/>
      <c r="J2" s="58"/>
      <c r="L2" s="2"/>
      <c r="P2" s="2"/>
      <c r="Q2" s="2"/>
      <c r="R2" s="2"/>
      <c r="S2" s="2"/>
      <c r="T2" s="2"/>
      <c r="U2" s="2"/>
      <c r="V2" s="2"/>
      <c r="W2" s="2"/>
      <c r="X2" s="2"/>
      <c r="Y2" s="2"/>
      <c r="Z2" s="2"/>
      <c r="AA2" s="2"/>
      <c r="AB2" s="2"/>
      <c r="AC2" s="2"/>
    </row>
    <row r="3" spans="2:29" ht="15.75" customHeight="1" x14ac:dyDescent="0.15">
      <c r="B3" s="55"/>
      <c r="C3" s="55"/>
      <c r="D3" s="55"/>
      <c r="E3" s="55"/>
      <c r="F3" s="55"/>
      <c r="H3" s="59" t="s">
        <v>2</v>
      </c>
      <c r="I3" s="104"/>
      <c r="J3" s="61"/>
      <c r="L3" s="2"/>
      <c r="P3" s="2"/>
      <c r="Q3" s="2"/>
      <c r="R3" s="2"/>
      <c r="S3" s="2"/>
      <c r="T3" s="2"/>
      <c r="U3" s="2"/>
      <c r="V3" s="2"/>
      <c r="W3" s="2"/>
      <c r="X3" s="2"/>
      <c r="Y3" s="2"/>
      <c r="Z3" s="2"/>
      <c r="AA3" s="2"/>
      <c r="AB3" s="2"/>
      <c r="AC3" s="2"/>
    </row>
    <row r="4" spans="2:29" ht="15.75" customHeight="1" thickBot="1" x14ac:dyDescent="0.2">
      <c r="B4" s="2"/>
      <c r="C4" s="2"/>
      <c r="D4" s="2"/>
      <c r="E4" s="2"/>
      <c r="F4" s="2"/>
      <c r="H4" s="3" t="s">
        <v>3</v>
      </c>
      <c r="I4" s="103"/>
      <c r="J4" s="5"/>
      <c r="L4" s="2"/>
      <c r="P4" s="2"/>
      <c r="Q4" s="2"/>
      <c r="R4" s="2"/>
      <c r="S4" s="2"/>
      <c r="T4" s="2"/>
      <c r="U4" s="2"/>
      <c r="V4" s="2"/>
      <c r="W4" s="2"/>
      <c r="X4" s="2"/>
      <c r="Y4" s="2"/>
      <c r="Z4" s="2"/>
      <c r="AA4" s="2"/>
      <c r="AB4" s="2"/>
      <c r="AC4" s="2"/>
    </row>
    <row r="5" spans="2:29" ht="15.75" customHeight="1" x14ac:dyDescent="0.15">
      <c r="B5" s="6" t="s">
        <v>41</v>
      </c>
      <c r="C5" s="38"/>
      <c r="D5" s="38"/>
      <c r="E5" s="62"/>
      <c r="F5" s="63"/>
      <c r="L5" s="2"/>
      <c r="P5" s="2"/>
      <c r="Q5" s="2"/>
      <c r="R5" s="2"/>
      <c r="S5" s="2"/>
      <c r="T5" s="2"/>
      <c r="U5" s="2"/>
      <c r="V5" s="2"/>
      <c r="W5" s="2"/>
      <c r="X5" s="2"/>
      <c r="Y5" s="2"/>
      <c r="Z5" s="2"/>
      <c r="AA5" s="2"/>
      <c r="AB5" s="2"/>
      <c r="AC5" s="2"/>
    </row>
    <row r="6" spans="2:29" ht="15.75" customHeight="1" x14ac:dyDescent="0.15">
      <c r="B6" s="7"/>
      <c r="C6" s="32"/>
      <c r="D6" s="32"/>
      <c r="E6" s="2"/>
      <c r="F6" s="8"/>
      <c r="L6" s="2"/>
      <c r="Q6" s="2"/>
      <c r="R6" s="2"/>
      <c r="S6" s="2"/>
      <c r="T6" s="2"/>
      <c r="U6" s="2"/>
      <c r="V6" s="2"/>
      <c r="W6" s="2"/>
      <c r="X6" s="2"/>
      <c r="Y6" s="2"/>
      <c r="Z6" s="2"/>
      <c r="AA6" s="2"/>
      <c r="AB6" s="2"/>
      <c r="AC6" s="2"/>
    </row>
    <row r="7" spans="2:29" ht="15.75" customHeight="1" x14ac:dyDescent="0.15">
      <c r="B7" s="7" t="s">
        <v>4</v>
      </c>
      <c r="C7" s="32"/>
      <c r="D7" s="32"/>
      <c r="E7" s="35"/>
      <c r="F7" s="9" t="s">
        <v>5</v>
      </c>
      <c r="L7" s="2"/>
      <c r="Q7" s="2"/>
      <c r="R7" s="2"/>
      <c r="S7" s="2"/>
      <c r="T7" s="2"/>
      <c r="U7" s="2"/>
      <c r="V7" s="2"/>
      <c r="W7" s="2"/>
      <c r="X7" s="2"/>
      <c r="Y7" s="2"/>
      <c r="Z7" s="2"/>
      <c r="AA7" s="2"/>
      <c r="AB7" s="2"/>
      <c r="AC7" s="2"/>
    </row>
    <row r="8" spans="2:29" ht="15.75" customHeight="1" x14ac:dyDescent="0.15">
      <c r="B8" s="7" t="s">
        <v>47</v>
      </c>
      <c r="C8" s="32"/>
      <c r="D8" s="32"/>
      <c r="E8" s="36"/>
      <c r="F8" s="9" t="s">
        <v>7</v>
      </c>
      <c r="I8" s="2"/>
      <c r="L8" s="2"/>
      <c r="Q8" s="2"/>
      <c r="R8" s="2"/>
      <c r="S8" s="2"/>
      <c r="T8" s="2"/>
      <c r="U8" s="2"/>
      <c r="V8" s="2"/>
      <c r="W8" s="2"/>
      <c r="X8" s="2"/>
      <c r="Y8" s="2"/>
      <c r="Z8" s="2"/>
      <c r="AA8" s="2"/>
      <c r="AB8" s="2"/>
      <c r="AC8" s="2"/>
    </row>
    <row r="9" spans="2:29" ht="15.75" hidden="1" customHeight="1" x14ac:dyDescent="0.15">
      <c r="B9" s="10" t="s">
        <v>6</v>
      </c>
      <c r="C9" s="39"/>
      <c r="D9" s="39"/>
      <c r="E9" s="36">
        <f>ROUNDDOWN(E8/12,0)</f>
        <v>0</v>
      </c>
      <c r="F9" s="11" t="s">
        <v>8</v>
      </c>
      <c r="G9" s="12">
        <f>E8-(E9*12)</f>
        <v>0</v>
      </c>
      <c r="I9" s="2"/>
      <c r="L9" s="2"/>
      <c r="P9" s="13"/>
      <c r="Q9" s="2"/>
      <c r="R9" s="2"/>
      <c r="S9" s="2"/>
      <c r="T9" s="2"/>
      <c r="U9" s="2"/>
      <c r="V9" s="2"/>
      <c r="W9" s="2"/>
      <c r="X9" s="2"/>
      <c r="Y9" s="2"/>
      <c r="Z9" s="2"/>
      <c r="AA9" s="2"/>
      <c r="AB9" s="2"/>
      <c r="AC9" s="2"/>
    </row>
    <row r="10" spans="2:29" ht="15.75" customHeight="1" x14ac:dyDescent="0.15">
      <c r="B10" s="33" t="s">
        <v>46</v>
      </c>
      <c r="C10" s="39"/>
      <c r="D10" s="39"/>
      <c r="E10" s="51"/>
      <c r="F10" s="34" t="s">
        <v>45</v>
      </c>
      <c r="G10" s="37"/>
      <c r="I10" s="2"/>
      <c r="L10" s="2"/>
      <c r="P10" s="13"/>
      <c r="Q10" s="2"/>
      <c r="R10" s="2"/>
      <c r="S10" s="2"/>
      <c r="T10" s="2"/>
      <c r="U10" s="2"/>
      <c r="V10" s="2"/>
      <c r="W10" s="2"/>
      <c r="X10" s="2"/>
      <c r="Y10" s="2"/>
      <c r="Z10" s="2"/>
      <c r="AA10" s="2"/>
      <c r="AB10" s="2"/>
      <c r="AC10" s="2"/>
    </row>
    <row r="11" spans="2:29" ht="15.75" customHeight="1" x14ac:dyDescent="0.15">
      <c r="B11" s="33" t="s">
        <v>42</v>
      </c>
      <c r="C11" s="40"/>
      <c r="D11" s="40"/>
      <c r="E11" s="50"/>
      <c r="F11" s="34" t="s">
        <v>24</v>
      </c>
      <c r="G11" s="37"/>
      <c r="I11" s="2"/>
      <c r="L11" s="2"/>
      <c r="P11" s="13"/>
      <c r="Q11" s="2"/>
      <c r="R11" s="2"/>
      <c r="S11" s="2"/>
      <c r="T11" s="2"/>
      <c r="U11" s="2"/>
      <c r="V11" s="2"/>
      <c r="W11" s="2"/>
      <c r="X11" s="2"/>
      <c r="Y11" s="2"/>
      <c r="Z11" s="2"/>
      <c r="AA11" s="2"/>
      <c r="AB11" s="2"/>
      <c r="AC11" s="2"/>
    </row>
    <row r="12" spans="2:29" ht="15.75" customHeight="1" x14ac:dyDescent="0.15">
      <c r="B12" s="33" t="s">
        <v>43</v>
      </c>
      <c r="C12" s="40"/>
      <c r="D12" s="40"/>
      <c r="E12" s="44"/>
      <c r="F12" s="34" t="s">
        <v>24</v>
      </c>
      <c r="G12" s="37"/>
      <c r="I12" s="2"/>
      <c r="L12" s="2"/>
      <c r="P12" s="13"/>
      <c r="Q12" s="2"/>
      <c r="R12" s="2"/>
      <c r="S12" s="2"/>
      <c r="T12" s="2"/>
      <c r="U12" s="2"/>
      <c r="V12" s="2"/>
      <c r="W12" s="2"/>
      <c r="X12" s="2"/>
      <c r="Y12" s="2"/>
      <c r="Z12" s="2"/>
      <c r="AA12" s="2"/>
      <c r="AB12" s="2"/>
      <c r="AC12" s="2"/>
    </row>
    <row r="13" spans="2:29" ht="15.75" customHeight="1" x14ac:dyDescent="0.15">
      <c r="B13" s="7" t="s">
        <v>9</v>
      </c>
      <c r="C13" s="32"/>
      <c r="D13" s="32"/>
      <c r="E13" s="52"/>
      <c r="F13" s="9" t="s">
        <v>10</v>
      </c>
      <c r="I13" s="2"/>
      <c r="L13" s="2"/>
      <c r="P13" s="13"/>
      <c r="Q13" s="2"/>
      <c r="R13" s="2"/>
      <c r="S13" s="2"/>
      <c r="T13" s="2"/>
      <c r="U13" s="2"/>
      <c r="V13" s="2"/>
      <c r="W13" s="2"/>
      <c r="X13" s="2"/>
      <c r="Y13" s="2"/>
      <c r="Z13" s="2"/>
      <c r="AA13" s="2"/>
      <c r="AB13" s="2"/>
      <c r="AC13" s="2"/>
    </row>
    <row r="14" spans="2:29" ht="15.75" customHeight="1" thickBot="1" x14ac:dyDescent="0.2">
      <c r="B14" s="14" t="s">
        <v>11</v>
      </c>
      <c r="C14" s="41"/>
      <c r="D14" s="41"/>
      <c r="E14" s="53"/>
      <c r="F14" s="15" t="s">
        <v>10</v>
      </c>
      <c r="Q14" s="2"/>
      <c r="R14" s="2"/>
      <c r="S14" s="2"/>
      <c r="T14" s="2"/>
      <c r="U14" s="2"/>
      <c r="V14" s="2"/>
      <c r="W14" s="2"/>
      <c r="X14" s="2"/>
      <c r="Y14" s="2"/>
      <c r="Z14" s="2"/>
      <c r="AA14" s="2"/>
      <c r="AB14" s="2"/>
      <c r="AC14" s="2"/>
    </row>
    <row r="15" spans="2:29" ht="15.75" customHeight="1" x14ac:dyDescent="0.15">
      <c r="B15" s="16"/>
      <c r="C15" s="16"/>
      <c r="D15" s="16"/>
      <c r="E15" s="2"/>
      <c r="F15" s="2"/>
      <c r="G15" s="2"/>
      <c r="H15" s="2"/>
      <c r="I15" s="2"/>
      <c r="J15" s="2"/>
      <c r="K15" s="2"/>
      <c r="L15" s="2"/>
      <c r="M15" s="2"/>
      <c r="N15" s="2"/>
      <c r="O15" s="2"/>
      <c r="P15" s="2"/>
      <c r="Q15" s="2"/>
      <c r="R15" s="2"/>
      <c r="S15" s="2"/>
      <c r="T15" s="2"/>
      <c r="U15" s="2"/>
      <c r="V15" s="2"/>
      <c r="W15" s="2"/>
      <c r="X15" s="2"/>
      <c r="Y15" s="2"/>
      <c r="Z15" s="2"/>
      <c r="AA15" s="2"/>
      <c r="AB15" s="2"/>
      <c r="AC15" s="2"/>
    </row>
    <row r="16" spans="2:29" ht="15.75" customHeight="1" x14ac:dyDescent="0.15">
      <c r="B16" s="16"/>
      <c r="C16" s="16"/>
      <c r="D16" s="16"/>
      <c r="E16" s="2"/>
      <c r="F16" s="2"/>
      <c r="G16" s="2"/>
      <c r="H16" s="2"/>
      <c r="I16" s="2"/>
      <c r="J16" s="2"/>
      <c r="K16" s="2"/>
      <c r="L16" s="2"/>
      <c r="M16" s="2"/>
      <c r="N16" s="2"/>
      <c r="O16" s="2"/>
      <c r="P16" s="2"/>
      <c r="Q16" s="2"/>
      <c r="R16" s="2"/>
      <c r="S16" s="2"/>
      <c r="T16" s="2"/>
      <c r="U16" s="2"/>
      <c r="V16" s="2"/>
      <c r="W16" s="2"/>
      <c r="X16" s="2"/>
      <c r="Y16" s="2"/>
      <c r="Z16" s="2"/>
      <c r="AA16" s="2"/>
      <c r="AB16" s="2"/>
      <c r="AC16" s="2"/>
    </row>
    <row r="17" spans="2:29" ht="15.75" customHeight="1" x14ac:dyDescent="0.15">
      <c r="B17" s="17" t="s">
        <v>12</v>
      </c>
      <c r="C17" s="17" t="s">
        <v>25</v>
      </c>
      <c r="D17" s="17"/>
      <c r="E17" s="18" t="str">
        <f>IF(E22=TRUE,1,"")</f>
        <v/>
      </c>
      <c r="F17" s="18" t="str">
        <f>IF(F22=TRUE,2,"")</f>
        <v/>
      </c>
      <c r="G17" s="18" t="str">
        <f>IF(G22=TRUE,3,"")</f>
        <v/>
      </c>
      <c r="H17" s="18" t="str">
        <f>IF(H22=TRUE,4,"")</f>
        <v/>
      </c>
      <c r="I17" s="18" t="str">
        <f>IF(I22=TRUE,5,"")</f>
        <v/>
      </c>
      <c r="J17" s="18" t="str">
        <f>IF(J22=TRUE,6,"")</f>
        <v/>
      </c>
      <c r="K17" s="18" t="str">
        <f>IF(K22=TRUE,7,"")</f>
        <v/>
      </c>
      <c r="L17" s="18" t="str">
        <f>IF(L22=TRUE,8,"")</f>
        <v/>
      </c>
      <c r="M17" s="18" t="str">
        <f>IF(M22=TRUE,9,"")</f>
        <v/>
      </c>
      <c r="N17" s="18" t="str">
        <f>IF(N22=TRUE,10,"")</f>
        <v/>
      </c>
      <c r="O17" s="2"/>
      <c r="P17" s="2"/>
      <c r="Q17" s="2"/>
      <c r="R17" s="2"/>
      <c r="S17" s="2"/>
      <c r="T17" s="2"/>
      <c r="U17" s="2"/>
      <c r="V17" s="2"/>
      <c r="W17" s="2"/>
      <c r="X17" s="2"/>
      <c r="Y17" s="2"/>
      <c r="Z17" s="2"/>
      <c r="AA17" s="2"/>
      <c r="AB17" s="2"/>
      <c r="AC17" s="2"/>
    </row>
    <row r="18" spans="2:29" s="87" customFormat="1" ht="15.75" customHeight="1" x14ac:dyDescent="0.15">
      <c r="B18" s="85" t="s">
        <v>13</v>
      </c>
      <c r="C18" s="85"/>
      <c r="D18" s="85"/>
      <c r="E18" s="88"/>
      <c r="F18" s="88"/>
      <c r="G18" s="88"/>
      <c r="H18" s="88"/>
      <c r="I18" s="88"/>
      <c r="J18" s="88"/>
      <c r="K18" s="88"/>
      <c r="L18" s="88"/>
      <c r="M18" s="88"/>
      <c r="N18" s="88"/>
      <c r="O18" s="86"/>
      <c r="P18" s="86"/>
      <c r="Q18" s="86"/>
      <c r="R18" s="86"/>
      <c r="S18" s="86"/>
      <c r="T18" s="86"/>
      <c r="U18" s="86"/>
      <c r="V18" s="86"/>
      <c r="W18" s="86"/>
      <c r="X18" s="86"/>
      <c r="Y18" s="86"/>
      <c r="Z18" s="86"/>
      <c r="AA18" s="86"/>
      <c r="AB18" s="86"/>
      <c r="AC18" s="86"/>
    </row>
    <row r="19" spans="2:29" s="84" customFormat="1" ht="15.75" hidden="1" customHeight="1" x14ac:dyDescent="0.15">
      <c r="B19" s="82" t="s">
        <v>14</v>
      </c>
      <c r="C19" s="82"/>
      <c r="D19" s="82"/>
      <c r="E19" s="21">
        <f>IF(($E$8/12)&gt;1,"",($E$7*E18*$G$9*1/12))</f>
        <v>0</v>
      </c>
      <c r="F19" s="21">
        <f>IF(($E$8/12)&gt;2,"",($E$7*F18*$G$9*1/12))</f>
        <v>0</v>
      </c>
      <c r="G19" s="21">
        <f>IF(($E$8/12)&gt;3,"",($E$7*G18*$G$9*1/12))</f>
        <v>0</v>
      </c>
      <c r="H19" s="21">
        <f>IF(($E$8/12)&gt;4,"",($E$7*H18*$G$9*1/12))</f>
        <v>0</v>
      </c>
      <c r="I19" s="21">
        <f>IF(($E$8/12)&gt;5,"",($E$7*I18*$G$9*1/12))</f>
        <v>0</v>
      </c>
      <c r="J19" s="21">
        <f>IF(($E$8/12)&gt;6,"",($E$7*J18*$G$9*1/12))</f>
        <v>0</v>
      </c>
      <c r="K19" s="21">
        <f>IF(($E$8/12)&gt;7,"",($E$7*K18*$G$9*1/12))</f>
        <v>0</v>
      </c>
      <c r="L19" s="21">
        <f>IF(($E$8/12)&gt;8,"",($E$7*L18*$G$9*1/12))</f>
        <v>0</v>
      </c>
      <c r="M19" s="21">
        <f>IF(($E$8/12)&gt;9,"",($E$7*M18*$G$9*1/12))</f>
        <v>0</v>
      </c>
      <c r="N19" s="21">
        <f>IF(($E$8/12)&gt;10,"",($E$7*N18*$G$9*1/12))</f>
        <v>0</v>
      </c>
      <c r="O19" s="81"/>
      <c r="P19" s="81"/>
      <c r="Q19" s="81"/>
      <c r="R19" s="81"/>
      <c r="S19" s="81"/>
      <c r="T19" s="81"/>
      <c r="U19" s="81"/>
      <c r="V19" s="81"/>
      <c r="W19" s="81"/>
      <c r="X19" s="81"/>
      <c r="Y19" s="81"/>
      <c r="Z19" s="81"/>
      <c r="AA19" s="81"/>
      <c r="AB19" s="81"/>
      <c r="AC19" s="81"/>
    </row>
    <row r="20" spans="2:29" s="84" customFormat="1" ht="15.75" hidden="1" customHeight="1" x14ac:dyDescent="0.15">
      <c r="E20" s="22" t="b">
        <f>IF(AND(E17="",""),($G$9&lt;1),E18*$E$7)</f>
        <v>1</v>
      </c>
      <c r="F20" s="22" t="b">
        <f>IF(AND(F17="",""),($G$9&lt;1),F18*$E$7)</f>
        <v>1</v>
      </c>
      <c r="G20" s="22" t="b">
        <f>IF(AND(G17="",""),($G$9&lt;1),G18*$E$7)</f>
        <v>1</v>
      </c>
      <c r="H20" s="22" t="b">
        <f t="shared" ref="H20:N20" si="0">IF(AND(H17="",""),($G$9&lt;1),H18*$E$7)</f>
        <v>1</v>
      </c>
      <c r="I20" s="22" t="b">
        <f t="shared" si="0"/>
        <v>1</v>
      </c>
      <c r="J20" s="22" t="b">
        <f t="shared" si="0"/>
        <v>1</v>
      </c>
      <c r="K20" s="22" t="b">
        <f t="shared" si="0"/>
        <v>1</v>
      </c>
      <c r="L20" s="22" t="b">
        <f t="shared" si="0"/>
        <v>1</v>
      </c>
      <c r="M20" s="22" t="b">
        <f t="shared" si="0"/>
        <v>1</v>
      </c>
      <c r="N20" s="22" t="b">
        <f t="shared" si="0"/>
        <v>1</v>
      </c>
      <c r="O20" s="81"/>
      <c r="P20" s="81"/>
      <c r="Q20" s="81"/>
      <c r="R20" s="81"/>
      <c r="S20" s="81"/>
      <c r="T20" s="81"/>
      <c r="U20" s="81"/>
      <c r="V20" s="81"/>
      <c r="W20" s="81"/>
      <c r="X20" s="81"/>
      <c r="Y20" s="81"/>
      <c r="Z20" s="81"/>
      <c r="AA20" s="81"/>
      <c r="AB20" s="81"/>
      <c r="AC20" s="81"/>
    </row>
    <row r="21" spans="2:29" s="84" customFormat="1" ht="15.75" customHeight="1" x14ac:dyDescent="0.15">
      <c r="B21" s="82" t="s">
        <v>15</v>
      </c>
      <c r="C21" s="82"/>
      <c r="D21" s="82"/>
      <c r="E21" s="23">
        <f t="shared" ref="E21:N21" si="1">IF($E$8/12&gt;=E17,E20,E19)</f>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81"/>
      <c r="P21" s="81"/>
      <c r="Q21" s="81"/>
      <c r="R21" s="81"/>
      <c r="S21" s="81"/>
      <c r="T21" s="81"/>
      <c r="U21" s="81"/>
      <c r="V21" s="81"/>
      <c r="W21" s="81"/>
      <c r="X21" s="81"/>
      <c r="Y21" s="81"/>
      <c r="Z21" s="81"/>
      <c r="AA21" s="81"/>
      <c r="AB21" s="81"/>
      <c r="AC21" s="81"/>
    </row>
    <row r="22" spans="2:29" ht="15.75" hidden="1" customHeight="1" x14ac:dyDescent="0.15">
      <c r="B22" s="16"/>
      <c r="C22" s="16"/>
      <c r="D22" s="16"/>
      <c r="E22" s="22" t="b">
        <f>IF(AND($E$8/12&gt;0,$F$9&gt;0),TRUE,FALSE)</f>
        <v>0</v>
      </c>
      <c r="F22" s="22" t="b">
        <f>IF(AND($E$8/12&gt;1,$F$9&gt;0),TRUE,FALSE)</f>
        <v>0</v>
      </c>
      <c r="G22" s="22" t="b">
        <f>IF(AND($E$8/12&gt;2,$F$9&gt;0),TRUE,FALSE)</f>
        <v>0</v>
      </c>
      <c r="H22" s="22" t="b">
        <f>IF(AND($E$8/12&gt;3,$F$9&gt;0),TRUE,FALSE)</f>
        <v>0</v>
      </c>
      <c r="I22" s="22" t="b">
        <f>IF(AND($E$8/12&gt;4,$F$9&gt;0),TRUE,FALSE)</f>
        <v>0</v>
      </c>
      <c r="J22" s="22" t="b">
        <f>IF(AND($E$8/12&gt;5,$F$9&gt;0),TRUE,FALSE)</f>
        <v>0</v>
      </c>
      <c r="K22" s="22" t="b">
        <f>IF(AND($E$8/12&gt;6,$F$9&gt;0),TRUE,FALSE)</f>
        <v>0</v>
      </c>
      <c r="L22" s="22" t="b">
        <f>IF(AND($E$8/12&gt;7,$F$9&gt;0),TRUE,FALSE)</f>
        <v>0</v>
      </c>
      <c r="M22" s="22" t="b">
        <f>IF(AND($E$8/12&gt;8,$F$9&gt;0),TRUE,FALSE)</f>
        <v>0</v>
      </c>
      <c r="N22" s="22" t="b">
        <f>IF(AND($E$8/12&gt;9,$F$9&gt;0),TRUE,FALSE)</f>
        <v>0</v>
      </c>
      <c r="O22" s="2"/>
      <c r="P22" s="2"/>
      <c r="Q22" s="2"/>
      <c r="R22" s="2"/>
      <c r="S22" s="20"/>
      <c r="T22" s="2"/>
      <c r="U22" s="2"/>
      <c r="V22" s="2"/>
      <c r="W22" s="2"/>
      <c r="X22" s="2"/>
      <c r="Y22" s="2"/>
      <c r="Z22" s="2"/>
      <c r="AA22" s="2"/>
      <c r="AB22" s="2"/>
      <c r="AC22" s="2"/>
    </row>
    <row r="23" spans="2:29" ht="15.75" customHeight="1" x14ac:dyDescent="0.15">
      <c r="B23" s="16"/>
      <c r="C23" s="16"/>
      <c r="D23" s="16"/>
      <c r="E23" s="19"/>
      <c r="F23" s="19"/>
      <c r="G23" s="19"/>
      <c r="H23" s="19"/>
      <c r="I23" s="19"/>
      <c r="J23" s="19"/>
      <c r="K23" s="19"/>
      <c r="L23" s="19"/>
      <c r="M23" s="2"/>
      <c r="N23" s="2"/>
      <c r="O23" s="2"/>
      <c r="P23" s="2"/>
      <c r="Q23" s="2"/>
      <c r="R23" s="2"/>
      <c r="S23" s="2"/>
      <c r="T23" s="2"/>
      <c r="U23" s="2"/>
      <c r="V23" s="2"/>
      <c r="W23" s="2"/>
      <c r="X23" s="2"/>
      <c r="Y23" s="2"/>
      <c r="Z23" s="2"/>
      <c r="AA23" s="2"/>
      <c r="AB23" s="2"/>
      <c r="AC23" s="2"/>
    </row>
    <row r="24" spans="2:29" s="89" customFormat="1" ht="15.75" customHeight="1" x14ac:dyDescent="0.15">
      <c r="B24" s="85" t="s">
        <v>16</v>
      </c>
      <c r="C24" s="85"/>
      <c r="D24" s="85"/>
      <c r="E24" s="99" t="str">
        <f>IF(E17="","",E10)</f>
        <v/>
      </c>
      <c r="F24" s="99" t="str">
        <f>IF(F17="","",E24*(1+$E$11))</f>
        <v/>
      </c>
      <c r="G24" s="99" t="str">
        <f t="shared" ref="G24:N24" si="2">IF(G17="","",F24*(1+$E$11))</f>
        <v/>
      </c>
      <c r="H24" s="99" t="str">
        <f t="shared" si="2"/>
        <v/>
      </c>
      <c r="I24" s="99" t="str">
        <f t="shared" si="2"/>
        <v/>
      </c>
      <c r="J24" s="99" t="str">
        <f t="shared" si="2"/>
        <v/>
      </c>
      <c r="K24" s="99" t="str">
        <f t="shared" si="2"/>
        <v/>
      </c>
      <c r="L24" s="99" t="str">
        <f t="shared" si="2"/>
        <v/>
      </c>
      <c r="M24" s="99" t="str">
        <f t="shared" si="2"/>
        <v/>
      </c>
      <c r="N24" s="99" t="str">
        <f t="shared" si="2"/>
        <v/>
      </c>
      <c r="O24" s="88"/>
      <c r="P24" s="88"/>
      <c r="Q24" s="88"/>
      <c r="R24" s="88"/>
      <c r="S24" s="88"/>
      <c r="T24" s="88"/>
      <c r="U24" s="88"/>
      <c r="V24" s="88"/>
      <c r="W24" s="88"/>
      <c r="X24" s="88"/>
      <c r="Y24" s="88"/>
      <c r="Z24" s="88"/>
      <c r="AA24" s="88"/>
      <c r="AB24" s="88"/>
      <c r="AC24" s="88"/>
    </row>
    <row r="25" spans="2:29" s="83" customFormat="1" ht="15.75" hidden="1" customHeight="1" x14ac:dyDescent="0.15">
      <c r="B25" s="82" t="s">
        <v>17</v>
      </c>
      <c r="C25" s="82"/>
      <c r="D25" s="82"/>
      <c r="E25" s="21" t="e">
        <f>IF(($E$8/12)&gt;1,"",($E$7*E24*$G$9*1/12))</f>
        <v>#VALUE!</v>
      </c>
      <c r="F25" s="21" t="e">
        <f>IF(($E$8/12)&gt;2,"",($E$7*F24*$G$9*1/12))</f>
        <v>#VALUE!</v>
      </c>
      <c r="G25" s="21" t="e">
        <f>IF(($E$8/12)&gt;3,"",($E$7*G24*$G$9*1/12))</f>
        <v>#VALUE!</v>
      </c>
      <c r="H25" s="21" t="e">
        <f>IF(($E$8/12)&gt;4,"",($E$7*H24*$G$9*1/12))</f>
        <v>#VALUE!</v>
      </c>
      <c r="I25" s="21" t="e">
        <f>IF(($E$8/12)&gt;5,"",($E$7*I24*$G$9*1/12))</f>
        <v>#VALUE!</v>
      </c>
      <c r="J25" s="21" t="e">
        <f>IF(($E$8/12)&gt;6,"",($E$7*J24*$G$9*1/12))</f>
        <v>#VALUE!</v>
      </c>
      <c r="K25" s="21" t="e">
        <f>IF(($E$8/12)&gt;7,"",($E$7*K24*$G$9*1/12))</f>
        <v>#VALUE!</v>
      </c>
      <c r="L25" s="21" t="e">
        <f>IF(($E$8/12)&gt;8,"",($E$7*L24*$G$9*1/12))</f>
        <v>#VALUE!</v>
      </c>
      <c r="M25" s="21" t="e">
        <f>IF(($E$8/12)&gt;9,"",($E$7*M24*$G$9*1/12))</f>
        <v>#VALUE!</v>
      </c>
      <c r="N25" s="21" t="e">
        <f>IF(($E$8/12)&gt;10,"",($E$7*N24*$G$9*1/12))</f>
        <v>#VALUE!</v>
      </c>
      <c r="O25" s="21"/>
      <c r="P25" s="21"/>
      <c r="Q25" s="21"/>
      <c r="R25" s="21"/>
      <c r="S25" s="21"/>
      <c r="T25" s="21"/>
      <c r="U25" s="21"/>
      <c r="V25" s="21"/>
      <c r="W25" s="21"/>
      <c r="X25" s="21"/>
      <c r="Y25" s="21"/>
      <c r="Z25" s="21"/>
      <c r="AA25" s="21"/>
      <c r="AB25" s="21"/>
      <c r="AC25" s="21"/>
    </row>
    <row r="26" spans="2:29" s="83" customFormat="1" ht="15.75" hidden="1" customHeight="1" x14ac:dyDescent="0.15">
      <c r="B26" s="82"/>
      <c r="C26" s="82"/>
      <c r="D26" s="82"/>
      <c r="E26" s="21" t="b">
        <f t="shared" ref="E26:N26" si="3">IF(AND(E17="",""),($G$9&lt;1),E24*$E$7)</f>
        <v>1</v>
      </c>
      <c r="F26" s="21" t="b">
        <f t="shared" si="3"/>
        <v>1</v>
      </c>
      <c r="G26" s="21" t="b">
        <f t="shared" si="3"/>
        <v>1</v>
      </c>
      <c r="H26" s="21" t="b">
        <f t="shared" si="3"/>
        <v>1</v>
      </c>
      <c r="I26" s="21" t="b">
        <f t="shared" si="3"/>
        <v>1</v>
      </c>
      <c r="J26" s="21" t="b">
        <f t="shared" si="3"/>
        <v>1</v>
      </c>
      <c r="K26" s="21" t="b">
        <f t="shared" si="3"/>
        <v>1</v>
      </c>
      <c r="L26" s="21" t="b">
        <f t="shared" si="3"/>
        <v>1</v>
      </c>
      <c r="M26" s="21" t="b">
        <f t="shared" si="3"/>
        <v>1</v>
      </c>
      <c r="N26" s="21" t="b">
        <f t="shared" si="3"/>
        <v>1</v>
      </c>
      <c r="O26" s="21"/>
      <c r="P26" s="21"/>
      <c r="Q26" s="21"/>
      <c r="R26" s="21"/>
      <c r="S26" s="21"/>
      <c r="T26" s="21"/>
      <c r="U26" s="21"/>
      <c r="V26" s="21"/>
      <c r="W26" s="21"/>
      <c r="X26" s="21"/>
      <c r="Y26" s="21"/>
      <c r="Z26" s="21"/>
      <c r="AA26" s="21"/>
      <c r="AB26" s="21"/>
      <c r="AC26" s="21"/>
    </row>
    <row r="27" spans="2:29" s="83" customFormat="1" ht="15.75" customHeight="1" x14ac:dyDescent="0.15">
      <c r="B27" s="82" t="s">
        <v>18</v>
      </c>
      <c r="C27" s="82"/>
      <c r="D27" s="82"/>
      <c r="E27" s="23" t="e">
        <f t="shared" ref="E27:N27" si="4">IF($E$8/12&gt;=E17,E26,E25)</f>
        <v>#VALUE!</v>
      </c>
      <c r="F27" s="23" t="e">
        <f t="shared" si="4"/>
        <v>#VALUE!</v>
      </c>
      <c r="G27" s="23" t="e">
        <f t="shared" si="4"/>
        <v>#VALUE!</v>
      </c>
      <c r="H27" s="23" t="e">
        <f t="shared" si="4"/>
        <v>#VALUE!</v>
      </c>
      <c r="I27" s="23" t="e">
        <f t="shared" si="4"/>
        <v>#VALUE!</v>
      </c>
      <c r="J27" s="23" t="e">
        <f t="shared" si="4"/>
        <v>#VALUE!</v>
      </c>
      <c r="K27" s="23" t="e">
        <f t="shared" si="4"/>
        <v>#VALUE!</v>
      </c>
      <c r="L27" s="23" t="e">
        <f t="shared" si="4"/>
        <v>#VALUE!</v>
      </c>
      <c r="M27" s="23" t="e">
        <f t="shared" si="4"/>
        <v>#VALUE!</v>
      </c>
      <c r="N27" s="23" t="e">
        <f t="shared" si="4"/>
        <v>#VALUE!</v>
      </c>
      <c r="O27" s="21"/>
      <c r="P27" s="21"/>
      <c r="Q27" s="21"/>
      <c r="R27" s="21"/>
      <c r="S27" s="21"/>
      <c r="T27" s="21"/>
      <c r="U27" s="21"/>
      <c r="V27" s="21"/>
      <c r="W27" s="21"/>
      <c r="X27" s="21"/>
      <c r="Y27" s="21"/>
      <c r="Z27" s="21"/>
      <c r="AA27" s="21"/>
      <c r="AB27" s="21"/>
      <c r="AC27" s="21"/>
    </row>
    <row r="28" spans="2:29" ht="15.75" customHeight="1" x14ac:dyDescent="0.15">
      <c r="B28" s="16"/>
      <c r="C28" s="16"/>
      <c r="D28" s="16"/>
      <c r="E28" s="24"/>
      <c r="F28" s="24"/>
      <c r="G28" s="24"/>
      <c r="H28" s="24"/>
      <c r="I28" s="24"/>
      <c r="J28" s="24"/>
      <c r="K28" s="24"/>
      <c r="L28" s="24"/>
      <c r="M28" s="25"/>
      <c r="N28" s="25"/>
      <c r="O28" s="2"/>
      <c r="P28" s="2"/>
      <c r="Q28" s="2"/>
      <c r="R28" s="2"/>
      <c r="S28" s="2"/>
      <c r="T28" s="2"/>
      <c r="U28" s="2"/>
      <c r="V28" s="2"/>
      <c r="W28" s="2"/>
      <c r="X28" s="2"/>
      <c r="Y28" s="2"/>
      <c r="Z28" s="2"/>
      <c r="AA28" s="2"/>
      <c r="AB28" s="2"/>
      <c r="AC28" s="2"/>
    </row>
    <row r="29" spans="2:29" ht="15.75" customHeight="1" x14ac:dyDescent="0.15">
      <c r="B29" s="17" t="s">
        <v>19</v>
      </c>
      <c r="C29" s="17"/>
      <c r="D29" s="17"/>
      <c r="E29" s="26" t="str">
        <f t="shared" ref="E29:N29" si="5">IF(E17="","",E21+E27)</f>
        <v/>
      </c>
      <c r="F29" s="26" t="str">
        <f t="shared" si="5"/>
        <v/>
      </c>
      <c r="G29" s="26" t="str">
        <f t="shared" si="5"/>
        <v/>
      </c>
      <c r="H29" s="26" t="str">
        <f t="shared" si="5"/>
        <v/>
      </c>
      <c r="I29" s="26" t="str">
        <f t="shared" si="5"/>
        <v/>
      </c>
      <c r="J29" s="26" t="str">
        <f t="shared" si="5"/>
        <v/>
      </c>
      <c r="K29" s="26" t="str">
        <f t="shared" si="5"/>
        <v/>
      </c>
      <c r="L29" s="26" t="str">
        <f t="shared" si="5"/>
        <v/>
      </c>
      <c r="M29" s="26" t="str">
        <f t="shared" si="5"/>
        <v/>
      </c>
      <c r="N29" s="26" t="str">
        <f t="shared" si="5"/>
        <v/>
      </c>
      <c r="O29" s="18"/>
      <c r="P29" s="18"/>
      <c r="Q29" s="18"/>
      <c r="R29" s="18"/>
      <c r="S29" s="18"/>
      <c r="T29" s="18"/>
      <c r="U29" s="18"/>
      <c r="V29" s="18"/>
      <c r="W29" s="18"/>
      <c r="X29" s="18"/>
      <c r="Y29" s="18"/>
      <c r="Z29" s="18"/>
      <c r="AA29" s="18"/>
      <c r="AB29" s="18"/>
      <c r="AC29" s="18"/>
    </row>
    <row r="30" spans="2:29" ht="15.75" customHeight="1" x14ac:dyDescent="0.15">
      <c r="B30" s="16"/>
      <c r="C30" s="16"/>
      <c r="D30" s="16"/>
      <c r="E30" s="19"/>
      <c r="F30" s="19"/>
      <c r="G30" s="19"/>
      <c r="H30" s="19"/>
      <c r="I30" s="19"/>
      <c r="J30" s="19"/>
      <c r="K30" s="19"/>
      <c r="L30" s="19"/>
      <c r="M30" s="2"/>
      <c r="N30" s="2"/>
      <c r="O30" s="2"/>
      <c r="P30" s="2"/>
      <c r="Q30" s="2"/>
      <c r="R30" s="2"/>
      <c r="S30" s="2"/>
      <c r="T30" s="2"/>
      <c r="U30" s="2"/>
      <c r="V30" s="2"/>
      <c r="W30" s="2"/>
      <c r="X30" s="2"/>
      <c r="Y30" s="2"/>
      <c r="Z30" s="2"/>
      <c r="AA30" s="2"/>
      <c r="AB30" s="2"/>
      <c r="AC30" s="2"/>
    </row>
    <row r="31" spans="2:29" ht="15.75" customHeight="1" x14ac:dyDescent="0.15">
      <c r="B31" s="16" t="s">
        <v>20</v>
      </c>
      <c r="C31" s="16"/>
      <c r="D31" s="16"/>
      <c r="E31" s="27"/>
      <c r="F31" s="27"/>
      <c r="G31" s="27"/>
      <c r="H31" s="27"/>
      <c r="I31" s="27"/>
      <c r="J31" s="27"/>
      <c r="K31" s="27"/>
      <c r="L31" s="27"/>
      <c r="M31" s="2"/>
      <c r="N31" s="2"/>
      <c r="O31" s="2"/>
      <c r="P31" s="2"/>
      <c r="Q31" s="2"/>
      <c r="R31" s="2"/>
      <c r="S31" s="2"/>
      <c r="T31" s="2"/>
      <c r="U31" s="2"/>
      <c r="V31" s="2"/>
      <c r="W31" s="2"/>
      <c r="X31" s="2"/>
      <c r="Y31" s="2"/>
      <c r="Z31" s="2"/>
      <c r="AA31" s="2"/>
      <c r="AB31" s="2"/>
      <c r="AC31" s="2"/>
    </row>
    <row r="32" spans="2:29" ht="15.75" customHeight="1" x14ac:dyDescent="0.15">
      <c r="B32" s="16" t="s">
        <v>21</v>
      </c>
      <c r="C32" s="16"/>
      <c r="D32" s="16"/>
      <c r="E32" s="27"/>
      <c r="F32" s="27"/>
      <c r="G32" s="27"/>
      <c r="H32" s="27"/>
      <c r="I32" s="27"/>
      <c r="J32" s="27"/>
      <c r="K32" s="27"/>
      <c r="L32" s="27"/>
      <c r="M32" s="2"/>
      <c r="N32" s="2"/>
      <c r="O32" s="2"/>
      <c r="P32" s="2"/>
      <c r="Q32" s="2"/>
      <c r="R32" s="2"/>
      <c r="S32" s="2"/>
      <c r="T32" s="2"/>
      <c r="U32" s="2"/>
      <c r="V32" s="2"/>
      <c r="W32" s="2"/>
      <c r="X32" s="2"/>
      <c r="Y32" s="2"/>
      <c r="Z32" s="2"/>
      <c r="AA32" s="2"/>
      <c r="AB32" s="2"/>
      <c r="AC32" s="2"/>
    </row>
    <row r="33" spans="2:29" ht="15.75" customHeight="1" x14ac:dyDescent="0.15">
      <c r="B33" s="16"/>
      <c r="C33" s="16"/>
      <c r="D33" s="16"/>
      <c r="E33" s="19"/>
      <c r="F33" s="19"/>
      <c r="G33" s="19"/>
      <c r="H33" s="19"/>
      <c r="I33" s="19"/>
      <c r="J33" s="19"/>
      <c r="K33" s="19"/>
      <c r="L33" s="19"/>
      <c r="M33" s="2"/>
      <c r="N33" s="2"/>
      <c r="O33" s="2"/>
      <c r="P33" s="2"/>
      <c r="Q33" s="2"/>
      <c r="R33" s="2"/>
      <c r="S33" s="2"/>
      <c r="T33" s="2"/>
      <c r="U33" s="2"/>
      <c r="V33" s="2"/>
      <c r="W33" s="2"/>
      <c r="X33" s="2"/>
      <c r="Y33" s="2"/>
      <c r="Z33" s="2"/>
      <c r="AA33" s="2"/>
      <c r="AB33" s="2"/>
      <c r="AC33" s="2"/>
    </row>
    <row r="34" spans="2:29" ht="15.75" customHeight="1" x14ac:dyDescent="0.15">
      <c r="B34" s="16" t="s">
        <v>22</v>
      </c>
      <c r="C34" s="16"/>
      <c r="D34" s="16"/>
      <c r="E34" s="22" t="str">
        <f t="shared" ref="E34:N34" si="6">IF(E31="","",(E20/12)*E31)</f>
        <v/>
      </c>
      <c r="F34" s="22" t="str">
        <f t="shared" si="6"/>
        <v/>
      </c>
      <c r="G34" s="22" t="str">
        <f t="shared" si="6"/>
        <v/>
      </c>
      <c r="H34" s="22" t="str">
        <f t="shared" si="6"/>
        <v/>
      </c>
      <c r="I34" s="22" t="str">
        <f t="shared" si="6"/>
        <v/>
      </c>
      <c r="J34" s="22" t="str">
        <f t="shared" si="6"/>
        <v/>
      </c>
      <c r="K34" s="22" t="str">
        <f t="shared" si="6"/>
        <v/>
      </c>
      <c r="L34" s="22" t="str">
        <f t="shared" si="6"/>
        <v/>
      </c>
      <c r="M34" s="28" t="str">
        <f t="shared" si="6"/>
        <v/>
      </c>
      <c r="N34" s="28" t="str">
        <f t="shared" si="6"/>
        <v/>
      </c>
      <c r="O34" s="2"/>
      <c r="P34" s="2"/>
      <c r="Q34" s="2"/>
      <c r="R34" s="2"/>
      <c r="S34" s="2"/>
      <c r="T34" s="2"/>
      <c r="U34" s="2"/>
      <c r="V34" s="2"/>
      <c r="W34" s="2"/>
      <c r="X34" s="2"/>
      <c r="Y34" s="2"/>
      <c r="Z34" s="2"/>
      <c r="AA34" s="2"/>
      <c r="AB34" s="2"/>
      <c r="AC34" s="2"/>
    </row>
    <row r="35" spans="2:29" ht="15.75" customHeight="1" x14ac:dyDescent="0.15">
      <c r="B35" s="16" t="s">
        <v>23</v>
      </c>
      <c r="C35" s="16"/>
      <c r="D35" s="16"/>
      <c r="E35" s="22" t="str">
        <f t="shared" ref="E35:N35" si="7">IF(E32="","",(E29/12)*E32)</f>
        <v/>
      </c>
      <c r="F35" s="22" t="str">
        <f t="shared" si="7"/>
        <v/>
      </c>
      <c r="G35" s="22" t="str">
        <f t="shared" si="7"/>
        <v/>
      </c>
      <c r="H35" s="22" t="str">
        <f t="shared" si="7"/>
        <v/>
      </c>
      <c r="I35" s="22" t="str">
        <f t="shared" si="7"/>
        <v/>
      </c>
      <c r="J35" s="22" t="str">
        <f t="shared" si="7"/>
        <v/>
      </c>
      <c r="K35" s="22" t="str">
        <f t="shared" si="7"/>
        <v/>
      </c>
      <c r="L35" s="22" t="str">
        <f t="shared" si="7"/>
        <v/>
      </c>
      <c r="M35" s="28" t="str">
        <f t="shared" si="7"/>
        <v/>
      </c>
      <c r="N35" s="28" t="str">
        <f t="shared" si="7"/>
        <v/>
      </c>
      <c r="O35" s="2"/>
      <c r="P35" s="2"/>
      <c r="Q35" s="2"/>
      <c r="R35" s="2"/>
      <c r="S35" s="2"/>
      <c r="T35" s="2"/>
      <c r="U35" s="2"/>
      <c r="V35" s="2"/>
      <c r="W35" s="2"/>
      <c r="X35" s="2"/>
      <c r="Y35" s="2"/>
      <c r="Z35" s="2"/>
      <c r="AA35" s="2"/>
      <c r="AB35" s="2"/>
      <c r="AC35" s="2"/>
    </row>
    <row r="36" spans="2:29" ht="15.75" hidden="1" customHeight="1" x14ac:dyDescent="0.15">
      <c r="B36" s="16"/>
      <c r="C36" s="16"/>
      <c r="D36" s="16"/>
      <c r="E36" s="29"/>
      <c r="F36" s="29"/>
      <c r="G36" s="29"/>
      <c r="H36" s="29"/>
      <c r="I36" s="29"/>
      <c r="J36" s="29"/>
      <c r="K36" s="29"/>
      <c r="L36" s="29"/>
      <c r="M36" s="30"/>
      <c r="N36" s="30"/>
      <c r="O36" s="2"/>
      <c r="P36" s="2"/>
      <c r="Q36" s="2"/>
      <c r="R36" s="2"/>
      <c r="S36" s="2"/>
      <c r="T36" s="2"/>
      <c r="U36" s="2"/>
      <c r="V36" s="2"/>
      <c r="W36" s="2"/>
      <c r="X36" s="2"/>
      <c r="Y36" s="2"/>
      <c r="Z36" s="2"/>
      <c r="AA36" s="2"/>
      <c r="AB36" s="2"/>
      <c r="AC36" s="2"/>
    </row>
    <row r="37" spans="2:29" ht="15.75" hidden="1" customHeight="1" x14ac:dyDescent="0.15">
      <c r="B37" s="16" t="s">
        <v>37</v>
      </c>
      <c r="C37" s="16"/>
      <c r="D37" s="16"/>
      <c r="E37" s="31" t="str">
        <f>IF(E31="","0",E34)</f>
        <v>0</v>
      </c>
      <c r="F37" s="31" t="str">
        <f t="shared" ref="F37:N37" si="8">IF(F31="","0",F34)</f>
        <v>0</v>
      </c>
      <c r="G37" s="31" t="str">
        <f t="shared" si="8"/>
        <v>0</v>
      </c>
      <c r="H37" s="31" t="str">
        <f t="shared" si="8"/>
        <v>0</v>
      </c>
      <c r="I37" s="31" t="str">
        <f t="shared" si="8"/>
        <v>0</v>
      </c>
      <c r="J37" s="31" t="str">
        <f t="shared" si="8"/>
        <v>0</v>
      </c>
      <c r="K37" s="31" t="str">
        <f t="shared" si="8"/>
        <v>0</v>
      </c>
      <c r="L37" s="31" t="str">
        <f t="shared" si="8"/>
        <v>0</v>
      </c>
      <c r="M37" s="31" t="str">
        <f t="shared" si="8"/>
        <v>0</v>
      </c>
      <c r="N37" s="31" t="str">
        <f t="shared" si="8"/>
        <v>0</v>
      </c>
      <c r="O37" s="2"/>
      <c r="P37" s="2"/>
      <c r="Q37" s="2"/>
      <c r="R37" s="2"/>
      <c r="S37" s="2"/>
      <c r="T37" s="2"/>
      <c r="U37" s="2"/>
      <c r="V37" s="2"/>
      <c r="W37" s="2"/>
      <c r="X37" s="2"/>
      <c r="Y37" s="2"/>
      <c r="Z37" s="2"/>
      <c r="AA37" s="2"/>
      <c r="AB37" s="2"/>
      <c r="AC37" s="2"/>
    </row>
    <row r="38" spans="2:29" ht="15.75" hidden="1" customHeight="1" x14ac:dyDescent="0.15">
      <c r="B38" s="16" t="s">
        <v>38</v>
      </c>
      <c r="C38" s="16"/>
      <c r="D38" s="16"/>
      <c r="E38" s="31" t="str">
        <f>IF(E32="","0",E35)</f>
        <v>0</v>
      </c>
      <c r="F38" s="31" t="str">
        <f t="shared" ref="F38:N38" si="9">IF(F32="","0",F35)</f>
        <v>0</v>
      </c>
      <c r="G38" s="31" t="str">
        <f t="shared" si="9"/>
        <v>0</v>
      </c>
      <c r="H38" s="31" t="str">
        <f t="shared" si="9"/>
        <v>0</v>
      </c>
      <c r="I38" s="31" t="str">
        <f t="shared" si="9"/>
        <v>0</v>
      </c>
      <c r="J38" s="31" t="str">
        <f t="shared" si="9"/>
        <v>0</v>
      </c>
      <c r="K38" s="31" t="str">
        <f t="shared" si="9"/>
        <v>0</v>
      </c>
      <c r="L38" s="31" t="str">
        <f t="shared" si="9"/>
        <v>0</v>
      </c>
      <c r="M38" s="31" t="str">
        <f t="shared" si="9"/>
        <v>0</v>
      </c>
      <c r="N38" s="31" t="str">
        <f t="shared" si="9"/>
        <v>0</v>
      </c>
      <c r="O38" s="2"/>
      <c r="P38" s="2"/>
      <c r="Q38" s="2"/>
      <c r="R38" s="2"/>
      <c r="S38" s="2"/>
      <c r="T38" s="2"/>
      <c r="U38" s="2"/>
      <c r="V38" s="2"/>
      <c r="W38" s="2"/>
      <c r="X38" s="2"/>
      <c r="Y38" s="2"/>
      <c r="Z38" s="2"/>
      <c r="AA38" s="2"/>
      <c r="AB38" s="2"/>
      <c r="AC38" s="2"/>
    </row>
    <row r="39" spans="2:29" ht="15.75" hidden="1" customHeight="1" x14ac:dyDescent="0.15">
      <c r="B39" s="16"/>
      <c r="C39" s="16"/>
      <c r="D39" s="16"/>
      <c r="E39" s="31"/>
      <c r="F39" s="31"/>
      <c r="G39" s="31"/>
      <c r="H39" s="31"/>
      <c r="I39" s="31"/>
      <c r="J39" s="31"/>
      <c r="K39" s="31"/>
      <c r="L39" s="31"/>
      <c r="M39" s="31"/>
      <c r="N39" s="31"/>
      <c r="O39" s="2"/>
      <c r="P39" s="2"/>
      <c r="Q39" s="2"/>
      <c r="R39" s="2"/>
      <c r="S39" s="2"/>
      <c r="T39" s="2"/>
      <c r="U39" s="2"/>
      <c r="V39" s="2"/>
      <c r="W39" s="2"/>
      <c r="X39" s="2"/>
      <c r="Y39" s="2"/>
      <c r="Z39" s="2"/>
      <c r="AA39" s="2"/>
      <c r="AB39" s="2"/>
      <c r="AC39" s="2"/>
    </row>
    <row r="40" spans="2:29" ht="15.75" hidden="1" customHeight="1" x14ac:dyDescent="0.15">
      <c r="B40" s="16" t="s">
        <v>36</v>
      </c>
      <c r="C40" s="16"/>
      <c r="D40" s="16"/>
      <c r="E40" s="46">
        <f>IF($E$8&gt;=12,12,$E$8)</f>
        <v>0</v>
      </c>
      <c r="F40" s="46">
        <f>IF($E$8&gt;=24,12,$E$8-12)</f>
        <v>-12</v>
      </c>
      <c r="G40" s="46">
        <f>IF($E$8&gt;=36,12,$E$8-24)</f>
        <v>-24</v>
      </c>
      <c r="H40" s="46">
        <f>IF($E$8&gt;=48,12,$E$8-36)</f>
        <v>-36</v>
      </c>
      <c r="I40" s="46">
        <f>IF($E$8&gt;=60,12,$E$8-48)</f>
        <v>-48</v>
      </c>
      <c r="J40" s="46">
        <f>IF($E$8&gt;=72,12,$E$8-60)</f>
        <v>-60</v>
      </c>
      <c r="K40" s="46">
        <f>IF($E$8&gt;=84,12,$E$8-72)</f>
        <v>-72</v>
      </c>
      <c r="L40" s="46">
        <f>IF($E$8&gt;=96,12,$E$8-84)</f>
        <v>-84</v>
      </c>
      <c r="M40" s="46">
        <f>IF($E$8&gt;=108,12,$E$8-96)</f>
        <v>-96</v>
      </c>
      <c r="N40" s="46">
        <f>IF($E$8&gt;=120,12,$E$8-108)</f>
        <v>-108</v>
      </c>
      <c r="O40" s="2"/>
      <c r="P40" s="2"/>
      <c r="Q40" s="2"/>
      <c r="R40" s="2"/>
      <c r="S40" s="2"/>
      <c r="T40" s="2"/>
      <c r="U40" s="2"/>
      <c r="V40" s="2"/>
      <c r="W40" s="2"/>
      <c r="X40" s="2"/>
      <c r="Y40" s="2"/>
      <c r="Z40" s="2"/>
      <c r="AA40" s="2"/>
      <c r="AB40" s="2"/>
      <c r="AC40" s="2"/>
    </row>
    <row r="41" spans="2:29" s="49" customFormat="1" ht="15.75" hidden="1" customHeight="1" x14ac:dyDescent="0.15">
      <c r="B41" s="16" t="s">
        <v>40</v>
      </c>
      <c r="C41" s="47"/>
      <c r="D41" s="47"/>
      <c r="E41" s="48">
        <f>IF(E40&gt;=0,E40,"")</f>
        <v>0</v>
      </c>
      <c r="F41" s="48" t="str">
        <f t="shared" ref="F41:N41" si="10">IF(F40&gt;=0,F40,"")</f>
        <v/>
      </c>
      <c r="G41" s="48" t="str">
        <f t="shared" si="10"/>
        <v/>
      </c>
      <c r="H41" s="48" t="str">
        <f t="shared" si="10"/>
        <v/>
      </c>
      <c r="I41" s="48" t="str">
        <f t="shared" si="10"/>
        <v/>
      </c>
      <c r="J41" s="48" t="str">
        <f t="shared" si="10"/>
        <v/>
      </c>
      <c r="K41" s="48" t="str">
        <f t="shared" si="10"/>
        <v/>
      </c>
      <c r="L41" s="48" t="str">
        <f t="shared" si="10"/>
        <v/>
      </c>
      <c r="M41" s="48" t="str">
        <f t="shared" si="10"/>
        <v/>
      </c>
      <c r="N41" s="48" t="str">
        <f t="shared" si="10"/>
        <v/>
      </c>
      <c r="O41" s="2"/>
      <c r="P41" s="2"/>
      <c r="Q41" s="2"/>
      <c r="R41" s="2"/>
      <c r="S41" s="2"/>
      <c r="T41" s="2"/>
      <c r="U41" s="2"/>
      <c r="V41" s="2"/>
      <c r="W41" s="2"/>
      <c r="X41" s="2"/>
      <c r="Y41" s="2"/>
      <c r="Z41" s="2"/>
      <c r="AA41" s="2"/>
      <c r="AB41" s="2"/>
      <c r="AC41" s="2"/>
    </row>
    <row r="42" spans="2:29" ht="15.75" hidden="1" customHeight="1" x14ac:dyDescent="0.15">
      <c r="B42" s="16" t="s">
        <v>28</v>
      </c>
      <c r="C42" s="16"/>
      <c r="D42" s="16"/>
      <c r="E42" s="45" t="e">
        <f>PMT($E$12,($E$8/E40),$E$13)</f>
        <v>#DIV/0!</v>
      </c>
      <c r="F42" s="45" t="e">
        <f t="shared" ref="F42:N42" si="11">PMT($E$12,($E$8/12),$E$13)</f>
        <v>#NUM!</v>
      </c>
      <c r="G42" s="45" t="e">
        <f t="shared" si="11"/>
        <v>#NUM!</v>
      </c>
      <c r="H42" s="45" t="e">
        <f t="shared" si="11"/>
        <v>#NUM!</v>
      </c>
      <c r="I42" s="45" t="e">
        <f t="shared" si="11"/>
        <v>#NUM!</v>
      </c>
      <c r="J42" s="45" t="e">
        <f t="shared" si="11"/>
        <v>#NUM!</v>
      </c>
      <c r="K42" s="45" t="e">
        <f t="shared" si="11"/>
        <v>#NUM!</v>
      </c>
      <c r="L42" s="45" t="e">
        <f t="shared" si="11"/>
        <v>#NUM!</v>
      </c>
      <c r="M42" s="45" t="e">
        <f t="shared" si="11"/>
        <v>#NUM!</v>
      </c>
      <c r="N42" s="45" t="e">
        <f t="shared" si="11"/>
        <v>#NUM!</v>
      </c>
      <c r="O42" s="2"/>
      <c r="P42" s="2"/>
      <c r="Q42" s="2"/>
      <c r="R42" s="2"/>
      <c r="S42" s="2"/>
      <c r="T42" s="2"/>
      <c r="U42" s="2"/>
      <c r="V42" s="2"/>
      <c r="W42" s="2"/>
      <c r="X42" s="2"/>
      <c r="Y42" s="2"/>
      <c r="Z42" s="2"/>
      <c r="AA42" s="2"/>
      <c r="AB42" s="2"/>
      <c r="AC42" s="2"/>
    </row>
    <row r="43" spans="2:29" ht="15.75" hidden="1" customHeight="1" x14ac:dyDescent="0.15">
      <c r="B43" s="16" t="s">
        <v>29</v>
      </c>
      <c r="C43" s="16"/>
      <c r="D43" s="16"/>
      <c r="E43" s="45" t="e">
        <f t="shared" ref="E43:N43" si="12">PMT($E$12,($E$8/12),$E$14)</f>
        <v>#NUM!</v>
      </c>
      <c r="F43" s="45" t="e">
        <f t="shared" si="12"/>
        <v>#NUM!</v>
      </c>
      <c r="G43" s="45" t="e">
        <f t="shared" si="12"/>
        <v>#NUM!</v>
      </c>
      <c r="H43" s="45" t="e">
        <f t="shared" si="12"/>
        <v>#NUM!</v>
      </c>
      <c r="I43" s="45" t="e">
        <f t="shared" si="12"/>
        <v>#NUM!</v>
      </c>
      <c r="J43" s="45" t="e">
        <f t="shared" si="12"/>
        <v>#NUM!</v>
      </c>
      <c r="K43" s="45" t="e">
        <f t="shared" si="12"/>
        <v>#NUM!</v>
      </c>
      <c r="L43" s="45" t="e">
        <f t="shared" si="12"/>
        <v>#NUM!</v>
      </c>
      <c r="M43" s="45" t="e">
        <f t="shared" si="12"/>
        <v>#NUM!</v>
      </c>
      <c r="N43" s="45" t="e">
        <f t="shared" si="12"/>
        <v>#NUM!</v>
      </c>
      <c r="O43" s="2"/>
      <c r="P43" s="2"/>
      <c r="Q43" s="2"/>
      <c r="R43" s="2"/>
      <c r="S43" s="2"/>
      <c r="T43" s="2"/>
      <c r="U43" s="2"/>
      <c r="V43" s="2"/>
      <c r="W43" s="2"/>
      <c r="X43" s="2"/>
      <c r="Y43" s="2"/>
      <c r="Z43" s="2"/>
      <c r="AA43" s="2"/>
      <c r="AB43" s="2"/>
      <c r="AC43" s="2"/>
    </row>
    <row r="44" spans="2:29" ht="15.75" customHeight="1" x14ac:dyDescent="0.15">
      <c r="B44" s="16"/>
      <c r="C44" s="16"/>
      <c r="D44" s="16"/>
      <c r="E44" s="45"/>
      <c r="F44" s="45"/>
      <c r="G44" s="45"/>
      <c r="H44" s="45"/>
      <c r="I44" s="45"/>
      <c r="J44" s="45"/>
      <c r="K44" s="45"/>
      <c r="L44" s="45"/>
      <c r="M44" s="45"/>
      <c r="N44" s="45"/>
      <c r="O44" s="2"/>
      <c r="P44" s="2"/>
      <c r="Q44" s="2"/>
      <c r="R44" s="2"/>
      <c r="S44" s="2"/>
      <c r="T44" s="2"/>
      <c r="U44" s="2"/>
      <c r="V44" s="2"/>
      <c r="W44" s="2"/>
      <c r="X44" s="2"/>
      <c r="Y44" s="2"/>
      <c r="Z44" s="2"/>
      <c r="AA44" s="2"/>
      <c r="AB44" s="2"/>
      <c r="AC44" s="2"/>
    </row>
    <row r="45" spans="2:29" ht="15.75" customHeight="1" x14ac:dyDescent="0.15">
      <c r="B45" s="16" t="s">
        <v>30</v>
      </c>
      <c r="C45" s="16"/>
      <c r="D45" s="16"/>
      <c r="E45" s="22" t="str">
        <f t="shared" ref="E45:N45" si="13">IF(E17="","",-E42)</f>
        <v/>
      </c>
      <c r="F45" s="22" t="str">
        <f t="shared" si="13"/>
        <v/>
      </c>
      <c r="G45" s="22" t="str">
        <f t="shared" si="13"/>
        <v/>
      </c>
      <c r="H45" s="22" t="str">
        <f t="shared" si="13"/>
        <v/>
      </c>
      <c r="I45" s="22" t="str">
        <f t="shared" si="13"/>
        <v/>
      </c>
      <c r="J45" s="22" t="str">
        <f t="shared" si="13"/>
        <v/>
      </c>
      <c r="K45" s="22" t="str">
        <f t="shared" si="13"/>
        <v/>
      </c>
      <c r="L45" s="22" t="str">
        <f t="shared" si="13"/>
        <v/>
      </c>
      <c r="M45" s="22" t="str">
        <f t="shared" si="13"/>
        <v/>
      </c>
      <c r="N45" s="22" t="str">
        <f t="shared" si="13"/>
        <v/>
      </c>
      <c r="O45" s="2"/>
      <c r="P45" s="2"/>
      <c r="Q45" s="2"/>
      <c r="R45" s="2"/>
      <c r="S45" s="2"/>
      <c r="T45" s="2"/>
      <c r="U45" s="2"/>
      <c r="V45" s="2"/>
      <c r="W45" s="2"/>
      <c r="X45" s="2"/>
      <c r="Y45" s="2"/>
      <c r="Z45" s="2"/>
      <c r="AA45" s="2"/>
      <c r="AB45" s="2"/>
      <c r="AC45" s="2"/>
    </row>
    <row r="46" spans="2:29" ht="15.75" customHeight="1" x14ac:dyDescent="0.15">
      <c r="B46" s="16" t="s">
        <v>31</v>
      </c>
      <c r="C46" s="16"/>
      <c r="D46" s="16"/>
      <c r="E46" s="22" t="str">
        <f t="shared" ref="E46:N46" si="14">IF(E17="","",-E43)</f>
        <v/>
      </c>
      <c r="F46" s="22" t="str">
        <f t="shared" si="14"/>
        <v/>
      </c>
      <c r="G46" s="22" t="str">
        <f t="shared" si="14"/>
        <v/>
      </c>
      <c r="H46" s="22" t="str">
        <f t="shared" si="14"/>
        <v/>
      </c>
      <c r="I46" s="22" t="str">
        <f t="shared" si="14"/>
        <v/>
      </c>
      <c r="J46" s="22" t="str">
        <f t="shared" si="14"/>
        <v/>
      </c>
      <c r="K46" s="22" t="str">
        <f t="shared" si="14"/>
        <v/>
      </c>
      <c r="L46" s="22" t="str">
        <f t="shared" si="14"/>
        <v/>
      </c>
      <c r="M46" s="22" t="str">
        <f t="shared" si="14"/>
        <v/>
      </c>
      <c r="N46" s="22" t="str">
        <f t="shared" si="14"/>
        <v/>
      </c>
      <c r="O46" s="2"/>
      <c r="P46" s="2"/>
      <c r="Q46" s="2"/>
      <c r="R46" s="2"/>
      <c r="S46" s="2"/>
      <c r="T46" s="2"/>
      <c r="U46" s="2"/>
      <c r="V46" s="2"/>
      <c r="W46" s="2"/>
      <c r="X46" s="2"/>
      <c r="Y46" s="2"/>
      <c r="Z46" s="2"/>
      <c r="AA46" s="2"/>
      <c r="AB46" s="2"/>
      <c r="AC46" s="2"/>
    </row>
    <row r="47" spans="2:29" ht="15.75" customHeight="1" x14ac:dyDescent="0.15">
      <c r="B47" s="16"/>
      <c r="C47" s="16"/>
      <c r="D47" s="16"/>
      <c r="E47" s="31"/>
      <c r="F47" s="31"/>
      <c r="G47" s="31"/>
      <c r="H47" s="31"/>
      <c r="I47" s="31"/>
      <c r="J47" s="31"/>
      <c r="K47" s="31"/>
      <c r="L47" s="31"/>
      <c r="M47" s="31"/>
      <c r="N47" s="31"/>
      <c r="O47" s="2"/>
      <c r="P47" s="2"/>
      <c r="Q47" s="2"/>
      <c r="R47" s="2"/>
      <c r="S47" s="2"/>
      <c r="T47" s="2"/>
      <c r="U47" s="2"/>
      <c r="V47" s="2"/>
      <c r="W47" s="2"/>
      <c r="X47" s="2"/>
      <c r="Y47" s="2"/>
      <c r="Z47" s="2"/>
      <c r="AA47" s="2"/>
      <c r="AB47" s="2"/>
      <c r="AC47" s="2"/>
    </row>
    <row r="48" spans="2:29" ht="15.75" hidden="1" customHeight="1" x14ac:dyDescent="0.15">
      <c r="B48" s="16"/>
      <c r="C48" s="16"/>
      <c r="D48" s="16"/>
      <c r="E48" s="29"/>
      <c r="F48" s="29"/>
      <c r="G48" s="29"/>
      <c r="H48" s="29"/>
      <c r="I48" s="29"/>
      <c r="J48" s="29"/>
      <c r="K48" s="29"/>
      <c r="L48" s="29"/>
      <c r="M48" s="30"/>
      <c r="N48" s="30"/>
      <c r="O48" s="2"/>
      <c r="P48" s="2"/>
      <c r="Q48" s="2"/>
      <c r="R48" s="2"/>
      <c r="S48" s="2"/>
      <c r="T48" s="2"/>
      <c r="U48" s="2"/>
      <c r="V48" s="2"/>
      <c r="W48" s="2"/>
      <c r="X48" s="2"/>
      <c r="Y48" s="2"/>
      <c r="Z48" s="2"/>
      <c r="AA48" s="2"/>
      <c r="AB48" s="2"/>
      <c r="AC48" s="2"/>
    </row>
    <row r="49" spans="2:29" ht="15.75" hidden="1" customHeight="1" x14ac:dyDescent="0.15">
      <c r="B49" s="17" t="s">
        <v>34</v>
      </c>
      <c r="C49" s="17"/>
      <c r="D49" s="17"/>
      <c r="E49" s="26" t="str">
        <f>IF(E17="","",(E21-E37-E38-E45-E46))</f>
        <v/>
      </c>
      <c r="F49" s="26" t="str">
        <f>IF(F17="","",(F21-F37-F38-F45-F46))</f>
        <v/>
      </c>
      <c r="G49" s="26" t="str">
        <f>IF(G17="","",(G21-G37-G38-G45-G46))</f>
        <v/>
      </c>
      <c r="H49" s="26" t="str">
        <f>IF(H17="","",(H21-H37-H38-H45-H46))</f>
        <v/>
      </c>
      <c r="I49" s="26" t="str">
        <f>IF(I17="","",(I21-I37-I38-I45-I46))</f>
        <v/>
      </c>
      <c r="J49" s="26" t="str">
        <f>IF(J17="","",(J21-J37-J38-J45-J46))</f>
        <v/>
      </c>
      <c r="K49" s="26" t="str">
        <f>IF(K17="","",(K21-K37-K38-K45-K46))</f>
        <v/>
      </c>
      <c r="L49" s="26" t="str">
        <f>IF(L17="","",(L21-L37-L38-L45-L46))</f>
        <v/>
      </c>
      <c r="M49" s="26" t="str">
        <f>IF(M17="","",(M21-M37-M38-M45-M46))</f>
        <v/>
      </c>
      <c r="N49" s="26" t="str">
        <f>IF(N17="","",(N21-N37-N38-N45-N46))</f>
        <v/>
      </c>
      <c r="O49" s="18"/>
      <c r="P49" s="18"/>
      <c r="Q49" s="18"/>
      <c r="R49" s="18"/>
      <c r="S49" s="18"/>
      <c r="T49" s="18"/>
      <c r="U49" s="18"/>
      <c r="V49" s="18"/>
      <c r="W49" s="18"/>
      <c r="X49" s="18"/>
      <c r="Y49" s="18"/>
      <c r="Z49" s="18"/>
      <c r="AA49" s="18"/>
      <c r="AB49" s="18"/>
      <c r="AC49" s="18"/>
    </row>
    <row r="50" spans="2:29" ht="15.75" hidden="1" customHeight="1" x14ac:dyDescent="0.15">
      <c r="B50" s="17" t="s">
        <v>26</v>
      </c>
      <c r="C50" s="17"/>
      <c r="D50" s="17"/>
      <c r="E50" s="42">
        <f>IF($E$8&gt;=12,1,$E$8/12)</f>
        <v>0</v>
      </c>
      <c r="F50" s="42">
        <f>IF($E$8&gt;=24,2,($E$8/12)-1)</f>
        <v>-1</v>
      </c>
      <c r="G50" s="42">
        <f>IF($E$8&gt;=36,3,($E$8/12)-2)</f>
        <v>-2</v>
      </c>
      <c r="H50" s="42">
        <f>IF($E$8&gt;=48,4,($E$8/12)-3)</f>
        <v>-3</v>
      </c>
      <c r="I50" s="42">
        <f>IF($E$8&gt;=60,5,($E$8/12)-4)</f>
        <v>-4</v>
      </c>
      <c r="J50" s="42">
        <f>IF($E$8&gt;=72,6,($E$8/12)-5)</f>
        <v>-5</v>
      </c>
      <c r="K50" s="42">
        <f>IF($E$8&gt;=84,7,($E$8/12)-6)</f>
        <v>-6</v>
      </c>
      <c r="L50" s="42">
        <f>IF($E$8&gt;=96,1,($E$8/12)-7)</f>
        <v>-7</v>
      </c>
      <c r="M50" s="42">
        <f>IF($E$8&gt;=108,1,($E$8/12)-8)</f>
        <v>-8</v>
      </c>
      <c r="N50" s="42">
        <f>IF($E$8&gt;=120,1,($E$8/12)-9)</f>
        <v>-9</v>
      </c>
      <c r="O50" s="18"/>
      <c r="P50" s="18"/>
      <c r="Q50" s="18"/>
      <c r="R50" s="18"/>
      <c r="S50" s="18"/>
      <c r="T50" s="18"/>
      <c r="U50" s="18"/>
      <c r="V50" s="18"/>
      <c r="W50" s="18"/>
      <c r="X50" s="18"/>
      <c r="Y50" s="18"/>
      <c r="Z50" s="18"/>
      <c r="AA50" s="18"/>
      <c r="AB50" s="18"/>
      <c r="AC50" s="18"/>
    </row>
    <row r="51" spans="2:29" ht="15.75" hidden="1" customHeight="1" x14ac:dyDescent="0.15">
      <c r="B51" s="17" t="s">
        <v>27</v>
      </c>
      <c r="C51" s="17"/>
      <c r="D51" s="17"/>
      <c r="E51" s="42" t="str">
        <f>IF(E17=1,E50,"")</f>
        <v/>
      </c>
      <c r="F51" s="42" t="str">
        <f>IF(F17=2,F50,"")</f>
        <v/>
      </c>
      <c r="G51" s="42" t="str">
        <f>IF(G17=3,G50,"")</f>
        <v/>
      </c>
      <c r="H51" s="42" t="str">
        <f>IF(H17=4,H50,"")</f>
        <v/>
      </c>
      <c r="I51" s="42" t="str">
        <f>IF(I17=5,I50,"")</f>
        <v/>
      </c>
      <c r="J51" s="42" t="str">
        <f>IF(J17=6,J50,"")</f>
        <v/>
      </c>
      <c r="K51" s="42" t="str">
        <f>IF(K17=7,K50,"")</f>
        <v/>
      </c>
      <c r="L51" s="42" t="str">
        <f>IF(L17=8,L50,"")</f>
        <v/>
      </c>
      <c r="M51" s="42" t="str">
        <f>IF(M17=9,M50,"")</f>
        <v/>
      </c>
      <c r="N51" s="42" t="str">
        <f>IF(N17=10,N50,"")</f>
        <v/>
      </c>
      <c r="O51" s="18"/>
      <c r="P51" s="18"/>
      <c r="Q51" s="18"/>
      <c r="R51" s="18"/>
      <c r="S51" s="18"/>
      <c r="T51" s="18"/>
      <c r="U51" s="18"/>
      <c r="V51" s="18"/>
      <c r="W51" s="18"/>
      <c r="X51" s="18"/>
      <c r="Y51" s="18"/>
      <c r="Z51" s="18"/>
      <c r="AA51" s="18"/>
      <c r="AB51" s="18"/>
      <c r="AC51" s="18"/>
    </row>
    <row r="52" spans="2:29" ht="15.75" hidden="1" customHeight="1" x14ac:dyDescent="0.15">
      <c r="B52" s="17" t="s">
        <v>33</v>
      </c>
      <c r="C52" s="17"/>
      <c r="D52" s="17"/>
      <c r="E52" s="26">
        <f>NPV($E$12,$C$49:E49)</f>
        <v>0</v>
      </c>
      <c r="F52" s="26">
        <f>NPV($E$12,$C$49:F49)</f>
        <v>0</v>
      </c>
      <c r="G52" s="26">
        <f>NPV($E$12,$C$49:G49)</f>
        <v>0</v>
      </c>
      <c r="H52" s="26">
        <f>NPV($E$12,$C$49:H49)</f>
        <v>0</v>
      </c>
      <c r="I52" s="26">
        <f>NPV($E$12,$C$49:I49)</f>
        <v>0</v>
      </c>
      <c r="J52" s="26">
        <f>NPV($E$12,$C$49:J49)</f>
        <v>0</v>
      </c>
      <c r="K52" s="26">
        <f>NPV($E$12,$C$49:K49)</f>
        <v>0</v>
      </c>
      <c r="L52" s="26">
        <f>NPV($E$12,$C$49:L49)</f>
        <v>0</v>
      </c>
      <c r="M52" s="26">
        <f>NPV($E$12,$C$49:M49)</f>
        <v>0</v>
      </c>
      <c r="N52" s="26">
        <f>NPV($E$12,$C$49:N49)</f>
        <v>0</v>
      </c>
      <c r="O52" s="18"/>
      <c r="P52" s="18"/>
      <c r="Q52" s="18"/>
      <c r="R52" s="18"/>
      <c r="S52" s="18"/>
      <c r="T52" s="18"/>
      <c r="U52" s="18"/>
      <c r="V52" s="18"/>
      <c r="W52" s="18"/>
      <c r="X52" s="18"/>
      <c r="Y52" s="18"/>
      <c r="Z52" s="18"/>
      <c r="AA52" s="18"/>
      <c r="AB52" s="18"/>
      <c r="AC52" s="18"/>
    </row>
    <row r="53" spans="2:29" ht="15.75" hidden="1" customHeight="1" x14ac:dyDescent="0.15">
      <c r="B53" s="17" t="s">
        <v>32</v>
      </c>
      <c r="C53" s="17"/>
      <c r="D53" s="17"/>
      <c r="E53" s="26">
        <f>E52</f>
        <v>0</v>
      </c>
      <c r="F53" s="26" t="str">
        <f>IF(($E$8/12)&gt;=F51,F52,"")</f>
        <v/>
      </c>
      <c r="G53" s="26" t="str">
        <f t="shared" ref="G53:N53" si="15">IF(($E$8/12)&gt;=G51,G52,"")</f>
        <v/>
      </c>
      <c r="H53" s="26" t="str">
        <f t="shared" si="15"/>
        <v/>
      </c>
      <c r="I53" s="26" t="str">
        <f t="shared" si="15"/>
        <v/>
      </c>
      <c r="J53" s="26" t="str">
        <f t="shared" si="15"/>
        <v/>
      </c>
      <c r="K53" s="26" t="str">
        <f t="shared" si="15"/>
        <v/>
      </c>
      <c r="L53" s="26" t="str">
        <f t="shared" si="15"/>
        <v/>
      </c>
      <c r="M53" s="26" t="str">
        <f t="shared" si="15"/>
        <v/>
      </c>
      <c r="N53" s="26" t="str">
        <f t="shared" si="15"/>
        <v/>
      </c>
      <c r="O53" s="18"/>
      <c r="P53" s="18"/>
      <c r="Q53" s="18"/>
      <c r="R53" s="18"/>
      <c r="S53" s="18"/>
      <c r="T53" s="18"/>
      <c r="U53" s="18"/>
      <c r="V53" s="18"/>
      <c r="W53" s="18"/>
      <c r="X53" s="18"/>
      <c r="Y53" s="18"/>
      <c r="Z53" s="18"/>
      <c r="AA53" s="18"/>
      <c r="AB53" s="18"/>
      <c r="AC53" s="18"/>
    </row>
    <row r="54" spans="2:29" ht="15.75" hidden="1" customHeight="1" x14ac:dyDescent="0.15">
      <c r="B54" s="17" t="s">
        <v>39</v>
      </c>
      <c r="C54" s="17"/>
      <c r="D54" s="17"/>
      <c r="E54" s="26">
        <f>E53</f>
        <v>0</v>
      </c>
      <c r="F54" s="26" t="str">
        <f>IF($E$8/12&gt;=2,F53,"")</f>
        <v/>
      </c>
      <c r="G54" s="26" t="str">
        <f t="shared" ref="G54:N54" si="16">IF($E$8/12&gt;=1,G53,"")</f>
        <v/>
      </c>
      <c r="H54" s="26" t="str">
        <f t="shared" si="16"/>
        <v/>
      </c>
      <c r="I54" s="26" t="str">
        <f t="shared" si="16"/>
        <v/>
      </c>
      <c r="J54" s="26" t="str">
        <f t="shared" si="16"/>
        <v/>
      </c>
      <c r="K54" s="26" t="str">
        <f t="shared" si="16"/>
        <v/>
      </c>
      <c r="L54" s="26" t="str">
        <f t="shared" si="16"/>
        <v/>
      </c>
      <c r="M54" s="26" t="str">
        <f t="shared" si="16"/>
        <v/>
      </c>
      <c r="N54" s="26" t="str">
        <f t="shared" si="16"/>
        <v/>
      </c>
      <c r="O54" s="18"/>
      <c r="P54" s="18"/>
      <c r="Q54" s="18"/>
      <c r="R54" s="18"/>
      <c r="S54" s="18"/>
      <c r="T54" s="18"/>
      <c r="U54" s="18"/>
      <c r="V54" s="18"/>
      <c r="W54" s="18"/>
      <c r="X54" s="18"/>
      <c r="Y54" s="18"/>
      <c r="Z54" s="18"/>
      <c r="AA54" s="18"/>
      <c r="AB54" s="18"/>
      <c r="AC54" s="18"/>
    </row>
    <row r="55" spans="2:29" ht="15.75" hidden="1" customHeight="1" x14ac:dyDescent="0.15">
      <c r="B55" s="17"/>
      <c r="C55" s="17"/>
      <c r="D55" s="17"/>
      <c r="E55" s="26"/>
      <c r="F55" s="26"/>
      <c r="G55" s="26"/>
      <c r="H55" s="26"/>
      <c r="I55" s="26"/>
      <c r="J55" s="26"/>
      <c r="K55" s="26"/>
      <c r="L55" s="26"/>
      <c r="M55" s="26"/>
      <c r="N55" s="26"/>
      <c r="O55" s="18"/>
      <c r="P55" s="18"/>
      <c r="Q55" s="18"/>
      <c r="R55" s="18"/>
      <c r="S55" s="18"/>
      <c r="T55" s="18"/>
      <c r="U55" s="18"/>
      <c r="V55" s="18"/>
      <c r="W55" s="18"/>
      <c r="X55" s="18"/>
      <c r="Y55" s="18"/>
      <c r="Z55" s="18"/>
      <c r="AA55" s="18"/>
      <c r="AB55" s="18"/>
      <c r="AC55" s="18"/>
    </row>
    <row r="56" spans="2:29" ht="15.75" customHeight="1" x14ac:dyDescent="0.15">
      <c r="B56" s="1" t="s">
        <v>57</v>
      </c>
      <c r="E56" s="80">
        <f>SUM(E21:N21)</f>
        <v>0</v>
      </c>
      <c r="F56" s="26"/>
      <c r="G56" s="26"/>
      <c r="H56" s="26"/>
      <c r="I56" s="26"/>
      <c r="J56" s="26"/>
      <c r="K56" s="26"/>
      <c r="L56" s="26"/>
      <c r="M56" s="26"/>
      <c r="N56" s="26"/>
      <c r="O56" s="18"/>
      <c r="P56" s="18"/>
      <c r="Q56" s="18"/>
      <c r="R56" s="18"/>
      <c r="S56" s="18"/>
      <c r="T56" s="18"/>
      <c r="U56" s="18"/>
      <c r="V56" s="18"/>
      <c r="W56" s="18"/>
      <c r="X56" s="18"/>
      <c r="Y56" s="18"/>
      <c r="Z56" s="18"/>
      <c r="AA56" s="18"/>
      <c r="AB56" s="18"/>
      <c r="AC56" s="18"/>
    </row>
    <row r="57" spans="2:29" ht="15.75" customHeight="1" x14ac:dyDescent="0.15">
      <c r="B57" s="16" t="s">
        <v>53</v>
      </c>
      <c r="C57" s="17"/>
      <c r="D57" s="17"/>
      <c r="E57" s="80">
        <f>SUM(E29:N29)</f>
        <v>0</v>
      </c>
      <c r="F57" s="26"/>
      <c r="G57" s="26"/>
      <c r="H57" s="26"/>
      <c r="I57" s="26"/>
      <c r="J57" s="26"/>
      <c r="K57" s="26"/>
      <c r="L57" s="26"/>
      <c r="M57" s="26"/>
      <c r="N57" s="26"/>
      <c r="O57" s="18"/>
      <c r="P57" s="18"/>
      <c r="Q57" s="18"/>
      <c r="R57" s="18"/>
      <c r="S57" s="18"/>
      <c r="T57" s="18"/>
      <c r="U57" s="18"/>
      <c r="V57" s="18"/>
      <c r="W57" s="18"/>
      <c r="X57" s="18"/>
      <c r="Y57" s="18"/>
      <c r="Z57" s="18"/>
      <c r="AA57" s="18"/>
      <c r="AB57" s="18"/>
      <c r="AC57" s="18"/>
    </row>
    <row r="58" spans="2:29" ht="15.75" customHeight="1" x14ac:dyDescent="0.15">
      <c r="B58" s="16"/>
      <c r="C58" s="17"/>
      <c r="D58" s="17"/>
      <c r="E58" s="80"/>
      <c r="F58" s="26"/>
      <c r="G58" s="26"/>
      <c r="H58" s="26"/>
      <c r="I58" s="26"/>
      <c r="J58" s="26"/>
      <c r="K58" s="26"/>
      <c r="L58" s="26"/>
      <c r="M58" s="26"/>
      <c r="N58" s="26"/>
      <c r="O58" s="18"/>
      <c r="P58" s="18"/>
      <c r="Q58" s="18"/>
      <c r="R58" s="18"/>
      <c r="S58" s="18"/>
      <c r="T58" s="18"/>
      <c r="U58" s="18"/>
      <c r="V58" s="18"/>
      <c r="W58" s="18"/>
      <c r="X58" s="18"/>
      <c r="Y58" s="18"/>
      <c r="Z58" s="18"/>
      <c r="AA58" s="18"/>
      <c r="AB58" s="18"/>
      <c r="AC58" s="18"/>
    </row>
    <row r="59" spans="2:29" ht="15.75" customHeight="1" x14ac:dyDescent="0.15">
      <c r="B59" s="16" t="s">
        <v>57</v>
      </c>
      <c r="C59" s="17"/>
      <c r="D59" s="17"/>
      <c r="E59" s="80">
        <f>SUM(E21:N21)</f>
        <v>0</v>
      </c>
      <c r="F59" s="26"/>
      <c r="G59" s="26"/>
      <c r="H59" s="26"/>
      <c r="I59" s="26"/>
      <c r="J59" s="26"/>
      <c r="K59" s="26"/>
      <c r="L59" s="26"/>
      <c r="M59" s="26"/>
      <c r="N59" s="26"/>
      <c r="O59" s="18"/>
      <c r="P59" s="18"/>
      <c r="Q59" s="18"/>
      <c r="R59" s="18"/>
      <c r="S59" s="18"/>
      <c r="T59" s="18"/>
      <c r="U59" s="18"/>
      <c r="V59" s="18"/>
      <c r="W59" s="18"/>
      <c r="X59" s="18"/>
      <c r="Y59" s="18"/>
      <c r="Z59" s="18"/>
      <c r="AA59" s="18"/>
      <c r="AB59" s="18"/>
      <c r="AC59" s="18"/>
    </row>
    <row r="60" spans="2:29" ht="15.75" customHeight="1" x14ac:dyDescent="0.15">
      <c r="B60" s="16" t="s">
        <v>55</v>
      </c>
      <c r="C60" s="17"/>
      <c r="D60" s="17"/>
      <c r="E60" s="80">
        <f>SUM(E34:N35)</f>
        <v>0</v>
      </c>
      <c r="F60" s="26"/>
      <c r="G60" s="26"/>
      <c r="H60" s="26"/>
      <c r="I60" s="26"/>
      <c r="J60" s="26"/>
      <c r="K60" s="26"/>
      <c r="L60" s="26"/>
      <c r="M60" s="26"/>
      <c r="N60" s="26"/>
      <c r="O60" s="18"/>
      <c r="P60" s="18"/>
      <c r="Q60" s="18"/>
      <c r="R60" s="18"/>
      <c r="S60" s="18"/>
      <c r="T60" s="18"/>
      <c r="U60" s="18"/>
      <c r="V60" s="18"/>
      <c r="W60" s="18"/>
      <c r="X60" s="18"/>
      <c r="Y60" s="18"/>
      <c r="Z60" s="18"/>
      <c r="AA60" s="18"/>
      <c r="AB60" s="18"/>
      <c r="AC60" s="18"/>
    </row>
    <row r="61" spans="2:29" ht="15.75" customHeight="1" x14ac:dyDescent="0.15">
      <c r="B61" s="16" t="s">
        <v>54</v>
      </c>
      <c r="C61" s="17"/>
      <c r="D61" s="17"/>
      <c r="E61" s="80">
        <f>E13+E14</f>
        <v>0</v>
      </c>
      <c r="F61" s="26"/>
      <c r="G61" s="26"/>
      <c r="H61" s="26"/>
      <c r="I61" s="26"/>
      <c r="J61" s="26"/>
      <c r="K61" s="26"/>
      <c r="L61" s="26"/>
      <c r="M61" s="26"/>
      <c r="N61" s="26"/>
      <c r="O61" s="18"/>
      <c r="P61" s="18"/>
      <c r="Q61" s="18"/>
      <c r="R61" s="18"/>
      <c r="S61" s="18"/>
      <c r="T61" s="18"/>
      <c r="U61" s="18"/>
      <c r="V61" s="18"/>
      <c r="W61" s="18"/>
      <c r="X61" s="18"/>
      <c r="Y61" s="18"/>
      <c r="Z61" s="18"/>
      <c r="AA61" s="18"/>
      <c r="AB61" s="18"/>
      <c r="AC61" s="18"/>
    </row>
    <row r="62" spans="2:29" ht="15.75" customHeight="1" x14ac:dyDescent="0.15">
      <c r="B62" s="79" t="s">
        <v>56</v>
      </c>
      <c r="C62" s="17"/>
      <c r="D62" s="17"/>
      <c r="E62" s="80">
        <f>E59-E61-E60</f>
        <v>0</v>
      </c>
      <c r="F62" s="26"/>
      <c r="G62" s="26"/>
      <c r="H62" s="26"/>
      <c r="I62" s="26"/>
      <c r="J62" s="26"/>
      <c r="K62" s="26"/>
      <c r="L62" s="26"/>
      <c r="M62" s="26"/>
      <c r="N62" s="26"/>
      <c r="O62" s="18"/>
      <c r="P62" s="18"/>
      <c r="Q62" s="18"/>
      <c r="R62" s="18"/>
      <c r="S62" s="18"/>
      <c r="T62" s="18"/>
      <c r="U62" s="18"/>
      <c r="V62" s="18"/>
      <c r="W62" s="18"/>
      <c r="X62" s="18"/>
      <c r="Y62" s="18"/>
      <c r="Z62" s="18"/>
      <c r="AA62" s="18"/>
      <c r="AB62" s="18"/>
      <c r="AC62" s="18"/>
    </row>
    <row r="63" spans="2:29" ht="15.75" customHeight="1" x14ac:dyDescent="0.15">
      <c r="B63" s="16"/>
      <c r="C63" s="17"/>
      <c r="D63" s="17"/>
      <c r="E63" s="80"/>
      <c r="F63" s="26"/>
      <c r="G63" s="26"/>
      <c r="H63" s="26"/>
      <c r="I63" s="26"/>
      <c r="J63" s="26"/>
      <c r="K63" s="26"/>
      <c r="L63" s="26"/>
      <c r="M63" s="26"/>
      <c r="N63" s="26"/>
      <c r="O63" s="18"/>
      <c r="P63" s="18"/>
      <c r="Q63" s="18"/>
      <c r="R63" s="18"/>
      <c r="S63" s="18"/>
      <c r="T63" s="18"/>
      <c r="U63" s="18"/>
      <c r="V63" s="18"/>
      <c r="W63" s="18"/>
      <c r="X63" s="18"/>
      <c r="Y63" s="18"/>
      <c r="Z63" s="18"/>
      <c r="AA63" s="18"/>
      <c r="AB63" s="18"/>
      <c r="AC63" s="18"/>
    </row>
    <row r="64" spans="2:29" ht="15.75" customHeight="1" x14ac:dyDescent="0.15">
      <c r="B64" s="16" t="s">
        <v>58</v>
      </c>
      <c r="C64" s="17"/>
      <c r="D64" s="17"/>
      <c r="E64" s="80">
        <f>IF(E8&gt;=12,(SUM(E53:N54)),E53)</f>
        <v>0</v>
      </c>
      <c r="F64" s="26"/>
      <c r="G64" s="26"/>
      <c r="H64" s="26"/>
      <c r="I64" s="26"/>
      <c r="J64" s="26"/>
      <c r="K64" s="26"/>
      <c r="L64" s="26"/>
      <c r="M64" s="26"/>
      <c r="N64" s="26"/>
      <c r="O64" s="18"/>
      <c r="P64" s="18"/>
      <c r="Q64" s="18"/>
      <c r="R64" s="18"/>
      <c r="S64" s="18"/>
      <c r="T64" s="18"/>
      <c r="U64" s="18"/>
      <c r="V64" s="18"/>
      <c r="W64" s="18"/>
      <c r="X64" s="18"/>
      <c r="Y64" s="18"/>
      <c r="Z64" s="18"/>
      <c r="AA64" s="18"/>
      <c r="AB64" s="18"/>
      <c r="AC64" s="18"/>
    </row>
    <row r="65" spans="2:29" ht="15.75" customHeight="1" x14ac:dyDescent="0.15">
      <c r="B65" s="16" t="s">
        <v>44</v>
      </c>
      <c r="C65" s="17"/>
      <c r="D65" s="17"/>
      <c r="E65" s="80">
        <f>MAX(E54:N54)</f>
        <v>0</v>
      </c>
      <c r="F65" s="26"/>
      <c r="G65" s="26"/>
      <c r="H65" s="26"/>
      <c r="I65" s="26"/>
      <c r="J65" s="26"/>
      <c r="K65" s="26"/>
      <c r="L65" s="26"/>
      <c r="M65" s="26"/>
      <c r="N65" s="26"/>
      <c r="O65" s="18"/>
      <c r="P65" s="18"/>
      <c r="Q65" s="18"/>
      <c r="R65" s="18"/>
      <c r="S65" s="18"/>
      <c r="T65" s="18"/>
      <c r="U65" s="18"/>
      <c r="V65" s="18"/>
      <c r="W65" s="18"/>
      <c r="X65" s="18"/>
      <c r="Y65" s="18"/>
      <c r="Z65" s="18"/>
      <c r="AA65" s="18"/>
      <c r="AB65" s="18"/>
      <c r="AC65" s="18"/>
    </row>
    <row r="66" spans="2:29" ht="15.75" customHeight="1" x14ac:dyDescent="0.15">
      <c r="B66" s="17"/>
      <c r="C66" s="17"/>
      <c r="D66" s="17"/>
      <c r="E66" s="26"/>
      <c r="F66" s="26"/>
      <c r="G66" s="26"/>
      <c r="H66" s="26"/>
      <c r="I66" s="26"/>
      <c r="J66" s="26"/>
      <c r="K66" s="26"/>
      <c r="L66" s="26"/>
      <c r="M66" s="26"/>
      <c r="N66" s="26"/>
      <c r="O66" s="18"/>
      <c r="P66" s="18"/>
      <c r="Q66" s="18"/>
      <c r="R66" s="18"/>
      <c r="S66" s="18"/>
      <c r="T66" s="18"/>
      <c r="U66" s="18"/>
      <c r="V66" s="18"/>
      <c r="W66" s="18"/>
      <c r="X66" s="18"/>
      <c r="Y66" s="18"/>
      <c r="Z66" s="18"/>
      <c r="AA66" s="18"/>
      <c r="AB66" s="18"/>
      <c r="AC66" s="18"/>
    </row>
    <row r="68" spans="2:29" ht="15.75" customHeight="1" x14ac:dyDescent="0.15">
      <c r="B68" s="17" t="s">
        <v>68</v>
      </c>
      <c r="C68" s="17"/>
      <c r="D68" s="17"/>
      <c r="E68" s="78" t="str">
        <f>IF(E17="","",(E62/E7/(E8/12)))</f>
        <v/>
      </c>
      <c r="F68" s="26"/>
      <c r="G68" s="26"/>
      <c r="H68" s="26"/>
      <c r="I68" s="26"/>
      <c r="J68" s="26"/>
      <c r="K68" s="26"/>
      <c r="L68" s="26"/>
      <c r="M68" s="26"/>
      <c r="N68" s="26"/>
      <c r="O68" s="18"/>
      <c r="P68" s="18"/>
      <c r="Q68" s="18"/>
      <c r="R68" s="18"/>
      <c r="S68" s="18"/>
      <c r="T68" s="18"/>
      <c r="U68" s="18"/>
      <c r="V68" s="18"/>
      <c r="W68" s="18"/>
      <c r="X68" s="18"/>
      <c r="Y68" s="18"/>
      <c r="Z68" s="18"/>
      <c r="AA68" s="18"/>
      <c r="AB68" s="18"/>
      <c r="AC68" s="18"/>
    </row>
    <row r="69" spans="2:29" ht="15.75" customHeight="1" x14ac:dyDescent="0.15">
      <c r="B69" s="17"/>
      <c r="C69" s="17"/>
      <c r="D69" s="17"/>
      <c r="E69" s="26"/>
      <c r="F69" s="26"/>
      <c r="G69" s="26"/>
      <c r="H69" s="26"/>
      <c r="I69" s="26"/>
      <c r="J69" s="26"/>
      <c r="K69" s="26"/>
      <c r="L69" s="26"/>
      <c r="M69" s="26"/>
      <c r="N69" s="26"/>
      <c r="O69" s="18"/>
      <c r="P69" s="18"/>
      <c r="Q69" s="18"/>
      <c r="R69" s="18"/>
      <c r="S69" s="18"/>
      <c r="T69" s="18"/>
      <c r="U69" s="18"/>
      <c r="V69" s="18"/>
      <c r="W69" s="18"/>
      <c r="X69" s="18"/>
      <c r="Y69" s="18"/>
      <c r="Z69" s="18"/>
      <c r="AA69" s="18"/>
      <c r="AB69" s="18"/>
      <c r="AC69" s="18"/>
    </row>
    <row r="70" spans="2:29" ht="15.75" customHeight="1" thickBot="1" x14ac:dyDescent="0.2">
      <c r="B70" s="17" t="s">
        <v>35</v>
      </c>
      <c r="C70" s="17"/>
      <c r="D70" s="17"/>
      <c r="E70" s="54" t="str">
        <f>IF(E17="","",(E65/E7/(E8/12)))</f>
        <v/>
      </c>
      <c r="F70" s="26"/>
      <c r="G70" s="26"/>
      <c r="H70" s="26"/>
      <c r="I70" s="26"/>
      <c r="J70" s="26"/>
      <c r="K70" s="26"/>
      <c r="L70" s="26"/>
      <c r="M70" s="26"/>
      <c r="N70" s="26"/>
      <c r="O70" s="18"/>
      <c r="P70" s="18"/>
      <c r="Q70" s="18"/>
      <c r="R70" s="18"/>
      <c r="S70" s="18"/>
      <c r="T70" s="18"/>
      <c r="U70" s="18"/>
      <c r="V70" s="18"/>
      <c r="W70" s="18"/>
      <c r="X70" s="18"/>
      <c r="Y70" s="18"/>
      <c r="Z70" s="18"/>
      <c r="AA70" s="18"/>
      <c r="AB70" s="18"/>
      <c r="AC70" s="18"/>
    </row>
    <row r="71" spans="2:29" ht="15.75" customHeight="1" thickTop="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ht="15.75" customHeight="1" x14ac:dyDescent="0.15">
      <c r="B72" s="2"/>
      <c r="C72" s="2"/>
      <c r="D72" s="2"/>
      <c r="E72" s="43"/>
      <c r="F72" s="2"/>
      <c r="G72" s="2"/>
      <c r="H72" s="2"/>
      <c r="I72" s="2"/>
      <c r="J72" s="2"/>
      <c r="K72" s="2"/>
      <c r="L72" s="2"/>
      <c r="M72" s="2"/>
      <c r="N72" s="2"/>
      <c r="O72" s="2"/>
      <c r="P72" s="2"/>
      <c r="Q72" s="2"/>
      <c r="R72" s="2"/>
      <c r="S72" s="2"/>
      <c r="T72" s="2"/>
      <c r="U72" s="2"/>
      <c r="V72" s="2"/>
      <c r="W72" s="2"/>
      <c r="X72" s="2"/>
      <c r="Y72" s="2"/>
      <c r="Z72" s="2"/>
      <c r="AA72" s="2"/>
      <c r="AB72" s="2"/>
      <c r="AC72" s="2"/>
    </row>
    <row r="73" spans="2:29" ht="15.75"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ht="15.75"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ht="15.75"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ht="15.75"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ht="15.75"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ht="15.75"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ht="15.75"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ht="15.75"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ht="15.75"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ht="15.75"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ht="15.75"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2:29" ht="15.75"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ht="15.75"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ht="15.75"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ht="13"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ht="13"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ht="13"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ht="13"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ht="13"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ht="13"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ht="13"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ht="13"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ht="13"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ht="13"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ht="13"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ht="13"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ht="13"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ht="13"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ht="13"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ht="13"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ht="13"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ht="13"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ht="13"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ht="13"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ht="13"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ht="13"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ht="13"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ht="13"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ht="13"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ht="13"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ht="13"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ht="13"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ht="13"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ht="13"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ht="13"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ht="13"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ht="13"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ht="13"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ht="13"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ht="13"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3"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3"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3"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ht="13"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ht="13"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ht="13"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ht="13" x14ac:dyDescent="0.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ht="13" x14ac:dyDescent="0.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ht="13" x14ac:dyDescent="0.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ht="13" x14ac:dyDescent="0.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ht="13" x14ac:dyDescent="0.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ht="13" x14ac:dyDescent="0.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ht="13" x14ac:dyDescent="0.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ht="13" x14ac:dyDescent="0.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ht="13" x14ac:dyDescent="0.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ht="13" x14ac:dyDescent="0.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ht="13" x14ac:dyDescent="0.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ht="13" x14ac:dyDescent="0.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ht="13"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ht="13" x14ac:dyDescent="0.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ht="13" x14ac:dyDescent="0.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ht="13" x14ac:dyDescent="0.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ht="13" x14ac:dyDescent="0.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ht="13" x14ac:dyDescent="0.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ht="13" x14ac:dyDescent="0.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ht="13"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ht="13" x14ac:dyDescent="0.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13" x14ac:dyDescent="0.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ht="13" x14ac:dyDescent="0.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ht="13" x14ac:dyDescent="0.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ht="13"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ht="13"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ht="13" x14ac:dyDescent="0.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ht="13" x14ac:dyDescent="0.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ht="13" x14ac:dyDescent="0.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ht="13" x14ac:dyDescent="0.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ht="13" x14ac:dyDescent="0.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ht="13" x14ac:dyDescent="0.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ht="13"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ht="13"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ht="13"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ht="13"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ht="13"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ht="13"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ht="13"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ht="13"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ht="13"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ht="13"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ht="13"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ht="13"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ht="13"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ht="13"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ht="13"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ht="13"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ht="13"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ht="13"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ht="13"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ht="13"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ht="13"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ht="13"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ht="13"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ht="13"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ht="13"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ht="13"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ht="13"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ht="13"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2:29" ht="13"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2:29" ht="13"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2:29" ht="13"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2:29" ht="13"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2:29" ht="13"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2:29" ht="13"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2:29" ht="13"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2:29" ht="13"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2:29" ht="13"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2:29" ht="13"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2:29" ht="13"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2:29" ht="13"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2:29" ht="13"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2:29" ht="13"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2:29" ht="13"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2:29" ht="13"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2:29" ht="13"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2:29" ht="13"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2:29" ht="13"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2:29" ht="13"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2:29" ht="13"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2:29" ht="13"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2:29" ht="13"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2:29" ht="13"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2:29" ht="13"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2:29" ht="13"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2:29" ht="13"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2:29" ht="13"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2:29" ht="13"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2:29" ht="13"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2:29" ht="13"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2:29" ht="13"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2:29" ht="13"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2:29" ht="13"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2:29" ht="13"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2:29" ht="13"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2:29" ht="13"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2:29" ht="13"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2:29" ht="13"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2:29" ht="13"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2:29" ht="13"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2:29" ht="13"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2:29" ht="13"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2:29" ht="13"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2:29" ht="13"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2:29" ht="13"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2:29" ht="13"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2:29" ht="13"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2:29" ht="13"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2:29" ht="13"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2:29" ht="13"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2:29" ht="13"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2:29" ht="13"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2:29" ht="13"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2:29" ht="13"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2:29" ht="13"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2:29" ht="13"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2:29" ht="13"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2:29" ht="13"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2:29" ht="13"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2:29" ht="13"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2:29" ht="13"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2:29" ht="13"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2:29" ht="13"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2:29" ht="13"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2:29" ht="13"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2:29" ht="13"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2:29" ht="13"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2:29" ht="13"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2:29" ht="13"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2:29" ht="13"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2:29" ht="13"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2:29" ht="13"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2:29" ht="13"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2:29" ht="13"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2:29" ht="13"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2:29" ht="13"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2:29" ht="13"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2:29" ht="13"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2:29" ht="13"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2:29" ht="13"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2:29" ht="13"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2:29" ht="13"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2:29" ht="13"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2:29" ht="13"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2:29" ht="13"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2:29" ht="13"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2:29" ht="13"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2:29" ht="13"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2:29" ht="13"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2:29" ht="13"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2:29" ht="13"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2:29" ht="13"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2:29" ht="13"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2:29" ht="13"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2:29" ht="13"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2:29" ht="13"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2:29" ht="13"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2:29" ht="13"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2:29" ht="13"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2:29" ht="13"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2:29" ht="13"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2:29" ht="13"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2:29" ht="13"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2:29" ht="13"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2:29" ht="13"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2:29" ht="13"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2:29" ht="13"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2:29" ht="13"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2:29" ht="13"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2:29" ht="13"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2:29" ht="13"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2:29" ht="13"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2:29" ht="13"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2:29" ht="13"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2:29" ht="13"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2:29" ht="13"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2:29" ht="13"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2:29" ht="13"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2:29" ht="13"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2:29" ht="13"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2:29" ht="13"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2:29" ht="13"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2:29" ht="13"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2:29" ht="13"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2:29" ht="13" x14ac:dyDescent="0.1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2:29" ht="13" x14ac:dyDescent="0.1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2:29" ht="13" x14ac:dyDescent="0.1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2:29" ht="13" x14ac:dyDescent="0.1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2:29" ht="13" x14ac:dyDescent="0.1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2:29" ht="13" x14ac:dyDescent="0.1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2:29" ht="13" x14ac:dyDescent="0.1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2:29" ht="13" x14ac:dyDescent="0.1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2:29" ht="13" x14ac:dyDescent="0.1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2:29" ht="13" x14ac:dyDescent="0.1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2:29" ht="13" x14ac:dyDescent="0.1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2:29" ht="13" x14ac:dyDescent="0.1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2:29" ht="13" x14ac:dyDescent="0.1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2:29" ht="13" x14ac:dyDescent="0.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2:29" ht="13" x14ac:dyDescent="0.1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2:29" ht="13" x14ac:dyDescent="0.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2:29" ht="13" x14ac:dyDescent="0.1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2:29" ht="13" x14ac:dyDescent="0.1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2:29" ht="13" x14ac:dyDescent="0.1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2:29" ht="13" x14ac:dyDescent="0.1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2:29" ht="13" x14ac:dyDescent="0.1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2:29" ht="13" x14ac:dyDescent="0.1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2:29" ht="13" x14ac:dyDescent="0.1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2:29" ht="13" x14ac:dyDescent="0.1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2:29" ht="13" x14ac:dyDescent="0.1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2:29" ht="13" x14ac:dyDescent="0.1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2:29" ht="13" x14ac:dyDescent="0.1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2:29" ht="13" x14ac:dyDescent="0.1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2:29" ht="13" x14ac:dyDescent="0.1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2:29" ht="13" x14ac:dyDescent="0.1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2:29" ht="13" x14ac:dyDescent="0.1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2:29" ht="13" x14ac:dyDescent="0.1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2:29" ht="13" x14ac:dyDescent="0.1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2:29" ht="13" x14ac:dyDescent="0.1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2:29" ht="13" x14ac:dyDescent="0.1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2:29" ht="13" x14ac:dyDescent="0.1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2:29" ht="13" x14ac:dyDescent="0.1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2:29" ht="13" x14ac:dyDescent="0.1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2:29" ht="13" x14ac:dyDescent="0.1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2:29" ht="13" x14ac:dyDescent="0.1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2:29" ht="13" x14ac:dyDescent="0.1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2:29" ht="13" x14ac:dyDescent="0.1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2:29" ht="13" x14ac:dyDescent="0.1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2:29" ht="13" x14ac:dyDescent="0.1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2:29" ht="13" x14ac:dyDescent="0.1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2:29" ht="13" x14ac:dyDescent="0.1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2:29" ht="13" x14ac:dyDescent="0.1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2:29" ht="13" x14ac:dyDescent="0.1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2:29" ht="13" x14ac:dyDescent="0.1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2:29" ht="13" x14ac:dyDescent="0.1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2:29" ht="13" x14ac:dyDescent="0.1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2:29" ht="13" x14ac:dyDescent="0.1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2:29" ht="13" x14ac:dyDescent="0.1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2:29" ht="13" x14ac:dyDescent="0.1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2:29" ht="13" x14ac:dyDescent="0.1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2:29" ht="13" x14ac:dyDescent="0.1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2:29" ht="13" x14ac:dyDescent="0.1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2:29" ht="13" x14ac:dyDescent="0.1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2:29" ht="13" x14ac:dyDescent="0.1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2:29" ht="13" x14ac:dyDescent="0.1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2:29" ht="13" x14ac:dyDescent="0.1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2:29" ht="13" x14ac:dyDescent="0.1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2:29" ht="13" x14ac:dyDescent="0.1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2:29" ht="13" x14ac:dyDescent="0.1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2:29" ht="13" x14ac:dyDescent="0.1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2:29" ht="13" x14ac:dyDescent="0.1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2:29" ht="13" x14ac:dyDescent="0.1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2:29" ht="13" x14ac:dyDescent="0.1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2:29" ht="13" x14ac:dyDescent="0.1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2:29" ht="13" x14ac:dyDescent="0.1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2:29" ht="13" x14ac:dyDescent="0.1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2:29" ht="13" x14ac:dyDescent="0.1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2:29" ht="13" x14ac:dyDescent="0.1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2:29" ht="13" x14ac:dyDescent="0.1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2:29" ht="13" x14ac:dyDescent="0.1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2:29" ht="13" x14ac:dyDescent="0.1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2:29" ht="13" x14ac:dyDescent="0.1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2:29" ht="13" x14ac:dyDescent="0.1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2:29" ht="13" x14ac:dyDescent="0.1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2:29" ht="13" x14ac:dyDescent="0.1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2:29" ht="13" x14ac:dyDescent="0.1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2:29" ht="13" x14ac:dyDescent="0.1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2:29" ht="13" x14ac:dyDescent="0.1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2:29" ht="13" x14ac:dyDescent="0.1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2:29" ht="13" x14ac:dyDescent="0.1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2:29" ht="13" x14ac:dyDescent="0.1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2:29" ht="13" x14ac:dyDescent="0.1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2:29" ht="13" x14ac:dyDescent="0.1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2:29" ht="13" x14ac:dyDescent="0.1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2:29" ht="13" x14ac:dyDescent="0.1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2:29" ht="13" x14ac:dyDescent="0.1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2:29" ht="13" x14ac:dyDescent="0.1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2:29" ht="13" x14ac:dyDescent="0.1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2:29" ht="13" x14ac:dyDescent="0.1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2:29" ht="13" x14ac:dyDescent="0.1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2:29" ht="13" x14ac:dyDescent="0.1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2:29" ht="13" x14ac:dyDescent="0.1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2:29" ht="13" x14ac:dyDescent="0.1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2:29" ht="13" x14ac:dyDescent="0.1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2:29" ht="13" x14ac:dyDescent="0.1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2:29" ht="13" x14ac:dyDescent="0.1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2:29" ht="13" x14ac:dyDescent="0.1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2:29" ht="13" x14ac:dyDescent="0.1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2:29" ht="13" x14ac:dyDescent="0.1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2:29" ht="13" x14ac:dyDescent="0.1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2:29" ht="13" x14ac:dyDescent="0.1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2:29" ht="13" x14ac:dyDescent="0.1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2:29" ht="13" x14ac:dyDescent="0.1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2:29" ht="13" x14ac:dyDescent="0.1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2:29" ht="13" x14ac:dyDescent="0.1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2:29" ht="13" x14ac:dyDescent="0.1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2:29" ht="13" x14ac:dyDescent="0.1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2:29" ht="13" x14ac:dyDescent="0.1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2:29" ht="13" x14ac:dyDescent="0.1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2:29" ht="13" x14ac:dyDescent="0.1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2:29" ht="13" x14ac:dyDescent="0.1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2:29" ht="13" x14ac:dyDescent="0.1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2:29" ht="13" x14ac:dyDescent="0.1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2:29" ht="13" x14ac:dyDescent="0.1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2:29" ht="13" x14ac:dyDescent="0.1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2:29" ht="13" x14ac:dyDescent="0.1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2:29" ht="13" x14ac:dyDescent="0.1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2:29" ht="13" x14ac:dyDescent="0.1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2:29" ht="13" x14ac:dyDescent="0.1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2:29" ht="13" x14ac:dyDescent="0.1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2:29" ht="13" x14ac:dyDescent="0.1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2:29" ht="13" x14ac:dyDescent="0.1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2:29" ht="13" x14ac:dyDescent="0.1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2:29" ht="13" x14ac:dyDescent="0.1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2:29" ht="13" x14ac:dyDescent="0.1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2:29" ht="13" x14ac:dyDescent="0.1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2:29" ht="13" x14ac:dyDescent="0.1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2:29" ht="13" x14ac:dyDescent="0.1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2:29" ht="13" x14ac:dyDescent="0.1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2:29" ht="13" x14ac:dyDescent="0.1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2:29" ht="13" x14ac:dyDescent="0.1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2:29" ht="13" x14ac:dyDescent="0.1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2:29" ht="13" x14ac:dyDescent="0.1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2:29" ht="13" x14ac:dyDescent="0.1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2:29" ht="13" x14ac:dyDescent="0.1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2:29" ht="13" x14ac:dyDescent="0.1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2:29" ht="13" x14ac:dyDescent="0.1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2:29" ht="13" x14ac:dyDescent="0.1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2:29" ht="13" x14ac:dyDescent="0.1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2:29" ht="13" x14ac:dyDescent="0.1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2:29" ht="13" x14ac:dyDescent="0.1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2:29" ht="13" x14ac:dyDescent="0.1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2:29" ht="13" x14ac:dyDescent="0.1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2:29" ht="13" x14ac:dyDescent="0.1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2:29" ht="13" x14ac:dyDescent="0.1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2:29" ht="13" x14ac:dyDescent="0.1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2:29" ht="13" x14ac:dyDescent="0.1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2:29" ht="13" x14ac:dyDescent="0.1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2:29" ht="13" x14ac:dyDescent="0.1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2:29" ht="13" x14ac:dyDescent="0.1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2:29" ht="13" x14ac:dyDescent="0.1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2:29" ht="13" x14ac:dyDescent="0.1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2:29" ht="13" x14ac:dyDescent="0.1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2:29" ht="13" x14ac:dyDescent="0.1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2:29" ht="13" x14ac:dyDescent="0.1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2:29" ht="13" x14ac:dyDescent="0.1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2:29" ht="13" x14ac:dyDescent="0.1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2:29" ht="13" x14ac:dyDescent="0.1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2:29" ht="13" x14ac:dyDescent="0.1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2:29" ht="13" x14ac:dyDescent="0.1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2:29" ht="13" x14ac:dyDescent="0.1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2:29" ht="13" x14ac:dyDescent="0.1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2:29" ht="13" x14ac:dyDescent="0.1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2:29" ht="13" x14ac:dyDescent="0.1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2:29" ht="13" x14ac:dyDescent="0.1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2:29" ht="13" x14ac:dyDescent="0.1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2:29" ht="13" x14ac:dyDescent="0.1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2:29" ht="13" x14ac:dyDescent="0.1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2:29" ht="13" x14ac:dyDescent="0.1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2:29" ht="13" x14ac:dyDescent="0.1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2:29" ht="13" x14ac:dyDescent="0.1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2:29" ht="13" x14ac:dyDescent="0.1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2:29" ht="13" x14ac:dyDescent="0.1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2:29" ht="13" x14ac:dyDescent="0.1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2:29" ht="13" x14ac:dyDescent="0.1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2:29" ht="13" x14ac:dyDescent="0.1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2:29" ht="13" x14ac:dyDescent="0.1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2:29" ht="13" x14ac:dyDescent="0.1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2:29" ht="13" x14ac:dyDescent="0.1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2:29" ht="13" x14ac:dyDescent="0.1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2:29" ht="13" x14ac:dyDescent="0.1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2:29" ht="13" x14ac:dyDescent="0.1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2:29" ht="13" x14ac:dyDescent="0.1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2:29" ht="13" x14ac:dyDescent="0.1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2:29" ht="13" x14ac:dyDescent="0.1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2:29" ht="13" x14ac:dyDescent="0.1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2:29" ht="13" x14ac:dyDescent="0.1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2:29" ht="13" x14ac:dyDescent="0.1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2:29" ht="13" x14ac:dyDescent="0.1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2:29" ht="13" x14ac:dyDescent="0.1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2:29" ht="13" x14ac:dyDescent="0.1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2:29" ht="13" x14ac:dyDescent="0.1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2:29" ht="13" x14ac:dyDescent="0.1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2:29" ht="13" x14ac:dyDescent="0.1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2:29" ht="13" x14ac:dyDescent="0.1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2:29" ht="13" x14ac:dyDescent="0.1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2:29" ht="13" x14ac:dyDescent="0.1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2:29" ht="13" x14ac:dyDescent="0.1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2:29" ht="13" x14ac:dyDescent="0.1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2:29" ht="13" x14ac:dyDescent="0.1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2:29" ht="13" x14ac:dyDescent="0.1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2:29" ht="13" x14ac:dyDescent="0.1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2:29" ht="13" x14ac:dyDescent="0.1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2:29" ht="13" x14ac:dyDescent="0.1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2:29" ht="13" x14ac:dyDescent="0.1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2:29" ht="13" x14ac:dyDescent="0.1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2:29" ht="13" x14ac:dyDescent="0.1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2:29" ht="13" x14ac:dyDescent="0.1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2:29" ht="13" x14ac:dyDescent="0.1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2:29" ht="13" x14ac:dyDescent="0.1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2:29" ht="13" x14ac:dyDescent="0.1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2:29" ht="13" x14ac:dyDescent="0.1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2:29" ht="13" x14ac:dyDescent="0.1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2:29" ht="13" x14ac:dyDescent="0.1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2:29" ht="13" x14ac:dyDescent="0.1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2:29" ht="13" x14ac:dyDescent="0.1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2:29" ht="13" x14ac:dyDescent="0.1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2:29" ht="13" x14ac:dyDescent="0.1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2:29" ht="13" x14ac:dyDescent="0.1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2:29" ht="13" x14ac:dyDescent="0.1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2:29" ht="13" x14ac:dyDescent="0.1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2:29" ht="13" x14ac:dyDescent="0.1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2:29" ht="13" x14ac:dyDescent="0.1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2:29" ht="13" x14ac:dyDescent="0.1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2:29" ht="13" x14ac:dyDescent="0.1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2:29" ht="13" x14ac:dyDescent="0.1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2:29" ht="13" x14ac:dyDescent="0.1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2:29" ht="13" x14ac:dyDescent="0.1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2:29" ht="13" x14ac:dyDescent="0.1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2:29" ht="13" x14ac:dyDescent="0.1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2:29" ht="13" x14ac:dyDescent="0.1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2:29" ht="13" x14ac:dyDescent="0.1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2:29" ht="13" x14ac:dyDescent="0.1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2:29" ht="13" x14ac:dyDescent="0.1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2:29" ht="13" x14ac:dyDescent="0.1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2:29" ht="13" x14ac:dyDescent="0.1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2:29" ht="13" x14ac:dyDescent="0.1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2:29" ht="13" x14ac:dyDescent="0.1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2:29" ht="13" x14ac:dyDescent="0.1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2:29" ht="13" x14ac:dyDescent="0.1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2:29" ht="13" x14ac:dyDescent="0.1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2:29" ht="13" x14ac:dyDescent="0.1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2:29" ht="13" x14ac:dyDescent="0.1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2:29" ht="13" x14ac:dyDescent="0.1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2:29" ht="13" x14ac:dyDescent="0.1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2:29" ht="13" x14ac:dyDescent="0.1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2:29" ht="13" x14ac:dyDescent="0.1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2:29" ht="13" x14ac:dyDescent="0.1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2:29" ht="13" x14ac:dyDescent="0.1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2:29" ht="13" x14ac:dyDescent="0.1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2:29" ht="13" x14ac:dyDescent="0.1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2:29" ht="13" x14ac:dyDescent="0.1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2:29" ht="13" x14ac:dyDescent="0.1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2:29" ht="13" x14ac:dyDescent="0.1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2:29" ht="13" x14ac:dyDescent="0.1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2:29" ht="13" x14ac:dyDescent="0.1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2:29" ht="13" x14ac:dyDescent="0.1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2:29" ht="13" x14ac:dyDescent="0.1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2:29" ht="13" x14ac:dyDescent="0.1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2:29" ht="13" x14ac:dyDescent="0.1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2:29" ht="13" x14ac:dyDescent="0.1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2:29" ht="13" x14ac:dyDescent="0.1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2:29" ht="13" x14ac:dyDescent="0.1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2:29" ht="13" x14ac:dyDescent="0.1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2:29" ht="13" x14ac:dyDescent="0.1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2:29" ht="13" x14ac:dyDescent="0.1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2:29" ht="13" x14ac:dyDescent="0.1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2:29" ht="13" x14ac:dyDescent="0.1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2:29" ht="13" x14ac:dyDescent="0.1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2:29" ht="13" x14ac:dyDescent="0.1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2:29" ht="13" x14ac:dyDescent="0.1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2:29" ht="13" x14ac:dyDescent="0.1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2:29" ht="13" x14ac:dyDescent="0.1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2:29" ht="13" x14ac:dyDescent="0.1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2:29" ht="13" x14ac:dyDescent="0.1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2:29" ht="13" x14ac:dyDescent="0.1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2:29" ht="13" x14ac:dyDescent="0.1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2:29" ht="13" x14ac:dyDescent="0.1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2:29" ht="13" x14ac:dyDescent="0.1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2:29" ht="13" x14ac:dyDescent="0.1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2:29" ht="13" x14ac:dyDescent="0.1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2:29" ht="13" x14ac:dyDescent="0.1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2:29" ht="13" x14ac:dyDescent="0.1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2:29" ht="13" x14ac:dyDescent="0.1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2:29" ht="13" x14ac:dyDescent="0.1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2:29" ht="13" x14ac:dyDescent="0.1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2:29" ht="13" x14ac:dyDescent="0.1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2:29" ht="13" x14ac:dyDescent="0.1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2:29" ht="13" x14ac:dyDescent="0.1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2:29" ht="13" x14ac:dyDescent="0.1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2:29" ht="13" x14ac:dyDescent="0.1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2:29" ht="13" x14ac:dyDescent="0.1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2:29" ht="13" x14ac:dyDescent="0.1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2:29" ht="13" x14ac:dyDescent="0.1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2:29" ht="13" x14ac:dyDescent="0.1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2:29" ht="13" x14ac:dyDescent="0.1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2:29" ht="13" x14ac:dyDescent="0.1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2:29" ht="13" x14ac:dyDescent="0.1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2:29" ht="13" x14ac:dyDescent="0.1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2:29" ht="13" x14ac:dyDescent="0.1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2:29" ht="13" x14ac:dyDescent="0.1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2:29" ht="13" x14ac:dyDescent="0.1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2:29" ht="13" x14ac:dyDescent="0.1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2:29" ht="13" x14ac:dyDescent="0.1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2:29" ht="13" x14ac:dyDescent="0.1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2:29" ht="13" x14ac:dyDescent="0.1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2:29" ht="13" x14ac:dyDescent="0.1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2:29" ht="13" x14ac:dyDescent="0.1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2:29" ht="13" x14ac:dyDescent="0.1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2:29" ht="13" x14ac:dyDescent="0.1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2:29" ht="13" x14ac:dyDescent="0.1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2:29" ht="13" x14ac:dyDescent="0.1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2:29" ht="13" x14ac:dyDescent="0.1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2:29" ht="13" x14ac:dyDescent="0.1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2:29" ht="13" x14ac:dyDescent="0.1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2:29" ht="13" x14ac:dyDescent="0.1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2:29" ht="13" x14ac:dyDescent="0.1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2:29" ht="13" x14ac:dyDescent="0.1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2:29" ht="13" x14ac:dyDescent="0.1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2:29" ht="13" x14ac:dyDescent="0.1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2:29" ht="13" x14ac:dyDescent="0.1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2:29" ht="13" x14ac:dyDescent="0.1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2:29" ht="13" x14ac:dyDescent="0.1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2:29" ht="13" x14ac:dyDescent="0.1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2:29" ht="13" x14ac:dyDescent="0.1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2:29" ht="13" x14ac:dyDescent="0.1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2:29" ht="13" x14ac:dyDescent="0.1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2:29" ht="13" x14ac:dyDescent="0.1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2:29" ht="13" x14ac:dyDescent="0.1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2:29" ht="13" x14ac:dyDescent="0.1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2:29" ht="13" x14ac:dyDescent="0.1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2:29" ht="13" x14ac:dyDescent="0.1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2:29" ht="13" x14ac:dyDescent="0.1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2:29" ht="13" x14ac:dyDescent="0.1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2:29" ht="13" x14ac:dyDescent="0.1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2:29" ht="13" x14ac:dyDescent="0.1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2:29" ht="13" x14ac:dyDescent="0.1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2:29" ht="13" x14ac:dyDescent="0.1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2:29" ht="13" x14ac:dyDescent="0.1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2:29" ht="13" x14ac:dyDescent="0.1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2:29" ht="13" x14ac:dyDescent="0.1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2:29" ht="13" x14ac:dyDescent="0.1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2:29" ht="13" x14ac:dyDescent="0.1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2:29" ht="13" x14ac:dyDescent="0.1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2:29" ht="13" x14ac:dyDescent="0.1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2:29" ht="13" x14ac:dyDescent="0.1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2:29" ht="13" x14ac:dyDescent="0.1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2:29" ht="13" x14ac:dyDescent="0.1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2:29" ht="13" x14ac:dyDescent="0.1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2:29" ht="13" x14ac:dyDescent="0.1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2:29" ht="13" x14ac:dyDescent="0.1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2:29" ht="13" x14ac:dyDescent="0.1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2:29" ht="13" x14ac:dyDescent="0.1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2:29" ht="13" x14ac:dyDescent="0.1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2:29" ht="13" x14ac:dyDescent="0.1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2:29" ht="13" x14ac:dyDescent="0.1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2:29" ht="13" x14ac:dyDescent="0.1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2:29" ht="13" x14ac:dyDescent="0.1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2:29" ht="13" x14ac:dyDescent="0.1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2:29" ht="13" x14ac:dyDescent="0.1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2:29" ht="13" x14ac:dyDescent="0.1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2:29" ht="13" x14ac:dyDescent="0.1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2:29" ht="13" x14ac:dyDescent="0.1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2:29" ht="13" x14ac:dyDescent="0.1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2:29" ht="13" x14ac:dyDescent="0.1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2:29" ht="13" x14ac:dyDescent="0.1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2:29" ht="13" x14ac:dyDescent="0.1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2:29" ht="13" x14ac:dyDescent="0.1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2:29" ht="13" x14ac:dyDescent="0.1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2:29" ht="13" x14ac:dyDescent="0.1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2:29" ht="13" x14ac:dyDescent="0.1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2:29" ht="13" x14ac:dyDescent="0.1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2:29" ht="13" x14ac:dyDescent="0.1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2:29" ht="13" x14ac:dyDescent="0.1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2:29" ht="13" x14ac:dyDescent="0.1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2:29" ht="13" x14ac:dyDescent="0.1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2:29" ht="13" x14ac:dyDescent="0.1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2:29" ht="13" x14ac:dyDescent="0.1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2:29" ht="13" x14ac:dyDescent="0.1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2:29" ht="13" x14ac:dyDescent="0.1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2:29" ht="13" x14ac:dyDescent="0.1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2:29" ht="13" x14ac:dyDescent="0.1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2:29" ht="13" x14ac:dyDescent="0.1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2:29" ht="13" x14ac:dyDescent="0.1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2:29" ht="13" x14ac:dyDescent="0.1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2:29" ht="13" x14ac:dyDescent="0.1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2:29" ht="13" x14ac:dyDescent="0.1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2:29" ht="13" x14ac:dyDescent="0.1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2:29" ht="13" x14ac:dyDescent="0.1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2:29" ht="13" x14ac:dyDescent="0.1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2:29" ht="13" x14ac:dyDescent="0.1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2:29" ht="13" x14ac:dyDescent="0.1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2:29" ht="13" x14ac:dyDescent="0.1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2:29" ht="13" x14ac:dyDescent="0.1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2:29" ht="13" x14ac:dyDescent="0.1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2:29" ht="13" x14ac:dyDescent="0.1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2:29" ht="13" x14ac:dyDescent="0.1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2:29" ht="13" x14ac:dyDescent="0.1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2:29" ht="13" x14ac:dyDescent="0.1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2:29" ht="13" x14ac:dyDescent="0.1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2:29" ht="13" x14ac:dyDescent="0.1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2:29" ht="13" x14ac:dyDescent="0.1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2:29" ht="13" x14ac:dyDescent="0.1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2:29" ht="13" x14ac:dyDescent="0.1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2:29" ht="13" x14ac:dyDescent="0.1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2:29" ht="13" x14ac:dyDescent="0.1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2:29" ht="13" x14ac:dyDescent="0.1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2:29" ht="13" x14ac:dyDescent="0.1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2:29" ht="13" x14ac:dyDescent="0.1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2:29" ht="13" x14ac:dyDescent="0.1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2:29" ht="13" x14ac:dyDescent="0.1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2:29" ht="13" x14ac:dyDescent="0.1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2:29" ht="13" x14ac:dyDescent="0.1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2:29" ht="13" x14ac:dyDescent="0.1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2:29" ht="13" x14ac:dyDescent="0.1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2:29" ht="13" x14ac:dyDescent="0.1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2:29" ht="13" x14ac:dyDescent="0.1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2:29" ht="13" x14ac:dyDescent="0.1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2:29" ht="13" x14ac:dyDescent="0.1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2:29" ht="13" x14ac:dyDescent="0.1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2:29" ht="13" x14ac:dyDescent="0.1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2:29" ht="13" x14ac:dyDescent="0.1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2:29" ht="13" x14ac:dyDescent="0.1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2:29" ht="13" x14ac:dyDescent="0.1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2:29" ht="13" x14ac:dyDescent="0.1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2:29" ht="13" x14ac:dyDescent="0.1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2:29" ht="13" x14ac:dyDescent="0.1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2:29" ht="13" x14ac:dyDescent="0.1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2:29" ht="13" x14ac:dyDescent="0.1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2:29" ht="13" x14ac:dyDescent="0.1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2:29" ht="13" x14ac:dyDescent="0.1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2:29" ht="13" x14ac:dyDescent="0.1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2:29" ht="13" x14ac:dyDescent="0.1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2:29" ht="13" x14ac:dyDescent="0.1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2:29" ht="13" x14ac:dyDescent="0.1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2:29" ht="13" x14ac:dyDescent="0.1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2:29" ht="13" x14ac:dyDescent="0.1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2:29" ht="13" x14ac:dyDescent="0.1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2:29" ht="13" x14ac:dyDescent="0.1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2:29" ht="13" x14ac:dyDescent="0.1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2:29" ht="13" x14ac:dyDescent="0.1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2:29" ht="13" x14ac:dyDescent="0.1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2:29" ht="13" x14ac:dyDescent="0.1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2:29" ht="13" x14ac:dyDescent="0.1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2:29" ht="13" x14ac:dyDescent="0.1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2:29" ht="13" x14ac:dyDescent="0.1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2:29" ht="13" x14ac:dyDescent="0.1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2:29" ht="13" x14ac:dyDescent="0.1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2:29" ht="13" x14ac:dyDescent="0.1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2:29" ht="13" x14ac:dyDescent="0.1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2:29" ht="13" x14ac:dyDescent="0.1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2:29" ht="13" x14ac:dyDescent="0.1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2:29" ht="13" x14ac:dyDescent="0.1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2:29" ht="13" x14ac:dyDescent="0.1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2:29" ht="13" x14ac:dyDescent="0.1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2:29" ht="13" x14ac:dyDescent="0.1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2:29" ht="13" x14ac:dyDescent="0.1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2:29" ht="13" x14ac:dyDescent="0.1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2:29" ht="13" x14ac:dyDescent="0.1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2:29" ht="13" x14ac:dyDescent="0.1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2:29" ht="13" x14ac:dyDescent="0.1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2:29" ht="13" x14ac:dyDescent="0.1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2:29" ht="13" x14ac:dyDescent="0.1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2:29" ht="13" x14ac:dyDescent="0.1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2:29" ht="13" x14ac:dyDescent="0.1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2:29" ht="13" x14ac:dyDescent="0.1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2:29" ht="13" x14ac:dyDescent="0.1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2:29" ht="13" x14ac:dyDescent="0.1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2:29" ht="13" x14ac:dyDescent="0.1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2:29" ht="13" x14ac:dyDescent="0.1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2:29" ht="13" x14ac:dyDescent="0.1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2:29" ht="13" x14ac:dyDescent="0.1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2:29" ht="13" x14ac:dyDescent="0.1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2:29" ht="13" x14ac:dyDescent="0.1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2:29" ht="13" x14ac:dyDescent="0.1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2:29" ht="13" x14ac:dyDescent="0.1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2:29" ht="13" x14ac:dyDescent="0.1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2:29" ht="13" x14ac:dyDescent="0.1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2:29" ht="13" x14ac:dyDescent="0.1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2:29" ht="13" x14ac:dyDescent="0.1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2:29" ht="13" x14ac:dyDescent="0.1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2:29" ht="13" x14ac:dyDescent="0.1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2:29" ht="13" x14ac:dyDescent="0.1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2:29" ht="13" x14ac:dyDescent="0.1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2:29" ht="13" x14ac:dyDescent="0.1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2:29" ht="13" x14ac:dyDescent="0.1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2:29" ht="13" x14ac:dyDescent="0.1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2:29" ht="13" x14ac:dyDescent="0.1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2:29" ht="13" x14ac:dyDescent="0.1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2:29" ht="13" x14ac:dyDescent="0.1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2:29" ht="13" x14ac:dyDescent="0.1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2:29" ht="13" x14ac:dyDescent="0.1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2:29" ht="13" x14ac:dyDescent="0.1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2:29" ht="13" x14ac:dyDescent="0.1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2:29" ht="13" x14ac:dyDescent="0.1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2:29" ht="13" x14ac:dyDescent="0.1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2:29" ht="13" x14ac:dyDescent="0.1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2:29" ht="13" x14ac:dyDescent="0.1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2:29" ht="13" x14ac:dyDescent="0.1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2:29" ht="13" x14ac:dyDescent="0.1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2:29" ht="13" x14ac:dyDescent="0.1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2:29" ht="13" x14ac:dyDescent="0.1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2:29" ht="13" x14ac:dyDescent="0.1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2:29" ht="13" x14ac:dyDescent="0.1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2:29" ht="13" x14ac:dyDescent="0.1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2:29" ht="13" x14ac:dyDescent="0.1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2:29" ht="13" x14ac:dyDescent="0.1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2:29" ht="13" x14ac:dyDescent="0.1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2:29" ht="13" x14ac:dyDescent="0.1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2:29" ht="13" x14ac:dyDescent="0.1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2:29" ht="13" x14ac:dyDescent="0.1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2:29" ht="13" x14ac:dyDescent="0.1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2:29" ht="13" x14ac:dyDescent="0.1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2:29" ht="13" x14ac:dyDescent="0.1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2:29" ht="13" x14ac:dyDescent="0.1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2:29" ht="13" x14ac:dyDescent="0.1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2:29" ht="13" x14ac:dyDescent="0.1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2:29" ht="13" x14ac:dyDescent="0.1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2:29" ht="13" x14ac:dyDescent="0.1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2:29" ht="13" x14ac:dyDescent="0.1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2:29" ht="13" x14ac:dyDescent="0.1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2:29" ht="13" x14ac:dyDescent="0.1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2:29" ht="13" x14ac:dyDescent="0.1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2:29" ht="13" x14ac:dyDescent="0.1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2:29" ht="13" x14ac:dyDescent="0.1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2:29" ht="13" x14ac:dyDescent="0.1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2:29" ht="13" x14ac:dyDescent="0.1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2:29" ht="13" x14ac:dyDescent="0.1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2:29" ht="13" x14ac:dyDescent="0.1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2:29" ht="13" x14ac:dyDescent="0.1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2:29" ht="13" x14ac:dyDescent="0.1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2:29" ht="13" x14ac:dyDescent="0.1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2:29" ht="13" x14ac:dyDescent="0.1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2:29" ht="13" x14ac:dyDescent="0.1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2:29" ht="13" x14ac:dyDescent="0.1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2:29" ht="13" x14ac:dyDescent="0.1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2:29" ht="13" x14ac:dyDescent="0.1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2:29" ht="13" x14ac:dyDescent="0.1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2:29" ht="13" x14ac:dyDescent="0.1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2:29" ht="13" x14ac:dyDescent="0.1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2:29" ht="13" x14ac:dyDescent="0.1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2:29" ht="13" x14ac:dyDescent="0.1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2:29" ht="13" x14ac:dyDescent="0.1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2:29" ht="13" x14ac:dyDescent="0.1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2:29" ht="13" x14ac:dyDescent="0.1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2:29" ht="13" x14ac:dyDescent="0.1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2:29" ht="13" x14ac:dyDescent="0.1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2:29" ht="13" x14ac:dyDescent="0.1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2:29" ht="13" x14ac:dyDescent="0.1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2:29" ht="13" x14ac:dyDescent="0.1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2:29" ht="13" x14ac:dyDescent="0.1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2:29" ht="13" x14ac:dyDescent="0.1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2:29" ht="13" x14ac:dyDescent="0.1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2:29" ht="13" x14ac:dyDescent="0.1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2:29" ht="13" x14ac:dyDescent="0.1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2:29" ht="13" x14ac:dyDescent="0.1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2:29" ht="13" x14ac:dyDescent="0.1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2:29" ht="13" x14ac:dyDescent="0.1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2:29" ht="13" x14ac:dyDescent="0.1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2:29" ht="13" x14ac:dyDescent="0.1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2:29" ht="13" x14ac:dyDescent="0.1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2:29" ht="13" x14ac:dyDescent="0.1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2:29" ht="13" x14ac:dyDescent="0.1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2:29" ht="13" x14ac:dyDescent="0.1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2:29" ht="13" x14ac:dyDescent="0.1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2:29" ht="13" x14ac:dyDescent="0.1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2:29" ht="13" x14ac:dyDescent="0.1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2:29" ht="13" x14ac:dyDescent="0.1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2:29" ht="13" x14ac:dyDescent="0.1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2:29" ht="13" x14ac:dyDescent="0.1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2:29" ht="13" x14ac:dyDescent="0.1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2:29" ht="13" x14ac:dyDescent="0.1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2:29" ht="13" x14ac:dyDescent="0.1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2:29" ht="13" x14ac:dyDescent="0.1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2:29" ht="13" x14ac:dyDescent="0.1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2:29" ht="13" x14ac:dyDescent="0.1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2:29" ht="13" x14ac:dyDescent="0.1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2:29" ht="13" x14ac:dyDescent="0.1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2:29" ht="13" x14ac:dyDescent="0.1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2:29" ht="13" x14ac:dyDescent="0.1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2:29" ht="13" x14ac:dyDescent="0.1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2:29" ht="13" x14ac:dyDescent="0.1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2:29" ht="13" x14ac:dyDescent="0.1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2:29" ht="13" x14ac:dyDescent="0.1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2:29" ht="13" x14ac:dyDescent="0.1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2:29" ht="13" x14ac:dyDescent="0.1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2:29" ht="13" x14ac:dyDescent="0.1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2:29" ht="13" x14ac:dyDescent="0.1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2:29" ht="13" x14ac:dyDescent="0.1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2:29" ht="13" x14ac:dyDescent="0.1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2:29" ht="13" x14ac:dyDescent="0.1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2:29" ht="13" x14ac:dyDescent="0.1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2:29" ht="13" x14ac:dyDescent="0.1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2:29" ht="13" x14ac:dyDescent="0.1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2:29" ht="13" x14ac:dyDescent="0.1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2:29" ht="13" x14ac:dyDescent="0.1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2:29" ht="13" x14ac:dyDescent="0.1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2:29" ht="13" x14ac:dyDescent="0.1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2:29" ht="13" x14ac:dyDescent="0.1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2:29" ht="13" x14ac:dyDescent="0.1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2:29" ht="13" x14ac:dyDescent="0.1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2:29" ht="13" x14ac:dyDescent="0.1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2:29" ht="13" x14ac:dyDescent="0.1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2:29" ht="13" x14ac:dyDescent="0.1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2:29" ht="13" x14ac:dyDescent="0.1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2:29" ht="13" x14ac:dyDescent="0.1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2:29" ht="13" x14ac:dyDescent="0.1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2:29" ht="13" x14ac:dyDescent="0.1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2:29" ht="13" x14ac:dyDescent="0.1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2:29" ht="13" x14ac:dyDescent="0.1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2:29" ht="13" x14ac:dyDescent="0.1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2:29" ht="13" x14ac:dyDescent="0.1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2:29" ht="13" x14ac:dyDescent="0.1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2:29" ht="13" x14ac:dyDescent="0.1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2:29" ht="13" x14ac:dyDescent="0.1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2:29" ht="13" x14ac:dyDescent="0.1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2:29" ht="13" x14ac:dyDescent="0.1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2:29" ht="13" x14ac:dyDescent="0.1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2:29" ht="13" x14ac:dyDescent="0.1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2:29" ht="13" x14ac:dyDescent="0.1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2:29" ht="13" x14ac:dyDescent="0.1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2:29" ht="13" x14ac:dyDescent="0.1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2:29" ht="13" x14ac:dyDescent="0.1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2:29" ht="13" x14ac:dyDescent="0.1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2:29" ht="13" x14ac:dyDescent="0.1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2:29" ht="13" x14ac:dyDescent="0.15">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2:29" ht="13" x14ac:dyDescent="0.15">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2:29" ht="13" x14ac:dyDescent="0.15">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2:29" ht="13" x14ac:dyDescent="0.15">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2:29" ht="13" x14ac:dyDescent="0.15">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2:29" ht="13" x14ac:dyDescent="0.15">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2:29" ht="13" x14ac:dyDescent="0.15">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2:29" ht="13" x14ac:dyDescent="0.15">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2:29" ht="13" x14ac:dyDescent="0.15">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2:29" ht="13" x14ac:dyDescent="0.15">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2:29" ht="13" x14ac:dyDescent="0.15">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2:29" ht="13" x14ac:dyDescent="0.15">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2:29" ht="13" x14ac:dyDescent="0.15">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2:29" ht="13" x14ac:dyDescent="0.15">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2:29" ht="13" x14ac:dyDescent="0.15">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2:29" ht="13" x14ac:dyDescent="0.15">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2:29" ht="13" x14ac:dyDescent="0.15">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2:29" ht="13" x14ac:dyDescent="0.15">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2:29" ht="13" x14ac:dyDescent="0.15">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2:29" ht="13" x14ac:dyDescent="0.15">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2:29" ht="13" x14ac:dyDescent="0.15">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2:29" ht="13" x14ac:dyDescent="0.15">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2:29" ht="13" x14ac:dyDescent="0.15">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2:29" ht="13" x14ac:dyDescent="0.15">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2:29" ht="13" x14ac:dyDescent="0.15">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2:29" ht="13" x14ac:dyDescent="0.15">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2:29" ht="13" x14ac:dyDescent="0.15">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2:29" ht="13" x14ac:dyDescent="0.15">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2:29" ht="13" x14ac:dyDescent="0.15">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2:29" ht="13" x14ac:dyDescent="0.15">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2:29" ht="13" x14ac:dyDescent="0.15">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2:29" ht="13" x14ac:dyDescent="0.15">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2:29" ht="13" x14ac:dyDescent="0.15">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2:29" ht="13" x14ac:dyDescent="0.15">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2:29" ht="13" x14ac:dyDescent="0.15">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2:29" ht="13" x14ac:dyDescent="0.15">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2:29" ht="13" x14ac:dyDescent="0.15">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2:29" ht="13" x14ac:dyDescent="0.15">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2:29" ht="13" x14ac:dyDescent="0.15">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2:29" ht="13" x14ac:dyDescent="0.15">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2:29" ht="13" x14ac:dyDescent="0.15">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2:29" ht="13" x14ac:dyDescent="0.15">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2:29" ht="13" x14ac:dyDescent="0.15">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2:29" ht="13" x14ac:dyDescent="0.15">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2:29" ht="13" x14ac:dyDescent="0.15">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2:29" ht="13" x14ac:dyDescent="0.15">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2:29" ht="13" x14ac:dyDescent="0.15">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2:29" ht="13" x14ac:dyDescent="0.15">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2:29" ht="13" x14ac:dyDescent="0.15">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2:29" ht="13" x14ac:dyDescent="0.15">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2:29" ht="13" x14ac:dyDescent="0.15">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2:29" ht="13" x14ac:dyDescent="0.15">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2:29" ht="13" x14ac:dyDescent="0.15">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2:29" ht="13" x14ac:dyDescent="0.15">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2:29" ht="13" x14ac:dyDescent="0.15">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2:29" ht="13" x14ac:dyDescent="0.15">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2:29" ht="13" x14ac:dyDescent="0.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2:29" ht="13" x14ac:dyDescent="0.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row r="1002" spans="2:29" ht="13" x14ac:dyDescent="0.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row>
    <row r="1003" spans="2:29" ht="13" x14ac:dyDescent="0.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row>
    <row r="1004" spans="2:29" ht="13" x14ac:dyDescent="0.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row>
    <row r="1005" spans="2:29" ht="13" x14ac:dyDescent="0.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row>
    <row r="1006" spans="2:29" ht="13" x14ac:dyDescent="0.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row>
    <row r="1007" spans="2:29" ht="13" x14ac:dyDescent="0.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row>
    <row r="1008" spans="2:29" ht="13" x14ac:dyDescent="0.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row>
    <row r="1009" spans="2:29" ht="13" x14ac:dyDescent="0.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row>
    <row r="1010" spans="2:29" ht="13" x14ac:dyDescent="0.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row>
    <row r="1011" spans="2:29" ht="13" x14ac:dyDescent="0.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row>
    <row r="1012" spans="2:29" ht="13" x14ac:dyDescent="0.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row>
    <row r="1013" spans="2:29" ht="13" x14ac:dyDescent="0.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row>
    <row r="1014" spans="2:29" ht="13" x14ac:dyDescent="0.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row>
    <row r="1015" spans="2:29" ht="13" x14ac:dyDescent="0.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row>
    <row r="1016" spans="2:29" ht="13" x14ac:dyDescent="0.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row>
    <row r="1017" spans="2:29" ht="13" x14ac:dyDescent="0.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row>
    <row r="1018" spans="2:29" ht="13" x14ac:dyDescent="0.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row>
    <row r="1019" spans="2:29" ht="13" x14ac:dyDescent="0.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row>
    <row r="1020" spans="2:29" ht="13" x14ac:dyDescent="0.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row>
    <row r="1021" spans="2:29" ht="13" x14ac:dyDescent="0.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row>
    <row r="1022" spans="2:29" ht="13" x14ac:dyDescent="0.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row>
    <row r="1023" spans="2:29" ht="13" x14ac:dyDescent="0.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row>
    <row r="1024" spans="2:29" ht="13" x14ac:dyDescent="0.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row>
    <row r="1025" spans="2:29" ht="13" x14ac:dyDescent="0.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row>
    <row r="1026" spans="2:29" ht="13" x14ac:dyDescent="0.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row>
    <row r="1027" spans="2:29" ht="13" x14ac:dyDescent="0.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row>
    <row r="1028" spans="2:29" ht="13" x14ac:dyDescent="0.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row>
    <row r="1029" spans="2:29" ht="13" x14ac:dyDescent="0.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row>
    <row r="1030" spans="2:29" ht="13" x14ac:dyDescent="0.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row>
    <row r="1031" spans="2:29" ht="13" x14ac:dyDescent="0.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row>
    <row r="1032" spans="2:29" ht="13" x14ac:dyDescent="0.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row>
    <row r="1033" spans="2:29" ht="13" x14ac:dyDescent="0.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row>
    <row r="1034" spans="2:29" ht="13" x14ac:dyDescent="0.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row>
    <row r="1035" spans="2:29" ht="13" x14ac:dyDescent="0.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row>
    <row r="1036" spans="2:29" ht="13" x14ac:dyDescent="0.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row>
    <row r="1037" spans="2:29" ht="13" x14ac:dyDescent="0.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row>
    <row r="1038" spans="2:29" ht="13" x14ac:dyDescent="0.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row>
    <row r="1039" spans="2:29" ht="13" x14ac:dyDescent="0.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row>
    <row r="1040" spans="2:29" ht="13" x14ac:dyDescent="0.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row>
    <row r="1041" spans="2:29" ht="13" x14ac:dyDescent="0.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row>
    <row r="1042" spans="2:29" ht="13" x14ac:dyDescent="0.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row>
    <row r="1043" spans="2:29" ht="13" x14ac:dyDescent="0.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row>
    <row r="1044" spans="2:29" ht="13" x14ac:dyDescent="0.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row>
    <row r="1045" spans="2:29" ht="13" x14ac:dyDescent="0.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row>
    <row r="1046" spans="2:29" ht="13" x14ac:dyDescent="0.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row>
  </sheetData>
  <sheetProtection algorithmName="SHA-512" hashValue="pstbM87f9tCZrdWoSByfU+jKEeOeAQnal/Mprjn3RO6hGwoTC4p0IrdaIgO1IgPiFeVAqAoHroYQTzn4XZmPUA==" saltValue="b5jbBDRHxrY/EvFwwd07cQ==" spinCount="100000" sheet="1" formatCells="0" formatColumns="0" formatRows="0" insertColumns="0" insertRows="0" insertHyperlinks="0"/>
  <mergeCells count="4">
    <mergeCell ref="B2:F3"/>
    <mergeCell ref="H2:J2"/>
    <mergeCell ref="H3:J3"/>
    <mergeCell ref="E5:F5"/>
  </mergeCells>
  <conditionalFormatting sqref="E18:N19">
    <cfRule type="expression" dxfId="65" priority="14">
      <formula>IF(E17="","",1)</formula>
    </cfRule>
  </conditionalFormatting>
  <conditionalFormatting sqref="I32">
    <cfRule type="notContainsBlanks" dxfId="64" priority="15">
      <formula>LEN(TRIM(I32))&gt;0</formula>
    </cfRule>
  </conditionalFormatting>
  <conditionalFormatting sqref="E24:N24">
    <cfRule type="expression" dxfId="63" priority="16">
      <formula>IF(E17="","",1)</formula>
    </cfRule>
  </conditionalFormatting>
  <conditionalFormatting sqref="E31:N31">
    <cfRule type="expression" dxfId="62" priority="17">
      <formula>IF(E17="","",1)</formula>
    </cfRule>
  </conditionalFormatting>
  <conditionalFormatting sqref="E32:N32">
    <cfRule type="expression" dxfId="61" priority="18">
      <formula>IF(E17="","",1)</formula>
    </cfRule>
  </conditionalFormatting>
  <conditionalFormatting sqref="E45:N46 E20:N20 E22:N22 E68:N70 E49:N66">
    <cfRule type="notContainsBlanks" dxfId="60" priority="19">
      <formula>LEN(TRIM(E20))&gt;0</formula>
    </cfRule>
  </conditionalFormatting>
  <conditionalFormatting sqref="E29:N29">
    <cfRule type="notContainsBlanks" dxfId="59" priority="20">
      <formula>LEN(TRIM(E29))&gt;0</formula>
    </cfRule>
  </conditionalFormatting>
  <conditionalFormatting sqref="E34:N34">
    <cfRule type="expression" dxfId="58" priority="21">
      <formula>IF(E17="","",1)</formula>
    </cfRule>
  </conditionalFormatting>
  <conditionalFormatting sqref="E35:N35">
    <cfRule type="expression" dxfId="57" priority="23">
      <formula>IF(E17="","",1)</formula>
    </cfRule>
  </conditionalFormatting>
  <conditionalFormatting sqref="E21:N21">
    <cfRule type="cellIs" dxfId="56" priority="13" operator="greaterThan">
      <formula>0</formula>
    </cfRule>
  </conditionalFormatting>
  <conditionalFormatting sqref="E25:N25">
    <cfRule type="expression" dxfId="55" priority="12">
      <formula>IF(E24="","",1)</formula>
    </cfRule>
  </conditionalFormatting>
  <conditionalFormatting sqref="E27:N27">
    <cfRule type="cellIs" dxfId="54" priority="11" operator="greaterThan">
      <formula>0</formula>
    </cfRule>
  </conditionalFormatting>
  <pageMargins left="0.7" right="0.7" top="0.75" bottom="0.75" header="0.3" footer="0.3"/>
  <pageSetup orientation="portrait" horizontalDpi="0" verticalDpi="0"/>
  <ignoredErrors>
    <ignoredError sqref="E27:N27" evalError="1"/>
    <ignoredError sqref="E17:N17 E41:N41 F24:N24 E19:H19" unlockedFormula="1"/>
  </ignoredError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BA36-EAEA-D44C-8BE4-7036F97E2C08}">
  <sheetPr>
    <outlinePr summaryBelow="0" summaryRight="0"/>
    <pageSetUpPr autoPageBreaks="0"/>
  </sheetPr>
  <dimension ref="B1:AC1046"/>
  <sheetViews>
    <sheetView zoomScale="125" workbookViewId="0">
      <selection activeCell="E5" sqref="E5:F5"/>
    </sheetView>
  </sheetViews>
  <sheetFormatPr baseColWidth="10" defaultColWidth="14.5" defaultRowHeight="15.75" customHeight="1" x14ac:dyDescent="0.15"/>
  <cols>
    <col min="1" max="1" width="2.5" style="1" customWidth="1"/>
    <col min="2" max="2" width="38" style="1" customWidth="1"/>
    <col min="3" max="3" width="13.83203125" style="1" hidden="1" customWidth="1"/>
    <col min="4" max="4" width="15.1640625" style="1" hidden="1" customWidth="1"/>
    <col min="5" max="6" width="14.5" style="1"/>
    <col min="7" max="7" width="14.5" style="1" customWidth="1"/>
    <col min="8" max="16384" width="14.5" style="1"/>
  </cols>
  <sheetData>
    <row r="1" spans="2:29" ht="15.75" customHeight="1" thickBot="1" x14ac:dyDescent="0.2"/>
    <row r="2" spans="2:29" ht="15.75" customHeight="1" x14ac:dyDescent="0.15">
      <c r="B2" s="55" t="s">
        <v>0</v>
      </c>
      <c r="C2" s="55"/>
      <c r="D2" s="55"/>
      <c r="E2" s="55"/>
      <c r="F2" s="55"/>
      <c r="H2" s="56" t="s">
        <v>1</v>
      </c>
      <c r="I2" s="57"/>
      <c r="J2" s="58"/>
      <c r="L2" s="2"/>
      <c r="P2" s="2"/>
      <c r="Q2" s="2"/>
      <c r="R2" s="2"/>
      <c r="S2" s="2"/>
      <c r="T2" s="2"/>
      <c r="U2" s="2"/>
      <c r="V2" s="2"/>
      <c r="W2" s="2"/>
      <c r="X2" s="2"/>
      <c r="Y2" s="2"/>
      <c r="Z2" s="2"/>
      <c r="AA2" s="2"/>
      <c r="AB2" s="2"/>
      <c r="AC2" s="2"/>
    </row>
    <row r="3" spans="2:29" ht="15.75" customHeight="1" x14ac:dyDescent="0.15">
      <c r="B3" s="55"/>
      <c r="C3" s="55"/>
      <c r="D3" s="55"/>
      <c r="E3" s="55"/>
      <c r="F3" s="55"/>
      <c r="H3" s="59" t="s">
        <v>2</v>
      </c>
      <c r="I3" s="60"/>
      <c r="J3" s="61"/>
      <c r="L3" s="2"/>
      <c r="P3" s="2"/>
      <c r="Q3" s="2"/>
      <c r="R3" s="2"/>
      <c r="S3" s="2"/>
      <c r="T3" s="2"/>
      <c r="U3" s="2"/>
      <c r="V3" s="2"/>
      <c r="W3" s="2"/>
      <c r="X3" s="2"/>
      <c r="Y3" s="2"/>
      <c r="Z3" s="2"/>
      <c r="AA3" s="2"/>
      <c r="AB3" s="2"/>
      <c r="AC3" s="2"/>
    </row>
    <row r="4" spans="2:29" ht="15.75" customHeight="1" thickBot="1" x14ac:dyDescent="0.2">
      <c r="B4" s="2"/>
      <c r="C4" s="2"/>
      <c r="D4" s="2"/>
      <c r="E4" s="2"/>
      <c r="F4" s="2"/>
      <c r="H4" s="3" t="s">
        <v>3</v>
      </c>
      <c r="I4" s="4"/>
      <c r="J4" s="5"/>
      <c r="L4" s="2"/>
      <c r="P4" s="2"/>
      <c r="Q4" s="2"/>
      <c r="R4" s="2"/>
      <c r="S4" s="2"/>
      <c r="T4" s="2"/>
      <c r="U4" s="2"/>
      <c r="V4" s="2"/>
      <c r="W4" s="2"/>
      <c r="X4" s="2"/>
      <c r="Y4" s="2"/>
      <c r="Z4" s="2"/>
      <c r="AA4" s="2"/>
      <c r="AB4" s="2"/>
      <c r="AC4" s="2"/>
    </row>
    <row r="5" spans="2:29" ht="15.75" customHeight="1" x14ac:dyDescent="0.15">
      <c r="B5" s="6" t="s">
        <v>41</v>
      </c>
      <c r="C5" s="38"/>
      <c r="D5" s="38"/>
      <c r="E5" s="62"/>
      <c r="F5" s="63"/>
      <c r="L5" s="2"/>
      <c r="P5" s="2"/>
      <c r="Q5" s="2"/>
      <c r="R5" s="2"/>
      <c r="S5" s="2"/>
      <c r="T5" s="2"/>
      <c r="U5" s="2"/>
      <c r="V5" s="2"/>
      <c r="W5" s="2"/>
      <c r="X5" s="2"/>
      <c r="Y5" s="2"/>
      <c r="Z5" s="2"/>
      <c r="AA5" s="2"/>
      <c r="AB5" s="2"/>
      <c r="AC5" s="2"/>
    </row>
    <row r="6" spans="2:29" ht="15.75" customHeight="1" x14ac:dyDescent="0.15">
      <c r="B6" s="7"/>
      <c r="C6" s="32"/>
      <c r="D6" s="32"/>
      <c r="E6" s="2"/>
      <c r="F6" s="8"/>
      <c r="L6" s="2"/>
      <c r="Q6" s="2"/>
      <c r="R6" s="2"/>
      <c r="S6" s="2"/>
      <c r="T6" s="2"/>
      <c r="U6" s="2"/>
      <c r="V6" s="2"/>
      <c r="W6" s="2"/>
      <c r="X6" s="2"/>
      <c r="Y6" s="2"/>
      <c r="Z6" s="2"/>
      <c r="AA6" s="2"/>
      <c r="AB6" s="2"/>
      <c r="AC6" s="2"/>
    </row>
    <row r="7" spans="2:29" ht="15.75" customHeight="1" x14ac:dyDescent="0.15">
      <c r="B7" s="7" t="s">
        <v>4</v>
      </c>
      <c r="C7" s="32"/>
      <c r="D7" s="32"/>
      <c r="E7" s="35"/>
      <c r="F7" s="9" t="s">
        <v>5</v>
      </c>
      <c r="L7" s="2"/>
      <c r="Q7" s="2"/>
      <c r="R7" s="2"/>
      <c r="S7" s="2"/>
      <c r="T7" s="2"/>
      <c r="U7" s="2"/>
      <c r="V7" s="2"/>
      <c r="W7" s="2"/>
      <c r="X7" s="2"/>
      <c r="Y7" s="2"/>
      <c r="Z7" s="2"/>
      <c r="AA7" s="2"/>
      <c r="AB7" s="2"/>
      <c r="AC7" s="2"/>
    </row>
    <row r="8" spans="2:29" ht="15.75" customHeight="1" x14ac:dyDescent="0.15">
      <c r="B8" s="7" t="s">
        <v>47</v>
      </c>
      <c r="C8" s="32"/>
      <c r="D8" s="32"/>
      <c r="E8" s="36"/>
      <c r="F8" s="9" t="s">
        <v>7</v>
      </c>
      <c r="I8" s="2"/>
      <c r="L8" s="2"/>
      <c r="Q8" s="2"/>
      <c r="R8" s="2"/>
      <c r="S8" s="2"/>
      <c r="T8" s="2"/>
      <c r="U8" s="2"/>
      <c r="V8" s="2"/>
      <c r="W8" s="2"/>
      <c r="X8" s="2"/>
      <c r="Y8" s="2"/>
      <c r="Z8" s="2"/>
      <c r="AA8" s="2"/>
      <c r="AB8" s="2"/>
      <c r="AC8" s="2"/>
    </row>
    <row r="9" spans="2:29" ht="15.75" hidden="1" customHeight="1" x14ac:dyDescent="0.15">
      <c r="B9" s="10" t="s">
        <v>6</v>
      </c>
      <c r="C9" s="39"/>
      <c r="D9" s="39"/>
      <c r="E9" s="36">
        <f>ROUNDDOWN(E8/12,0)</f>
        <v>0</v>
      </c>
      <c r="F9" s="11" t="s">
        <v>8</v>
      </c>
      <c r="G9" s="12">
        <f>E8-(E9*12)</f>
        <v>0</v>
      </c>
      <c r="I9" s="2"/>
      <c r="L9" s="2"/>
      <c r="P9" s="13"/>
      <c r="Q9" s="2"/>
      <c r="R9" s="2"/>
      <c r="S9" s="2"/>
      <c r="T9" s="2"/>
      <c r="U9" s="2"/>
      <c r="V9" s="2"/>
      <c r="W9" s="2"/>
      <c r="X9" s="2"/>
      <c r="Y9" s="2"/>
      <c r="Z9" s="2"/>
      <c r="AA9" s="2"/>
      <c r="AB9" s="2"/>
      <c r="AC9" s="2"/>
    </row>
    <row r="10" spans="2:29" ht="15.75" customHeight="1" x14ac:dyDescent="0.15">
      <c r="B10" s="33" t="s">
        <v>46</v>
      </c>
      <c r="C10" s="39"/>
      <c r="D10" s="39"/>
      <c r="E10" s="51"/>
      <c r="F10" s="34" t="s">
        <v>45</v>
      </c>
      <c r="G10" s="37"/>
      <c r="I10" s="2"/>
      <c r="L10" s="2"/>
      <c r="P10" s="13"/>
      <c r="Q10" s="2"/>
      <c r="R10" s="2"/>
      <c r="S10" s="2"/>
      <c r="T10" s="2"/>
      <c r="U10" s="2"/>
      <c r="V10" s="2"/>
      <c r="W10" s="2"/>
      <c r="X10" s="2"/>
      <c r="Y10" s="2"/>
      <c r="Z10" s="2"/>
      <c r="AA10" s="2"/>
      <c r="AB10" s="2"/>
      <c r="AC10" s="2"/>
    </row>
    <row r="11" spans="2:29" ht="15.75" customHeight="1" x14ac:dyDescent="0.15">
      <c r="B11" s="33" t="s">
        <v>42</v>
      </c>
      <c r="C11" s="40"/>
      <c r="D11" s="40"/>
      <c r="E11" s="50"/>
      <c r="F11" s="34" t="s">
        <v>24</v>
      </c>
      <c r="G11" s="37"/>
      <c r="I11" s="2"/>
      <c r="L11" s="2"/>
      <c r="P11" s="13"/>
      <c r="Q11" s="2"/>
      <c r="R11" s="2"/>
      <c r="S11" s="2"/>
      <c r="T11" s="2"/>
      <c r="U11" s="2"/>
      <c r="V11" s="2"/>
      <c r="W11" s="2"/>
      <c r="X11" s="2"/>
      <c r="Y11" s="2"/>
      <c r="Z11" s="2"/>
      <c r="AA11" s="2"/>
      <c r="AB11" s="2"/>
      <c r="AC11" s="2"/>
    </row>
    <row r="12" spans="2:29" ht="15.75" customHeight="1" x14ac:dyDescent="0.15">
      <c r="B12" s="33" t="s">
        <v>43</v>
      </c>
      <c r="C12" s="40"/>
      <c r="D12" s="40"/>
      <c r="E12" s="44"/>
      <c r="F12" s="34" t="s">
        <v>24</v>
      </c>
      <c r="G12" s="37"/>
      <c r="I12" s="2"/>
      <c r="L12" s="2"/>
      <c r="P12" s="13"/>
      <c r="Q12" s="2"/>
      <c r="R12" s="2"/>
      <c r="S12" s="2"/>
      <c r="T12" s="2"/>
      <c r="U12" s="2"/>
      <c r="V12" s="2"/>
      <c r="W12" s="2"/>
      <c r="X12" s="2"/>
      <c r="Y12" s="2"/>
      <c r="Z12" s="2"/>
      <c r="AA12" s="2"/>
      <c r="AB12" s="2"/>
      <c r="AC12" s="2"/>
    </row>
    <row r="13" spans="2:29" ht="15.75" customHeight="1" x14ac:dyDescent="0.15">
      <c r="B13" s="7" t="s">
        <v>9</v>
      </c>
      <c r="C13" s="32"/>
      <c r="D13" s="32"/>
      <c r="E13" s="52"/>
      <c r="F13" s="9" t="s">
        <v>10</v>
      </c>
      <c r="I13" s="2"/>
      <c r="L13" s="2"/>
      <c r="P13" s="13"/>
      <c r="Q13" s="2"/>
      <c r="R13" s="2"/>
      <c r="S13" s="2"/>
      <c r="T13" s="2"/>
      <c r="U13" s="2"/>
      <c r="V13" s="2"/>
      <c r="W13" s="2"/>
      <c r="X13" s="2"/>
      <c r="Y13" s="2"/>
      <c r="Z13" s="2"/>
      <c r="AA13" s="2"/>
      <c r="AB13" s="2"/>
      <c r="AC13" s="2"/>
    </row>
    <row r="14" spans="2:29" ht="15.75" customHeight="1" thickBot="1" x14ac:dyDescent="0.2">
      <c r="B14" s="14" t="s">
        <v>11</v>
      </c>
      <c r="C14" s="41"/>
      <c r="D14" s="41"/>
      <c r="E14" s="53"/>
      <c r="F14" s="15" t="s">
        <v>10</v>
      </c>
      <c r="Q14" s="2"/>
      <c r="R14" s="2"/>
      <c r="S14" s="2"/>
      <c r="T14" s="2"/>
      <c r="U14" s="2"/>
      <c r="V14" s="2"/>
      <c r="W14" s="2"/>
      <c r="X14" s="2"/>
      <c r="Y14" s="2"/>
      <c r="Z14" s="2"/>
      <c r="AA14" s="2"/>
      <c r="AB14" s="2"/>
      <c r="AC14" s="2"/>
    </row>
    <row r="15" spans="2:29" ht="15.75" customHeight="1" x14ac:dyDescent="0.15">
      <c r="B15" s="16"/>
      <c r="C15" s="16"/>
      <c r="D15" s="16"/>
      <c r="E15" s="2"/>
      <c r="F15" s="2"/>
      <c r="G15" s="2"/>
      <c r="H15" s="2"/>
      <c r="I15" s="2"/>
      <c r="J15" s="2"/>
      <c r="K15" s="2"/>
      <c r="L15" s="2"/>
      <c r="M15" s="2"/>
      <c r="N15" s="2"/>
      <c r="O15" s="2"/>
      <c r="P15" s="2"/>
      <c r="Q15" s="2"/>
      <c r="R15" s="2"/>
      <c r="S15" s="2"/>
      <c r="T15" s="2"/>
      <c r="U15" s="2"/>
      <c r="V15" s="2"/>
      <c r="W15" s="2"/>
      <c r="X15" s="2"/>
      <c r="Y15" s="2"/>
      <c r="Z15" s="2"/>
      <c r="AA15" s="2"/>
      <c r="AB15" s="2"/>
      <c r="AC15" s="2"/>
    </row>
    <row r="16" spans="2:29" ht="15.75" customHeight="1" x14ac:dyDescent="0.15">
      <c r="B16" s="16"/>
      <c r="C16" s="16"/>
      <c r="D16" s="16"/>
      <c r="E16" s="2"/>
      <c r="F16" s="2"/>
      <c r="G16" s="2"/>
      <c r="H16" s="2"/>
      <c r="I16" s="2"/>
      <c r="J16" s="2"/>
      <c r="K16" s="2"/>
      <c r="L16" s="2"/>
      <c r="M16" s="2"/>
      <c r="N16" s="2"/>
      <c r="O16" s="2"/>
      <c r="P16" s="2"/>
      <c r="Q16" s="2"/>
      <c r="R16" s="2"/>
      <c r="S16" s="2"/>
      <c r="T16" s="2"/>
      <c r="U16" s="2"/>
      <c r="V16" s="2"/>
      <c r="W16" s="2"/>
      <c r="X16" s="2"/>
      <c r="Y16" s="2"/>
      <c r="Z16" s="2"/>
      <c r="AA16" s="2"/>
      <c r="AB16" s="2"/>
      <c r="AC16" s="2"/>
    </row>
    <row r="17" spans="2:29" ht="15.75" customHeight="1" x14ac:dyDescent="0.15">
      <c r="B17" s="17" t="s">
        <v>12</v>
      </c>
      <c r="C17" s="17" t="s">
        <v>25</v>
      </c>
      <c r="D17" s="17"/>
      <c r="E17" s="18" t="str">
        <f>IF(E22=TRUE,1,"")</f>
        <v/>
      </c>
      <c r="F17" s="18" t="str">
        <f>IF(F22=TRUE,2,"")</f>
        <v/>
      </c>
      <c r="G17" s="18" t="str">
        <f>IF(G22=TRUE,3,"")</f>
        <v/>
      </c>
      <c r="H17" s="18" t="str">
        <f>IF(H22=TRUE,4,"")</f>
        <v/>
      </c>
      <c r="I17" s="18" t="str">
        <f>IF(I22=TRUE,5,"")</f>
        <v/>
      </c>
      <c r="J17" s="18" t="str">
        <f>IF(J22=TRUE,6,"")</f>
        <v/>
      </c>
      <c r="K17" s="18" t="str">
        <f>IF(K22=TRUE,7,"")</f>
        <v/>
      </c>
      <c r="L17" s="18" t="str">
        <f>IF(L22=TRUE,8,"")</f>
        <v/>
      </c>
      <c r="M17" s="18" t="str">
        <f>IF(M22=TRUE,9,"")</f>
        <v/>
      </c>
      <c r="N17" s="18" t="str">
        <f>IF(N22=TRUE,10,"")</f>
        <v/>
      </c>
      <c r="O17" s="2"/>
      <c r="P17" s="2"/>
      <c r="Q17" s="2"/>
      <c r="R17" s="2"/>
      <c r="S17" s="2"/>
      <c r="T17" s="2"/>
      <c r="U17" s="2"/>
      <c r="V17" s="2"/>
      <c r="W17" s="2"/>
      <c r="X17" s="2"/>
      <c r="Y17" s="2"/>
      <c r="Z17" s="2"/>
      <c r="AA17" s="2"/>
      <c r="AB17" s="2"/>
      <c r="AC17" s="2"/>
    </row>
    <row r="18" spans="2:29" s="87" customFormat="1" ht="15.75" customHeight="1" x14ac:dyDescent="0.15">
      <c r="B18" s="85" t="s">
        <v>13</v>
      </c>
      <c r="C18" s="85"/>
      <c r="D18" s="85"/>
      <c r="E18" s="88"/>
      <c r="F18" s="88"/>
      <c r="G18" s="88"/>
      <c r="H18" s="88"/>
      <c r="I18" s="88"/>
      <c r="J18" s="88"/>
      <c r="K18" s="88"/>
      <c r="L18" s="88"/>
      <c r="M18" s="88"/>
      <c r="N18" s="88"/>
      <c r="O18" s="86"/>
      <c r="P18" s="86"/>
      <c r="Q18" s="86"/>
      <c r="R18" s="86"/>
      <c r="S18" s="86"/>
      <c r="T18" s="86"/>
      <c r="U18" s="86"/>
      <c r="V18" s="86"/>
      <c r="W18" s="86"/>
      <c r="X18" s="86"/>
      <c r="Y18" s="86"/>
      <c r="Z18" s="86"/>
      <c r="AA18" s="86"/>
      <c r="AB18" s="86"/>
      <c r="AC18" s="86"/>
    </row>
    <row r="19" spans="2:29" s="84" customFormat="1" ht="15.75" hidden="1" customHeight="1" x14ac:dyDescent="0.15">
      <c r="B19" s="82" t="s">
        <v>14</v>
      </c>
      <c r="C19" s="82"/>
      <c r="D19" s="82"/>
      <c r="E19" s="21">
        <f>IF(($E$8/12)&gt;1,"",($E$7*E18*$G$9*1/12))</f>
        <v>0</v>
      </c>
      <c r="F19" s="21">
        <f>IF(($E$8/12)&gt;2,"",($E$7*F18*$G$9*1/12))</f>
        <v>0</v>
      </c>
      <c r="G19" s="21">
        <f>IF(($E$8/12)&gt;3,"",($E$7*G18*$G$9*1/12))</f>
        <v>0</v>
      </c>
      <c r="H19" s="21">
        <f>IF(($E$8/12)&gt;4,"",($E$7*H18*$G$9*1/12))</f>
        <v>0</v>
      </c>
      <c r="I19" s="21">
        <f>IF(($E$8/12)&gt;5,"",($E$7*I18*$G$9*1/12))</f>
        <v>0</v>
      </c>
      <c r="J19" s="21">
        <f>IF(($E$8/12)&gt;6,"",($E$7*J18*$G$9*1/12))</f>
        <v>0</v>
      </c>
      <c r="K19" s="21">
        <f>IF(($E$8/12)&gt;7,"",($E$7*K18*$G$9*1/12))</f>
        <v>0</v>
      </c>
      <c r="L19" s="21">
        <f>IF(($E$8/12)&gt;8,"",($E$7*L18*$G$9*1/12))</f>
        <v>0</v>
      </c>
      <c r="M19" s="21">
        <f>IF(($E$8/12)&gt;9,"",($E$7*M18*$G$9*1/12))</f>
        <v>0</v>
      </c>
      <c r="N19" s="21">
        <f>IF(($E$8/12)&gt;10,"",($E$7*N18*$G$9*1/12))</f>
        <v>0</v>
      </c>
      <c r="O19" s="81"/>
      <c r="P19" s="81"/>
      <c r="Q19" s="81"/>
      <c r="R19" s="81"/>
      <c r="S19" s="81"/>
      <c r="T19" s="81"/>
      <c r="U19" s="81"/>
      <c r="V19" s="81"/>
      <c r="W19" s="81"/>
      <c r="X19" s="81"/>
      <c r="Y19" s="81"/>
      <c r="Z19" s="81"/>
      <c r="AA19" s="81"/>
      <c r="AB19" s="81"/>
      <c r="AC19" s="81"/>
    </row>
    <row r="20" spans="2:29" s="84" customFormat="1" ht="15.75" hidden="1" customHeight="1" x14ac:dyDescent="0.15">
      <c r="E20" s="22" t="b">
        <f>IF(AND(E17="",""),($G$9&lt;1),E18*$E$7)</f>
        <v>1</v>
      </c>
      <c r="F20" s="22" t="b">
        <f>IF(AND(F17="",""),($G$9&lt;1),F18*$E$7)</f>
        <v>1</v>
      </c>
      <c r="G20" s="22" t="b">
        <f>IF(AND(G17="",""),($G$9&lt;1),G18*$E$7)</f>
        <v>1</v>
      </c>
      <c r="H20" s="22" t="b">
        <f t="shared" ref="H20:N20" si="0">IF(AND(H17="",""),($G$9&lt;1),H18*$E$7)</f>
        <v>1</v>
      </c>
      <c r="I20" s="22" t="b">
        <f t="shared" si="0"/>
        <v>1</v>
      </c>
      <c r="J20" s="22" t="b">
        <f t="shared" si="0"/>
        <v>1</v>
      </c>
      <c r="K20" s="22" t="b">
        <f t="shared" si="0"/>
        <v>1</v>
      </c>
      <c r="L20" s="22" t="b">
        <f t="shared" si="0"/>
        <v>1</v>
      </c>
      <c r="M20" s="22" t="b">
        <f t="shared" si="0"/>
        <v>1</v>
      </c>
      <c r="N20" s="22" t="b">
        <f t="shared" si="0"/>
        <v>1</v>
      </c>
      <c r="O20" s="81"/>
      <c r="P20" s="81"/>
      <c r="Q20" s="81"/>
      <c r="R20" s="81"/>
      <c r="S20" s="81"/>
      <c r="T20" s="81"/>
      <c r="U20" s="81"/>
      <c r="V20" s="81"/>
      <c r="W20" s="81"/>
      <c r="X20" s="81"/>
      <c r="Y20" s="81"/>
      <c r="Z20" s="81"/>
      <c r="AA20" s="81"/>
      <c r="AB20" s="81"/>
      <c r="AC20" s="81"/>
    </row>
    <row r="21" spans="2:29" s="84" customFormat="1" ht="15.75" customHeight="1" x14ac:dyDescent="0.15">
      <c r="B21" s="82" t="s">
        <v>15</v>
      </c>
      <c r="C21" s="82"/>
      <c r="D21" s="82"/>
      <c r="E21" s="23">
        <f t="shared" ref="E21:N21" si="1">IF($E$8/12&gt;=E17,E20,E19)</f>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81"/>
      <c r="P21" s="81"/>
      <c r="Q21" s="81"/>
      <c r="R21" s="81"/>
      <c r="S21" s="81"/>
      <c r="T21" s="81"/>
      <c r="U21" s="81"/>
      <c r="V21" s="81"/>
      <c r="W21" s="81"/>
      <c r="X21" s="81"/>
      <c r="Y21" s="81"/>
      <c r="Z21" s="81"/>
      <c r="AA21" s="81"/>
      <c r="AB21" s="81"/>
      <c r="AC21" s="81"/>
    </row>
    <row r="22" spans="2:29" ht="15.75" hidden="1" customHeight="1" x14ac:dyDescent="0.15">
      <c r="B22" s="16"/>
      <c r="C22" s="16"/>
      <c r="D22" s="16"/>
      <c r="E22" s="22" t="b">
        <f>IF(AND($E$8/12&gt;0,$F$9&gt;0),TRUE,FALSE)</f>
        <v>0</v>
      </c>
      <c r="F22" s="22" t="b">
        <f>IF(AND($E$8/12&gt;1,$F$9&gt;0),TRUE,FALSE)</f>
        <v>0</v>
      </c>
      <c r="G22" s="22" t="b">
        <f>IF(AND($E$8/12&gt;2,$F$9&gt;0),TRUE,FALSE)</f>
        <v>0</v>
      </c>
      <c r="H22" s="22" t="b">
        <f>IF(AND($E$8/12&gt;3,$F$9&gt;0),TRUE,FALSE)</f>
        <v>0</v>
      </c>
      <c r="I22" s="22" t="b">
        <f>IF(AND($E$8/12&gt;4,$F$9&gt;0),TRUE,FALSE)</f>
        <v>0</v>
      </c>
      <c r="J22" s="22" t="b">
        <f>IF(AND($E$8/12&gt;5,$F$9&gt;0),TRUE,FALSE)</f>
        <v>0</v>
      </c>
      <c r="K22" s="22" t="b">
        <f>IF(AND($E$8/12&gt;6,$F$9&gt;0),TRUE,FALSE)</f>
        <v>0</v>
      </c>
      <c r="L22" s="22" t="b">
        <f>IF(AND($E$8/12&gt;7,$F$9&gt;0),TRUE,FALSE)</f>
        <v>0</v>
      </c>
      <c r="M22" s="22" t="b">
        <f>IF(AND($E$8/12&gt;8,$F$9&gt;0),TRUE,FALSE)</f>
        <v>0</v>
      </c>
      <c r="N22" s="22" t="b">
        <f>IF(AND($E$8/12&gt;9,$F$9&gt;0),TRUE,FALSE)</f>
        <v>0</v>
      </c>
      <c r="O22" s="2"/>
      <c r="P22" s="2"/>
      <c r="Q22" s="2"/>
      <c r="R22" s="2"/>
      <c r="S22" s="20"/>
      <c r="T22" s="2"/>
      <c r="U22" s="2"/>
      <c r="V22" s="2"/>
      <c r="W22" s="2"/>
      <c r="X22" s="2"/>
      <c r="Y22" s="2"/>
      <c r="Z22" s="2"/>
      <c r="AA22" s="2"/>
      <c r="AB22" s="2"/>
      <c r="AC22" s="2"/>
    </row>
    <row r="23" spans="2:29" ht="15.75" customHeight="1" x14ac:dyDescent="0.15">
      <c r="B23" s="16"/>
      <c r="C23" s="16"/>
      <c r="D23" s="16"/>
      <c r="E23" s="19"/>
      <c r="F23" s="19"/>
      <c r="G23" s="19"/>
      <c r="H23" s="19"/>
      <c r="I23" s="19"/>
      <c r="J23" s="19"/>
      <c r="K23" s="19"/>
      <c r="L23" s="19"/>
      <c r="M23" s="2"/>
      <c r="N23" s="2"/>
      <c r="O23" s="2"/>
      <c r="P23" s="2"/>
      <c r="Q23" s="2"/>
      <c r="R23" s="2"/>
      <c r="S23" s="2"/>
      <c r="T23" s="2"/>
      <c r="U23" s="2"/>
      <c r="V23" s="2"/>
      <c r="W23" s="2"/>
      <c r="X23" s="2"/>
      <c r="Y23" s="2"/>
      <c r="Z23" s="2"/>
      <c r="AA23" s="2"/>
      <c r="AB23" s="2"/>
      <c r="AC23" s="2"/>
    </row>
    <row r="24" spans="2:29" s="89" customFormat="1" ht="15.75" customHeight="1" x14ac:dyDescent="0.15">
      <c r="B24" s="85" t="s">
        <v>16</v>
      </c>
      <c r="C24" s="85"/>
      <c r="D24" s="85"/>
      <c r="E24" s="88" t="str">
        <f>IF(E17="","",E10)</f>
        <v/>
      </c>
      <c r="F24" s="88" t="str">
        <f>IF(F17="","",E24*(1+$E$11))</f>
        <v/>
      </c>
      <c r="G24" s="88" t="str">
        <f t="shared" ref="G24:N24" si="2">IF(G17="","",F24*(1+$E$11))</f>
        <v/>
      </c>
      <c r="H24" s="88" t="str">
        <f t="shared" si="2"/>
        <v/>
      </c>
      <c r="I24" s="88" t="str">
        <f t="shared" si="2"/>
        <v/>
      </c>
      <c r="J24" s="88" t="str">
        <f t="shared" si="2"/>
        <v/>
      </c>
      <c r="K24" s="88" t="str">
        <f t="shared" si="2"/>
        <v/>
      </c>
      <c r="L24" s="88" t="str">
        <f t="shared" si="2"/>
        <v/>
      </c>
      <c r="M24" s="88" t="str">
        <f t="shared" si="2"/>
        <v/>
      </c>
      <c r="N24" s="88" t="str">
        <f t="shared" si="2"/>
        <v/>
      </c>
      <c r="O24" s="88"/>
      <c r="P24" s="88"/>
      <c r="Q24" s="88"/>
      <c r="R24" s="88"/>
      <c r="S24" s="88"/>
      <c r="T24" s="88"/>
      <c r="U24" s="88"/>
      <c r="V24" s="88"/>
      <c r="W24" s="88"/>
      <c r="X24" s="88"/>
      <c r="Y24" s="88"/>
      <c r="Z24" s="88"/>
      <c r="AA24" s="88"/>
      <c r="AB24" s="88"/>
      <c r="AC24" s="88"/>
    </row>
    <row r="25" spans="2:29" s="83" customFormat="1" ht="15.75" hidden="1" customHeight="1" x14ac:dyDescent="0.15">
      <c r="B25" s="82" t="s">
        <v>17</v>
      </c>
      <c r="C25" s="82"/>
      <c r="D25" s="82"/>
      <c r="E25" s="21" t="e">
        <f>IF(($E$8/12)&gt;1,"",($E$7*E24*$G$9*1/12))</f>
        <v>#VALUE!</v>
      </c>
      <c r="F25" s="21" t="e">
        <f>IF(($E$8/12)&gt;2,"",($E$7*F24*$G$9*1/12))</f>
        <v>#VALUE!</v>
      </c>
      <c r="G25" s="21" t="e">
        <f>IF(($E$8/12)&gt;3,"",($E$7*G24*$G$9*1/12))</f>
        <v>#VALUE!</v>
      </c>
      <c r="H25" s="21" t="e">
        <f>IF(($E$8/12)&gt;4,"",($E$7*H24*$G$9*1/12))</f>
        <v>#VALUE!</v>
      </c>
      <c r="I25" s="21" t="e">
        <f>IF(($E$8/12)&gt;5,"",($E$7*I24*$G$9*1/12))</f>
        <v>#VALUE!</v>
      </c>
      <c r="J25" s="21" t="e">
        <f>IF(($E$8/12)&gt;6,"",($E$7*J24*$G$9*1/12))</f>
        <v>#VALUE!</v>
      </c>
      <c r="K25" s="21" t="e">
        <f>IF(($E$8/12)&gt;7,"",($E$7*K24*$G$9*1/12))</f>
        <v>#VALUE!</v>
      </c>
      <c r="L25" s="21" t="e">
        <f>IF(($E$8/12)&gt;8,"",($E$7*L24*$G$9*1/12))</f>
        <v>#VALUE!</v>
      </c>
      <c r="M25" s="21" t="e">
        <f>IF(($E$8/12)&gt;9,"",($E$7*M24*$G$9*1/12))</f>
        <v>#VALUE!</v>
      </c>
      <c r="N25" s="21" t="e">
        <f>IF(($E$8/12)&gt;10,"",($E$7*N24*$G$9*1/12))</f>
        <v>#VALUE!</v>
      </c>
      <c r="O25" s="21"/>
      <c r="P25" s="21"/>
      <c r="Q25" s="21"/>
      <c r="R25" s="21"/>
      <c r="S25" s="21"/>
      <c r="T25" s="21"/>
      <c r="U25" s="21"/>
      <c r="V25" s="21"/>
      <c r="W25" s="21"/>
      <c r="X25" s="21"/>
      <c r="Y25" s="21"/>
      <c r="Z25" s="21"/>
      <c r="AA25" s="21"/>
      <c r="AB25" s="21"/>
      <c r="AC25" s="21"/>
    </row>
    <row r="26" spans="2:29" s="83" customFormat="1" ht="15.75" hidden="1" customHeight="1" x14ac:dyDescent="0.15">
      <c r="B26" s="82"/>
      <c r="C26" s="82"/>
      <c r="D26" s="82"/>
      <c r="E26" s="21" t="b">
        <f t="shared" ref="E26:N26" si="3">IF(AND(E17="",""),($G$9&lt;1),E24*$E$7)</f>
        <v>1</v>
      </c>
      <c r="F26" s="21" t="b">
        <f t="shared" si="3"/>
        <v>1</v>
      </c>
      <c r="G26" s="21" t="b">
        <f t="shared" si="3"/>
        <v>1</v>
      </c>
      <c r="H26" s="21" t="b">
        <f t="shared" si="3"/>
        <v>1</v>
      </c>
      <c r="I26" s="21" t="b">
        <f t="shared" si="3"/>
        <v>1</v>
      </c>
      <c r="J26" s="21" t="b">
        <f t="shared" si="3"/>
        <v>1</v>
      </c>
      <c r="K26" s="21" t="b">
        <f t="shared" si="3"/>
        <v>1</v>
      </c>
      <c r="L26" s="21" t="b">
        <f t="shared" si="3"/>
        <v>1</v>
      </c>
      <c r="M26" s="21" t="b">
        <f t="shared" si="3"/>
        <v>1</v>
      </c>
      <c r="N26" s="21" t="b">
        <f t="shared" si="3"/>
        <v>1</v>
      </c>
      <c r="O26" s="21"/>
      <c r="P26" s="21"/>
      <c r="Q26" s="21"/>
      <c r="R26" s="21"/>
      <c r="S26" s="21"/>
      <c r="T26" s="21"/>
      <c r="U26" s="21"/>
      <c r="V26" s="21"/>
      <c r="W26" s="21"/>
      <c r="X26" s="21"/>
      <c r="Y26" s="21"/>
      <c r="Z26" s="21"/>
      <c r="AA26" s="21"/>
      <c r="AB26" s="21"/>
      <c r="AC26" s="21"/>
    </row>
    <row r="27" spans="2:29" s="83" customFormat="1" ht="15.75" customHeight="1" x14ac:dyDescent="0.15">
      <c r="B27" s="82" t="s">
        <v>18</v>
      </c>
      <c r="C27" s="82"/>
      <c r="D27" s="82"/>
      <c r="E27" s="23" t="e">
        <f t="shared" ref="E27:N27" si="4">IF($E$8/12&gt;=E17,E26,E25)</f>
        <v>#VALUE!</v>
      </c>
      <c r="F27" s="23" t="e">
        <f t="shared" si="4"/>
        <v>#VALUE!</v>
      </c>
      <c r="G27" s="23" t="e">
        <f t="shared" si="4"/>
        <v>#VALUE!</v>
      </c>
      <c r="H27" s="23" t="e">
        <f t="shared" si="4"/>
        <v>#VALUE!</v>
      </c>
      <c r="I27" s="23" t="e">
        <f t="shared" si="4"/>
        <v>#VALUE!</v>
      </c>
      <c r="J27" s="23" t="e">
        <f t="shared" si="4"/>
        <v>#VALUE!</v>
      </c>
      <c r="K27" s="23" t="e">
        <f t="shared" si="4"/>
        <v>#VALUE!</v>
      </c>
      <c r="L27" s="23" t="e">
        <f t="shared" si="4"/>
        <v>#VALUE!</v>
      </c>
      <c r="M27" s="23" t="e">
        <f t="shared" si="4"/>
        <v>#VALUE!</v>
      </c>
      <c r="N27" s="23" t="e">
        <f t="shared" si="4"/>
        <v>#VALUE!</v>
      </c>
      <c r="O27" s="21"/>
      <c r="P27" s="21"/>
      <c r="Q27" s="21"/>
      <c r="R27" s="21"/>
      <c r="S27" s="21"/>
      <c r="T27" s="21"/>
      <c r="U27" s="21"/>
      <c r="V27" s="21"/>
      <c r="W27" s="21"/>
      <c r="X27" s="21"/>
      <c r="Y27" s="21"/>
      <c r="Z27" s="21"/>
      <c r="AA27" s="21"/>
      <c r="AB27" s="21"/>
      <c r="AC27" s="21"/>
    </row>
    <row r="28" spans="2:29" ht="15.75" customHeight="1" x14ac:dyDescent="0.15">
      <c r="B28" s="16"/>
      <c r="C28" s="16"/>
      <c r="D28" s="16"/>
      <c r="E28" s="24"/>
      <c r="F28" s="24"/>
      <c r="G28" s="24"/>
      <c r="H28" s="24"/>
      <c r="I28" s="24"/>
      <c r="J28" s="24"/>
      <c r="K28" s="24"/>
      <c r="L28" s="24"/>
      <c r="M28" s="25"/>
      <c r="N28" s="25"/>
      <c r="O28" s="2"/>
      <c r="P28" s="2"/>
      <c r="Q28" s="2"/>
      <c r="R28" s="2"/>
      <c r="S28" s="2"/>
      <c r="T28" s="2"/>
      <c r="U28" s="2"/>
      <c r="V28" s="2"/>
      <c r="W28" s="2"/>
      <c r="X28" s="2"/>
      <c r="Y28" s="2"/>
      <c r="Z28" s="2"/>
      <c r="AA28" s="2"/>
      <c r="AB28" s="2"/>
      <c r="AC28" s="2"/>
    </row>
    <row r="29" spans="2:29" ht="15.75" customHeight="1" x14ac:dyDescent="0.15">
      <c r="B29" s="17" t="s">
        <v>19</v>
      </c>
      <c r="C29" s="17"/>
      <c r="D29" s="17"/>
      <c r="E29" s="26" t="str">
        <f t="shared" ref="E29:N29" si="5">IF(E17="","",E21+E27)</f>
        <v/>
      </c>
      <c r="F29" s="26" t="str">
        <f t="shared" si="5"/>
        <v/>
      </c>
      <c r="G29" s="26" t="str">
        <f t="shared" si="5"/>
        <v/>
      </c>
      <c r="H29" s="26" t="str">
        <f t="shared" si="5"/>
        <v/>
      </c>
      <c r="I29" s="26" t="str">
        <f t="shared" si="5"/>
        <v/>
      </c>
      <c r="J29" s="26" t="str">
        <f t="shared" si="5"/>
        <v/>
      </c>
      <c r="K29" s="26" t="str">
        <f t="shared" si="5"/>
        <v/>
      </c>
      <c r="L29" s="26" t="str">
        <f t="shared" si="5"/>
        <v/>
      </c>
      <c r="M29" s="26" t="str">
        <f t="shared" si="5"/>
        <v/>
      </c>
      <c r="N29" s="26" t="str">
        <f t="shared" si="5"/>
        <v/>
      </c>
      <c r="O29" s="18"/>
      <c r="P29" s="18"/>
      <c r="Q29" s="18"/>
      <c r="R29" s="18"/>
      <c r="S29" s="18"/>
      <c r="T29" s="18"/>
      <c r="U29" s="18"/>
      <c r="V29" s="18"/>
      <c r="W29" s="18"/>
      <c r="X29" s="18"/>
      <c r="Y29" s="18"/>
      <c r="Z29" s="18"/>
      <c r="AA29" s="18"/>
      <c r="AB29" s="18"/>
      <c r="AC29" s="18"/>
    </row>
    <row r="30" spans="2:29" ht="15.75" customHeight="1" x14ac:dyDescent="0.15">
      <c r="B30" s="16"/>
      <c r="C30" s="16"/>
      <c r="D30" s="16"/>
      <c r="E30" s="19"/>
      <c r="F30" s="19"/>
      <c r="G30" s="19"/>
      <c r="H30" s="19"/>
      <c r="I30" s="19"/>
      <c r="J30" s="19"/>
      <c r="K30" s="19"/>
      <c r="L30" s="19"/>
      <c r="M30" s="2"/>
      <c r="N30" s="2"/>
      <c r="O30" s="2"/>
      <c r="P30" s="2"/>
      <c r="Q30" s="2"/>
      <c r="R30" s="2"/>
      <c r="S30" s="2"/>
      <c r="T30" s="2"/>
      <c r="U30" s="2"/>
      <c r="V30" s="2"/>
      <c r="W30" s="2"/>
      <c r="X30" s="2"/>
      <c r="Y30" s="2"/>
      <c r="Z30" s="2"/>
      <c r="AA30" s="2"/>
      <c r="AB30" s="2"/>
      <c r="AC30" s="2"/>
    </row>
    <row r="31" spans="2:29" ht="15.75" customHeight="1" x14ac:dyDescent="0.15">
      <c r="B31" s="16" t="s">
        <v>20</v>
      </c>
      <c r="C31" s="16"/>
      <c r="D31" s="16"/>
      <c r="E31" s="27"/>
      <c r="F31" s="27"/>
      <c r="G31" s="27"/>
      <c r="H31" s="27"/>
      <c r="I31" s="27"/>
      <c r="J31" s="27"/>
      <c r="K31" s="27"/>
      <c r="L31" s="27"/>
      <c r="M31" s="2"/>
      <c r="N31" s="2"/>
      <c r="O31" s="2"/>
      <c r="P31" s="2"/>
      <c r="Q31" s="2"/>
      <c r="R31" s="2"/>
      <c r="S31" s="2"/>
      <c r="T31" s="2"/>
      <c r="U31" s="2"/>
      <c r="V31" s="2"/>
      <c r="W31" s="2"/>
      <c r="X31" s="2"/>
      <c r="Y31" s="2"/>
      <c r="Z31" s="2"/>
      <c r="AA31" s="2"/>
      <c r="AB31" s="2"/>
      <c r="AC31" s="2"/>
    </row>
    <row r="32" spans="2:29" ht="15.75" customHeight="1" x14ac:dyDescent="0.15">
      <c r="B32" s="16" t="s">
        <v>21</v>
      </c>
      <c r="C32" s="16"/>
      <c r="D32" s="16"/>
      <c r="E32" s="27"/>
      <c r="F32" s="27"/>
      <c r="G32" s="27"/>
      <c r="H32" s="27"/>
      <c r="I32" s="27"/>
      <c r="J32" s="27"/>
      <c r="K32" s="27"/>
      <c r="L32" s="27"/>
      <c r="M32" s="2"/>
      <c r="N32" s="2"/>
      <c r="O32" s="2"/>
      <c r="P32" s="2"/>
      <c r="Q32" s="2"/>
      <c r="R32" s="2"/>
      <c r="S32" s="2"/>
      <c r="T32" s="2"/>
      <c r="U32" s="2"/>
      <c r="V32" s="2"/>
      <c r="W32" s="2"/>
      <c r="X32" s="2"/>
      <c r="Y32" s="2"/>
      <c r="Z32" s="2"/>
      <c r="AA32" s="2"/>
      <c r="AB32" s="2"/>
      <c r="AC32" s="2"/>
    </row>
    <row r="33" spans="2:29" ht="15.75" customHeight="1" x14ac:dyDescent="0.15">
      <c r="B33" s="16"/>
      <c r="C33" s="16"/>
      <c r="D33" s="16"/>
      <c r="E33" s="19"/>
      <c r="F33" s="19"/>
      <c r="G33" s="19"/>
      <c r="H33" s="19"/>
      <c r="I33" s="19"/>
      <c r="J33" s="19"/>
      <c r="K33" s="19"/>
      <c r="L33" s="19"/>
      <c r="M33" s="2"/>
      <c r="N33" s="2"/>
      <c r="O33" s="2"/>
      <c r="P33" s="2"/>
      <c r="Q33" s="2"/>
      <c r="R33" s="2"/>
      <c r="S33" s="2"/>
      <c r="T33" s="2"/>
      <c r="U33" s="2"/>
      <c r="V33" s="2"/>
      <c r="W33" s="2"/>
      <c r="X33" s="2"/>
      <c r="Y33" s="2"/>
      <c r="Z33" s="2"/>
      <c r="AA33" s="2"/>
      <c r="AB33" s="2"/>
      <c r="AC33" s="2"/>
    </row>
    <row r="34" spans="2:29" ht="15.75" customHeight="1" x14ac:dyDescent="0.15">
      <c r="B34" s="16" t="s">
        <v>22</v>
      </c>
      <c r="C34" s="16"/>
      <c r="D34" s="16"/>
      <c r="E34" s="22" t="str">
        <f t="shared" ref="E34:N34" si="6">IF(E31="","",(E20/12)*E31)</f>
        <v/>
      </c>
      <c r="F34" s="22" t="str">
        <f t="shared" si="6"/>
        <v/>
      </c>
      <c r="G34" s="22" t="str">
        <f t="shared" si="6"/>
        <v/>
      </c>
      <c r="H34" s="22" t="str">
        <f t="shared" si="6"/>
        <v/>
      </c>
      <c r="I34" s="22" t="str">
        <f t="shared" si="6"/>
        <v/>
      </c>
      <c r="J34" s="22" t="str">
        <f t="shared" si="6"/>
        <v/>
      </c>
      <c r="K34" s="22" t="str">
        <f t="shared" si="6"/>
        <v/>
      </c>
      <c r="L34" s="22" t="str">
        <f t="shared" si="6"/>
        <v/>
      </c>
      <c r="M34" s="28" t="str">
        <f t="shared" si="6"/>
        <v/>
      </c>
      <c r="N34" s="28" t="str">
        <f t="shared" si="6"/>
        <v/>
      </c>
      <c r="O34" s="2"/>
      <c r="P34" s="2"/>
      <c r="Q34" s="2"/>
      <c r="R34" s="2"/>
      <c r="S34" s="2"/>
      <c r="T34" s="2"/>
      <c r="U34" s="2"/>
      <c r="V34" s="2"/>
      <c r="W34" s="2"/>
      <c r="X34" s="2"/>
      <c r="Y34" s="2"/>
      <c r="Z34" s="2"/>
      <c r="AA34" s="2"/>
      <c r="AB34" s="2"/>
      <c r="AC34" s="2"/>
    </row>
    <row r="35" spans="2:29" ht="15.75" customHeight="1" x14ac:dyDescent="0.15">
      <c r="B35" s="16" t="s">
        <v>23</v>
      </c>
      <c r="C35" s="16"/>
      <c r="D35" s="16"/>
      <c r="E35" s="22" t="str">
        <f t="shared" ref="E35:N35" si="7">IF(E32="","",(E29/12)*E32)</f>
        <v/>
      </c>
      <c r="F35" s="22" t="str">
        <f t="shared" si="7"/>
        <v/>
      </c>
      <c r="G35" s="22" t="str">
        <f t="shared" si="7"/>
        <v/>
      </c>
      <c r="H35" s="22" t="str">
        <f t="shared" si="7"/>
        <v/>
      </c>
      <c r="I35" s="22" t="str">
        <f t="shared" si="7"/>
        <v/>
      </c>
      <c r="J35" s="22" t="str">
        <f t="shared" si="7"/>
        <v/>
      </c>
      <c r="K35" s="22" t="str">
        <f t="shared" si="7"/>
        <v/>
      </c>
      <c r="L35" s="22" t="str">
        <f t="shared" si="7"/>
        <v/>
      </c>
      <c r="M35" s="28" t="str">
        <f t="shared" si="7"/>
        <v/>
      </c>
      <c r="N35" s="28" t="str">
        <f t="shared" si="7"/>
        <v/>
      </c>
      <c r="O35" s="2"/>
      <c r="P35" s="2"/>
      <c r="Q35" s="2"/>
      <c r="R35" s="2"/>
      <c r="S35" s="2"/>
      <c r="T35" s="2"/>
      <c r="U35" s="2"/>
      <c r="V35" s="2"/>
      <c r="W35" s="2"/>
      <c r="X35" s="2"/>
      <c r="Y35" s="2"/>
      <c r="Z35" s="2"/>
      <c r="AA35" s="2"/>
      <c r="AB35" s="2"/>
      <c r="AC35" s="2"/>
    </row>
    <row r="36" spans="2:29" ht="15.75" hidden="1" customHeight="1" x14ac:dyDescent="0.15">
      <c r="B36" s="16"/>
      <c r="C36" s="16"/>
      <c r="D36" s="16"/>
      <c r="E36" s="29"/>
      <c r="F36" s="29"/>
      <c r="G36" s="29"/>
      <c r="H36" s="29"/>
      <c r="I36" s="29"/>
      <c r="J36" s="29"/>
      <c r="K36" s="29"/>
      <c r="L36" s="29"/>
      <c r="M36" s="30"/>
      <c r="N36" s="30"/>
      <c r="O36" s="2"/>
      <c r="P36" s="2"/>
      <c r="Q36" s="2"/>
      <c r="R36" s="2"/>
      <c r="S36" s="2"/>
      <c r="T36" s="2"/>
      <c r="U36" s="2"/>
      <c r="V36" s="2"/>
      <c r="W36" s="2"/>
      <c r="X36" s="2"/>
      <c r="Y36" s="2"/>
      <c r="Z36" s="2"/>
      <c r="AA36" s="2"/>
      <c r="AB36" s="2"/>
      <c r="AC36" s="2"/>
    </row>
    <row r="37" spans="2:29" ht="15.75" hidden="1" customHeight="1" x14ac:dyDescent="0.15">
      <c r="B37" s="16" t="s">
        <v>37</v>
      </c>
      <c r="C37" s="16"/>
      <c r="D37" s="16"/>
      <c r="E37" s="31" t="str">
        <f>IF(E31="","0",E34)</f>
        <v>0</v>
      </c>
      <c r="F37" s="31" t="str">
        <f t="shared" ref="F37:N38" si="8">IF(F31="","0",F34)</f>
        <v>0</v>
      </c>
      <c r="G37" s="31" t="str">
        <f t="shared" si="8"/>
        <v>0</v>
      </c>
      <c r="H37" s="31" t="str">
        <f t="shared" si="8"/>
        <v>0</v>
      </c>
      <c r="I37" s="31" t="str">
        <f t="shared" si="8"/>
        <v>0</v>
      </c>
      <c r="J37" s="31" t="str">
        <f t="shared" si="8"/>
        <v>0</v>
      </c>
      <c r="K37" s="31" t="str">
        <f t="shared" si="8"/>
        <v>0</v>
      </c>
      <c r="L37" s="31" t="str">
        <f t="shared" si="8"/>
        <v>0</v>
      </c>
      <c r="M37" s="31" t="str">
        <f t="shared" si="8"/>
        <v>0</v>
      </c>
      <c r="N37" s="31" t="str">
        <f t="shared" si="8"/>
        <v>0</v>
      </c>
      <c r="O37" s="2"/>
      <c r="P37" s="2"/>
      <c r="Q37" s="2"/>
      <c r="R37" s="2"/>
      <c r="S37" s="2"/>
      <c r="T37" s="2"/>
      <c r="U37" s="2"/>
      <c r="V37" s="2"/>
      <c r="W37" s="2"/>
      <c r="X37" s="2"/>
      <c r="Y37" s="2"/>
      <c r="Z37" s="2"/>
      <c r="AA37" s="2"/>
      <c r="AB37" s="2"/>
      <c r="AC37" s="2"/>
    </row>
    <row r="38" spans="2:29" ht="15.75" hidden="1" customHeight="1" x14ac:dyDescent="0.15">
      <c r="B38" s="16" t="s">
        <v>38</v>
      </c>
      <c r="C38" s="16"/>
      <c r="D38" s="16"/>
      <c r="E38" s="31" t="str">
        <f>IF(E32="","0",E35)</f>
        <v>0</v>
      </c>
      <c r="F38" s="31" t="str">
        <f t="shared" si="8"/>
        <v>0</v>
      </c>
      <c r="G38" s="31" t="str">
        <f t="shared" si="8"/>
        <v>0</v>
      </c>
      <c r="H38" s="31" t="str">
        <f t="shared" si="8"/>
        <v>0</v>
      </c>
      <c r="I38" s="31" t="str">
        <f t="shared" si="8"/>
        <v>0</v>
      </c>
      <c r="J38" s="31" t="str">
        <f t="shared" si="8"/>
        <v>0</v>
      </c>
      <c r="K38" s="31" t="str">
        <f t="shared" si="8"/>
        <v>0</v>
      </c>
      <c r="L38" s="31" t="str">
        <f t="shared" si="8"/>
        <v>0</v>
      </c>
      <c r="M38" s="31" t="str">
        <f t="shared" si="8"/>
        <v>0</v>
      </c>
      <c r="N38" s="31" t="str">
        <f t="shared" si="8"/>
        <v>0</v>
      </c>
      <c r="O38" s="2"/>
      <c r="P38" s="2"/>
      <c r="Q38" s="2"/>
      <c r="R38" s="2"/>
      <c r="S38" s="2"/>
      <c r="T38" s="2"/>
      <c r="U38" s="2"/>
      <c r="V38" s="2"/>
      <c r="W38" s="2"/>
      <c r="X38" s="2"/>
      <c r="Y38" s="2"/>
      <c r="Z38" s="2"/>
      <c r="AA38" s="2"/>
      <c r="AB38" s="2"/>
      <c r="AC38" s="2"/>
    </row>
    <row r="39" spans="2:29" ht="15.75" hidden="1" customHeight="1" x14ac:dyDescent="0.15">
      <c r="B39" s="16"/>
      <c r="C39" s="16"/>
      <c r="D39" s="16"/>
      <c r="E39" s="31"/>
      <c r="F39" s="31"/>
      <c r="G39" s="31"/>
      <c r="H39" s="31"/>
      <c r="I39" s="31"/>
      <c r="J39" s="31"/>
      <c r="K39" s="31"/>
      <c r="L39" s="31"/>
      <c r="M39" s="31"/>
      <c r="N39" s="31"/>
      <c r="O39" s="2"/>
      <c r="P39" s="2"/>
      <c r="Q39" s="2"/>
      <c r="R39" s="2"/>
      <c r="S39" s="2"/>
      <c r="T39" s="2"/>
      <c r="U39" s="2"/>
      <c r="V39" s="2"/>
      <c r="W39" s="2"/>
      <c r="X39" s="2"/>
      <c r="Y39" s="2"/>
      <c r="Z39" s="2"/>
      <c r="AA39" s="2"/>
      <c r="AB39" s="2"/>
      <c r="AC39" s="2"/>
    </row>
    <row r="40" spans="2:29" ht="15.75" hidden="1" customHeight="1" x14ac:dyDescent="0.15">
      <c r="B40" s="16" t="s">
        <v>36</v>
      </c>
      <c r="C40" s="16"/>
      <c r="D40" s="16"/>
      <c r="E40" s="46">
        <f>IF($E$8&gt;=12,12,$E$8)</f>
        <v>0</v>
      </c>
      <c r="F40" s="46">
        <f>IF($E$8&gt;=24,12,$E$8-12)</f>
        <v>-12</v>
      </c>
      <c r="G40" s="46">
        <f>IF($E$8&gt;=36,12,$E$8-24)</f>
        <v>-24</v>
      </c>
      <c r="H40" s="46">
        <f>IF($E$8&gt;=48,12,$E$8-36)</f>
        <v>-36</v>
      </c>
      <c r="I40" s="46">
        <f>IF($E$8&gt;=60,12,$E$8-48)</f>
        <v>-48</v>
      </c>
      <c r="J40" s="46">
        <f>IF($E$8&gt;=72,12,$E$8-60)</f>
        <v>-60</v>
      </c>
      <c r="K40" s="46">
        <f>IF($E$8&gt;=84,12,$E$8-72)</f>
        <v>-72</v>
      </c>
      <c r="L40" s="46">
        <f>IF($E$8&gt;=96,12,$E$8-84)</f>
        <v>-84</v>
      </c>
      <c r="M40" s="46">
        <f>IF($E$8&gt;=108,12,$E$8-96)</f>
        <v>-96</v>
      </c>
      <c r="N40" s="46">
        <f>IF($E$8&gt;=120,12,$E$8-108)</f>
        <v>-108</v>
      </c>
      <c r="O40" s="2"/>
      <c r="P40" s="2"/>
      <c r="Q40" s="2"/>
      <c r="R40" s="2"/>
      <c r="S40" s="2"/>
      <c r="T40" s="2"/>
      <c r="U40" s="2"/>
      <c r="V40" s="2"/>
      <c r="W40" s="2"/>
      <c r="X40" s="2"/>
      <c r="Y40" s="2"/>
      <c r="Z40" s="2"/>
      <c r="AA40" s="2"/>
      <c r="AB40" s="2"/>
      <c r="AC40" s="2"/>
    </row>
    <row r="41" spans="2:29" s="49" customFormat="1" ht="15.75" hidden="1" customHeight="1" x14ac:dyDescent="0.15">
      <c r="B41" s="16" t="s">
        <v>40</v>
      </c>
      <c r="C41" s="47"/>
      <c r="D41" s="47"/>
      <c r="E41" s="48">
        <f>IF(E40&gt;=0,E40,"")</f>
        <v>0</v>
      </c>
      <c r="F41" s="48" t="str">
        <f t="shared" ref="F41:N41" si="9">IF(F40&gt;=0,F40,"")</f>
        <v/>
      </c>
      <c r="G41" s="48" t="str">
        <f t="shared" si="9"/>
        <v/>
      </c>
      <c r="H41" s="48" t="str">
        <f t="shared" si="9"/>
        <v/>
      </c>
      <c r="I41" s="48" t="str">
        <f t="shared" si="9"/>
        <v/>
      </c>
      <c r="J41" s="48" t="str">
        <f t="shared" si="9"/>
        <v/>
      </c>
      <c r="K41" s="48" t="str">
        <f t="shared" si="9"/>
        <v/>
      </c>
      <c r="L41" s="48" t="str">
        <f t="shared" si="9"/>
        <v/>
      </c>
      <c r="M41" s="48" t="str">
        <f t="shared" si="9"/>
        <v/>
      </c>
      <c r="N41" s="48" t="str">
        <f t="shared" si="9"/>
        <v/>
      </c>
      <c r="O41" s="2"/>
      <c r="P41" s="2"/>
      <c r="Q41" s="2"/>
      <c r="R41" s="2"/>
      <c r="S41" s="2"/>
      <c r="T41" s="2"/>
      <c r="U41" s="2"/>
      <c r="V41" s="2"/>
      <c r="W41" s="2"/>
      <c r="X41" s="2"/>
      <c r="Y41" s="2"/>
      <c r="Z41" s="2"/>
      <c r="AA41" s="2"/>
      <c r="AB41" s="2"/>
      <c r="AC41" s="2"/>
    </row>
    <row r="42" spans="2:29" ht="15.75" hidden="1" customHeight="1" x14ac:dyDescent="0.15">
      <c r="B42" s="16" t="s">
        <v>28</v>
      </c>
      <c r="C42" s="16"/>
      <c r="D42" s="16"/>
      <c r="E42" s="45" t="e">
        <f>PMT($E$12,($E$8/E40),$E$13)</f>
        <v>#DIV/0!</v>
      </c>
      <c r="F42" s="45" t="e">
        <f t="shared" ref="F42:N42" si="10">PMT($E$12,($E$8/12),$E$13)</f>
        <v>#NUM!</v>
      </c>
      <c r="G42" s="45" t="e">
        <f t="shared" si="10"/>
        <v>#NUM!</v>
      </c>
      <c r="H42" s="45" t="e">
        <f t="shared" si="10"/>
        <v>#NUM!</v>
      </c>
      <c r="I42" s="45" t="e">
        <f t="shared" si="10"/>
        <v>#NUM!</v>
      </c>
      <c r="J42" s="45" t="e">
        <f t="shared" si="10"/>
        <v>#NUM!</v>
      </c>
      <c r="K42" s="45" t="e">
        <f t="shared" si="10"/>
        <v>#NUM!</v>
      </c>
      <c r="L42" s="45" t="e">
        <f t="shared" si="10"/>
        <v>#NUM!</v>
      </c>
      <c r="M42" s="45" t="e">
        <f t="shared" si="10"/>
        <v>#NUM!</v>
      </c>
      <c r="N42" s="45" t="e">
        <f t="shared" si="10"/>
        <v>#NUM!</v>
      </c>
      <c r="O42" s="2"/>
      <c r="P42" s="2"/>
      <c r="Q42" s="2"/>
      <c r="R42" s="2"/>
      <c r="S42" s="2"/>
      <c r="T42" s="2"/>
      <c r="U42" s="2"/>
      <c r="V42" s="2"/>
      <c r="W42" s="2"/>
      <c r="X42" s="2"/>
      <c r="Y42" s="2"/>
      <c r="Z42" s="2"/>
      <c r="AA42" s="2"/>
      <c r="AB42" s="2"/>
      <c r="AC42" s="2"/>
    </row>
    <row r="43" spans="2:29" ht="15.75" hidden="1" customHeight="1" x14ac:dyDescent="0.15">
      <c r="B43" s="16" t="s">
        <v>29</v>
      </c>
      <c r="C43" s="16"/>
      <c r="D43" s="16"/>
      <c r="E43" s="45" t="e">
        <f t="shared" ref="E43:N43" si="11">PMT($E$12,($E$8/12),$E$14)</f>
        <v>#NUM!</v>
      </c>
      <c r="F43" s="45" t="e">
        <f t="shared" si="11"/>
        <v>#NUM!</v>
      </c>
      <c r="G43" s="45" t="e">
        <f t="shared" si="11"/>
        <v>#NUM!</v>
      </c>
      <c r="H43" s="45" t="e">
        <f t="shared" si="11"/>
        <v>#NUM!</v>
      </c>
      <c r="I43" s="45" t="e">
        <f t="shared" si="11"/>
        <v>#NUM!</v>
      </c>
      <c r="J43" s="45" t="e">
        <f t="shared" si="11"/>
        <v>#NUM!</v>
      </c>
      <c r="K43" s="45" t="e">
        <f t="shared" si="11"/>
        <v>#NUM!</v>
      </c>
      <c r="L43" s="45" t="e">
        <f t="shared" si="11"/>
        <v>#NUM!</v>
      </c>
      <c r="M43" s="45" t="e">
        <f t="shared" si="11"/>
        <v>#NUM!</v>
      </c>
      <c r="N43" s="45" t="e">
        <f t="shared" si="11"/>
        <v>#NUM!</v>
      </c>
      <c r="O43" s="2"/>
      <c r="P43" s="2"/>
      <c r="Q43" s="2"/>
      <c r="R43" s="2"/>
      <c r="S43" s="2"/>
      <c r="T43" s="2"/>
      <c r="U43" s="2"/>
      <c r="V43" s="2"/>
      <c r="W43" s="2"/>
      <c r="X43" s="2"/>
      <c r="Y43" s="2"/>
      <c r="Z43" s="2"/>
      <c r="AA43" s="2"/>
      <c r="AB43" s="2"/>
      <c r="AC43" s="2"/>
    </row>
    <row r="44" spans="2:29" ht="15.75" customHeight="1" x14ac:dyDescent="0.15">
      <c r="B44" s="16"/>
      <c r="C44" s="16"/>
      <c r="D44" s="16"/>
      <c r="E44" s="45"/>
      <c r="F44" s="45"/>
      <c r="G44" s="45"/>
      <c r="H44" s="45"/>
      <c r="I44" s="45"/>
      <c r="J44" s="45"/>
      <c r="K44" s="45"/>
      <c r="L44" s="45"/>
      <c r="M44" s="45"/>
      <c r="N44" s="45"/>
      <c r="O44" s="2"/>
      <c r="P44" s="2"/>
      <c r="Q44" s="2"/>
      <c r="R44" s="2"/>
      <c r="S44" s="2"/>
      <c r="T44" s="2"/>
      <c r="U44" s="2"/>
      <c r="V44" s="2"/>
      <c r="W44" s="2"/>
      <c r="X44" s="2"/>
      <c r="Y44" s="2"/>
      <c r="Z44" s="2"/>
      <c r="AA44" s="2"/>
      <c r="AB44" s="2"/>
      <c r="AC44" s="2"/>
    </row>
    <row r="45" spans="2:29" ht="15.75" customHeight="1" x14ac:dyDescent="0.15">
      <c r="B45" s="16" t="s">
        <v>30</v>
      </c>
      <c r="C45" s="16"/>
      <c r="D45" s="16"/>
      <c r="E45" s="22" t="str">
        <f t="shared" ref="E45:N45" si="12">IF(E17="","",-E42)</f>
        <v/>
      </c>
      <c r="F45" s="22" t="str">
        <f t="shared" si="12"/>
        <v/>
      </c>
      <c r="G45" s="22" t="str">
        <f t="shared" si="12"/>
        <v/>
      </c>
      <c r="H45" s="22" t="str">
        <f t="shared" si="12"/>
        <v/>
      </c>
      <c r="I45" s="22" t="str">
        <f t="shared" si="12"/>
        <v/>
      </c>
      <c r="J45" s="22" t="str">
        <f t="shared" si="12"/>
        <v/>
      </c>
      <c r="K45" s="22" t="str">
        <f t="shared" si="12"/>
        <v/>
      </c>
      <c r="L45" s="22" t="str">
        <f t="shared" si="12"/>
        <v/>
      </c>
      <c r="M45" s="22" t="str">
        <f t="shared" si="12"/>
        <v/>
      </c>
      <c r="N45" s="22" t="str">
        <f t="shared" si="12"/>
        <v/>
      </c>
      <c r="O45" s="2"/>
      <c r="P45" s="2"/>
      <c r="Q45" s="2"/>
      <c r="R45" s="2"/>
      <c r="S45" s="2"/>
      <c r="T45" s="2"/>
      <c r="U45" s="2"/>
      <c r="V45" s="2"/>
      <c r="W45" s="2"/>
      <c r="X45" s="2"/>
      <c r="Y45" s="2"/>
      <c r="Z45" s="2"/>
      <c r="AA45" s="2"/>
      <c r="AB45" s="2"/>
      <c r="AC45" s="2"/>
    </row>
    <row r="46" spans="2:29" ht="15.75" customHeight="1" x14ac:dyDescent="0.15">
      <c r="B46" s="16" t="s">
        <v>31</v>
      </c>
      <c r="C46" s="16"/>
      <c r="D46" s="16"/>
      <c r="E46" s="22" t="str">
        <f t="shared" ref="E46:N46" si="13">IF(E17="","",-E43)</f>
        <v/>
      </c>
      <c r="F46" s="22" t="str">
        <f t="shared" si="13"/>
        <v/>
      </c>
      <c r="G46" s="22" t="str">
        <f t="shared" si="13"/>
        <v/>
      </c>
      <c r="H46" s="22" t="str">
        <f t="shared" si="13"/>
        <v/>
      </c>
      <c r="I46" s="22" t="str">
        <f t="shared" si="13"/>
        <v/>
      </c>
      <c r="J46" s="22" t="str">
        <f t="shared" si="13"/>
        <v/>
      </c>
      <c r="K46" s="22" t="str">
        <f t="shared" si="13"/>
        <v/>
      </c>
      <c r="L46" s="22" t="str">
        <f t="shared" si="13"/>
        <v/>
      </c>
      <c r="M46" s="22" t="str">
        <f t="shared" si="13"/>
        <v/>
      </c>
      <c r="N46" s="22" t="str">
        <f t="shared" si="13"/>
        <v/>
      </c>
      <c r="O46" s="2"/>
      <c r="P46" s="2"/>
      <c r="Q46" s="2"/>
      <c r="R46" s="2"/>
      <c r="S46" s="2"/>
      <c r="T46" s="2"/>
      <c r="U46" s="2"/>
      <c r="V46" s="2"/>
      <c r="W46" s="2"/>
      <c r="X46" s="2"/>
      <c r="Y46" s="2"/>
      <c r="Z46" s="2"/>
      <c r="AA46" s="2"/>
      <c r="AB46" s="2"/>
      <c r="AC46" s="2"/>
    </row>
    <row r="47" spans="2:29" ht="15.75" customHeight="1" x14ac:dyDescent="0.15">
      <c r="B47" s="16"/>
      <c r="C47" s="16"/>
      <c r="D47" s="16"/>
      <c r="E47" s="31"/>
      <c r="F47" s="31"/>
      <c r="G47" s="31"/>
      <c r="H47" s="31"/>
      <c r="I47" s="31"/>
      <c r="J47" s="31"/>
      <c r="K47" s="31"/>
      <c r="L47" s="31"/>
      <c r="M47" s="31"/>
      <c r="N47" s="31"/>
      <c r="O47" s="2"/>
      <c r="P47" s="2"/>
      <c r="Q47" s="2"/>
      <c r="R47" s="2"/>
      <c r="S47" s="2"/>
      <c r="T47" s="2"/>
      <c r="U47" s="2"/>
      <c r="V47" s="2"/>
      <c r="W47" s="2"/>
      <c r="X47" s="2"/>
      <c r="Y47" s="2"/>
      <c r="Z47" s="2"/>
      <c r="AA47" s="2"/>
      <c r="AB47" s="2"/>
      <c r="AC47" s="2"/>
    </row>
    <row r="48" spans="2:29" ht="15.75" hidden="1" customHeight="1" x14ac:dyDescent="0.15">
      <c r="B48" s="16"/>
      <c r="C48" s="16"/>
      <c r="D48" s="16"/>
      <c r="E48" s="29"/>
      <c r="F48" s="29"/>
      <c r="G48" s="29"/>
      <c r="H48" s="29"/>
      <c r="I48" s="29"/>
      <c r="J48" s="29"/>
      <c r="K48" s="29"/>
      <c r="L48" s="29"/>
      <c r="M48" s="30"/>
      <c r="N48" s="30"/>
      <c r="O48" s="2"/>
      <c r="P48" s="2"/>
      <c r="Q48" s="2"/>
      <c r="R48" s="2"/>
      <c r="S48" s="2"/>
      <c r="T48" s="2"/>
      <c r="U48" s="2"/>
      <c r="V48" s="2"/>
      <c r="W48" s="2"/>
      <c r="X48" s="2"/>
      <c r="Y48" s="2"/>
      <c r="Z48" s="2"/>
      <c r="AA48" s="2"/>
      <c r="AB48" s="2"/>
      <c r="AC48" s="2"/>
    </row>
    <row r="49" spans="2:29" ht="15.75" hidden="1" customHeight="1" x14ac:dyDescent="0.15">
      <c r="B49" s="17" t="s">
        <v>34</v>
      </c>
      <c r="C49" s="17"/>
      <c r="D49" s="17"/>
      <c r="E49" s="26" t="str">
        <f>IF(E17="","",(E21-E37-E38-E45-E46))</f>
        <v/>
      </c>
      <c r="F49" s="26" t="str">
        <f>IF(F17="","",(F21-F37-F38-F45-F46))</f>
        <v/>
      </c>
      <c r="G49" s="26" t="str">
        <f>IF(G17="","",(G21-G37-G38-G45-G46))</f>
        <v/>
      </c>
      <c r="H49" s="26" t="str">
        <f>IF(H17="","",(H21-H37-H38-H45-H46))</f>
        <v/>
      </c>
      <c r="I49" s="26" t="str">
        <f>IF(I17="","",(I21-I37-I38-I45-I46))</f>
        <v/>
      </c>
      <c r="J49" s="26" t="str">
        <f>IF(J17="","",(J21-J37-J38-J45-J46))</f>
        <v/>
      </c>
      <c r="K49" s="26" t="str">
        <f>IF(K17="","",(K21-K37-K38-K45-K46))</f>
        <v/>
      </c>
      <c r="L49" s="26" t="str">
        <f>IF(L17="","",(L21-L37-L38-L45-L46))</f>
        <v/>
      </c>
      <c r="M49" s="26" t="str">
        <f>IF(M17="","",(M21-M37-M38-M45-M46))</f>
        <v/>
      </c>
      <c r="N49" s="26" t="str">
        <f>IF(N17="","",(N21-N37-N38-N45-N46))</f>
        <v/>
      </c>
      <c r="O49" s="18"/>
      <c r="P49" s="18"/>
      <c r="Q49" s="18"/>
      <c r="R49" s="18"/>
      <c r="S49" s="18"/>
      <c r="T49" s="18"/>
      <c r="U49" s="18"/>
      <c r="V49" s="18"/>
      <c r="W49" s="18"/>
      <c r="X49" s="18"/>
      <c r="Y49" s="18"/>
      <c r="Z49" s="18"/>
      <c r="AA49" s="18"/>
      <c r="AB49" s="18"/>
      <c r="AC49" s="18"/>
    </row>
    <row r="50" spans="2:29" ht="15.75" hidden="1" customHeight="1" x14ac:dyDescent="0.15">
      <c r="B50" s="17" t="s">
        <v>26</v>
      </c>
      <c r="C50" s="17"/>
      <c r="D50" s="17"/>
      <c r="E50" s="42">
        <f>IF($E$8&gt;=12,1,$E$8/12)</f>
        <v>0</v>
      </c>
      <c r="F50" s="42">
        <f>IF($E$8&gt;=24,2,($E$8/12)-1)</f>
        <v>-1</v>
      </c>
      <c r="G50" s="42">
        <f>IF($E$8&gt;=36,3,($E$8/12)-2)</f>
        <v>-2</v>
      </c>
      <c r="H50" s="42">
        <f>IF($E$8&gt;=48,4,($E$8/12)-3)</f>
        <v>-3</v>
      </c>
      <c r="I50" s="42">
        <f>IF($E$8&gt;=60,5,($E$8/12)-4)</f>
        <v>-4</v>
      </c>
      <c r="J50" s="42">
        <f>IF($E$8&gt;=72,6,($E$8/12)-5)</f>
        <v>-5</v>
      </c>
      <c r="K50" s="42">
        <f>IF($E$8&gt;=84,7,($E$8/12)-6)</f>
        <v>-6</v>
      </c>
      <c r="L50" s="42">
        <f>IF($E$8&gt;=96,1,($E$8/12)-7)</f>
        <v>-7</v>
      </c>
      <c r="M50" s="42">
        <f>IF($E$8&gt;=108,1,($E$8/12)-8)</f>
        <v>-8</v>
      </c>
      <c r="N50" s="42">
        <f>IF($E$8&gt;=120,1,($E$8/12)-9)</f>
        <v>-9</v>
      </c>
      <c r="O50" s="18"/>
      <c r="P50" s="18"/>
      <c r="Q50" s="18"/>
      <c r="R50" s="18"/>
      <c r="S50" s="18"/>
      <c r="T50" s="18"/>
      <c r="U50" s="18"/>
      <c r="V50" s="18"/>
      <c r="W50" s="18"/>
      <c r="X50" s="18"/>
      <c r="Y50" s="18"/>
      <c r="Z50" s="18"/>
      <c r="AA50" s="18"/>
      <c r="AB50" s="18"/>
      <c r="AC50" s="18"/>
    </row>
    <row r="51" spans="2:29" ht="15.75" hidden="1" customHeight="1" x14ac:dyDescent="0.15">
      <c r="B51" s="17" t="s">
        <v>27</v>
      </c>
      <c r="C51" s="17"/>
      <c r="D51" s="17"/>
      <c r="E51" s="42" t="str">
        <f>IF(E17=1,E50,"")</f>
        <v/>
      </c>
      <c r="F51" s="42" t="str">
        <f>IF(F17=2,F50,"")</f>
        <v/>
      </c>
      <c r="G51" s="42" t="str">
        <f>IF(G17=3,G50,"")</f>
        <v/>
      </c>
      <c r="H51" s="42" t="str">
        <f>IF(H17=4,H50,"")</f>
        <v/>
      </c>
      <c r="I51" s="42" t="str">
        <f>IF(I17=5,I50,"")</f>
        <v/>
      </c>
      <c r="J51" s="42" t="str">
        <f>IF(J17=6,J50,"")</f>
        <v/>
      </c>
      <c r="K51" s="42" t="str">
        <f>IF(K17=7,K50,"")</f>
        <v/>
      </c>
      <c r="L51" s="42" t="str">
        <f>IF(L17=8,L50,"")</f>
        <v/>
      </c>
      <c r="M51" s="42" t="str">
        <f>IF(M17=9,M50,"")</f>
        <v/>
      </c>
      <c r="N51" s="42" t="str">
        <f>IF(N17=10,N50,"")</f>
        <v/>
      </c>
      <c r="O51" s="18"/>
      <c r="P51" s="18"/>
      <c r="Q51" s="18"/>
      <c r="R51" s="18"/>
      <c r="S51" s="18"/>
      <c r="T51" s="18"/>
      <c r="U51" s="18"/>
      <c r="V51" s="18"/>
      <c r="W51" s="18"/>
      <c r="X51" s="18"/>
      <c r="Y51" s="18"/>
      <c r="Z51" s="18"/>
      <c r="AA51" s="18"/>
      <c r="AB51" s="18"/>
      <c r="AC51" s="18"/>
    </row>
    <row r="52" spans="2:29" ht="15.75" hidden="1" customHeight="1" x14ac:dyDescent="0.15">
      <c r="B52" s="17" t="s">
        <v>33</v>
      </c>
      <c r="C52" s="17"/>
      <c r="D52" s="17"/>
      <c r="E52" s="26">
        <f>NPV($E$12,$C$49:E49)</f>
        <v>0</v>
      </c>
      <c r="F52" s="26">
        <f>NPV($E$12,$C$49:F49)</f>
        <v>0</v>
      </c>
      <c r="G52" s="26">
        <f>NPV($E$12,$C$49:G49)</f>
        <v>0</v>
      </c>
      <c r="H52" s="26">
        <f>NPV($E$12,$C$49:H49)</f>
        <v>0</v>
      </c>
      <c r="I52" s="26">
        <f>NPV($E$12,$C$49:I49)</f>
        <v>0</v>
      </c>
      <c r="J52" s="26">
        <f>NPV($E$12,$C$49:J49)</f>
        <v>0</v>
      </c>
      <c r="K52" s="26">
        <f>NPV($E$12,$C$49:K49)</f>
        <v>0</v>
      </c>
      <c r="L52" s="26">
        <f>NPV($E$12,$C$49:L49)</f>
        <v>0</v>
      </c>
      <c r="M52" s="26">
        <f>NPV($E$12,$C$49:M49)</f>
        <v>0</v>
      </c>
      <c r="N52" s="26">
        <f>NPV($E$12,$C$49:N49)</f>
        <v>0</v>
      </c>
      <c r="O52" s="18"/>
      <c r="P52" s="18"/>
      <c r="Q52" s="18"/>
      <c r="R52" s="18"/>
      <c r="S52" s="18"/>
      <c r="T52" s="18"/>
      <c r="U52" s="18"/>
      <c r="V52" s="18"/>
      <c r="W52" s="18"/>
      <c r="X52" s="18"/>
      <c r="Y52" s="18"/>
      <c r="Z52" s="18"/>
      <c r="AA52" s="18"/>
      <c r="AB52" s="18"/>
      <c r="AC52" s="18"/>
    </row>
    <row r="53" spans="2:29" ht="15.75" hidden="1" customHeight="1" x14ac:dyDescent="0.15">
      <c r="B53" s="17" t="s">
        <v>32</v>
      </c>
      <c r="C53" s="17"/>
      <c r="D53" s="17"/>
      <c r="E53" s="26">
        <f>E52</f>
        <v>0</v>
      </c>
      <c r="F53" s="26" t="str">
        <f>IF(($E$8/12)&gt;=F51,F52,"")</f>
        <v/>
      </c>
      <c r="G53" s="26" t="str">
        <f t="shared" ref="G53:N53" si="14">IF(($E$8/12)&gt;=G51,G52,"")</f>
        <v/>
      </c>
      <c r="H53" s="26" t="str">
        <f t="shared" si="14"/>
        <v/>
      </c>
      <c r="I53" s="26" t="str">
        <f t="shared" si="14"/>
        <v/>
      </c>
      <c r="J53" s="26" t="str">
        <f t="shared" si="14"/>
        <v/>
      </c>
      <c r="K53" s="26" t="str">
        <f t="shared" si="14"/>
        <v/>
      </c>
      <c r="L53" s="26" t="str">
        <f t="shared" si="14"/>
        <v/>
      </c>
      <c r="M53" s="26" t="str">
        <f t="shared" si="14"/>
        <v/>
      </c>
      <c r="N53" s="26" t="str">
        <f t="shared" si="14"/>
        <v/>
      </c>
      <c r="O53" s="18"/>
      <c r="P53" s="18"/>
      <c r="Q53" s="18"/>
      <c r="R53" s="18"/>
      <c r="S53" s="18"/>
      <c r="T53" s="18"/>
      <c r="U53" s="18"/>
      <c r="V53" s="18"/>
      <c r="W53" s="18"/>
      <c r="X53" s="18"/>
      <c r="Y53" s="18"/>
      <c r="Z53" s="18"/>
      <c r="AA53" s="18"/>
      <c r="AB53" s="18"/>
      <c r="AC53" s="18"/>
    </row>
    <row r="54" spans="2:29" ht="15.75" hidden="1" customHeight="1" x14ac:dyDescent="0.15">
      <c r="B54" s="17" t="s">
        <v>39</v>
      </c>
      <c r="C54" s="17"/>
      <c r="D54" s="17"/>
      <c r="E54" s="26">
        <f>E53</f>
        <v>0</v>
      </c>
      <c r="F54" s="26" t="str">
        <f>IF($E$8/12&gt;=2,F53,"")</f>
        <v/>
      </c>
      <c r="G54" s="26" t="str">
        <f t="shared" ref="G54:N54" si="15">IF($E$8/12&gt;=1,G53,"")</f>
        <v/>
      </c>
      <c r="H54" s="26" t="str">
        <f t="shared" si="15"/>
        <v/>
      </c>
      <c r="I54" s="26" t="str">
        <f t="shared" si="15"/>
        <v/>
      </c>
      <c r="J54" s="26" t="str">
        <f t="shared" si="15"/>
        <v/>
      </c>
      <c r="K54" s="26" t="str">
        <f t="shared" si="15"/>
        <v/>
      </c>
      <c r="L54" s="26" t="str">
        <f t="shared" si="15"/>
        <v/>
      </c>
      <c r="M54" s="26" t="str">
        <f t="shared" si="15"/>
        <v/>
      </c>
      <c r="N54" s="26" t="str">
        <f t="shared" si="15"/>
        <v/>
      </c>
      <c r="O54" s="18"/>
      <c r="P54" s="18"/>
      <c r="Q54" s="18"/>
      <c r="R54" s="18"/>
      <c r="S54" s="18"/>
      <c r="T54" s="18"/>
      <c r="U54" s="18"/>
      <c r="V54" s="18"/>
      <c r="W54" s="18"/>
      <c r="X54" s="18"/>
      <c r="Y54" s="18"/>
      <c r="Z54" s="18"/>
      <c r="AA54" s="18"/>
      <c r="AB54" s="18"/>
      <c r="AC54" s="18"/>
    </row>
    <row r="55" spans="2:29" ht="15.75" hidden="1" customHeight="1" x14ac:dyDescent="0.15">
      <c r="B55" s="17"/>
      <c r="C55" s="17"/>
      <c r="D55" s="17"/>
      <c r="E55" s="26"/>
      <c r="F55" s="26"/>
      <c r="G55" s="26"/>
      <c r="H55" s="26"/>
      <c r="I55" s="26"/>
      <c r="J55" s="26"/>
      <c r="K55" s="26"/>
      <c r="L55" s="26"/>
      <c r="M55" s="26"/>
      <c r="N55" s="26"/>
      <c r="O55" s="18"/>
      <c r="P55" s="18"/>
      <c r="Q55" s="18"/>
      <c r="R55" s="18"/>
      <c r="S55" s="18"/>
      <c r="T55" s="18"/>
      <c r="U55" s="18"/>
      <c r="V55" s="18"/>
      <c r="W55" s="18"/>
      <c r="X55" s="18"/>
      <c r="Y55" s="18"/>
      <c r="Z55" s="18"/>
      <c r="AA55" s="18"/>
      <c r="AB55" s="18"/>
      <c r="AC55" s="18"/>
    </row>
    <row r="56" spans="2:29" ht="15.75" customHeight="1" x14ac:dyDescent="0.15">
      <c r="B56" s="1" t="s">
        <v>57</v>
      </c>
      <c r="E56" s="80">
        <f>SUM(E21:N21)</f>
        <v>0</v>
      </c>
      <c r="F56" s="26"/>
      <c r="G56" s="26"/>
      <c r="H56" s="26"/>
      <c r="I56" s="26"/>
      <c r="J56" s="26"/>
      <c r="K56" s="26"/>
      <c r="L56" s="26"/>
      <c r="M56" s="26"/>
      <c r="N56" s="26"/>
      <c r="O56" s="18"/>
      <c r="P56" s="18"/>
      <c r="Q56" s="18"/>
      <c r="R56" s="18"/>
      <c r="S56" s="18"/>
      <c r="T56" s="18"/>
      <c r="U56" s="18"/>
      <c r="V56" s="18"/>
      <c r="W56" s="18"/>
      <c r="X56" s="18"/>
      <c r="Y56" s="18"/>
      <c r="Z56" s="18"/>
      <c r="AA56" s="18"/>
      <c r="AB56" s="18"/>
      <c r="AC56" s="18"/>
    </row>
    <row r="57" spans="2:29" ht="15.75" customHeight="1" x14ac:dyDescent="0.15">
      <c r="B57" s="16" t="s">
        <v>53</v>
      </c>
      <c r="C57" s="17"/>
      <c r="D57" s="17"/>
      <c r="E57" s="80">
        <f>SUM(E29:N29)</f>
        <v>0</v>
      </c>
      <c r="F57" s="26"/>
      <c r="G57" s="26"/>
      <c r="H57" s="26"/>
      <c r="I57" s="26"/>
      <c r="J57" s="26"/>
      <c r="K57" s="26"/>
      <c r="L57" s="26"/>
      <c r="M57" s="26"/>
      <c r="N57" s="26"/>
      <c r="O57" s="18"/>
      <c r="P57" s="18"/>
      <c r="Q57" s="18"/>
      <c r="R57" s="18"/>
      <c r="S57" s="18"/>
      <c r="T57" s="18"/>
      <c r="U57" s="18"/>
      <c r="V57" s="18"/>
      <c r="W57" s="18"/>
      <c r="X57" s="18"/>
      <c r="Y57" s="18"/>
      <c r="Z57" s="18"/>
      <c r="AA57" s="18"/>
      <c r="AB57" s="18"/>
      <c r="AC57" s="18"/>
    </row>
    <row r="58" spans="2:29" ht="15.75" customHeight="1" x14ac:dyDescent="0.15">
      <c r="B58" s="16"/>
      <c r="C58" s="17"/>
      <c r="D58" s="17"/>
      <c r="E58" s="80"/>
      <c r="F58" s="26"/>
      <c r="G58" s="26"/>
      <c r="H58" s="26"/>
      <c r="I58" s="26"/>
      <c r="J58" s="26"/>
      <c r="K58" s="26"/>
      <c r="L58" s="26"/>
      <c r="M58" s="26"/>
      <c r="N58" s="26"/>
      <c r="O58" s="18"/>
      <c r="P58" s="18"/>
      <c r="Q58" s="18"/>
      <c r="R58" s="18"/>
      <c r="S58" s="18"/>
      <c r="T58" s="18"/>
      <c r="U58" s="18"/>
      <c r="V58" s="18"/>
      <c r="W58" s="18"/>
      <c r="X58" s="18"/>
      <c r="Y58" s="18"/>
      <c r="Z58" s="18"/>
      <c r="AA58" s="18"/>
      <c r="AB58" s="18"/>
      <c r="AC58" s="18"/>
    </row>
    <row r="59" spans="2:29" ht="15.75" customHeight="1" x14ac:dyDescent="0.15">
      <c r="B59" s="16" t="s">
        <v>57</v>
      </c>
      <c r="C59" s="17"/>
      <c r="D59" s="17"/>
      <c r="E59" s="80">
        <f>SUM(E21:N21)</f>
        <v>0</v>
      </c>
      <c r="F59" s="26"/>
      <c r="G59" s="26"/>
      <c r="H59" s="26"/>
      <c r="I59" s="26"/>
      <c r="J59" s="26"/>
      <c r="K59" s="26"/>
      <c r="L59" s="26"/>
      <c r="M59" s="26"/>
      <c r="N59" s="26"/>
      <c r="O59" s="18"/>
      <c r="P59" s="18"/>
      <c r="Q59" s="18"/>
      <c r="R59" s="18"/>
      <c r="S59" s="18"/>
      <c r="T59" s="18"/>
      <c r="U59" s="18"/>
      <c r="V59" s="18"/>
      <c r="W59" s="18"/>
      <c r="X59" s="18"/>
      <c r="Y59" s="18"/>
      <c r="Z59" s="18"/>
      <c r="AA59" s="18"/>
      <c r="AB59" s="18"/>
      <c r="AC59" s="18"/>
    </row>
    <row r="60" spans="2:29" ht="15.75" customHeight="1" x14ac:dyDescent="0.15">
      <c r="B60" s="16" t="s">
        <v>55</v>
      </c>
      <c r="C60" s="17"/>
      <c r="D60" s="17"/>
      <c r="E60" s="80">
        <f>SUM(E34:N35)</f>
        <v>0</v>
      </c>
      <c r="F60" s="26"/>
      <c r="G60" s="26"/>
      <c r="H60" s="26"/>
      <c r="I60" s="26"/>
      <c r="J60" s="26"/>
      <c r="K60" s="26"/>
      <c r="L60" s="26"/>
      <c r="M60" s="26"/>
      <c r="N60" s="26"/>
      <c r="O60" s="18"/>
      <c r="P60" s="18"/>
      <c r="Q60" s="18"/>
      <c r="R60" s="18"/>
      <c r="S60" s="18"/>
      <c r="T60" s="18"/>
      <c r="U60" s="18"/>
      <c r="V60" s="18"/>
      <c r="W60" s="18"/>
      <c r="X60" s="18"/>
      <c r="Y60" s="18"/>
      <c r="Z60" s="18"/>
      <c r="AA60" s="18"/>
      <c r="AB60" s="18"/>
      <c r="AC60" s="18"/>
    </row>
    <row r="61" spans="2:29" ht="15.75" customHeight="1" x14ac:dyDescent="0.15">
      <c r="B61" s="16" t="s">
        <v>54</v>
      </c>
      <c r="C61" s="17"/>
      <c r="D61" s="17"/>
      <c r="E61" s="80">
        <f>E13+E14</f>
        <v>0</v>
      </c>
      <c r="F61" s="26"/>
      <c r="G61" s="26"/>
      <c r="H61" s="26"/>
      <c r="I61" s="26"/>
      <c r="J61" s="26"/>
      <c r="K61" s="26"/>
      <c r="L61" s="26"/>
      <c r="M61" s="26"/>
      <c r="N61" s="26"/>
      <c r="O61" s="18"/>
      <c r="P61" s="18"/>
      <c r="Q61" s="18"/>
      <c r="R61" s="18"/>
      <c r="S61" s="18"/>
      <c r="T61" s="18"/>
      <c r="U61" s="18"/>
      <c r="V61" s="18"/>
      <c r="W61" s="18"/>
      <c r="X61" s="18"/>
      <c r="Y61" s="18"/>
      <c r="Z61" s="18"/>
      <c r="AA61" s="18"/>
      <c r="AB61" s="18"/>
      <c r="AC61" s="18"/>
    </row>
    <row r="62" spans="2:29" ht="15.75" customHeight="1" x14ac:dyDescent="0.15">
      <c r="B62" s="79" t="s">
        <v>56</v>
      </c>
      <c r="C62" s="17"/>
      <c r="D62" s="17"/>
      <c r="E62" s="80">
        <f>E59-E61-E60</f>
        <v>0</v>
      </c>
      <c r="F62" s="26"/>
      <c r="G62" s="26"/>
      <c r="H62" s="26"/>
      <c r="I62" s="26"/>
      <c r="J62" s="26"/>
      <c r="K62" s="26"/>
      <c r="L62" s="26"/>
      <c r="M62" s="26"/>
      <c r="N62" s="26"/>
      <c r="O62" s="18"/>
      <c r="P62" s="18"/>
      <c r="Q62" s="18"/>
      <c r="R62" s="18"/>
      <c r="S62" s="18"/>
      <c r="T62" s="18"/>
      <c r="U62" s="18"/>
      <c r="V62" s="18"/>
      <c r="W62" s="18"/>
      <c r="X62" s="18"/>
      <c r="Y62" s="18"/>
      <c r="Z62" s="18"/>
      <c r="AA62" s="18"/>
      <c r="AB62" s="18"/>
      <c r="AC62" s="18"/>
    </row>
    <row r="63" spans="2:29" ht="15.75" customHeight="1" x14ac:dyDescent="0.15">
      <c r="B63" s="16"/>
      <c r="C63" s="17"/>
      <c r="D63" s="17"/>
      <c r="E63" s="80"/>
      <c r="F63" s="26"/>
      <c r="G63" s="26"/>
      <c r="H63" s="26"/>
      <c r="I63" s="26"/>
      <c r="J63" s="26"/>
      <c r="K63" s="26"/>
      <c r="L63" s="26"/>
      <c r="M63" s="26"/>
      <c r="N63" s="26"/>
      <c r="O63" s="18"/>
      <c r="P63" s="18"/>
      <c r="Q63" s="18"/>
      <c r="R63" s="18"/>
      <c r="S63" s="18"/>
      <c r="T63" s="18"/>
      <c r="U63" s="18"/>
      <c r="V63" s="18"/>
      <c r="W63" s="18"/>
      <c r="X63" s="18"/>
      <c r="Y63" s="18"/>
      <c r="Z63" s="18"/>
      <c r="AA63" s="18"/>
      <c r="AB63" s="18"/>
      <c r="AC63" s="18"/>
    </row>
    <row r="64" spans="2:29" ht="15.75" customHeight="1" x14ac:dyDescent="0.15">
      <c r="B64" s="16" t="s">
        <v>58</v>
      </c>
      <c r="C64" s="17"/>
      <c r="D64" s="17"/>
      <c r="E64" s="80">
        <f>IF(E8&gt;=12,(SUM(E53:N54)),E53)</f>
        <v>0</v>
      </c>
      <c r="F64" s="26"/>
      <c r="G64" s="26"/>
      <c r="H64" s="26"/>
      <c r="I64" s="26"/>
      <c r="J64" s="26"/>
      <c r="K64" s="26"/>
      <c r="L64" s="26"/>
      <c r="M64" s="26"/>
      <c r="N64" s="26"/>
      <c r="O64" s="18"/>
      <c r="P64" s="18"/>
      <c r="Q64" s="18"/>
      <c r="R64" s="18"/>
      <c r="S64" s="18"/>
      <c r="T64" s="18"/>
      <c r="U64" s="18"/>
      <c r="V64" s="18"/>
      <c r="W64" s="18"/>
      <c r="X64" s="18"/>
      <c r="Y64" s="18"/>
      <c r="Z64" s="18"/>
      <c r="AA64" s="18"/>
      <c r="AB64" s="18"/>
      <c r="AC64" s="18"/>
    </row>
    <row r="65" spans="2:29" ht="15.75" customHeight="1" x14ac:dyDescent="0.15">
      <c r="B65" s="16" t="s">
        <v>44</v>
      </c>
      <c r="C65" s="17"/>
      <c r="D65" s="17"/>
      <c r="E65" s="80">
        <f>MAX(E54:N54)</f>
        <v>0</v>
      </c>
      <c r="F65" s="26"/>
      <c r="G65" s="26"/>
      <c r="H65" s="26"/>
      <c r="I65" s="26"/>
      <c r="J65" s="26"/>
      <c r="K65" s="26"/>
      <c r="L65" s="26"/>
      <c r="M65" s="26"/>
      <c r="N65" s="26"/>
      <c r="O65" s="18"/>
      <c r="P65" s="18"/>
      <c r="Q65" s="18"/>
      <c r="R65" s="18"/>
      <c r="S65" s="18"/>
      <c r="T65" s="18"/>
      <c r="U65" s="18"/>
      <c r="V65" s="18"/>
      <c r="W65" s="18"/>
      <c r="X65" s="18"/>
      <c r="Y65" s="18"/>
      <c r="Z65" s="18"/>
      <c r="AA65" s="18"/>
      <c r="AB65" s="18"/>
      <c r="AC65" s="18"/>
    </row>
    <row r="66" spans="2:29" ht="15.75" customHeight="1" x14ac:dyDescent="0.15">
      <c r="B66" s="17"/>
      <c r="C66" s="17"/>
      <c r="D66" s="17"/>
      <c r="E66" s="26"/>
      <c r="F66" s="26"/>
      <c r="G66" s="26"/>
      <c r="H66" s="26"/>
      <c r="I66" s="26"/>
      <c r="J66" s="26"/>
      <c r="K66" s="26"/>
      <c r="L66" s="26"/>
      <c r="M66" s="26"/>
      <c r="N66" s="26"/>
      <c r="O66" s="18"/>
      <c r="P66" s="18"/>
      <c r="Q66" s="18"/>
      <c r="R66" s="18"/>
      <c r="S66" s="18"/>
      <c r="T66" s="18"/>
      <c r="U66" s="18"/>
      <c r="V66" s="18"/>
      <c r="W66" s="18"/>
      <c r="X66" s="18"/>
      <c r="Y66" s="18"/>
      <c r="Z66" s="18"/>
      <c r="AA66" s="18"/>
      <c r="AB66" s="18"/>
      <c r="AC66" s="18"/>
    </row>
    <row r="68" spans="2:29" ht="15.75" customHeight="1" x14ac:dyDescent="0.15">
      <c r="B68" s="17" t="s">
        <v>68</v>
      </c>
      <c r="C68" s="17"/>
      <c r="D68" s="17"/>
      <c r="E68" s="78" t="str">
        <f>IF(E17="","",(E62/E7/(E8/12)))</f>
        <v/>
      </c>
      <c r="F68" s="26"/>
      <c r="G68" s="26"/>
      <c r="H68" s="26"/>
      <c r="I68" s="26"/>
      <c r="J68" s="26"/>
      <c r="K68" s="26"/>
      <c r="L68" s="26"/>
      <c r="M68" s="26"/>
      <c r="N68" s="26"/>
      <c r="O68" s="18"/>
      <c r="P68" s="18"/>
      <c r="Q68" s="18"/>
      <c r="R68" s="18"/>
      <c r="S68" s="18"/>
      <c r="T68" s="18"/>
      <c r="U68" s="18"/>
      <c r="V68" s="18"/>
      <c r="W68" s="18"/>
      <c r="X68" s="18"/>
      <c r="Y68" s="18"/>
      <c r="Z68" s="18"/>
      <c r="AA68" s="18"/>
      <c r="AB68" s="18"/>
      <c r="AC68" s="18"/>
    </row>
    <row r="69" spans="2:29" ht="15.75" customHeight="1" x14ac:dyDescent="0.15">
      <c r="B69" s="17"/>
      <c r="C69" s="17"/>
      <c r="D69" s="17"/>
      <c r="E69" s="26"/>
      <c r="F69" s="26"/>
      <c r="G69" s="26"/>
      <c r="H69" s="26"/>
      <c r="I69" s="26"/>
      <c r="J69" s="26"/>
      <c r="K69" s="26"/>
      <c r="L69" s="26"/>
      <c r="M69" s="26"/>
      <c r="N69" s="26"/>
      <c r="O69" s="18"/>
      <c r="P69" s="18"/>
      <c r="Q69" s="18"/>
      <c r="R69" s="18"/>
      <c r="S69" s="18"/>
      <c r="T69" s="18"/>
      <c r="U69" s="18"/>
      <c r="V69" s="18"/>
      <c r="W69" s="18"/>
      <c r="X69" s="18"/>
      <c r="Y69" s="18"/>
      <c r="Z69" s="18"/>
      <c r="AA69" s="18"/>
      <c r="AB69" s="18"/>
      <c r="AC69" s="18"/>
    </row>
    <row r="70" spans="2:29" ht="15.75" customHeight="1" thickBot="1" x14ac:dyDescent="0.2">
      <c r="B70" s="17" t="s">
        <v>35</v>
      </c>
      <c r="C70" s="17"/>
      <c r="D70" s="17"/>
      <c r="E70" s="54" t="str">
        <f>IF(E17="","",(E65/E7/(E8/12)))</f>
        <v/>
      </c>
      <c r="F70" s="26"/>
      <c r="G70" s="26"/>
      <c r="H70" s="26"/>
      <c r="I70" s="26"/>
      <c r="J70" s="26"/>
      <c r="K70" s="26"/>
      <c r="L70" s="26"/>
      <c r="M70" s="26"/>
      <c r="N70" s="26"/>
      <c r="O70" s="18"/>
      <c r="P70" s="18"/>
      <c r="Q70" s="18"/>
      <c r="R70" s="18"/>
      <c r="S70" s="18"/>
      <c r="T70" s="18"/>
      <c r="U70" s="18"/>
      <c r="V70" s="18"/>
      <c r="W70" s="18"/>
      <c r="X70" s="18"/>
      <c r="Y70" s="18"/>
      <c r="Z70" s="18"/>
      <c r="AA70" s="18"/>
      <c r="AB70" s="18"/>
      <c r="AC70" s="18"/>
    </row>
    <row r="71" spans="2:29" ht="15.75" customHeight="1" thickTop="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ht="15.75" customHeight="1" x14ac:dyDescent="0.15">
      <c r="B72" s="2"/>
      <c r="C72" s="2"/>
      <c r="D72" s="2"/>
      <c r="E72" s="43"/>
      <c r="F72" s="2"/>
      <c r="G72" s="2"/>
      <c r="H72" s="2"/>
      <c r="I72" s="2"/>
      <c r="J72" s="2"/>
      <c r="K72" s="2"/>
      <c r="L72" s="2"/>
      <c r="M72" s="2"/>
      <c r="N72" s="2"/>
      <c r="O72" s="2"/>
      <c r="P72" s="2"/>
      <c r="Q72" s="2"/>
      <c r="R72" s="2"/>
      <c r="S72" s="2"/>
      <c r="T72" s="2"/>
      <c r="U72" s="2"/>
      <c r="V72" s="2"/>
      <c r="W72" s="2"/>
      <c r="X72" s="2"/>
      <c r="Y72" s="2"/>
      <c r="Z72" s="2"/>
      <c r="AA72" s="2"/>
      <c r="AB72" s="2"/>
      <c r="AC72" s="2"/>
    </row>
    <row r="73" spans="2:29" ht="15.75"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ht="15.75"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ht="15.75"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ht="15.75"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ht="15.75"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ht="15.75"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ht="15.75"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ht="15.75"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ht="15.75"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ht="15.75"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ht="15.75"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2:29" ht="15.75"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ht="15.75"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ht="15.75"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ht="13"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ht="13"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ht="13"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ht="13"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ht="13"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ht="13"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ht="13"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ht="13"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ht="13"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ht="13"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ht="13"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ht="13"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ht="13"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ht="13"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ht="13"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ht="13"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ht="13"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ht="13"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ht="13"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ht="13"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ht="13"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ht="13"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ht="13"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ht="13"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ht="13"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ht="13"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ht="13"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ht="13"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ht="13"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ht="13"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ht="13"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ht="13"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ht="13"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ht="13"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ht="13"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ht="13"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3"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3"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3"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ht="13"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ht="13"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ht="13"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ht="13" x14ac:dyDescent="0.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ht="13" x14ac:dyDescent="0.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ht="13" x14ac:dyDescent="0.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ht="13" x14ac:dyDescent="0.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ht="13" x14ac:dyDescent="0.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ht="13" x14ac:dyDescent="0.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ht="13" x14ac:dyDescent="0.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ht="13" x14ac:dyDescent="0.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ht="13" x14ac:dyDescent="0.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ht="13" x14ac:dyDescent="0.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ht="13" x14ac:dyDescent="0.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ht="13" x14ac:dyDescent="0.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ht="13"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ht="13" x14ac:dyDescent="0.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ht="13" x14ac:dyDescent="0.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ht="13" x14ac:dyDescent="0.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ht="13" x14ac:dyDescent="0.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ht="13" x14ac:dyDescent="0.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ht="13" x14ac:dyDescent="0.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ht="13"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ht="13" x14ac:dyDescent="0.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13" x14ac:dyDescent="0.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ht="13" x14ac:dyDescent="0.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ht="13" x14ac:dyDescent="0.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ht="13"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ht="13"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ht="13" x14ac:dyDescent="0.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ht="13" x14ac:dyDescent="0.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ht="13" x14ac:dyDescent="0.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ht="13" x14ac:dyDescent="0.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ht="13" x14ac:dyDescent="0.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ht="13" x14ac:dyDescent="0.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ht="13"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ht="13"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ht="13"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ht="13"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ht="13"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ht="13"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ht="13"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ht="13"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ht="13"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ht="13"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ht="13"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ht="13"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ht="13"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ht="13"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ht="13"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ht="13"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ht="13"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ht="13"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ht="13"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ht="13"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ht="13"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ht="13"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ht="13"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ht="13"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ht="13"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ht="13"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ht="13"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ht="13"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2:29" ht="13"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2:29" ht="13"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2:29" ht="13"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2:29" ht="13"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2:29" ht="13"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2:29" ht="13"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2:29" ht="13"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2:29" ht="13"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2:29" ht="13"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2:29" ht="13"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2:29" ht="13"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2:29" ht="13"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2:29" ht="13"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2:29" ht="13"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2:29" ht="13"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2:29" ht="13"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2:29" ht="13"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2:29" ht="13"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2:29" ht="13"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2:29" ht="13"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2:29" ht="13"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2:29" ht="13"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2:29" ht="13"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2:29" ht="13"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2:29" ht="13"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2:29" ht="13"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2:29" ht="13"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2:29" ht="13"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2:29" ht="13"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2:29" ht="13"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2:29" ht="13"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2:29" ht="13"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2:29" ht="13"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2:29" ht="13"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2:29" ht="13"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2:29" ht="13"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2:29" ht="13"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2:29" ht="13"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2:29" ht="13"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2:29" ht="13"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2:29" ht="13"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2:29" ht="13"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2:29" ht="13"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2:29" ht="13"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2:29" ht="13"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2:29" ht="13"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2:29" ht="13"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2:29" ht="13"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2:29" ht="13"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2:29" ht="13"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2:29" ht="13"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2:29" ht="13"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2:29" ht="13"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2:29" ht="13"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2:29" ht="13"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2:29" ht="13"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2:29" ht="13"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2:29" ht="13"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2:29" ht="13"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2:29" ht="13"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2:29" ht="13"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2:29" ht="13"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2:29" ht="13"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2:29" ht="13"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2:29" ht="13"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2:29" ht="13"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2:29" ht="13"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2:29" ht="13"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2:29" ht="13"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2:29" ht="13"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2:29" ht="13"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2:29" ht="13"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2:29" ht="13"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2:29" ht="13"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2:29" ht="13"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2:29" ht="13"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2:29" ht="13"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2:29" ht="13"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2:29" ht="13"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2:29" ht="13"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2:29" ht="13"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2:29" ht="13"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2:29" ht="13"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2:29" ht="13"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2:29" ht="13"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2:29" ht="13"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2:29" ht="13"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2:29" ht="13"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2:29" ht="13"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2:29" ht="13"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2:29" ht="13"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2:29" ht="13"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2:29" ht="13"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2:29" ht="13"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2:29" ht="13"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2:29" ht="13"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2:29" ht="13"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2:29" ht="13"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2:29" ht="13"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2:29" ht="13"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2:29" ht="13"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2:29" ht="13"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2:29" ht="13"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2:29" ht="13"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2:29" ht="13"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2:29" ht="13"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2:29" ht="13"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2:29" ht="13"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2:29" ht="13"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2:29" ht="13"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2:29" ht="13"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2:29" ht="13"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2:29" ht="13"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2:29" ht="13"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2:29" ht="13"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2:29" ht="13"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2:29" ht="13"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2:29" ht="13"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2:29" ht="13"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2:29" ht="13"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2:29" ht="13"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2:29" ht="13"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2:29" ht="13"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2:29" ht="13"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2:29" ht="13"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2:29" ht="13" x14ac:dyDescent="0.1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2:29" ht="13" x14ac:dyDescent="0.1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2:29" ht="13" x14ac:dyDescent="0.1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2:29" ht="13" x14ac:dyDescent="0.1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2:29" ht="13" x14ac:dyDescent="0.1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2:29" ht="13" x14ac:dyDescent="0.1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2:29" ht="13" x14ac:dyDescent="0.1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2:29" ht="13" x14ac:dyDescent="0.1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2:29" ht="13" x14ac:dyDescent="0.1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2:29" ht="13" x14ac:dyDescent="0.1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2:29" ht="13" x14ac:dyDescent="0.1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2:29" ht="13" x14ac:dyDescent="0.1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2:29" ht="13" x14ac:dyDescent="0.1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2:29" ht="13" x14ac:dyDescent="0.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2:29" ht="13" x14ac:dyDescent="0.1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2:29" ht="13" x14ac:dyDescent="0.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2:29" ht="13" x14ac:dyDescent="0.1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2:29" ht="13" x14ac:dyDescent="0.1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2:29" ht="13" x14ac:dyDescent="0.1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2:29" ht="13" x14ac:dyDescent="0.1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2:29" ht="13" x14ac:dyDescent="0.1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2:29" ht="13" x14ac:dyDescent="0.1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2:29" ht="13" x14ac:dyDescent="0.1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2:29" ht="13" x14ac:dyDescent="0.1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2:29" ht="13" x14ac:dyDescent="0.1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2:29" ht="13" x14ac:dyDescent="0.1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2:29" ht="13" x14ac:dyDescent="0.1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2:29" ht="13" x14ac:dyDescent="0.1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2:29" ht="13" x14ac:dyDescent="0.1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2:29" ht="13" x14ac:dyDescent="0.1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2:29" ht="13" x14ac:dyDescent="0.1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2:29" ht="13" x14ac:dyDescent="0.1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2:29" ht="13" x14ac:dyDescent="0.1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2:29" ht="13" x14ac:dyDescent="0.1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2:29" ht="13" x14ac:dyDescent="0.1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2:29" ht="13" x14ac:dyDescent="0.1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2:29" ht="13" x14ac:dyDescent="0.1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2:29" ht="13" x14ac:dyDescent="0.1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2:29" ht="13" x14ac:dyDescent="0.1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2:29" ht="13" x14ac:dyDescent="0.1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2:29" ht="13" x14ac:dyDescent="0.1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2:29" ht="13" x14ac:dyDescent="0.1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2:29" ht="13" x14ac:dyDescent="0.1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2:29" ht="13" x14ac:dyDescent="0.1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2:29" ht="13" x14ac:dyDescent="0.1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2:29" ht="13" x14ac:dyDescent="0.1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2:29" ht="13" x14ac:dyDescent="0.1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2:29" ht="13" x14ac:dyDescent="0.1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2:29" ht="13" x14ac:dyDescent="0.1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2:29" ht="13" x14ac:dyDescent="0.1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2:29" ht="13" x14ac:dyDescent="0.1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2:29" ht="13" x14ac:dyDescent="0.1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2:29" ht="13" x14ac:dyDescent="0.1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2:29" ht="13" x14ac:dyDescent="0.1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2:29" ht="13" x14ac:dyDescent="0.1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2:29" ht="13" x14ac:dyDescent="0.1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2:29" ht="13" x14ac:dyDescent="0.1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2:29" ht="13" x14ac:dyDescent="0.1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2:29" ht="13" x14ac:dyDescent="0.1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2:29" ht="13" x14ac:dyDescent="0.1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2:29" ht="13" x14ac:dyDescent="0.1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2:29" ht="13" x14ac:dyDescent="0.1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2:29" ht="13" x14ac:dyDescent="0.1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2:29" ht="13" x14ac:dyDescent="0.1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2:29" ht="13" x14ac:dyDescent="0.1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2:29" ht="13" x14ac:dyDescent="0.1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2:29" ht="13" x14ac:dyDescent="0.1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2:29" ht="13" x14ac:dyDescent="0.1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2:29" ht="13" x14ac:dyDescent="0.1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2:29" ht="13" x14ac:dyDescent="0.1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2:29" ht="13" x14ac:dyDescent="0.1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2:29" ht="13" x14ac:dyDescent="0.1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2:29" ht="13" x14ac:dyDescent="0.1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2:29" ht="13" x14ac:dyDescent="0.1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2:29" ht="13" x14ac:dyDescent="0.1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2:29" ht="13" x14ac:dyDescent="0.1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2:29" ht="13" x14ac:dyDescent="0.1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2:29" ht="13" x14ac:dyDescent="0.1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2:29" ht="13" x14ac:dyDescent="0.1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2:29" ht="13" x14ac:dyDescent="0.1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2:29" ht="13" x14ac:dyDescent="0.1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2:29" ht="13" x14ac:dyDescent="0.1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2:29" ht="13" x14ac:dyDescent="0.1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2:29" ht="13" x14ac:dyDescent="0.1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2:29" ht="13" x14ac:dyDescent="0.1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2:29" ht="13" x14ac:dyDescent="0.1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2:29" ht="13" x14ac:dyDescent="0.1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2:29" ht="13" x14ac:dyDescent="0.1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2:29" ht="13" x14ac:dyDescent="0.1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2:29" ht="13" x14ac:dyDescent="0.1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2:29" ht="13" x14ac:dyDescent="0.1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2:29" ht="13" x14ac:dyDescent="0.1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2:29" ht="13" x14ac:dyDescent="0.1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2:29" ht="13" x14ac:dyDescent="0.1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2:29" ht="13" x14ac:dyDescent="0.1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2:29" ht="13" x14ac:dyDescent="0.1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2:29" ht="13" x14ac:dyDescent="0.1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2:29" ht="13" x14ac:dyDescent="0.1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2:29" ht="13" x14ac:dyDescent="0.1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2:29" ht="13" x14ac:dyDescent="0.1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2:29" ht="13" x14ac:dyDescent="0.1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2:29" ht="13" x14ac:dyDescent="0.1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2:29" ht="13" x14ac:dyDescent="0.1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2:29" ht="13" x14ac:dyDescent="0.1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2:29" ht="13" x14ac:dyDescent="0.1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2:29" ht="13" x14ac:dyDescent="0.1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2:29" ht="13" x14ac:dyDescent="0.1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2:29" ht="13" x14ac:dyDescent="0.1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2:29" ht="13" x14ac:dyDescent="0.1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2:29" ht="13" x14ac:dyDescent="0.1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2:29" ht="13" x14ac:dyDescent="0.1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2:29" ht="13" x14ac:dyDescent="0.1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2:29" ht="13" x14ac:dyDescent="0.1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2:29" ht="13" x14ac:dyDescent="0.1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2:29" ht="13" x14ac:dyDescent="0.1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2:29" ht="13" x14ac:dyDescent="0.1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2:29" ht="13" x14ac:dyDescent="0.1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2:29" ht="13" x14ac:dyDescent="0.1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2:29" ht="13" x14ac:dyDescent="0.1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2:29" ht="13" x14ac:dyDescent="0.1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2:29" ht="13" x14ac:dyDescent="0.1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2:29" ht="13" x14ac:dyDescent="0.1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2:29" ht="13" x14ac:dyDescent="0.1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2:29" ht="13" x14ac:dyDescent="0.1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2:29" ht="13" x14ac:dyDescent="0.1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2:29" ht="13" x14ac:dyDescent="0.1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2:29" ht="13" x14ac:dyDescent="0.1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2:29" ht="13" x14ac:dyDescent="0.1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2:29" ht="13" x14ac:dyDescent="0.1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2:29" ht="13" x14ac:dyDescent="0.1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2:29" ht="13" x14ac:dyDescent="0.1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2:29" ht="13" x14ac:dyDescent="0.1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2:29" ht="13" x14ac:dyDescent="0.1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2:29" ht="13" x14ac:dyDescent="0.1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2:29" ht="13" x14ac:dyDescent="0.1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2:29" ht="13" x14ac:dyDescent="0.1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2:29" ht="13" x14ac:dyDescent="0.1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2:29" ht="13" x14ac:dyDescent="0.1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2:29" ht="13" x14ac:dyDescent="0.1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2:29" ht="13" x14ac:dyDescent="0.1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2:29" ht="13" x14ac:dyDescent="0.1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2:29" ht="13" x14ac:dyDescent="0.1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2:29" ht="13" x14ac:dyDescent="0.1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2:29" ht="13" x14ac:dyDescent="0.1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2:29" ht="13" x14ac:dyDescent="0.1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2:29" ht="13" x14ac:dyDescent="0.1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2:29" ht="13" x14ac:dyDescent="0.1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2:29" ht="13" x14ac:dyDescent="0.1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2:29" ht="13" x14ac:dyDescent="0.1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2:29" ht="13" x14ac:dyDescent="0.1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2:29" ht="13" x14ac:dyDescent="0.1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2:29" ht="13" x14ac:dyDescent="0.1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2:29" ht="13" x14ac:dyDescent="0.1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2:29" ht="13" x14ac:dyDescent="0.1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2:29" ht="13" x14ac:dyDescent="0.1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2:29" ht="13" x14ac:dyDescent="0.1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2:29" ht="13" x14ac:dyDescent="0.1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2:29" ht="13" x14ac:dyDescent="0.1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2:29" ht="13" x14ac:dyDescent="0.1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2:29" ht="13" x14ac:dyDescent="0.1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2:29" ht="13" x14ac:dyDescent="0.1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2:29" ht="13" x14ac:dyDescent="0.1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2:29" ht="13" x14ac:dyDescent="0.1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2:29" ht="13" x14ac:dyDescent="0.1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2:29" ht="13" x14ac:dyDescent="0.1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2:29" ht="13" x14ac:dyDescent="0.1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2:29" ht="13" x14ac:dyDescent="0.1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2:29" ht="13" x14ac:dyDescent="0.1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2:29" ht="13" x14ac:dyDescent="0.1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2:29" ht="13" x14ac:dyDescent="0.1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2:29" ht="13" x14ac:dyDescent="0.1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2:29" ht="13" x14ac:dyDescent="0.1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2:29" ht="13" x14ac:dyDescent="0.1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2:29" ht="13" x14ac:dyDescent="0.1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2:29" ht="13" x14ac:dyDescent="0.1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2:29" ht="13" x14ac:dyDescent="0.1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2:29" ht="13" x14ac:dyDescent="0.1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2:29" ht="13" x14ac:dyDescent="0.1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2:29" ht="13" x14ac:dyDescent="0.1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2:29" ht="13" x14ac:dyDescent="0.1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2:29" ht="13" x14ac:dyDescent="0.1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2:29" ht="13" x14ac:dyDescent="0.1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2:29" ht="13" x14ac:dyDescent="0.1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2:29" ht="13" x14ac:dyDescent="0.1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2:29" ht="13" x14ac:dyDescent="0.1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2:29" ht="13" x14ac:dyDescent="0.1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2:29" ht="13" x14ac:dyDescent="0.1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2:29" ht="13" x14ac:dyDescent="0.1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2:29" ht="13" x14ac:dyDescent="0.1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2:29" ht="13" x14ac:dyDescent="0.1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2:29" ht="13" x14ac:dyDescent="0.1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2:29" ht="13" x14ac:dyDescent="0.1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2:29" ht="13" x14ac:dyDescent="0.1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2:29" ht="13" x14ac:dyDescent="0.1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2:29" ht="13" x14ac:dyDescent="0.1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2:29" ht="13" x14ac:dyDescent="0.1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2:29" ht="13" x14ac:dyDescent="0.1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2:29" ht="13" x14ac:dyDescent="0.1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2:29" ht="13" x14ac:dyDescent="0.1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2:29" ht="13" x14ac:dyDescent="0.1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2:29" ht="13" x14ac:dyDescent="0.1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2:29" ht="13" x14ac:dyDescent="0.1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2:29" ht="13" x14ac:dyDescent="0.1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2:29" ht="13" x14ac:dyDescent="0.1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2:29" ht="13" x14ac:dyDescent="0.1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2:29" ht="13" x14ac:dyDescent="0.1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2:29" ht="13" x14ac:dyDescent="0.1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2:29" ht="13" x14ac:dyDescent="0.1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2:29" ht="13" x14ac:dyDescent="0.1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2:29" ht="13" x14ac:dyDescent="0.1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2:29" ht="13" x14ac:dyDescent="0.1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2:29" ht="13" x14ac:dyDescent="0.1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2:29" ht="13" x14ac:dyDescent="0.1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2:29" ht="13" x14ac:dyDescent="0.1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2:29" ht="13" x14ac:dyDescent="0.1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2:29" ht="13" x14ac:dyDescent="0.1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2:29" ht="13" x14ac:dyDescent="0.1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2:29" ht="13" x14ac:dyDescent="0.1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2:29" ht="13" x14ac:dyDescent="0.1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2:29" ht="13" x14ac:dyDescent="0.1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2:29" ht="13" x14ac:dyDescent="0.1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2:29" ht="13" x14ac:dyDescent="0.1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2:29" ht="13" x14ac:dyDescent="0.1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2:29" ht="13" x14ac:dyDescent="0.1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2:29" ht="13" x14ac:dyDescent="0.1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2:29" ht="13" x14ac:dyDescent="0.1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2:29" ht="13" x14ac:dyDescent="0.1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2:29" ht="13" x14ac:dyDescent="0.1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2:29" ht="13" x14ac:dyDescent="0.1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2:29" ht="13" x14ac:dyDescent="0.1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2:29" ht="13" x14ac:dyDescent="0.1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2:29" ht="13" x14ac:dyDescent="0.1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2:29" ht="13" x14ac:dyDescent="0.1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2:29" ht="13" x14ac:dyDescent="0.1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2:29" ht="13" x14ac:dyDescent="0.1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2:29" ht="13" x14ac:dyDescent="0.1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2:29" ht="13" x14ac:dyDescent="0.1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2:29" ht="13" x14ac:dyDescent="0.1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2:29" ht="13" x14ac:dyDescent="0.1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2:29" ht="13" x14ac:dyDescent="0.1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2:29" ht="13" x14ac:dyDescent="0.1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2:29" ht="13" x14ac:dyDescent="0.1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2:29" ht="13" x14ac:dyDescent="0.1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2:29" ht="13" x14ac:dyDescent="0.1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2:29" ht="13" x14ac:dyDescent="0.1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2:29" ht="13" x14ac:dyDescent="0.1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2:29" ht="13" x14ac:dyDescent="0.1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2:29" ht="13" x14ac:dyDescent="0.1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2:29" ht="13" x14ac:dyDescent="0.1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2:29" ht="13" x14ac:dyDescent="0.1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2:29" ht="13" x14ac:dyDescent="0.1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2:29" ht="13" x14ac:dyDescent="0.1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2:29" ht="13" x14ac:dyDescent="0.1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2:29" ht="13" x14ac:dyDescent="0.1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2:29" ht="13" x14ac:dyDescent="0.1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2:29" ht="13" x14ac:dyDescent="0.1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2:29" ht="13" x14ac:dyDescent="0.1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2:29" ht="13" x14ac:dyDescent="0.1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2:29" ht="13" x14ac:dyDescent="0.1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2:29" ht="13" x14ac:dyDescent="0.1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2:29" ht="13" x14ac:dyDescent="0.1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2:29" ht="13" x14ac:dyDescent="0.1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2:29" ht="13" x14ac:dyDescent="0.1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2:29" ht="13" x14ac:dyDescent="0.1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2:29" ht="13" x14ac:dyDescent="0.1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2:29" ht="13" x14ac:dyDescent="0.1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2:29" ht="13" x14ac:dyDescent="0.1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2:29" ht="13" x14ac:dyDescent="0.1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2:29" ht="13" x14ac:dyDescent="0.1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2:29" ht="13" x14ac:dyDescent="0.1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2:29" ht="13" x14ac:dyDescent="0.1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2:29" ht="13" x14ac:dyDescent="0.1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2:29" ht="13" x14ac:dyDescent="0.1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2:29" ht="13" x14ac:dyDescent="0.1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2:29" ht="13" x14ac:dyDescent="0.1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2:29" ht="13" x14ac:dyDescent="0.1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2:29" ht="13" x14ac:dyDescent="0.1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2:29" ht="13" x14ac:dyDescent="0.1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2:29" ht="13" x14ac:dyDescent="0.1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2:29" ht="13" x14ac:dyDescent="0.1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2:29" ht="13" x14ac:dyDescent="0.1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2:29" ht="13" x14ac:dyDescent="0.1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2:29" ht="13" x14ac:dyDescent="0.1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2:29" ht="13" x14ac:dyDescent="0.1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2:29" ht="13" x14ac:dyDescent="0.1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2:29" ht="13" x14ac:dyDescent="0.1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2:29" ht="13" x14ac:dyDescent="0.1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2:29" ht="13" x14ac:dyDescent="0.1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2:29" ht="13" x14ac:dyDescent="0.1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2:29" ht="13" x14ac:dyDescent="0.1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2:29" ht="13" x14ac:dyDescent="0.1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2:29" ht="13" x14ac:dyDescent="0.1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2:29" ht="13" x14ac:dyDescent="0.1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2:29" ht="13" x14ac:dyDescent="0.1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2:29" ht="13" x14ac:dyDescent="0.1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2:29" ht="13" x14ac:dyDescent="0.1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2:29" ht="13" x14ac:dyDescent="0.1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2:29" ht="13" x14ac:dyDescent="0.1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2:29" ht="13" x14ac:dyDescent="0.1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2:29" ht="13" x14ac:dyDescent="0.1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2:29" ht="13" x14ac:dyDescent="0.1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2:29" ht="13" x14ac:dyDescent="0.1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2:29" ht="13" x14ac:dyDescent="0.1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2:29" ht="13" x14ac:dyDescent="0.1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2:29" ht="13" x14ac:dyDescent="0.1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2:29" ht="13" x14ac:dyDescent="0.1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2:29" ht="13" x14ac:dyDescent="0.1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2:29" ht="13" x14ac:dyDescent="0.1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2:29" ht="13" x14ac:dyDescent="0.1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2:29" ht="13" x14ac:dyDescent="0.1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2:29" ht="13" x14ac:dyDescent="0.1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2:29" ht="13" x14ac:dyDescent="0.1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2:29" ht="13" x14ac:dyDescent="0.1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2:29" ht="13" x14ac:dyDescent="0.1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2:29" ht="13" x14ac:dyDescent="0.1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2:29" ht="13" x14ac:dyDescent="0.1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2:29" ht="13" x14ac:dyDescent="0.1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2:29" ht="13" x14ac:dyDescent="0.1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2:29" ht="13" x14ac:dyDescent="0.1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2:29" ht="13" x14ac:dyDescent="0.1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2:29" ht="13" x14ac:dyDescent="0.1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2:29" ht="13" x14ac:dyDescent="0.1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2:29" ht="13" x14ac:dyDescent="0.1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2:29" ht="13" x14ac:dyDescent="0.1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2:29" ht="13" x14ac:dyDescent="0.1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2:29" ht="13" x14ac:dyDescent="0.1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2:29" ht="13" x14ac:dyDescent="0.1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2:29" ht="13" x14ac:dyDescent="0.1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2:29" ht="13" x14ac:dyDescent="0.1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2:29" ht="13" x14ac:dyDescent="0.1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2:29" ht="13" x14ac:dyDescent="0.1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2:29" ht="13" x14ac:dyDescent="0.1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2:29" ht="13" x14ac:dyDescent="0.1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2:29" ht="13" x14ac:dyDescent="0.1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2:29" ht="13" x14ac:dyDescent="0.1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2:29" ht="13" x14ac:dyDescent="0.1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2:29" ht="13" x14ac:dyDescent="0.1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2:29" ht="13" x14ac:dyDescent="0.1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2:29" ht="13" x14ac:dyDescent="0.1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2:29" ht="13" x14ac:dyDescent="0.1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2:29" ht="13" x14ac:dyDescent="0.1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2:29" ht="13" x14ac:dyDescent="0.1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2:29" ht="13" x14ac:dyDescent="0.1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2:29" ht="13" x14ac:dyDescent="0.1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2:29" ht="13" x14ac:dyDescent="0.1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2:29" ht="13" x14ac:dyDescent="0.1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2:29" ht="13" x14ac:dyDescent="0.1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2:29" ht="13" x14ac:dyDescent="0.1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2:29" ht="13" x14ac:dyDescent="0.1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2:29" ht="13" x14ac:dyDescent="0.1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2:29" ht="13" x14ac:dyDescent="0.1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2:29" ht="13" x14ac:dyDescent="0.1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2:29" ht="13" x14ac:dyDescent="0.1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2:29" ht="13" x14ac:dyDescent="0.1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2:29" ht="13" x14ac:dyDescent="0.1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2:29" ht="13" x14ac:dyDescent="0.1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2:29" ht="13" x14ac:dyDescent="0.1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2:29" ht="13" x14ac:dyDescent="0.1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2:29" ht="13" x14ac:dyDescent="0.1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2:29" ht="13" x14ac:dyDescent="0.1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2:29" ht="13" x14ac:dyDescent="0.1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2:29" ht="13" x14ac:dyDescent="0.1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2:29" ht="13" x14ac:dyDescent="0.1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2:29" ht="13" x14ac:dyDescent="0.1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2:29" ht="13" x14ac:dyDescent="0.1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2:29" ht="13" x14ac:dyDescent="0.1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2:29" ht="13" x14ac:dyDescent="0.1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2:29" ht="13" x14ac:dyDescent="0.1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2:29" ht="13" x14ac:dyDescent="0.1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2:29" ht="13" x14ac:dyDescent="0.1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2:29" ht="13" x14ac:dyDescent="0.1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2:29" ht="13" x14ac:dyDescent="0.1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2:29" ht="13" x14ac:dyDescent="0.1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2:29" ht="13" x14ac:dyDescent="0.1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2:29" ht="13" x14ac:dyDescent="0.1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2:29" ht="13" x14ac:dyDescent="0.1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2:29" ht="13" x14ac:dyDescent="0.1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2:29" ht="13" x14ac:dyDescent="0.1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2:29" ht="13" x14ac:dyDescent="0.1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2:29" ht="13" x14ac:dyDescent="0.1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2:29" ht="13" x14ac:dyDescent="0.1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2:29" ht="13" x14ac:dyDescent="0.1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2:29" ht="13" x14ac:dyDescent="0.1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2:29" ht="13" x14ac:dyDescent="0.1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2:29" ht="13" x14ac:dyDescent="0.1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2:29" ht="13" x14ac:dyDescent="0.1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2:29" ht="13" x14ac:dyDescent="0.1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2:29" ht="13" x14ac:dyDescent="0.1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2:29" ht="13" x14ac:dyDescent="0.1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2:29" ht="13" x14ac:dyDescent="0.1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2:29" ht="13" x14ac:dyDescent="0.1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2:29" ht="13" x14ac:dyDescent="0.1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2:29" ht="13" x14ac:dyDescent="0.1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2:29" ht="13" x14ac:dyDescent="0.1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2:29" ht="13" x14ac:dyDescent="0.1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2:29" ht="13" x14ac:dyDescent="0.1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2:29" ht="13" x14ac:dyDescent="0.1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2:29" ht="13" x14ac:dyDescent="0.1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2:29" ht="13" x14ac:dyDescent="0.1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2:29" ht="13" x14ac:dyDescent="0.1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2:29" ht="13" x14ac:dyDescent="0.1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2:29" ht="13" x14ac:dyDescent="0.1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2:29" ht="13" x14ac:dyDescent="0.1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2:29" ht="13" x14ac:dyDescent="0.1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2:29" ht="13" x14ac:dyDescent="0.1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2:29" ht="13" x14ac:dyDescent="0.1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2:29" ht="13" x14ac:dyDescent="0.1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2:29" ht="13" x14ac:dyDescent="0.1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2:29" ht="13" x14ac:dyDescent="0.1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2:29" ht="13" x14ac:dyDescent="0.1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2:29" ht="13" x14ac:dyDescent="0.1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2:29" ht="13" x14ac:dyDescent="0.1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2:29" ht="13" x14ac:dyDescent="0.1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2:29" ht="13" x14ac:dyDescent="0.1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2:29" ht="13" x14ac:dyDescent="0.1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2:29" ht="13" x14ac:dyDescent="0.1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2:29" ht="13" x14ac:dyDescent="0.1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2:29" ht="13" x14ac:dyDescent="0.1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2:29" ht="13" x14ac:dyDescent="0.1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2:29" ht="13" x14ac:dyDescent="0.1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2:29" ht="13" x14ac:dyDescent="0.1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2:29" ht="13" x14ac:dyDescent="0.1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2:29" ht="13" x14ac:dyDescent="0.1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2:29" ht="13" x14ac:dyDescent="0.1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2:29" ht="13" x14ac:dyDescent="0.1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2:29" ht="13" x14ac:dyDescent="0.1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2:29" ht="13" x14ac:dyDescent="0.1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2:29" ht="13" x14ac:dyDescent="0.1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2:29" ht="13" x14ac:dyDescent="0.1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2:29" ht="13" x14ac:dyDescent="0.1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2:29" ht="13" x14ac:dyDescent="0.1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2:29" ht="13" x14ac:dyDescent="0.1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2:29" ht="13" x14ac:dyDescent="0.1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2:29" ht="13" x14ac:dyDescent="0.1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2:29" ht="13" x14ac:dyDescent="0.1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2:29" ht="13" x14ac:dyDescent="0.1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2:29" ht="13" x14ac:dyDescent="0.1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2:29" ht="13" x14ac:dyDescent="0.1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2:29" ht="13" x14ac:dyDescent="0.1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2:29" ht="13" x14ac:dyDescent="0.1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2:29" ht="13" x14ac:dyDescent="0.1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2:29" ht="13" x14ac:dyDescent="0.1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2:29" ht="13" x14ac:dyDescent="0.1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2:29" ht="13" x14ac:dyDescent="0.1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2:29" ht="13" x14ac:dyDescent="0.1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2:29" ht="13" x14ac:dyDescent="0.1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2:29" ht="13" x14ac:dyDescent="0.1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2:29" ht="13" x14ac:dyDescent="0.1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2:29" ht="13" x14ac:dyDescent="0.1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2:29" ht="13" x14ac:dyDescent="0.1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2:29" ht="13" x14ac:dyDescent="0.1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2:29" ht="13" x14ac:dyDescent="0.1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2:29" ht="13" x14ac:dyDescent="0.1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2:29" ht="13" x14ac:dyDescent="0.1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2:29" ht="13" x14ac:dyDescent="0.1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2:29" ht="13" x14ac:dyDescent="0.1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2:29" ht="13" x14ac:dyDescent="0.1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2:29" ht="13" x14ac:dyDescent="0.1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2:29" ht="13" x14ac:dyDescent="0.1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2:29" ht="13" x14ac:dyDescent="0.1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2:29" ht="13" x14ac:dyDescent="0.1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2:29" ht="13" x14ac:dyDescent="0.1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2:29" ht="13" x14ac:dyDescent="0.1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2:29" ht="13" x14ac:dyDescent="0.1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2:29" ht="13" x14ac:dyDescent="0.1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2:29" ht="13" x14ac:dyDescent="0.1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2:29" ht="13" x14ac:dyDescent="0.1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2:29" ht="13" x14ac:dyDescent="0.1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2:29" ht="13" x14ac:dyDescent="0.1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2:29" ht="13" x14ac:dyDescent="0.1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2:29" ht="13" x14ac:dyDescent="0.1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2:29" ht="13" x14ac:dyDescent="0.1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2:29" ht="13" x14ac:dyDescent="0.1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2:29" ht="13" x14ac:dyDescent="0.1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2:29" ht="13" x14ac:dyDescent="0.1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2:29" ht="13" x14ac:dyDescent="0.1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2:29" ht="13" x14ac:dyDescent="0.1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2:29" ht="13" x14ac:dyDescent="0.1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2:29" ht="13" x14ac:dyDescent="0.1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2:29" ht="13" x14ac:dyDescent="0.1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2:29" ht="13" x14ac:dyDescent="0.1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2:29" ht="13" x14ac:dyDescent="0.1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2:29" ht="13" x14ac:dyDescent="0.1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2:29" ht="13" x14ac:dyDescent="0.1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2:29" ht="13" x14ac:dyDescent="0.1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2:29" ht="13" x14ac:dyDescent="0.1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2:29" ht="13" x14ac:dyDescent="0.1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2:29" ht="13" x14ac:dyDescent="0.1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2:29" ht="13" x14ac:dyDescent="0.1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2:29" ht="13" x14ac:dyDescent="0.1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2:29" ht="13" x14ac:dyDescent="0.1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2:29" ht="13" x14ac:dyDescent="0.1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2:29" ht="13" x14ac:dyDescent="0.1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2:29" ht="13" x14ac:dyDescent="0.1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2:29" ht="13" x14ac:dyDescent="0.1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2:29" ht="13" x14ac:dyDescent="0.1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2:29" ht="13" x14ac:dyDescent="0.1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2:29" ht="13" x14ac:dyDescent="0.1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2:29" ht="13" x14ac:dyDescent="0.1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2:29" ht="13" x14ac:dyDescent="0.1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2:29" ht="13" x14ac:dyDescent="0.1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2:29" ht="13" x14ac:dyDescent="0.1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2:29" ht="13" x14ac:dyDescent="0.1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2:29" ht="13" x14ac:dyDescent="0.1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2:29" ht="13" x14ac:dyDescent="0.1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2:29" ht="13" x14ac:dyDescent="0.1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2:29" ht="13" x14ac:dyDescent="0.1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2:29" ht="13" x14ac:dyDescent="0.1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2:29" ht="13" x14ac:dyDescent="0.1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2:29" ht="13" x14ac:dyDescent="0.1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2:29" ht="13" x14ac:dyDescent="0.1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2:29" ht="13" x14ac:dyDescent="0.1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2:29" ht="13" x14ac:dyDescent="0.1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2:29" ht="13" x14ac:dyDescent="0.1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2:29" ht="13" x14ac:dyDescent="0.1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2:29" ht="13" x14ac:dyDescent="0.1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2:29" ht="13" x14ac:dyDescent="0.1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2:29" ht="13" x14ac:dyDescent="0.1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2:29" ht="13" x14ac:dyDescent="0.1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2:29" ht="13" x14ac:dyDescent="0.1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2:29" ht="13" x14ac:dyDescent="0.1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2:29" ht="13" x14ac:dyDescent="0.1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2:29" ht="13" x14ac:dyDescent="0.1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2:29" ht="13" x14ac:dyDescent="0.1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2:29" ht="13" x14ac:dyDescent="0.1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2:29" ht="13" x14ac:dyDescent="0.1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2:29" ht="13" x14ac:dyDescent="0.1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2:29" ht="13" x14ac:dyDescent="0.1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2:29" ht="13" x14ac:dyDescent="0.1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2:29" ht="13" x14ac:dyDescent="0.1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2:29" ht="13" x14ac:dyDescent="0.1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2:29" ht="13" x14ac:dyDescent="0.1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2:29" ht="13" x14ac:dyDescent="0.1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2:29" ht="13" x14ac:dyDescent="0.1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2:29" ht="13" x14ac:dyDescent="0.1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2:29" ht="13" x14ac:dyDescent="0.1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2:29" ht="13" x14ac:dyDescent="0.1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2:29" ht="13" x14ac:dyDescent="0.1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2:29" ht="13" x14ac:dyDescent="0.1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2:29" ht="13" x14ac:dyDescent="0.1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2:29" ht="13" x14ac:dyDescent="0.1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2:29" ht="13" x14ac:dyDescent="0.1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2:29" ht="13" x14ac:dyDescent="0.1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2:29" ht="13" x14ac:dyDescent="0.1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2:29" ht="13" x14ac:dyDescent="0.1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2:29" ht="13" x14ac:dyDescent="0.1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2:29" ht="13" x14ac:dyDescent="0.1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2:29" ht="13" x14ac:dyDescent="0.1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2:29" ht="13" x14ac:dyDescent="0.1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2:29" ht="13" x14ac:dyDescent="0.1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2:29" ht="13" x14ac:dyDescent="0.1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2:29" ht="13" x14ac:dyDescent="0.1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2:29" ht="13" x14ac:dyDescent="0.1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2:29" ht="13" x14ac:dyDescent="0.1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2:29" ht="13" x14ac:dyDescent="0.1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2:29" ht="13" x14ac:dyDescent="0.1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2:29" ht="13" x14ac:dyDescent="0.1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2:29" ht="13" x14ac:dyDescent="0.1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2:29" ht="13" x14ac:dyDescent="0.1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2:29" ht="13" x14ac:dyDescent="0.1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2:29" ht="13" x14ac:dyDescent="0.1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2:29" ht="13" x14ac:dyDescent="0.1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2:29" ht="13" x14ac:dyDescent="0.1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2:29" ht="13" x14ac:dyDescent="0.1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2:29" ht="13" x14ac:dyDescent="0.1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2:29" ht="13" x14ac:dyDescent="0.1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2:29" ht="13" x14ac:dyDescent="0.1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2:29" ht="13" x14ac:dyDescent="0.1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2:29" ht="13" x14ac:dyDescent="0.1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2:29" ht="13" x14ac:dyDescent="0.1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2:29" ht="13" x14ac:dyDescent="0.1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2:29" ht="13" x14ac:dyDescent="0.1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2:29" ht="13" x14ac:dyDescent="0.1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2:29" ht="13" x14ac:dyDescent="0.1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2:29" ht="13" x14ac:dyDescent="0.1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2:29" ht="13" x14ac:dyDescent="0.1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2:29" ht="13" x14ac:dyDescent="0.1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2:29" ht="13" x14ac:dyDescent="0.1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2:29" ht="13" x14ac:dyDescent="0.1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2:29" ht="13" x14ac:dyDescent="0.1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2:29" ht="13" x14ac:dyDescent="0.1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2:29" ht="13" x14ac:dyDescent="0.1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2:29" ht="13" x14ac:dyDescent="0.1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2:29" ht="13" x14ac:dyDescent="0.1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2:29" ht="13" x14ac:dyDescent="0.1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2:29" ht="13" x14ac:dyDescent="0.1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2:29" ht="13" x14ac:dyDescent="0.1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2:29" ht="13" x14ac:dyDescent="0.1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2:29" ht="13" x14ac:dyDescent="0.1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2:29" ht="13" x14ac:dyDescent="0.1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2:29" ht="13" x14ac:dyDescent="0.1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2:29" ht="13" x14ac:dyDescent="0.1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2:29" ht="13" x14ac:dyDescent="0.1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2:29" ht="13" x14ac:dyDescent="0.1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2:29" ht="13" x14ac:dyDescent="0.1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2:29" ht="13" x14ac:dyDescent="0.1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2:29" ht="13" x14ac:dyDescent="0.1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2:29" ht="13" x14ac:dyDescent="0.1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2:29" ht="13" x14ac:dyDescent="0.1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2:29" ht="13" x14ac:dyDescent="0.1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2:29" ht="13" x14ac:dyDescent="0.1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2:29" ht="13" x14ac:dyDescent="0.1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2:29" ht="13" x14ac:dyDescent="0.1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2:29" ht="13" x14ac:dyDescent="0.1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2:29" ht="13" x14ac:dyDescent="0.1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2:29" ht="13" x14ac:dyDescent="0.1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2:29" ht="13" x14ac:dyDescent="0.1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2:29" ht="13" x14ac:dyDescent="0.1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2:29" ht="13" x14ac:dyDescent="0.1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2:29" ht="13" x14ac:dyDescent="0.1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2:29" ht="13" x14ac:dyDescent="0.1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2:29" ht="13" x14ac:dyDescent="0.1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2:29" ht="13" x14ac:dyDescent="0.1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2:29" ht="13" x14ac:dyDescent="0.1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2:29" ht="13" x14ac:dyDescent="0.1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2:29" ht="13" x14ac:dyDescent="0.1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2:29" ht="13" x14ac:dyDescent="0.1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2:29" ht="13" x14ac:dyDescent="0.1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2:29" ht="13" x14ac:dyDescent="0.1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2:29" ht="13" x14ac:dyDescent="0.1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2:29" ht="13" x14ac:dyDescent="0.1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2:29" ht="13" x14ac:dyDescent="0.1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2:29" ht="13" x14ac:dyDescent="0.1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2:29" ht="13" x14ac:dyDescent="0.1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2:29" ht="13" x14ac:dyDescent="0.1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2:29" ht="13" x14ac:dyDescent="0.1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2:29" ht="13" x14ac:dyDescent="0.1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2:29" ht="13" x14ac:dyDescent="0.1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2:29" ht="13" x14ac:dyDescent="0.1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2:29" ht="13" x14ac:dyDescent="0.1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2:29" ht="13" x14ac:dyDescent="0.15">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2:29" ht="13" x14ac:dyDescent="0.15">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2:29" ht="13" x14ac:dyDescent="0.15">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2:29" ht="13" x14ac:dyDescent="0.15">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2:29" ht="13" x14ac:dyDescent="0.15">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2:29" ht="13" x14ac:dyDescent="0.15">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2:29" ht="13" x14ac:dyDescent="0.15">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2:29" ht="13" x14ac:dyDescent="0.15">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2:29" ht="13" x14ac:dyDescent="0.15">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2:29" ht="13" x14ac:dyDescent="0.15">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2:29" ht="13" x14ac:dyDescent="0.15">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2:29" ht="13" x14ac:dyDescent="0.15">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2:29" ht="13" x14ac:dyDescent="0.15">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2:29" ht="13" x14ac:dyDescent="0.15">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2:29" ht="13" x14ac:dyDescent="0.15">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2:29" ht="13" x14ac:dyDescent="0.15">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2:29" ht="13" x14ac:dyDescent="0.15">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2:29" ht="13" x14ac:dyDescent="0.15">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2:29" ht="13" x14ac:dyDescent="0.15">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2:29" ht="13" x14ac:dyDescent="0.15">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2:29" ht="13" x14ac:dyDescent="0.15">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2:29" ht="13" x14ac:dyDescent="0.15">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2:29" ht="13" x14ac:dyDescent="0.15">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2:29" ht="13" x14ac:dyDescent="0.15">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2:29" ht="13" x14ac:dyDescent="0.15">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2:29" ht="13" x14ac:dyDescent="0.15">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2:29" ht="13" x14ac:dyDescent="0.15">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2:29" ht="13" x14ac:dyDescent="0.15">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2:29" ht="13" x14ac:dyDescent="0.15">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2:29" ht="13" x14ac:dyDescent="0.15">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2:29" ht="13" x14ac:dyDescent="0.15">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2:29" ht="13" x14ac:dyDescent="0.15">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2:29" ht="13" x14ac:dyDescent="0.15">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2:29" ht="13" x14ac:dyDescent="0.15">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2:29" ht="13" x14ac:dyDescent="0.15">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2:29" ht="13" x14ac:dyDescent="0.15">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2:29" ht="13" x14ac:dyDescent="0.15">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2:29" ht="13" x14ac:dyDescent="0.15">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2:29" ht="13" x14ac:dyDescent="0.15">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2:29" ht="13" x14ac:dyDescent="0.15">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2:29" ht="13" x14ac:dyDescent="0.15">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2:29" ht="13" x14ac:dyDescent="0.15">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2:29" ht="13" x14ac:dyDescent="0.15">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2:29" ht="13" x14ac:dyDescent="0.15">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2:29" ht="13" x14ac:dyDescent="0.15">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2:29" ht="13" x14ac:dyDescent="0.15">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2:29" ht="13" x14ac:dyDescent="0.15">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2:29" ht="13" x14ac:dyDescent="0.15">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2:29" ht="13" x14ac:dyDescent="0.15">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2:29" ht="13" x14ac:dyDescent="0.15">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2:29" ht="13" x14ac:dyDescent="0.15">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2:29" ht="13" x14ac:dyDescent="0.15">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2:29" ht="13" x14ac:dyDescent="0.15">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2:29" ht="13" x14ac:dyDescent="0.15">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2:29" ht="13" x14ac:dyDescent="0.15">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2:29" ht="13" x14ac:dyDescent="0.15">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2:29" ht="13" x14ac:dyDescent="0.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2:29" ht="13" x14ac:dyDescent="0.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row r="1002" spans="2:29" ht="13" x14ac:dyDescent="0.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row>
    <row r="1003" spans="2:29" ht="13" x14ac:dyDescent="0.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row>
    <row r="1004" spans="2:29" ht="13" x14ac:dyDescent="0.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row>
    <row r="1005" spans="2:29" ht="13" x14ac:dyDescent="0.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row>
    <row r="1006" spans="2:29" ht="13" x14ac:dyDescent="0.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row>
    <row r="1007" spans="2:29" ht="13" x14ac:dyDescent="0.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row>
    <row r="1008" spans="2:29" ht="13" x14ac:dyDescent="0.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row>
    <row r="1009" spans="2:29" ht="13" x14ac:dyDescent="0.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row>
    <row r="1010" spans="2:29" ht="13" x14ac:dyDescent="0.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row>
    <row r="1011" spans="2:29" ht="13" x14ac:dyDescent="0.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row>
    <row r="1012" spans="2:29" ht="13" x14ac:dyDescent="0.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row>
    <row r="1013" spans="2:29" ht="13" x14ac:dyDescent="0.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row>
    <row r="1014" spans="2:29" ht="13" x14ac:dyDescent="0.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row>
    <row r="1015" spans="2:29" ht="13" x14ac:dyDescent="0.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row>
    <row r="1016" spans="2:29" ht="13" x14ac:dyDescent="0.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row>
    <row r="1017" spans="2:29" ht="13" x14ac:dyDescent="0.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row>
    <row r="1018" spans="2:29" ht="13" x14ac:dyDescent="0.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row>
    <row r="1019" spans="2:29" ht="13" x14ac:dyDescent="0.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row>
    <row r="1020" spans="2:29" ht="13" x14ac:dyDescent="0.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row>
    <row r="1021" spans="2:29" ht="13" x14ac:dyDescent="0.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row>
    <row r="1022" spans="2:29" ht="13" x14ac:dyDescent="0.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row>
    <row r="1023" spans="2:29" ht="13" x14ac:dyDescent="0.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row>
    <row r="1024" spans="2:29" ht="13" x14ac:dyDescent="0.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row>
    <row r="1025" spans="2:29" ht="13" x14ac:dyDescent="0.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row>
    <row r="1026" spans="2:29" ht="13" x14ac:dyDescent="0.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row>
    <row r="1027" spans="2:29" ht="13" x14ac:dyDescent="0.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row>
    <row r="1028" spans="2:29" ht="13" x14ac:dyDescent="0.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row>
    <row r="1029" spans="2:29" ht="13" x14ac:dyDescent="0.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row>
    <row r="1030" spans="2:29" ht="13" x14ac:dyDescent="0.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row>
    <row r="1031" spans="2:29" ht="13" x14ac:dyDescent="0.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row>
    <row r="1032" spans="2:29" ht="13" x14ac:dyDescent="0.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row>
    <row r="1033" spans="2:29" ht="13" x14ac:dyDescent="0.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row>
    <row r="1034" spans="2:29" ht="13" x14ac:dyDescent="0.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row>
    <row r="1035" spans="2:29" ht="13" x14ac:dyDescent="0.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row>
    <row r="1036" spans="2:29" ht="13" x14ac:dyDescent="0.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row>
    <row r="1037" spans="2:29" ht="13" x14ac:dyDescent="0.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row>
    <row r="1038" spans="2:29" ht="13" x14ac:dyDescent="0.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row>
    <row r="1039" spans="2:29" ht="13" x14ac:dyDescent="0.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row>
    <row r="1040" spans="2:29" ht="13" x14ac:dyDescent="0.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row>
    <row r="1041" spans="2:29" ht="13" x14ac:dyDescent="0.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row>
    <row r="1042" spans="2:29" ht="13" x14ac:dyDescent="0.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row>
    <row r="1043" spans="2:29" ht="13" x14ac:dyDescent="0.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row>
    <row r="1044" spans="2:29" ht="13" x14ac:dyDescent="0.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row>
    <row r="1045" spans="2:29" ht="13" x14ac:dyDescent="0.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row>
    <row r="1046" spans="2:29" ht="13" x14ac:dyDescent="0.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row>
  </sheetData>
  <sheetProtection algorithmName="SHA-512" hashValue="WLUft3pvsWurKppnKkDffHjPwvQ+ejy236wMXJMG4bD3LvWwcUZpfhHRmZHz8OytnqDYPCxuRI8XLUEegQFtow==" saltValue="474/yXXCqCKBGVqLBslpbA==" spinCount="100000" sheet="1" formatCells="0" formatColumns="0" formatRows="0" insertColumns="0" insertRows="0" insertHyperlinks="0"/>
  <mergeCells count="4">
    <mergeCell ref="B2:F3"/>
    <mergeCell ref="H2:J2"/>
    <mergeCell ref="H3:J3"/>
    <mergeCell ref="E5:F5"/>
  </mergeCells>
  <conditionalFormatting sqref="E18:N19">
    <cfRule type="expression" dxfId="53" priority="4">
      <formula>IF(E17="","",1)</formula>
    </cfRule>
  </conditionalFormatting>
  <conditionalFormatting sqref="I32">
    <cfRule type="notContainsBlanks" dxfId="52" priority="5">
      <formula>LEN(TRIM(I32))&gt;0</formula>
    </cfRule>
  </conditionalFormatting>
  <conditionalFormatting sqref="E24:N24">
    <cfRule type="expression" dxfId="51" priority="6">
      <formula>IF(E17="","",1)</formula>
    </cfRule>
  </conditionalFormatting>
  <conditionalFormatting sqref="E31:N31">
    <cfRule type="expression" dxfId="50" priority="7">
      <formula>IF(E17="","",1)</formula>
    </cfRule>
  </conditionalFormatting>
  <conditionalFormatting sqref="E32:N32">
    <cfRule type="expression" dxfId="49" priority="8">
      <formula>IF(E17="","",1)</formula>
    </cfRule>
  </conditionalFormatting>
  <conditionalFormatting sqref="E45:N46 E20:N20 E22:N22 E68:N70 E49:N66">
    <cfRule type="notContainsBlanks" dxfId="48" priority="9">
      <formula>LEN(TRIM(E20))&gt;0</formula>
    </cfRule>
  </conditionalFormatting>
  <conditionalFormatting sqref="E29:N29">
    <cfRule type="notContainsBlanks" dxfId="47" priority="10">
      <formula>LEN(TRIM(E29))&gt;0</formula>
    </cfRule>
  </conditionalFormatting>
  <conditionalFormatting sqref="E34:N34">
    <cfRule type="expression" dxfId="46" priority="11">
      <formula>IF(E17="","",1)</formula>
    </cfRule>
  </conditionalFormatting>
  <conditionalFormatting sqref="E35:N35">
    <cfRule type="expression" dxfId="45" priority="12">
      <formula>IF(E17="","",1)</formula>
    </cfRule>
  </conditionalFormatting>
  <conditionalFormatting sqref="E21:N21">
    <cfRule type="cellIs" dxfId="44" priority="3" operator="greaterThan">
      <formula>0</formula>
    </cfRule>
  </conditionalFormatting>
  <conditionalFormatting sqref="E25:N25">
    <cfRule type="expression" dxfId="43" priority="2">
      <formula>IF(E24="","",1)</formula>
    </cfRule>
  </conditionalFormatting>
  <conditionalFormatting sqref="E27:N27">
    <cfRule type="cellIs" dxfId="42" priority="1" operator="greaterThan">
      <formula>0</formula>
    </cfRule>
  </conditionalFormatting>
  <pageMargins left="0.7" right="0.7" top="0.75" bottom="0.75" header="0.3" footer="0.3"/>
  <pageSetup orientation="portrait" horizontalDpi="0" verticalDpi="0"/>
  <ignoredErrors>
    <ignoredError sqref="E17:F17 E24:F24 G17:N17 G19:N26 N18 E19:F19" unlockedFormula="1"/>
    <ignoredError sqref="E27:F27" evalError="1"/>
    <ignoredError sqref="G27:N27" evalError="1" unlocked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A5DF3-914B-B745-A0DF-C7171FDEE53F}">
  <sheetPr>
    <outlinePr summaryBelow="0" summaryRight="0"/>
    <pageSetUpPr autoPageBreaks="0"/>
  </sheetPr>
  <dimension ref="B1:AC1046"/>
  <sheetViews>
    <sheetView zoomScale="125" workbookViewId="0">
      <selection activeCell="E5" sqref="E5:F5"/>
    </sheetView>
  </sheetViews>
  <sheetFormatPr baseColWidth="10" defaultColWidth="14.5" defaultRowHeight="15.75" customHeight="1" x14ac:dyDescent="0.15"/>
  <cols>
    <col min="1" max="1" width="2.5" style="1" customWidth="1"/>
    <col min="2" max="2" width="38" style="1" customWidth="1"/>
    <col min="3" max="3" width="13.83203125" style="1" hidden="1" customWidth="1"/>
    <col min="4" max="4" width="15.1640625" style="1" hidden="1" customWidth="1"/>
    <col min="5" max="6" width="14.5" style="1"/>
    <col min="7" max="7" width="14.5" style="1" customWidth="1"/>
    <col min="8" max="16384" width="14.5" style="1"/>
  </cols>
  <sheetData>
    <row r="1" spans="2:29" ht="15.75" customHeight="1" thickBot="1" x14ac:dyDescent="0.2"/>
    <row r="2" spans="2:29" ht="15.75" customHeight="1" x14ac:dyDescent="0.15">
      <c r="B2" s="55" t="s">
        <v>0</v>
      </c>
      <c r="C2" s="55"/>
      <c r="D2" s="55"/>
      <c r="E2" s="55"/>
      <c r="F2" s="55"/>
      <c r="H2" s="56" t="s">
        <v>1</v>
      </c>
      <c r="I2" s="57"/>
      <c r="J2" s="58"/>
      <c r="L2" s="2"/>
      <c r="P2" s="2"/>
      <c r="Q2" s="2"/>
      <c r="R2" s="2"/>
      <c r="S2" s="2"/>
      <c r="T2" s="2"/>
      <c r="U2" s="2"/>
      <c r="V2" s="2"/>
      <c r="W2" s="2"/>
      <c r="X2" s="2"/>
      <c r="Y2" s="2"/>
      <c r="Z2" s="2"/>
      <c r="AA2" s="2"/>
      <c r="AB2" s="2"/>
      <c r="AC2" s="2"/>
    </row>
    <row r="3" spans="2:29" ht="15.75" customHeight="1" x14ac:dyDescent="0.15">
      <c r="B3" s="55"/>
      <c r="C3" s="55"/>
      <c r="D3" s="55"/>
      <c r="E3" s="55"/>
      <c r="F3" s="55"/>
      <c r="H3" s="59" t="s">
        <v>2</v>
      </c>
      <c r="I3" s="60"/>
      <c r="J3" s="61"/>
      <c r="L3" s="2"/>
      <c r="P3" s="2"/>
      <c r="Q3" s="2"/>
      <c r="R3" s="2"/>
      <c r="S3" s="2"/>
      <c r="T3" s="2"/>
      <c r="U3" s="2"/>
      <c r="V3" s="2"/>
      <c r="W3" s="2"/>
      <c r="X3" s="2"/>
      <c r="Y3" s="2"/>
      <c r="Z3" s="2"/>
      <c r="AA3" s="2"/>
      <c r="AB3" s="2"/>
      <c r="AC3" s="2"/>
    </row>
    <row r="4" spans="2:29" ht="15.75" customHeight="1" thickBot="1" x14ac:dyDescent="0.2">
      <c r="B4" s="2"/>
      <c r="C4" s="2"/>
      <c r="D4" s="2"/>
      <c r="E4" s="2"/>
      <c r="F4" s="2"/>
      <c r="H4" s="3" t="s">
        <v>3</v>
      </c>
      <c r="I4" s="4"/>
      <c r="J4" s="5"/>
      <c r="L4" s="2"/>
      <c r="P4" s="2"/>
      <c r="Q4" s="2"/>
      <c r="R4" s="2"/>
      <c r="S4" s="2"/>
      <c r="T4" s="2"/>
      <c r="U4" s="2"/>
      <c r="V4" s="2"/>
      <c r="W4" s="2"/>
      <c r="X4" s="2"/>
      <c r="Y4" s="2"/>
      <c r="Z4" s="2"/>
      <c r="AA4" s="2"/>
      <c r="AB4" s="2"/>
      <c r="AC4" s="2"/>
    </row>
    <row r="5" spans="2:29" ht="15.75" customHeight="1" x14ac:dyDescent="0.15">
      <c r="B5" s="6" t="s">
        <v>41</v>
      </c>
      <c r="C5" s="38"/>
      <c r="D5" s="38"/>
      <c r="E5" s="62"/>
      <c r="F5" s="63"/>
      <c r="L5" s="2"/>
      <c r="P5" s="2"/>
      <c r="Q5" s="2"/>
      <c r="R5" s="2"/>
      <c r="S5" s="2"/>
      <c r="T5" s="2"/>
      <c r="U5" s="2"/>
      <c r="V5" s="2"/>
      <c r="W5" s="2"/>
      <c r="X5" s="2"/>
      <c r="Y5" s="2"/>
      <c r="Z5" s="2"/>
      <c r="AA5" s="2"/>
      <c r="AB5" s="2"/>
      <c r="AC5" s="2"/>
    </row>
    <row r="6" spans="2:29" ht="15.75" customHeight="1" x14ac:dyDescent="0.15">
      <c r="B6" s="7"/>
      <c r="C6" s="32"/>
      <c r="D6" s="32"/>
      <c r="E6" s="2"/>
      <c r="F6" s="8"/>
      <c r="L6" s="2"/>
      <c r="Q6" s="2"/>
      <c r="R6" s="2"/>
      <c r="S6" s="2"/>
      <c r="T6" s="2"/>
      <c r="U6" s="2"/>
      <c r="V6" s="2"/>
      <c r="W6" s="2"/>
      <c r="X6" s="2"/>
      <c r="Y6" s="2"/>
      <c r="Z6" s="2"/>
      <c r="AA6" s="2"/>
      <c r="AB6" s="2"/>
      <c r="AC6" s="2"/>
    </row>
    <row r="7" spans="2:29" ht="15.75" customHeight="1" x14ac:dyDescent="0.15">
      <c r="B7" s="7" t="s">
        <v>4</v>
      </c>
      <c r="C7" s="32"/>
      <c r="D7" s="32"/>
      <c r="E7" s="35"/>
      <c r="F7" s="9" t="s">
        <v>5</v>
      </c>
      <c r="L7" s="2"/>
      <c r="Q7" s="2"/>
      <c r="R7" s="2"/>
      <c r="S7" s="2"/>
      <c r="T7" s="2"/>
      <c r="U7" s="2"/>
      <c r="V7" s="2"/>
      <c r="W7" s="2"/>
      <c r="X7" s="2"/>
      <c r="Y7" s="2"/>
      <c r="Z7" s="2"/>
      <c r="AA7" s="2"/>
      <c r="AB7" s="2"/>
      <c r="AC7" s="2"/>
    </row>
    <row r="8" spans="2:29" ht="15.75" customHeight="1" x14ac:dyDescent="0.15">
      <c r="B8" s="7" t="s">
        <v>47</v>
      </c>
      <c r="C8" s="32"/>
      <c r="D8" s="32"/>
      <c r="E8" s="36"/>
      <c r="F8" s="9" t="s">
        <v>7</v>
      </c>
      <c r="I8" s="2"/>
      <c r="L8" s="2"/>
      <c r="Q8" s="2"/>
      <c r="R8" s="2"/>
      <c r="S8" s="2"/>
      <c r="T8" s="2"/>
      <c r="U8" s="2"/>
      <c r="V8" s="2"/>
      <c r="W8" s="2"/>
      <c r="X8" s="2"/>
      <c r="Y8" s="2"/>
      <c r="Z8" s="2"/>
      <c r="AA8" s="2"/>
      <c r="AB8" s="2"/>
      <c r="AC8" s="2"/>
    </row>
    <row r="9" spans="2:29" ht="15.75" hidden="1" customHeight="1" x14ac:dyDescent="0.15">
      <c r="B9" s="10" t="s">
        <v>6</v>
      </c>
      <c r="C9" s="39"/>
      <c r="D9" s="39"/>
      <c r="E9" s="36"/>
      <c r="F9" s="11" t="s">
        <v>8</v>
      </c>
      <c r="G9" s="12">
        <f>E8-(E9*12)</f>
        <v>0</v>
      </c>
      <c r="I9" s="2"/>
      <c r="L9" s="2"/>
      <c r="P9" s="13"/>
      <c r="Q9" s="2"/>
      <c r="R9" s="2"/>
      <c r="S9" s="2"/>
      <c r="T9" s="2"/>
      <c r="U9" s="2"/>
      <c r="V9" s="2"/>
      <c r="W9" s="2"/>
      <c r="X9" s="2"/>
      <c r="Y9" s="2"/>
      <c r="Z9" s="2"/>
      <c r="AA9" s="2"/>
      <c r="AB9" s="2"/>
      <c r="AC9" s="2"/>
    </row>
    <row r="10" spans="2:29" ht="15.75" customHeight="1" x14ac:dyDescent="0.15">
      <c r="B10" s="33" t="s">
        <v>46</v>
      </c>
      <c r="C10" s="39"/>
      <c r="D10" s="39"/>
      <c r="E10" s="51"/>
      <c r="F10" s="34" t="s">
        <v>45</v>
      </c>
      <c r="G10" s="37"/>
      <c r="I10" s="2"/>
      <c r="L10" s="2"/>
      <c r="P10" s="13"/>
      <c r="Q10" s="2"/>
      <c r="R10" s="2"/>
      <c r="S10" s="2"/>
      <c r="T10" s="2"/>
      <c r="U10" s="2"/>
      <c r="V10" s="2"/>
      <c r="W10" s="2"/>
      <c r="X10" s="2"/>
      <c r="Y10" s="2"/>
      <c r="Z10" s="2"/>
      <c r="AA10" s="2"/>
      <c r="AB10" s="2"/>
      <c r="AC10" s="2"/>
    </row>
    <row r="11" spans="2:29" ht="15.75" customHeight="1" x14ac:dyDescent="0.15">
      <c r="B11" s="33" t="s">
        <v>42</v>
      </c>
      <c r="C11" s="40"/>
      <c r="D11" s="40"/>
      <c r="E11" s="50"/>
      <c r="F11" s="34" t="s">
        <v>24</v>
      </c>
      <c r="G11" s="37"/>
      <c r="I11" s="2"/>
      <c r="L11" s="2"/>
      <c r="P11" s="13"/>
      <c r="Q11" s="2"/>
      <c r="R11" s="2"/>
      <c r="S11" s="2"/>
      <c r="T11" s="2"/>
      <c r="U11" s="2"/>
      <c r="V11" s="2"/>
      <c r="W11" s="2"/>
      <c r="X11" s="2"/>
      <c r="Y11" s="2"/>
      <c r="Z11" s="2"/>
      <c r="AA11" s="2"/>
      <c r="AB11" s="2"/>
      <c r="AC11" s="2"/>
    </row>
    <row r="12" spans="2:29" ht="15.75" customHeight="1" x14ac:dyDescent="0.15">
      <c r="B12" s="33" t="s">
        <v>43</v>
      </c>
      <c r="C12" s="40"/>
      <c r="D12" s="40"/>
      <c r="E12" s="44"/>
      <c r="F12" s="34" t="s">
        <v>24</v>
      </c>
      <c r="G12" s="37"/>
      <c r="I12" s="2"/>
      <c r="L12" s="2"/>
      <c r="P12" s="13"/>
      <c r="Q12" s="2"/>
      <c r="R12" s="2"/>
      <c r="S12" s="2"/>
      <c r="T12" s="2"/>
      <c r="U12" s="2"/>
      <c r="V12" s="2"/>
      <c r="W12" s="2"/>
      <c r="X12" s="2"/>
      <c r="Y12" s="2"/>
      <c r="Z12" s="2"/>
      <c r="AA12" s="2"/>
      <c r="AB12" s="2"/>
      <c r="AC12" s="2"/>
    </row>
    <row r="13" spans="2:29" ht="15.75" customHeight="1" x14ac:dyDescent="0.15">
      <c r="B13" s="7" t="s">
        <v>9</v>
      </c>
      <c r="C13" s="32"/>
      <c r="D13" s="32"/>
      <c r="E13" s="52"/>
      <c r="F13" s="9" t="s">
        <v>10</v>
      </c>
      <c r="I13" s="2"/>
      <c r="L13" s="2"/>
      <c r="P13" s="13"/>
      <c r="Q13" s="2"/>
      <c r="R13" s="2"/>
      <c r="S13" s="2"/>
      <c r="T13" s="2"/>
      <c r="U13" s="2"/>
      <c r="V13" s="2"/>
      <c r="W13" s="2"/>
      <c r="X13" s="2"/>
      <c r="Y13" s="2"/>
      <c r="Z13" s="2"/>
      <c r="AA13" s="2"/>
      <c r="AB13" s="2"/>
      <c r="AC13" s="2"/>
    </row>
    <row r="14" spans="2:29" ht="15.75" customHeight="1" thickBot="1" x14ac:dyDescent="0.2">
      <c r="B14" s="14" t="s">
        <v>11</v>
      </c>
      <c r="C14" s="41"/>
      <c r="D14" s="41"/>
      <c r="E14" s="53"/>
      <c r="F14" s="15" t="s">
        <v>10</v>
      </c>
      <c r="Q14" s="2"/>
      <c r="R14" s="2"/>
      <c r="S14" s="2"/>
      <c r="T14" s="2"/>
      <c r="U14" s="2"/>
      <c r="V14" s="2"/>
      <c r="W14" s="2"/>
      <c r="X14" s="2"/>
      <c r="Y14" s="2"/>
      <c r="Z14" s="2"/>
      <c r="AA14" s="2"/>
      <c r="AB14" s="2"/>
      <c r="AC14" s="2"/>
    </row>
    <row r="15" spans="2:29" ht="15.75" customHeight="1" x14ac:dyDescent="0.15">
      <c r="B15" s="16"/>
      <c r="C15" s="16"/>
      <c r="D15" s="16"/>
      <c r="E15" s="2"/>
      <c r="F15" s="2"/>
      <c r="G15" s="2"/>
      <c r="H15" s="2"/>
      <c r="I15" s="2"/>
      <c r="J15" s="2"/>
      <c r="K15" s="2"/>
      <c r="L15" s="2"/>
      <c r="M15" s="2"/>
      <c r="N15" s="2"/>
      <c r="O15" s="2"/>
      <c r="P15" s="2"/>
      <c r="Q15" s="2"/>
      <c r="R15" s="2"/>
      <c r="S15" s="2"/>
      <c r="T15" s="2"/>
      <c r="U15" s="2"/>
      <c r="V15" s="2"/>
      <c r="W15" s="2"/>
      <c r="X15" s="2"/>
      <c r="Y15" s="2"/>
      <c r="Z15" s="2"/>
      <c r="AA15" s="2"/>
      <c r="AB15" s="2"/>
      <c r="AC15" s="2"/>
    </row>
    <row r="16" spans="2:29" ht="15.75" customHeight="1" x14ac:dyDescent="0.15">
      <c r="B16" s="16"/>
      <c r="C16" s="16"/>
      <c r="D16" s="16"/>
      <c r="E16" s="2"/>
      <c r="F16" s="2"/>
      <c r="G16" s="2"/>
      <c r="H16" s="2"/>
      <c r="I16" s="2"/>
      <c r="J16" s="2"/>
      <c r="K16" s="2"/>
      <c r="L16" s="2"/>
      <c r="M16" s="2"/>
      <c r="N16" s="2"/>
      <c r="O16" s="2"/>
      <c r="P16" s="2"/>
      <c r="Q16" s="2"/>
      <c r="R16" s="2"/>
      <c r="S16" s="2"/>
      <c r="T16" s="2"/>
      <c r="U16" s="2"/>
      <c r="V16" s="2"/>
      <c r="W16" s="2"/>
      <c r="X16" s="2"/>
      <c r="Y16" s="2"/>
      <c r="Z16" s="2"/>
      <c r="AA16" s="2"/>
      <c r="AB16" s="2"/>
      <c r="AC16" s="2"/>
    </row>
    <row r="17" spans="2:29" ht="15.75" customHeight="1" x14ac:dyDescent="0.15">
      <c r="B17" s="17" t="s">
        <v>12</v>
      </c>
      <c r="C17" s="17" t="s">
        <v>25</v>
      </c>
      <c r="D17" s="17"/>
      <c r="E17" s="18" t="str">
        <f>IF(E22=TRUE,1,"")</f>
        <v/>
      </c>
      <c r="F17" s="18" t="str">
        <f>IF(F22=TRUE,2,"")</f>
        <v/>
      </c>
      <c r="G17" s="18" t="str">
        <f>IF(G22=TRUE,3,"")</f>
        <v/>
      </c>
      <c r="H17" s="18" t="str">
        <f>IF(H22=TRUE,4,"")</f>
        <v/>
      </c>
      <c r="I17" s="18" t="str">
        <f>IF(I22=TRUE,5,"")</f>
        <v/>
      </c>
      <c r="J17" s="18" t="str">
        <f>IF(J22=TRUE,6,"")</f>
        <v/>
      </c>
      <c r="K17" s="18" t="str">
        <f>IF(K22=TRUE,7,"")</f>
        <v/>
      </c>
      <c r="L17" s="18" t="str">
        <f>IF(L22=TRUE,8,"")</f>
        <v/>
      </c>
      <c r="M17" s="18" t="str">
        <f>IF(M22=TRUE,9,"")</f>
        <v/>
      </c>
      <c r="N17" s="18" t="str">
        <f>IF(N22=TRUE,10,"")</f>
        <v/>
      </c>
      <c r="O17" s="2"/>
      <c r="P17" s="2"/>
      <c r="Q17" s="2"/>
      <c r="R17" s="2"/>
      <c r="S17" s="2"/>
      <c r="T17" s="2"/>
      <c r="U17" s="2"/>
      <c r="V17" s="2"/>
      <c r="W17" s="2"/>
      <c r="X17" s="2"/>
      <c r="Y17" s="2"/>
      <c r="Z17" s="2"/>
      <c r="AA17" s="2"/>
      <c r="AB17" s="2"/>
      <c r="AC17" s="2"/>
    </row>
    <row r="18" spans="2:29" s="87" customFormat="1" ht="15.75" customHeight="1" x14ac:dyDescent="0.15">
      <c r="B18" s="85" t="s">
        <v>13</v>
      </c>
      <c r="C18" s="85"/>
      <c r="D18" s="85"/>
      <c r="E18" s="88"/>
      <c r="F18" s="88"/>
      <c r="G18" s="88"/>
      <c r="H18" s="88"/>
      <c r="I18" s="88"/>
      <c r="J18" s="88"/>
      <c r="K18" s="88"/>
      <c r="L18" s="88"/>
      <c r="M18" s="88"/>
      <c r="N18" s="88"/>
      <c r="O18" s="86"/>
      <c r="P18" s="86"/>
      <c r="Q18" s="86"/>
      <c r="R18" s="86"/>
      <c r="S18" s="86"/>
      <c r="T18" s="86"/>
      <c r="U18" s="86"/>
      <c r="V18" s="86"/>
      <c r="W18" s="86"/>
      <c r="X18" s="86"/>
      <c r="Y18" s="86"/>
      <c r="Z18" s="86"/>
      <c r="AA18" s="86"/>
      <c r="AB18" s="86"/>
      <c r="AC18" s="86"/>
    </row>
    <row r="19" spans="2:29" s="84" customFormat="1" ht="15.75" hidden="1" customHeight="1" x14ac:dyDescent="0.15">
      <c r="B19" s="82" t="s">
        <v>14</v>
      </c>
      <c r="C19" s="82"/>
      <c r="D19" s="82"/>
      <c r="E19" s="21">
        <f>IF(($E$8/12)&gt;1,"",($E$7*E18*$G$9*1/12))</f>
        <v>0</v>
      </c>
      <c r="F19" s="21">
        <f>IF(($E$8/12)&gt;2,"",($E$7*F18*$G$9*1/12))</f>
        <v>0</v>
      </c>
      <c r="G19" s="21">
        <f>IF(($E$8/12)&gt;3,"",($E$7*G18*$G$9*1/12))</f>
        <v>0</v>
      </c>
      <c r="H19" s="21">
        <f>IF(($E$8/12)&gt;4,"",($E$7*H18*$G$9*1/12))</f>
        <v>0</v>
      </c>
      <c r="I19" s="21">
        <f>IF(($E$8/12)&gt;5,"",($E$7*I18*$G$9*1/12))</f>
        <v>0</v>
      </c>
      <c r="J19" s="21">
        <f>IF(($E$8/12)&gt;6,"",($E$7*J18*$G$9*1/12))</f>
        <v>0</v>
      </c>
      <c r="K19" s="21">
        <f>IF(($E$8/12)&gt;7,"",($E$7*K18*$G$9*1/12))</f>
        <v>0</v>
      </c>
      <c r="L19" s="21">
        <f>IF(($E$8/12)&gt;8,"",($E$7*L18*$G$9*1/12))</f>
        <v>0</v>
      </c>
      <c r="M19" s="21">
        <f>IF(($E$8/12)&gt;9,"",($E$7*M18*$G$9*1/12))</f>
        <v>0</v>
      </c>
      <c r="N19" s="21">
        <f>IF(($E$8/12)&gt;10,"",($E$7*N18*$G$9*1/12))</f>
        <v>0</v>
      </c>
      <c r="O19" s="81"/>
      <c r="P19" s="81"/>
      <c r="Q19" s="81"/>
      <c r="R19" s="81"/>
      <c r="S19" s="81"/>
      <c r="T19" s="81"/>
      <c r="U19" s="81"/>
      <c r="V19" s="81"/>
      <c r="W19" s="81"/>
      <c r="X19" s="81"/>
      <c r="Y19" s="81"/>
      <c r="Z19" s="81"/>
      <c r="AA19" s="81"/>
      <c r="AB19" s="81"/>
      <c r="AC19" s="81"/>
    </row>
    <row r="20" spans="2:29" s="84" customFormat="1" ht="15.75" hidden="1" customHeight="1" x14ac:dyDescent="0.15">
      <c r="E20" s="22" t="b">
        <f>IF(AND(E17="",""),($G$9&lt;1),E18*$E$7)</f>
        <v>1</v>
      </c>
      <c r="F20" s="22" t="b">
        <f>IF(AND(F17="",""),($G$9&lt;1),F18*$E$7)</f>
        <v>1</v>
      </c>
      <c r="G20" s="22" t="b">
        <f>IF(AND(G17="",""),($G$9&lt;1),G18*$E$7)</f>
        <v>1</v>
      </c>
      <c r="H20" s="22" t="b">
        <f t="shared" ref="H20:N20" si="0">IF(AND(H17="",""),($G$9&lt;1),H18*$E$7)</f>
        <v>1</v>
      </c>
      <c r="I20" s="22" t="b">
        <f t="shared" si="0"/>
        <v>1</v>
      </c>
      <c r="J20" s="22" t="b">
        <f t="shared" si="0"/>
        <v>1</v>
      </c>
      <c r="K20" s="22" t="b">
        <f t="shared" si="0"/>
        <v>1</v>
      </c>
      <c r="L20" s="22" t="b">
        <f t="shared" si="0"/>
        <v>1</v>
      </c>
      <c r="M20" s="22" t="b">
        <f t="shared" si="0"/>
        <v>1</v>
      </c>
      <c r="N20" s="22" t="b">
        <f t="shared" si="0"/>
        <v>1</v>
      </c>
      <c r="O20" s="81"/>
      <c r="P20" s="81"/>
      <c r="Q20" s="81"/>
      <c r="R20" s="81"/>
      <c r="S20" s="81"/>
      <c r="T20" s="81"/>
      <c r="U20" s="81"/>
      <c r="V20" s="81"/>
      <c r="W20" s="81"/>
      <c r="X20" s="81"/>
      <c r="Y20" s="81"/>
      <c r="Z20" s="81"/>
      <c r="AA20" s="81"/>
      <c r="AB20" s="81"/>
      <c r="AC20" s="81"/>
    </row>
    <row r="21" spans="2:29" s="84" customFormat="1" ht="15.75" customHeight="1" x14ac:dyDescent="0.15">
      <c r="B21" s="82" t="s">
        <v>15</v>
      </c>
      <c r="C21" s="82"/>
      <c r="D21" s="82"/>
      <c r="E21" s="23">
        <f t="shared" ref="E21:N21" si="1">IF($E$8/12&gt;=E17,E20,E19)</f>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81"/>
      <c r="P21" s="81"/>
      <c r="Q21" s="81"/>
      <c r="R21" s="81"/>
      <c r="S21" s="81"/>
      <c r="T21" s="81"/>
      <c r="U21" s="81"/>
      <c r="V21" s="81"/>
      <c r="W21" s="81"/>
      <c r="X21" s="81"/>
      <c r="Y21" s="81"/>
      <c r="Z21" s="81"/>
      <c r="AA21" s="81"/>
      <c r="AB21" s="81"/>
      <c r="AC21" s="81"/>
    </row>
    <row r="22" spans="2:29" ht="15.75" hidden="1" customHeight="1" x14ac:dyDescent="0.15">
      <c r="B22" s="16"/>
      <c r="C22" s="16"/>
      <c r="D22" s="16"/>
      <c r="E22" s="22" t="b">
        <f>IF(AND($E$8/12&gt;0,$F$9&gt;0),TRUE,FALSE)</f>
        <v>0</v>
      </c>
      <c r="F22" s="22" t="b">
        <f>IF(AND($E$8/12&gt;1,$F$9&gt;0),TRUE,FALSE)</f>
        <v>0</v>
      </c>
      <c r="G22" s="22" t="b">
        <f>IF(AND($E$8/12&gt;2,$F$9&gt;0),TRUE,FALSE)</f>
        <v>0</v>
      </c>
      <c r="H22" s="22" t="b">
        <f>IF(AND($E$8/12&gt;3,$F$9&gt;0),TRUE,FALSE)</f>
        <v>0</v>
      </c>
      <c r="I22" s="22" t="b">
        <f>IF(AND($E$8/12&gt;4,$F$9&gt;0),TRUE,FALSE)</f>
        <v>0</v>
      </c>
      <c r="J22" s="22" t="b">
        <f>IF(AND($E$8/12&gt;5,$F$9&gt;0),TRUE,FALSE)</f>
        <v>0</v>
      </c>
      <c r="K22" s="22" t="b">
        <f>IF(AND($E$8/12&gt;6,$F$9&gt;0),TRUE,FALSE)</f>
        <v>0</v>
      </c>
      <c r="L22" s="22" t="b">
        <f>IF(AND($E$8/12&gt;7,$F$9&gt;0),TRUE,FALSE)</f>
        <v>0</v>
      </c>
      <c r="M22" s="22" t="b">
        <f>IF(AND($E$8/12&gt;8,$F$9&gt;0),TRUE,FALSE)</f>
        <v>0</v>
      </c>
      <c r="N22" s="22" t="b">
        <f>IF(AND($E$8/12&gt;9,$F$9&gt;0),TRUE,FALSE)</f>
        <v>0</v>
      </c>
      <c r="O22" s="2"/>
      <c r="P22" s="2"/>
      <c r="Q22" s="2"/>
      <c r="R22" s="2"/>
      <c r="S22" s="20"/>
      <c r="T22" s="2"/>
      <c r="U22" s="2"/>
      <c r="V22" s="2"/>
      <c r="W22" s="2"/>
      <c r="X22" s="2"/>
      <c r="Y22" s="2"/>
      <c r="Z22" s="2"/>
      <c r="AA22" s="2"/>
      <c r="AB22" s="2"/>
      <c r="AC22" s="2"/>
    </row>
    <row r="23" spans="2:29" ht="15.75" customHeight="1" x14ac:dyDescent="0.15">
      <c r="B23" s="16"/>
      <c r="C23" s="16"/>
      <c r="D23" s="16"/>
      <c r="E23" s="19"/>
      <c r="F23" s="19"/>
      <c r="G23" s="19"/>
      <c r="H23" s="19"/>
      <c r="I23" s="19"/>
      <c r="J23" s="19"/>
      <c r="K23" s="19"/>
      <c r="L23" s="19"/>
      <c r="M23" s="2"/>
      <c r="N23" s="2"/>
      <c r="O23" s="2"/>
      <c r="P23" s="2"/>
      <c r="Q23" s="2"/>
      <c r="R23" s="2"/>
      <c r="S23" s="2"/>
      <c r="T23" s="2"/>
      <c r="U23" s="2"/>
      <c r="V23" s="2"/>
      <c r="W23" s="2"/>
      <c r="X23" s="2"/>
      <c r="Y23" s="2"/>
      <c r="Z23" s="2"/>
      <c r="AA23" s="2"/>
      <c r="AB23" s="2"/>
      <c r="AC23" s="2"/>
    </row>
    <row r="24" spans="2:29" s="89" customFormat="1" ht="15.75" customHeight="1" x14ac:dyDescent="0.15">
      <c r="B24" s="85" t="s">
        <v>16</v>
      </c>
      <c r="C24" s="85"/>
      <c r="D24" s="85"/>
      <c r="E24" s="99" t="str">
        <f>IF(E17="","",E10)</f>
        <v/>
      </c>
      <c r="F24" s="99" t="str">
        <f>IF(F17="","",E24*(1+$E$11))</f>
        <v/>
      </c>
      <c r="G24" s="99" t="str">
        <f t="shared" ref="G24:N24" si="2">IF(G17="","",F24*(1+$E$11))</f>
        <v/>
      </c>
      <c r="H24" s="99" t="str">
        <f t="shared" si="2"/>
        <v/>
      </c>
      <c r="I24" s="99" t="str">
        <f t="shared" si="2"/>
        <v/>
      </c>
      <c r="J24" s="99" t="str">
        <f t="shared" si="2"/>
        <v/>
      </c>
      <c r="K24" s="99" t="str">
        <f t="shared" si="2"/>
        <v/>
      </c>
      <c r="L24" s="99" t="str">
        <f t="shared" si="2"/>
        <v/>
      </c>
      <c r="M24" s="99" t="str">
        <f t="shared" si="2"/>
        <v/>
      </c>
      <c r="N24" s="99" t="str">
        <f t="shared" si="2"/>
        <v/>
      </c>
      <c r="O24" s="88"/>
      <c r="P24" s="88"/>
      <c r="Q24" s="88"/>
      <c r="R24" s="88"/>
      <c r="S24" s="88"/>
      <c r="T24" s="88"/>
      <c r="U24" s="88"/>
      <c r="V24" s="88"/>
      <c r="W24" s="88"/>
      <c r="X24" s="88"/>
      <c r="Y24" s="88"/>
      <c r="Z24" s="88"/>
      <c r="AA24" s="88"/>
      <c r="AB24" s="88"/>
      <c r="AC24" s="88"/>
    </row>
    <row r="25" spans="2:29" s="83" customFormat="1" ht="15.75" hidden="1" customHeight="1" x14ac:dyDescent="0.15">
      <c r="B25" s="82" t="s">
        <v>17</v>
      </c>
      <c r="C25" s="82"/>
      <c r="D25" s="82"/>
      <c r="E25" s="21" t="e">
        <f>IF(($E$8/12)&gt;1,"",($E$7*E24*$G$9*1/12))</f>
        <v>#VALUE!</v>
      </c>
      <c r="F25" s="21" t="e">
        <f>IF(($E$8/12)&gt;2,"",($E$7*F24*$G$9*1/12))</f>
        <v>#VALUE!</v>
      </c>
      <c r="G25" s="21" t="e">
        <f>IF(($E$8/12)&gt;3,"",($E$7*G24*$G$9*1/12))</f>
        <v>#VALUE!</v>
      </c>
      <c r="H25" s="21" t="e">
        <f>IF(($E$8/12)&gt;4,"",($E$7*H24*$G$9*1/12))</f>
        <v>#VALUE!</v>
      </c>
      <c r="I25" s="21" t="e">
        <f>IF(($E$8/12)&gt;5,"",($E$7*I24*$G$9*1/12))</f>
        <v>#VALUE!</v>
      </c>
      <c r="J25" s="21" t="e">
        <f>IF(($E$8/12)&gt;6,"",($E$7*J24*$G$9*1/12))</f>
        <v>#VALUE!</v>
      </c>
      <c r="K25" s="21" t="e">
        <f>IF(($E$8/12)&gt;7,"",($E$7*K24*$G$9*1/12))</f>
        <v>#VALUE!</v>
      </c>
      <c r="L25" s="21" t="e">
        <f>IF(($E$8/12)&gt;8,"",($E$7*L24*$G$9*1/12))</f>
        <v>#VALUE!</v>
      </c>
      <c r="M25" s="21" t="e">
        <f>IF(($E$8/12)&gt;9,"",($E$7*M24*$G$9*1/12))</f>
        <v>#VALUE!</v>
      </c>
      <c r="N25" s="21" t="e">
        <f>IF(($E$8/12)&gt;10,"",($E$7*N24*$G$9*1/12))</f>
        <v>#VALUE!</v>
      </c>
      <c r="O25" s="21"/>
      <c r="P25" s="21"/>
      <c r="Q25" s="21"/>
      <c r="R25" s="21"/>
      <c r="S25" s="21"/>
      <c r="T25" s="21"/>
      <c r="U25" s="21"/>
      <c r="V25" s="21"/>
      <c r="W25" s="21"/>
      <c r="X25" s="21"/>
      <c r="Y25" s="21"/>
      <c r="Z25" s="21"/>
      <c r="AA25" s="21"/>
      <c r="AB25" s="21"/>
      <c r="AC25" s="21"/>
    </row>
    <row r="26" spans="2:29" s="83" customFormat="1" ht="15.75" hidden="1" customHeight="1" x14ac:dyDescent="0.15">
      <c r="B26" s="82"/>
      <c r="C26" s="82"/>
      <c r="D26" s="82"/>
      <c r="E26" s="21" t="b">
        <f t="shared" ref="E26:N26" si="3">IF(AND(E17="",""),($G$9&lt;1),E24*$E$7)</f>
        <v>1</v>
      </c>
      <c r="F26" s="21" t="b">
        <f t="shared" si="3"/>
        <v>1</v>
      </c>
      <c r="G26" s="21" t="b">
        <f t="shared" si="3"/>
        <v>1</v>
      </c>
      <c r="H26" s="21" t="b">
        <f t="shared" si="3"/>
        <v>1</v>
      </c>
      <c r="I26" s="21" t="b">
        <f t="shared" si="3"/>
        <v>1</v>
      </c>
      <c r="J26" s="21" t="b">
        <f t="shared" si="3"/>
        <v>1</v>
      </c>
      <c r="K26" s="21" t="b">
        <f t="shared" si="3"/>
        <v>1</v>
      </c>
      <c r="L26" s="21" t="b">
        <f t="shared" si="3"/>
        <v>1</v>
      </c>
      <c r="M26" s="21" t="b">
        <f t="shared" si="3"/>
        <v>1</v>
      </c>
      <c r="N26" s="21" t="b">
        <f t="shared" si="3"/>
        <v>1</v>
      </c>
      <c r="O26" s="21"/>
      <c r="P26" s="21"/>
      <c r="Q26" s="21"/>
      <c r="R26" s="21"/>
      <c r="S26" s="21"/>
      <c r="T26" s="21"/>
      <c r="U26" s="21"/>
      <c r="V26" s="21"/>
      <c r="W26" s="21"/>
      <c r="X26" s="21"/>
      <c r="Y26" s="21"/>
      <c r="Z26" s="21"/>
      <c r="AA26" s="21"/>
      <c r="AB26" s="21"/>
      <c r="AC26" s="21"/>
    </row>
    <row r="27" spans="2:29" s="83" customFormat="1" ht="15.75" customHeight="1" x14ac:dyDescent="0.15">
      <c r="B27" s="82" t="s">
        <v>18</v>
      </c>
      <c r="C27" s="82"/>
      <c r="D27" s="82"/>
      <c r="E27" s="23" t="e">
        <f t="shared" ref="E27:N27" si="4">IF($E$8/12&gt;=E17,E26,E25)</f>
        <v>#VALUE!</v>
      </c>
      <c r="F27" s="23" t="e">
        <f t="shared" si="4"/>
        <v>#VALUE!</v>
      </c>
      <c r="G27" s="23" t="e">
        <f t="shared" si="4"/>
        <v>#VALUE!</v>
      </c>
      <c r="H27" s="23" t="e">
        <f t="shared" si="4"/>
        <v>#VALUE!</v>
      </c>
      <c r="I27" s="23" t="e">
        <f t="shared" si="4"/>
        <v>#VALUE!</v>
      </c>
      <c r="J27" s="23" t="e">
        <f t="shared" si="4"/>
        <v>#VALUE!</v>
      </c>
      <c r="K27" s="23" t="e">
        <f t="shared" si="4"/>
        <v>#VALUE!</v>
      </c>
      <c r="L27" s="23" t="e">
        <f t="shared" si="4"/>
        <v>#VALUE!</v>
      </c>
      <c r="M27" s="23" t="e">
        <f t="shared" si="4"/>
        <v>#VALUE!</v>
      </c>
      <c r="N27" s="23" t="e">
        <f t="shared" si="4"/>
        <v>#VALUE!</v>
      </c>
      <c r="O27" s="21"/>
      <c r="P27" s="21"/>
      <c r="Q27" s="21"/>
      <c r="R27" s="21"/>
      <c r="S27" s="21"/>
      <c r="T27" s="21"/>
      <c r="U27" s="21"/>
      <c r="V27" s="21"/>
      <c r="W27" s="21"/>
      <c r="X27" s="21"/>
      <c r="Y27" s="21"/>
      <c r="Z27" s="21"/>
      <c r="AA27" s="21"/>
      <c r="AB27" s="21"/>
      <c r="AC27" s="21"/>
    </row>
    <row r="28" spans="2:29" ht="15.75" customHeight="1" x14ac:dyDescent="0.15">
      <c r="B28" s="16"/>
      <c r="C28" s="16"/>
      <c r="D28" s="16"/>
      <c r="E28" s="24"/>
      <c r="F28" s="24"/>
      <c r="G28" s="24"/>
      <c r="H28" s="24"/>
      <c r="I28" s="24"/>
      <c r="J28" s="24"/>
      <c r="K28" s="24"/>
      <c r="L28" s="24"/>
      <c r="M28" s="25"/>
      <c r="N28" s="25"/>
      <c r="O28" s="2"/>
      <c r="P28" s="2"/>
      <c r="Q28" s="2"/>
      <c r="R28" s="2"/>
      <c r="S28" s="2"/>
      <c r="T28" s="2"/>
      <c r="U28" s="2"/>
      <c r="V28" s="2"/>
      <c r="W28" s="2"/>
      <c r="X28" s="2"/>
      <c r="Y28" s="2"/>
      <c r="Z28" s="2"/>
      <c r="AA28" s="2"/>
      <c r="AB28" s="2"/>
      <c r="AC28" s="2"/>
    </row>
    <row r="29" spans="2:29" ht="15.75" customHeight="1" x14ac:dyDescent="0.15">
      <c r="B29" s="17" t="s">
        <v>19</v>
      </c>
      <c r="C29" s="17"/>
      <c r="D29" s="17"/>
      <c r="E29" s="26" t="str">
        <f t="shared" ref="E29:N29" si="5">IF(E17="","",E21+E27)</f>
        <v/>
      </c>
      <c r="F29" s="26" t="str">
        <f t="shared" si="5"/>
        <v/>
      </c>
      <c r="G29" s="26" t="str">
        <f t="shared" si="5"/>
        <v/>
      </c>
      <c r="H29" s="26" t="str">
        <f t="shared" si="5"/>
        <v/>
      </c>
      <c r="I29" s="26" t="str">
        <f t="shared" si="5"/>
        <v/>
      </c>
      <c r="J29" s="26" t="str">
        <f t="shared" si="5"/>
        <v/>
      </c>
      <c r="K29" s="26" t="str">
        <f t="shared" si="5"/>
        <v/>
      </c>
      <c r="L29" s="26" t="str">
        <f t="shared" si="5"/>
        <v/>
      </c>
      <c r="M29" s="26" t="str">
        <f t="shared" si="5"/>
        <v/>
      </c>
      <c r="N29" s="26" t="str">
        <f t="shared" si="5"/>
        <v/>
      </c>
      <c r="O29" s="18"/>
      <c r="P29" s="18"/>
      <c r="Q29" s="18"/>
      <c r="R29" s="18"/>
      <c r="S29" s="18"/>
      <c r="T29" s="18"/>
      <c r="U29" s="18"/>
      <c r="V29" s="18"/>
      <c r="W29" s="18"/>
      <c r="X29" s="18"/>
      <c r="Y29" s="18"/>
      <c r="Z29" s="18"/>
      <c r="AA29" s="18"/>
      <c r="AB29" s="18"/>
      <c r="AC29" s="18"/>
    </row>
    <row r="30" spans="2:29" ht="15.75" customHeight="1" x14ac:dyDescent="0.15">
      <c r="B30" s="16"/>
      <c r="C30" s="16"/>
      <c r="D30" s="16"/>
      <c r="E30" s="19"/>
      <c r="F30" s="19"/>
      <c r="G30" s="19"/>
      <c r="H30" s="19"/>
      <c r="I30" s="19"/>
      <c r="J30" s="19"/>
      <c r="K30" s="19"/>
      <c r="L30" s="19"/>
      <c r="M30" s="2"/>
      <c r="N30" s="2"/>
      <c r="O30" s="2"/>
      <c r="P30" s="2"/>
      <c r="Q30" s="2"/>
      <c r="R30" s="2"/>
      <c r="S30" s="2"/>
      <c r="T30" s="2"/>
      <c r="U30" s="2"/>
      <c r="V30" s="2"/>
      <c r="W30" s="2"/>
      <c r="X30" s="2"/>
      <c r="Y30" s="2"/>
      <c r="Z30" s="2"/>
      <c r="AA30" s="2"/>
      <c r="AB30" s="2"/>
      <c r="AC30" s="2"/>
    </row>
    <row r="31" spans="2:29" ht="15.75" customHeight="1" x14ac:dyDescent="0.15">
      <c r="B31" s="16" t="s">
        <v>20</v>
      </c>
      <c r="C31" s="16"/>
      <c r="D31" s="16"/>
      <c r="E31" s="27"/>
      <c r="F31" s="27"/>
      <c r="G31" s="27"/>
      <c r="H31" s="27"/>
      <c r="I31" s="27"/>
      <c r="J31" s="27"/>
      <c r="K31" s="27"/>
      <c r="L31" s="27"/>
      <c r="M31" s="2"/>
      <c r="N31" s="2"/>
      <c r="O31" s="2"/>
      <c r="P31" s="2"/>
      <c r="Q31" s="2"/>
      <c r="R31" s="2"/>
      <c r="S31" s="2"/>
      <c r="T31" s="2"/>
      <c r="U31" s="2"/>
      <c r="V31" s="2"/>
      <c r="W31" s="2"/>
      <c r="X31" s="2"/>
      <c r="Y31" s="2"/>
      <c r="Z31" s="2"/>
      <c r="AA31" s="2"/>
      <c r="AB31" s="2"/>
      <c r="AC31" s="2"/>
    </row>
    <row r="32" spans="2:29" ht="15.75" customHeight="1" x14ac:dyDescent="0.15">
      <c r="B32" s="16" t="s">
        <v>21</v>
      </c>
      <c r="C32" s="16"/>
      <c r="D32" s="16"/>
      <c r="E32" s="27"/>
      <c r="F32" s="27"/>
      <c r="G32" s="27"/>
      <c r="H32" s="27"/>
      <c r="I32" s="27"/>
      <c r="J32" s="27"/>
      <c r="K32" s="27"/>
      <c r="L32" s="27"/>
      <c r="M32" s="2"/>
      <c r="N32" s="2"/>
      <c r="O32" s="2"/>
      <c r="P32" s="2"/>
      <c r="Q32" s="2"/>
      <c r="R32" s="2"/>
      <c r="S32" s="2"/>
      <c r="T32" s="2"/>
      <c r="U32" s="2"/>
      <c r="V32" s="2"/>
      <c r="W32" s="2"/>
      <c r="X32" s="2"/>
      <c r="Y32" s="2"/>
      <c r="Z32" s="2"/>
      <c r="AA32" s="2"/>
      <c r="AB32" s="2"/>
      <c r="AC32" s="2"/>
    </row>
    <row r="33" spans="2:29" ht="15.75" customHeight="1" x14ac:dyDescent="0.15">
      <c r="B33" s="16"/>
      <c r="C33" s="16"/>
      <c r="D33" s="16"/>
      <c r="E33" s="19"/>
      <c r="F33" s="19"/>
      <c r="G33" s="19"/>
      <c r="H33" s="19"/>
      <c r="I33" s="19"/>
      <c r="J33" s="19"/>
      <c r="K33" s="19"/>
      <c r="L33" s="19"/>
      <c r="M33" s="2"/>
      <c r="N33" s="2"/>
      <c r="O33" s="2"/>
      <c r="P33" s="2"/>
      <c r="Q33" s="2"/>
      <c r="R33" s="2"/>
      <c r="S33" s="2"/>
      <c r="T33" s="2"/>
      <c r="U33" s="2"/>
      <c r="V33" s="2"/>
      <c r="W33" s="2"/>
      <c r="X33" s="2"/>
      <c r="Y33" s="2"/>
      <c r="Z33" s="2"/>
      <c r="AA33" s="2"/>
      <c r="AB33" s="2"/>
      <c r="AC33" s="2"/>
    </row>
    <row r="34" spans="2:29" ht="15.75" customHeight="1" x14ac:dyDescent="0.15">
      <c r="B34" s="16" t="s">
        <v>22</v>
      </c>
      <c r="C34" s="16"/>
      <c r="D34" s="16"/>
      <c r="E34" s="22" t="str">
        <f t="shared" ref="E34:N34" si="6">IF(E31="","",(E20/12)*E31)</f>
        <v/>
      </c>
      <c r="F34" s="22" t="str">
        <f t="shared" si="6"/>
        <v/>
      </c>
      <c r="G34" s="22" t="str">
        <f t="shared" si="6"/>
        <v/>
      </c>
      <c r="H34" s="22" t="str">
        <f t="shared" si="6"/>
        <v/>
      </c>
      <c r="I34" s="22" t="str">
        <f t="shared" si="6"/>
        <v/>
      </c>
      <c r="J34" s="22" t="str">
        <f t="shared" si="6"/>
        <v/>
      </c>
      <c r="K34" s="22" t="str">
        <f t="shared" si="6"/>
        <v/>
      </c>
      <c r="L34" s="22" t="str">
        <f t="shared" si="6"/>
        <v/>
      </c>
      <c r="M34" s="28" t="str">
        <f t="shared" si="6"/>
        <v/>
      </c>
      <c r="N34" s="28" t="str">
        <f t="shared" si="6"/>
        <v/>
      </c>
      <c r="O34" s="2"/>
      <c r="P34" s="2"/>
      <c r="Q34" s="2"/>
      <c r="R34" s="2"/>
      <c r="S34" s="2"/>
      <c r="T34" s="2"/>
      <c r="U34" s="2"/>
      <c r="V34" s="2"/>
      <c r="W34" s="2"/>
      <c r="X34" s="2"/>
      <c r="Y34" s="2"/>
      <c r="Z34" s="2"/>
      <c r="AA34" s="2"/>
      <c r="AB34" s="2"/>
      <c r="AC34" s="2"/>
    </row>
    <row r="35" spans="2:29" ht="15.75" customHeight="1" x14ac:dyDescent="0.15">
      <c r="B35" s="16" t="s">
        <v>23</v>
      </c>
      <c r="C35" s="16"/>
      <c r="D35" s="16"/>
      <c r="E35" s="22" t="str">
        <f t="shared" ref="E35:N35" si="7">IF(E32="","",(E29/12)*E32)</f>
        <v/>
      </c>
      <c r="F35" s="22" t="str">
        <f t="shared" si="7"/>
        <v/>
      </c>
      <c r="G35" s="22" t="str">
        <f t="shared" si="7"/>
        <v/>
      </c>
      <c r="H35" s="22" t="str">
        <f t="shared" si="7"/>
        <v/>
      </c>
      <c r="I35" s="22" t="str">
        <f t="shared" si="7"/>
        <v/>
      </c>
      <c r="J35" s="22" t="str">
        <f t="shared" si="7"/>
        <v/>
      </c>
      <c r="K35" s="22" t="str">
        <f t="shared" si="7"/>
        <v/>
      </c>
      <c r="L35" s="22" t="str">
        <f t="shared" si="7"/>
        <v/>
      </c>
      <c r="M35" s="28" t="str">
        <f t="shared" si="7"/>
        <v/>
      </c>
      <c r="N35" s="28" t="str">
        <f t="shared" si="7"/>
        <v/>
      </c>
      <c r="O35" s="2"/>
      <c r="P35" s="2"/>
      <c r="Q35" s="2"/>
      <c r="R35" s="2"/>
      <c r="S35" s="2"/>
      <c r="T35" s="2"/>
      <c r="U35" s="2"/>
      <c r="V35" s="2"/>
      <c r="W35" s="2"/>
      <c r="X35" s="2"/>
      <c r="Y35" s="2"/>
      <c r="Z35" s="2"/>
      <c r="AA35" s="2"/>
      <c r="AB35" s="2"/>
      <c r="AC35" s="2"/>
    </row>
    <row r="36" spans="2:29" ht="15.75" hidden="1" customHeight="1" x14ac:dyDescent="0.15">
      <c r="B36" s="16"/>
      <c r="C36" s="16"/>
      <c r="D36" s="16"/>
      <c r="E36" s="29"/>
      <c r="F36" s="29"/>
      <c r="G36" s="29"/>
      <c r="H36" s="29"/>
      <c r="I36" s="29"/>
      <c r="J36" s="29"/>
      <c r="K36" s="29"/>
      <c r="L36" s="29"/>
      <c r="M36" s="30"/>
      <c r="N36" s="30"/>
      <c r="O36" s="2"/>
      <c r="P36" s="2"/>
      <c r="Q36" s="2"/>
      <c r="R36" s="2"/>
      <c r="S36" s="2"/>
      <c r="T36" s="2"/>
      <c r="U36" s="2"/>
      <c r="V36" s="2"/>
      <c r="W36" s="2"/>
      <c r="X36" s="2"/>
      <c r="Y36" s="2"/>
      <c r="Z36" s="2"/>
      <c r="AA36" s="2"/>
      <c r="AB36" s="2"/>
      <c r="AC36" s="2"/>
    </row>
    <row r="37" spans="2:29" ht="15.75" hidden="1" customHeight="1" x14ac:dyDescent="0.15">
      <c r="B37" s="16" t="s">
        <v>37</v>
      </c>
      <c r="C37" s="16"/>
      <c r="D37" s="16"/>
      <c r="E37" s="31" t="str">
        <f>IF(E31="","0",E34)</f>
        <v>0</v>
      </c>
      <c r="F37" s="31" t="str">
        <f t="shared" ref="F37:N38" si="8">IF(F31="","0",F34)</f>
        <v>0</v>
      </c>
      <c r="G37" s="31" t="str">
        <f t="shared" si="8"/>
        <v>0</v>
      </c>
      <c r="H37" s="31" t="str">
        <f t="shared" si="8"/>
        <v>0</v>
      </c>
      <c r="I37" s="31" t="str">
        <f t="shared" si="8"/>
        <v>0</v>
      </c>
      <c r="J37" s="31" t="str">
        <f t="shared" si="8"/>
        <v>0</v>
      </c>
      <c r="K37" s="31" t="str">
        <f t="shared" si="8"/>
        <v>0</v>
      </c>
      <c r="L37" s="31" t="str">
        <f t="shared" si="8"/>
        <v>0</v>
      </c>
      <c r="M37" s="31" t="str">
        <f t="shared" si="8"/>
        <v>0</v>
      </c>
      <c r="N37" s="31" t="str">
        <f t="shared" si="8"/>
        <v>0</v>
      </c>
      <c r="O37" s="2"/>
      <c r="P37" s="2"/>
      <c r="Q37" s="2"/>
      <c r="R37" s="2"/>
      <c r="S37" s="2"/>
      <c r="T37" s="2"/>
      <c r="U37" s="2"/>
      <c r="V37" s="2"/>
      <c r="W37" s="2"/>
      <c r="X37" s="2"/>
      <c r="Y37" s="2"/>
      <c r="Z37" s="2"/>
      <c r="AA37" s="2"/>
      <c r="AB37" s="2"/>
      <c r="AC37" s="2"/>
    </row>
    <row r="38" spans="2:29" ht="15.75" hidden="1" customHeight="1" x14ac:dyDescent="0.15">
      <c r="B38" s="16" t="s">
        <v>38</v>
      </c>
      <c r="C38" s="16"/>
      <c r="D38" s="16"/>
      <c r="E38" s="31" t="str">
        <f>IF(E32="","0",E35)</f>
        <v>0</v>
      </c>
      <c r="F38" s="31" t="str">
        <f t="shared" si="8"/>
        <v>0</v>
      </c>
      <c r="G38" s="31" t="str">
        <f t="shared" si="8"/>
        <v>0</v>
      </c>
      <c r="H38" s="31" t="str">
        <f t="shared" si="8"/>
        <v>0</v>
      </c>
      <c r="I38" s="31" t="str">
        <f t="shared" si="8"/>
        <v>0</v>
      </c>
      <c r="J38" s="31" t="str">
        <f t="shared" si="8"/>
        <v>0</v>
      </c>
      <c r="K38" s="31" t="str">
        <f t="shared" si="8"/>
        <v>0</v>
      </c>
      <c r="L38" s="31" t="str">
        <f t="shared" si="8"/>
        <v>0</v>
      </c>
      <c r="M38" s="31" t="str">
        <f t="shared" si="8"/>
        <v>0</v>
      </c>
      <c r="N38" s="31" t="str">
        <f t="shared" si="8"/>
        <v>0</v>
      </c>
      <c r="O38" s="2"/>
      <c r="P38" s="2"/>
      <c r="Q38" s="2"/>
      <c r="R38" s="2"/>
      <c r="S38" s="2"/>
      <c r="T38" s="2"/>
      <c r="U38" s="2"/>
      <c r="V38" s="2"/>
      <c r="W38" s="2"/>
      <c r="X38" s="2"/>
      <c r="Y38" s="2"/>
      <c r="Z38" s="2"/>
      <c r="AA38" s="2"/>
      <c r="AB38" s="2"/>
      <c r="AC38" s="2"/>
    </row>
    <row r="39" spans="2:29" ht="15.75" hidden="1" customHeight="1" x14ac:dyDescent="0.15">
      <c r="B39" s="16"/>
      <c r="C39" s="16"/>
      <c r="D39" s="16"/>
      <c r="E39" s="31"/>
      <c r="F39" s="31"/>
      <c r="G39" s="31"/>
      <c r="H39" s="31"/>
      <c r="I39" s="31"/>
      <c r="J39" s="31"/>
      <c r="K39" s="31"/>
      <c r="L39" s="31"/>
      <c r="M39" s="31"/>
      <c r="N39" s="31"/>
      <c r="O39" s="2"/>
      <c r="P39" s="2"/>
      <c r="Q39" s="2"/>
      <c r="R39" s="2"/>
      <c r="S39" s="2"/>
      <c r="T39" s="2"/>
      <c r="U39" s="2"/>
      <c r="V39" s="2"/>
      <c r="W39" s="2"/>
      <c r="X39" s="2"/>
      <c r="Y39" s="2"/>
      <c r="Z39" s="2"/>
      <c r="AA39" s="2"/>
      <c r="AB39" s="2"/>
      <c r="AC39" s="2"/>
    </row>
    <row r="40" spans="2:29" ht="15.75" hidden="1" customHeight="1" x14ac:dyDescent="0.15">
      <c r="B40" s="16" t="s">
        <v>36</v>
      </c>
      <c r="C40" s="16"/>
      <c r="D40" s="16"/>
      <c r="E40" s="46">
        <f>IF($E$8&gt;=12,12,$E$8)</f>
        <v>0</v>
      </c>
      <c r="F40" s="46">
        <f>IF($E$8&gt;=24,12,$E$8-12)</f>
        <v>-12</v>
      </c>
      <c r="G40" s="46">
        <f>IF($E$8&gt;=36,12,$E$8-24)</f>
        <v>-24</v>
      </c>
      <c r="H40" s="46">
        <f>IF($E$8&gt;=48,12,$E$8-36)</f>
        <v>-36</v>
      </c>
      <c r="I40" s="46">
        <f>IF($E$8&gt;=60,12,$E$8-48)</f>
        <v>-48</v>
      </c>
      <c r="J40" s="46">
        <f>IF($E$8&gt;=72,12,$E$8-60)</f>
        <v>-60</v>
      </c>
      <c r="K40" s="46">
        <f>IF($E$8&gt;=84,12,$E$8-72)</f>
        <v>-72</v>
      </c>
      <c r="L40" s="46">
        <f>IF($E$8&gt;=96,12,$E$8-84)</f>
        <v>-84</v>
      </c>
      <c r="M40" s="46">
        <f>IF($E$8&gt;=108,12,$E$8-96)</f>
        <v>-96</v>
      </c>
      <c r="N40" s="46">
        <f>IF($E$8&gt;=120,12,$E$8-108)</f>
        <v>-108</v>
      </c>
      <c r="O40" s="2"/>
      <c r="P40" s="2"/>
      <c r="Q40" s="2"/>
      <c r="R40" s="2"/>
      <c r="S40" s="2"/>
      <c r="T40" s="2"/>
      <c r="U40" s="2"/>
      <c r="V40" s="2"/>
      <c r="W40" s="2"/>
      <c r="X40" s="2"/>
      <c r="Y40" s="2"/>
      <c r="Z40" s="2"/>
      <c r="AA40" s="2"/>
      <c r="AB40" s="2"/>
      <c r="AC40" s="2"/>
    </row>
    <row r="41" spans="2:29" s="49" customFormat="1" ht="15.75" hidden="1" customHeight="1" x14ac:dyDescent="0.15">
      <c r="B41" s="16" t="s">
        <v>40</v>
      </c>
      <c r="C41" s="47"/>
      <c r="D41" s="47"/>
      <c r="E41" s="48">
        <f>IF(E40&gt;=0,E40,"")</f>
        <v>0</v>
      </c>
      <c r="F41" s="48" t="str">
        <f t="shared" ref="F41:N41" si="9">IF(F40&gt;=0,F40,"")</f>
        <v/>
      </c>
      <c r="G41" s="48" t="str">
        <f t="shared" si="9"/>
        <v/>
      </c>
      <c r="H41" s="48" t="str">
        <f t="shared" si="9"/>
        <v/>
      </c>
      <c r="I41" s="48" t="str">
        <f t="shared" si="9"/>
        <v/>
      </c>
      <c r="J41" s="48" t="str">
        <f t="shared" si="9"/>
        <v/>
      </c>
      <c r="K41" s="48" t="str">
        <f t="shared" si="9"/>
        <v/>
      </c>
      <c r="L41" s="48" t="str">
        <f t="shared" si="9"/>
        <v/>
      </c>
      <c r="M41" s="48" t="str">
        <f t="shared" si="9"/>
        <v/>
      </c>
      <c r="N41" s="48" t="str">
        <f t="shared" si="9"/>
        <v/>
      </c>
      <c r="O41" s="2"/>
      <c r="P41" s="2"/>
      <c r="Q41" s="2"/>
      <c r="R41" s="2"/>
      <c r="S41" s="2"/>
      <c r="T41" s="2"/>
      <c r="U41" s="2"/>
      <c r="V41" s="2"/>
      <c r="W41" s="2"/>
      <c r="X41" s="2"/>
      <c r="Y41" s="2"/>
      <c r="Z41" s="2"/>
      <c r="AA41" s="2"/>
      <c r="AB41" s="2"/>
      <c r="AC41" s="2"/>
    </row>
    <row r="42" spans="2:29" ht="15.75" hidden="1" customHeight="1" x14ac:dyDescent="0.15">
      <c r="B42" s="16" t="s">
        <v>28</v>
      </c>
      <c r="C42" s="16"/>
      <c r="D42" s="16"/>
      <c r="E42" s="45" t="e">
        <f>PMT($E$12,($E$8/E40),$E$13)</f>
        <v>#DIV/0!</v>
      </c>
      <c r="F42" s="45" t="e">
        <f t="shared" ref="F42:N42" si="10">PMT($E$12,($E$8/12),$E$13)</f>
        <v>#NUM!</v>
      </c>
      <c r="G42" s="45" t="e">
        <f t="shared" si="10"/>
        <v>#NUM!</v>
      </c>
      <c r="H42" s="45" t="e">
        <f t="shared" si="10"/>
        <v>#NUM!</v>
      </c>
      <c r="I42" s="45" t="e">
        <f t="shared" si="10"/>
        <v>#NUM!</v>
      </c>
      <c r="J42" s="45" t="e">
        <f t="shared" si="10"/>
        <v>#NUM!</v>
      </c>
      <c r="K42" s="45" t="e">
        <f t="shared" si="10"/>
        <v>#NUM!</v>
      </c>
      <c r="L42" s="45" t="e">
        <f t="shared" si="10"/>
        <v>#NUM!</v>
      </c>
      <c r="M42" s="45" t="e">
        <f t="shared" si="10"/>
        <v>#NUM!</v>
      </c>
      <c r="N42" s="45" t="e">
        <f t="shared" si="10"/>
        <v>#NUM!</v>
      </c>
      <c r="O42" s="2"/>
      <c r="P42" s="2"/>
      <c r="Q42" s="2"/>
      <c r="R42" s="2"/>
      <c r="S42" s="2"/>
      <c r="T42" s="2"/>
      <c r="U42" s="2"/>
      <c r="V42" s="2"/>
      <c r="W42" s="2"/>
      <c r="X42" s="2"/>
      <c r="Y42" s="2"/>
      <c r="Z42" s="2"/>
      <c r="AA42" s="2"/>
      <c r="AB42" s="2"/>
      <c r="AC42" s="2"/>
    </row>
    <row r="43" spans="2:29" ht="15.75" hidden="1" customHeight="1" x14ac:dyDescent="0.15">
      <c r="B43" s="16" t="s">
        <v>29</v>
      </c>
      <c r="C43" s="16"/>
      <c r="D43" s="16"/>
      <c r="E43" s="45" t="e">
        <f t="shared" ref="E43:N43" si="11">PMT($E$12,($E$8/12),$E$14)</f>
        <v>#NUM!</v>
      </c>
      <c r="F43" s="45" t="e">
        <f t="shared" si="11"/>
        <v>#NUM!</v>
      </c>
      <c r="G43" s="45" t="e">
        <f t="shared" si="11"/>
        <v>#NUM!</v>
      </c>
      <c r="H43" s="45" t="e">
        <f t="shared" si="11"/>
        <v>#NUM!</v>
      </c>
      <c r="I43" s="45" t="e">
        <f t="shared" si="11"/>
        <v>#NUM!</v>
      </c>
      <c r="J43" s="45" t="e">
        <f t="shared" si="11"/>
        <v>#NUM!</v>
      </c>
      <c r="K43" s="45" t="e">
        <f t="shared" si="11"/>
        <v>#NUM!</v>
      </c>
      <c r="L43" s="45" t="e">
        <f t="shared" si="11"/>
        <v>#NUM!</v>
      </c>
      <c r="M43" s="45" t="e">
        <f t="shared" si="11"/>
        <v>#NUM!</v>
      </c>
      <c r="N43" s="45" t="e">
        <f t="shared" si="11"/>
        <v>#NUM!</v>
      </c>
      <c r="O43" s="2"/>
      <c r="P43" s="2"/>
      <c r="Q43" s="2"/>
      <c r="R43" s="2"/>
      <c r="S43" s="2"/>
      <c r="T43" s="2"/>
      <c r="U43" s="2"/>
      <c r="V43" s="2"/>
      <c r="W43" s="2"/>
      <c r="X43" s="2"/>
      <c r="Y43" s="2"/>
      <c r="Z43" s="2"/>
      <c r="AA43" s="2"/>
      <c r="AB43" s="2"/>
      <c r="AC43" s="2"/>
    </row>
    <row r="44" spans="2:29" ht="15.75" customHeight="1" x14ac:dyDescent="0.15">
      <c r="B44" s="16"/>
      <c r="C44" s="16"/>
      <c r="D44" s="16"/>
      <c r="E44" s="45"/>
      <c r="F44" s="45"/>
      <c r="G44" s="45"/>
      <c r="H44" s="45"/>
      <c r="I44" s="45"/>
      <c r="J44" s="45"/>
      <c r="K44" s="45"/>
      <c r="L44" s="45"/>
      <c r="M44" s="45"/>
      <c r="N44" s="45"/>
      <c r="O44" s="2"/>
      <c r="P44" s="2"/>
      <c r="Q44" s="2"/>
      <c r="R44" s="2"/>
      <c r="S44" s="2"/>
      <c r="T44" s="2"/>
      <c r="U44" s="2"/>
      <c r="V44" s="2"/>
      <c r="W44" s="2"/>
      <c r="X44" s="2"/>
      <c r="Y44" s="2"/>
      <c r="Z44" s="2"/>
      <c r="AA44" s="2"/>
      <c r="AB44" s="2"/>
      <c r="AC44" s="2"/>
    </row>
    <row r="45" spans="2:29" ht="15.75" customHeight="1" x14ac:dyDescent="0.15">
      <c r="B45" s="16" t="s">
        <v>30</v>
      </c>
      <c r="C45" s="16"/>
      <c r="D45" s="16"/>
      <c r="E45" s="22" t="str">
        <f t="shared" ref="E45:N45" si="12">IF(E17="","",-E42)</f>
        <v/>
      </c>
      <c r="F45" s="22" t="str">
        <f t="shared" si="12"/>
        <v/>
      </c>
      <c r="G45" s="22" t="str">
        <f t="shared" si="12"/>
        <v/>
      </c>
      <c r="H45" s="22" t="str">
        <f t="shared" si="12"/>
        <v/>
      </c>
      <c r="I45" s="22" t="str">
        <f t="shared" si="12"/>
        <v/>
      </c>
      <c r="J45" s="22" t="str">
        <f t="shared" si="12"/>
        <v/>
      </c>
      <c r="K45" s="22" t="str">
        <f t="shared" si="12"/>
        <v/>
      </c>
      <c r="L45" s="22" t="str">
        <f t="shared" si="12"/>
        <v/>
      </c>
      <c r="M45" s="22" t="str">
        <f t="shared" si="12"/>
        <v/>
      </c>
      <c r="N45" s="22" t="str">
        <f t="shared" si="12"/>
        <v/>
      </c>
      <c r="O45" s="2"/>
      <c r="P45" s="2"/>
      <c r="Q45" s="2"/>
      <c r="R45" s="2"/>
      <c r="S45" s="2"/>
      <c r="T45" s="2"/>
      <c r="U45" s="2"/>
      <c r="V45" s="2"/>
      <c r="W45" s="2"/>
      <c r="X45" s="2"/>
      <c r="Y45" s="2"/>
      <c r="Z45" s="2"/>
      <c r="AA45" s="2"/>
      <c r="AB45" s="2"/>
      <c r="AC45" s="2"/>
    </row>
    <row r="46" spans="2:29" ht="15.75" customHeight="1" x14ac:dyDescent="0.15">
      <c r="B46" s="16" t="s">
        <v>31</v>
      </c>
      <c r="C46" s="16"/>
      <c r="D46" s="16"/>
      <c r="E46" s="22" t="str">
        <f t="shared" ref="E46:N46" si="13">IF(E17="","",-E43)</f>
        <v/>
      </c>
      <c r="F46" s="22" t="str">
        <f t="shared" si="13"/>
        <v/>
      </c>
      <c r="G46" s="22" t="str">
        <f t="shared" si="13"/>
        <v/>
      </c>
      <c r="H46" s="22" t="str">
        <f t="shared" si="13"/>
        <v/>
      </c>
      <c r="I46" s="22" t="str">
        <f t="shared" si="13"/>
        <v/>
      </c>
      <c r="J46" s="22" t="str">
        <f t="shared" si="13"/>
        <v/>
      </c>
      <c r="K46" s="22" t="str">
        <f t="shared" si="13"/>
        <v/>
      </c>
      <c r="L46" s="22" t="str">
        <f t="shared" si="13"/>
        <v/>
      </c>
      <c r="M46" s="22" t="str">
        <f t="shared" si="13"/>
        <v/>
      </c>
      <c r="N46" s="22" t="str">
        <f t="shared" si="13"/>
        <v/>
      </c>
      <c r="O46" s="2"/>
      <c r="P46" s="2"/>
      <c r="Q46" s="2"/>
      <c r="R46" s="2"/>
      <c r="S46" s="2"/>
      <c r="T46" s="2"/>
      <c r="U46" s="2"/>
      <c r="V46" s="2"/>
      <c r="W46" s="2"/>
      <c r="X46" s="2"/>
      <c r="Y46" s="2"/>
      <c r="Z46" s="2"/>
      <c r="AA46" s="2"/>
      <c r="AB46" s="2"/>
      <c r="AC46" s="2"/>
    </row>
    <row r="47" spans="2:29" ht="15.75" customHeight="1" x14ac:dyDescent="0.15">
      <c r="B47" s="16"/>
      <c r="C47" s="16"/>
      <c r="D47" s="16"/>
      <c r="E47" s="31"/>
      <c r="F47" s="31"/>
      <c r="G47" s="31"/>
      <c r="H47" s="31"/>
      <c r="I47" s="31"/>
      <c r="J47" s="31"/>
      <c r="K47" s="31"/>
      <c r="L47" s="31"/>
      <c r="M47" s="31"/>
      <c r="N47" s="31"/>
      <c r="O47" s="2"/>
      <c r="P47" s="2"/>
      <c r="Q47" s="2"/>
      <c r="R47" s="2"/>
      <c r="S47" s="2"/>
      <c r="T47" s="2"/>
      <c r="U47" s="2"/>
      <c r="V47" s="2"/>
      <c r="W47" s="2"/>
      <c r="X47" s="2"/>
      <c r="Y47" s="2"/>
      <c r="Z47" s="2"/>
      <c r="AA47" s="2"/>
      <c r="AB47" s="2"/>
      <c r="AC47" s="2"/>
    </row>
    <row r="48" spans="2:29" ht="15.75" hidden="1" customHeight="1" x14ac:dyDescent="0.15">
      <c r="B48" s="16"/>
      <c r="C48" s="16"/>
      <c r="D48" s="16"/>
      <c r="E48" s="29"/>
      <c r="F48" s="29"/>
      <c r="G48" s="29"/>
      <c r="H48" s="29"/>
      <c r="I48" s="29"/>
      <c r="J48" s="29"/>
      <c r="K48" s="29"/>
      <c r="L48" s="29"/>
      <c r="M48" s="30"/>
      <c r="N48" s="30"/>
      <c r="O48" s="2"/>
      <c r="P48" s="2"/>
      <c r="Q48" s="2"/>
      <c r="R48" s="2"/>
      <c r="S48" s="2"/>
      <c r="T48" s="2"/>
      <c r="U48" s="2"/>
      <c r="V48" s="2"/>
      <c r="W48" s="2"/>
      <c r="X48" s="2"/>
      <c r="Y48" s="2"/>
      <c r="Z48" s="2"/>
      <c r="AA48" s="2"/>
      <c r="AB48" s="2"/>
      <c r="AC48" s="2"/>
    </row>
    <row r="49" spans="2:29" ht="15.75" hidden="1" customHeight="1" x14ac:dyDescent="0.15">
      <c r="B49" s="17" t="s">
        <v>34</v>
      </c>
      <c r="C49" s="17"/>
      <c r="D49" s="17"/>
      <c r="E49" s="26" t="str">
        <f>IF(E17="","",(E21-E37-E38-E45-E46))</f>
        <v/>
      </c>
      <c r="F49" s="26" t="str">
        <f>IF(F17="","",(F21-F37-F38-F45-F46))</f>
        <v/>
      </c>
      <c r="G49" s="26" t="str">
        <f>IF(G17="","",(G21-G37-G38-G45-G46))</f>
        <v/>
      </c>
      <c r="H49" s="26" t="str">
        <f>IF(H17="","",(H21-H37-H38-H45-H46))</f>
        <v/>
      </c>
      <c r="I49" s="26" t="str">
        <f>IF(I17="","",(I21-I37-I38-I45-I46))</f>
        <v/>
      </c>
      <c r="J49" s="26" t="str">
        <f>IF(J17="","",(J21-J37-J38-J45-J46))</f>
        <v/>
      </c>
      <c r="K49" s="26" t="str">
        <f>IF(K17="","",(K21-K37-K38-K45-K46))</f>
        <v/>
      </c>
      <c r="L49" s="26" t="str">
        <f>IF(L17="","",(L21-L37-L38-L45-L46))</f>
        <v/>
      </c>
      <c r="M49" s="26" t="str">
        <f>IF(M17="","",(M21-M37-M38-M45-M46))</f>
        <v/>
      </c>
      <c r="N49" s="26" t="str">
        <f>IF(N17="","",(N21-N37-N38-N45-N46))</f>
        <v/>
      </c>
      <c r="O49" s="18"/>
      <c r="P49" s="18"/>
      <c r="Q49" s="18"/>
      <c r="R49" s="18"/>
      <c r="S49" s="18"/>
      <c r="T49" s="18"/>
      <c r="U49" s="18"/>
      <c r="V49" s="18"/>
      <c r="W49" s="18"/>
      <c r="X49" s="18"/>
      <c r="Y49" s="18"/>
      <c r="Z49" s="18"/>
      <c r="AA49" s="18"/>
      <c r="AB49" s="18"/>
      <c r="AC49" s="18"/>
    </row>
    <row r="50" spans="2:29" ht="15.75" hidden="1" customHeight="1" x14ac:dyDescent="0.15">
      <c r="B50" s="17" t="s">
        <v>26</v>
      </c>
      <c r="C50" s="17"/>
      <c r="D50" s="17"/>
      <c r="E50" s="42">
        <f>IF($E$8&gt;=12,1,$E$8/12)</f>
        <v>0</v>
      </c>
      <c r="F50" s="42">
        <f>IF($E$8&gt;=24,2,($E$8/12)-1)</f>
        <v>-1</v>
      </c>
      <c r="G50" s="42">
        <f>IF($E$8&gt;=36,3,($E$8/12)-2)</f>
        <v>-2</v>
      </c>
      <c r="H50" s="42">
        <f>IF($E$8&gt;=48,4,($E$8/12)-3)</f>
        <v>-3</v>
      </c>
      <c r="I50" s="42">
        <f>IF($E$8&gt;=60,5,($E$8/12)-4)</f>
        <v>-4</v>
      </c>
      <c r="J50" s="42">
        <f>IF($E$8&gt;=72,6,($E$8/12)-5)</f>
        <v>-5</v>
      </c>
      <c r="K50" s="42">
        <f>IF($E$8&gt;=84,7,($E$8/12)-6)</f>
        <v>-6</v>
      </c>
      <c r="L50" s="42">
        <f>IF($E$8&gt;=96,1,($E$8/12)-7)</f>
        <v>-7</v>
      </c>
      <c r="M50" s="42">
        <f>IF($E$8&gt;=108,1,($E$8/12)-8)</f>
        <v>-8</v>
      </c>
      <c r="N50" s="42">
        <f>IF($E$8&gt;=120,1,($E$8/12)-9)</f>
        <v>-9</v>
      </c>
      <c r="O50" s="18"/>
      <c r="P50" s="18"/>
      <c r="Q50" s="18"/>
      <c r="R50" s="18"/>
      <c r="S50" s="18"/>
      <c r="T50" s="18"/>
      <c r="U50" s="18"/>
      <c r="V50" s="18"/>
      <c r="W50" s="18"/>
      <c r="X50" s="18"/>
      <c r="Y50" s="18"/>
      <c r="Z50" s="18"/>
      <c r="AA50" s="18"/>
      <c r="AB50" s="18"/>
      <c r="AC50" s="18"/>
    </row>
    <row r="51" spans="2:29" ht="15.75" hidden="1" customHeight="1" x14ac:dyDescent="0.15">
      <c r="B51" s="17" t="s">
        <v>27</v>
      </c>
      <c r="C51" s="17"/>
      <c r="D51" s="17"/>
      <c r="E51" s="42" t="str">
        <f>IF(E17=1,E50,"")</f>
        <v/>
      </c>
      <c r="F51" s="42" t="str">
        <f>IF(F17=2,F50,"")</f>
        <v/>
      </c>
      <c r="G51" s="42" t="str">
        <f>IF(G17=3,G50,"")</f>
        <v/>
      </c>
      <c r="H51" s="42" t="str">
        <f>IF(H17=4,H50,"")</f>
        <v/>
      </c>
      <c r="I51" s="42" t="str">
        <f>IF(I17=5,I50,"")</f>
        <v/>
      </c>
      <c r="J51" s="42" t="str">
        <f>IF(J17=6,J50,"")</f>
        <v/>
      </c>
      <c r="K51" s="42" t="str">
        <f>IF(K17=7,K50,"")</f>
        <v/>
      </c>
      <c r="L51" s="42" t="str">
        <f>IF(L17=8,L50,"")</f>
        <v/>
      </c>
      <c r="M51" s="42" t="str">
        <f>IF(M17=9,M50,"")</f>
        <v/>
      </c>
      <c r="N51" s="42" t="str">
        <f>IF(N17=10,N50,"")</f>
        <v/>
      </c>
      <c r="O51" s="18"/>
      <c r="P51" s="18"/>
      <c r="Q51" s="18"/>
      <c r="R51" s="18"/>
      <c r="S51" s="18"/>
      <c r="T51" s="18"/>
      <c r="U51" s="18"/>
      <c r="V51" s="18"/>
      <c r="W51" s="18"/>
      <c r="X51" s="18"/>
      <c r="Y51" s="18"/>
      <c r="Z51" s="18"/>
      <c r="AA51" s="18"/>
      <c r="AB51" s="18"/>
      <c r="AC51" s="18"/>
    </row>
    <row r="52" spans="2:29" ht="15.75" hidden="1" customHeight="1" x14ac:dyDescent="0.15">
      <c r="B52" s="17" t="s">
        <v>33</v>
      </c>
      <c r="C52" s="17"/>
      <c r="D52" s="17"/>
      <c r="E52" s="26">
        <f>NPV($E$12,$C$49:E49)</f>
        <v>0</v>
      </c>
      <c r="F52" s="26">
        <f>NPV($E$12,$C$49:F49)</f>
        <v>0</v>
      </c>
      <c r="G52" s="26">
        <f>NPV($E$12,$C$49:G49)</f>
        <v>0</v>
      </c>
      <c r="H52" s="26">
        <f>NPV($E$12,$C$49:H49)</f>
        <v>0</v>
      </c>
      <c r="I52" s="26">
        <f>NPV($E$12,$C$49:I49)</f>
        <v>0</v>
      </c>
      <c r="J52" s="26">
        <f>NPV($E$12,$C$49:J49)</f>
        <v>0</v>
      </c>
      <c r="K52" s="26">
        <f>NPV($E$12,$C$49:K49)</f>
        <v>0</v>
      </c>
      <c r="L52" s="26">
        <f>NPV($E$12,$C$49:L49)</f>
        <v>0</v>
      </c>
      <c r="M52" s="26">
        <f>NPV($E$12,$C$49:M49)</f>
        <v>0</v>
      </c>
      <c r="N52" s="26">
        <f>NPV($E$12,$C$49:N49)</f>
        <v>0</v>
      </c>
      <c r="O52" s="18"/>
      <c r="P52" s="18"/>
      <c r="Q52" s="18"/>
      <c r="R52" s="18"/>
      <c r="S52" s="18"/>
      <c r="T52" s="18"/>
      <c r="U52" s="18"/>
      <c r="V52" s="18"/>
      <c r="W52" s="18"/>
      <c r="X52" s="18"/>
      <c r="Y52" s="18"/>
      <c r="Z52" s="18"/>
      <c r="AA52" s="18"/>
      <c r="AB52" s="18"/>
      <c r="AC52" s="18"/>
    </row>
    <row r="53" spans="2:29" ht="15.75" hidden="1" customHeight="1" x14ac:dyDescent="0.15">
      <c r="B53" s="17" t="s">
        <v>32</v>
      </c>
      <c r="C53" s="17"/>
      <c r="D53" s="17"/>
      <c r="E53" s="26">
        <f>E52</f>
        <v>0</v>
      </c>
      <c r="F53" s="26" t="str">
        <f>IF(($E$8/12)&gt;=F51,F52,"")</f>
        <v/>
      </c>
      <c r="G53" s="26" t="str">
        <f t="shared" ref="G53:N53" si="14">IF(($E$8/12)&gt;=G51,G52,"")</f>
        <v/>
      </c>
      <c r="H53" s="26" t="str">
        <f t="shared" si="14"/>
        <v/>
      </c>
      <c r="I53" s="26" t="str">
        <f t="shared" si="14"/>
        <v/>
      </c>
      <c r="J53" s="26" t="str">
        <f t="shared" si="14"/>
        <v/>
      </c>
      <c r="K53" s="26" t="str">
        <f t="shared" si="14"/>
        <v/>
      </c>
      <c r="L53" s="26" t="str">
        <f t="shared" si="14"/>
        <v/>
      </c>
      <c r="M53" s="26" t="str">
        <f t="shared" si="14"/>
        <v/>
      </c>
      <c r="N53" s="26" t="str">
        <f t="shared" si="14"/>
        <v/>
      </c>
      <c r="O53" s="18"/>
      <c r="P53" s="18"/>
      <c r="Q53" s="18"/>
      <c r="R53" s="18"/>
      <c r="S53" s="18"/>
      <c r="T53" s="18"/>
      <c r="U53" s="18"/>
      <c r="V53" s="18"/>
      <c r="W53" s="18"/>
      <c r="X53" s="18"/>
      <c r="Y53" s="18"/>
      <c r="Z53" s="18"/>
      <c r="AA53" s="18"/>
      <c r="AB53" s="18"/>
      <c r="AC53" s="18"/>
    </row>
    <row r="54" spans="2:29" ht="15.75" hidden="1" customHeight="1" x14ac:dyDescent="0.15">
      <c r="B54" s="17" t="s">
        <v>39</v>
      </c>
      <c r="C54" s="17"/>
      <c r="D54" s="17"/>
      <c r="E54" s="26">
        <f>E53</f>
        <v>0</v>
      </c>
      <c r="F54" s="26" t="str">
        <f>IF($E$8/12&gt;=2,F53,"")</f>
        <v/>
      </c>
      <c r="G54" s="26" t="str">
        <f t="shared" ref="G54:N54" si="15">IF($E$8/12&gt;=1,G53,"")</f>
        <v/>
      </c>
      <c r="H54" s="26" t="str">
        <f t="shared" si="15"/>
        <v/>
      </c>
      <c r="I54" s="26" t="str">
        <f t="shared" si="15"/>
        <v/>
      </c>
      <c r="J54" s="26" t="str">
        <f t="shared" si="15"/>
        <v/>
      </c>
      <c r="K54" s="26" t="str">
        <f t="shared" si="15"/>
        <v/>
      </c>
      <c r="L54" s="26" t="str">
        <f t="shared" si="15"/>
        <v/>
      </c>
      <c r="M54" s="26" t="str">
        <f t="shared" si="15"/>
        <v/>
      </c>
      <c r="N54" s="26" t="str">
        <f t="shared" si="15"/>
        <v/>
      </c>
      <c r="O54" s="18"/>
      <c r="P54" s="18"/>
      <c r="Q54" s="18"/>
      <c r="R54" s="18"/>
      <c r="S54" s="18"/>
      <c r="T54" s="18"/>
      <c r="U54" s="18"/>
      <c r="V54" s="18"/>
      <c r="W54" s="18"/>
      <c r="X54" s="18"/>
      <c r="Y54" s="18"/>
      <c r="Z54" s="18"/>
      <c r="AA54" s="18"/>
      <c r="AB54" s="18"/>
      <c r="AC54" s="18"/>
    </row>
    <row r="55" spans="2:29" ht="15.75" hidden="1" customHeight="1" x14ac:dyDescent="0.15">
      <c r="B55" s="17"/>
      <c r="C55" s="17"/>
      <c r="D55" s="17"/>
      <c r="E55" s="26"/>
      <c r="F55" s="26"/>
      <c r="G55" s="26"/>
      <c r="H55" s="26"/>
      <c r="I55" s="26"/>
      <c r="J55" s="26"/>
      <c r="K55" s="26"/>
      <c r="L55" s="26"/>
      <c r="M55" s="26"/>
      <c r="N55" s="26"/>
      <c r="O55" s="18"/>
      <c r="P55" s="18"/>
      <c r="Q55" s="18"/>
      <c r="R55" s="18"/>
      <c r="S55" s="18"/>
      <c r="T55" s="18"/>
      <c r="U55" s="18"/>
      <c r="V55" s="18"/>
      <c r="W55" s="18"/>
      <c r="X55" s="18"/>
      <c r="Y55" s="18"/>
      <c r="Z55" s="18"/>
      <c r="AA55" s="18"/>
      <c r="AB55" s="18"/>
      <c r="AC55" s="18"/>
    </row>
    <row r="56" spans="2:29" ht="15.75" customHeight="1" x14ac:dyDescent="0.15">
      <c r="B56" s="1" t="s">
        <v>57</v>
      </c>
      <c r="E56" s="80">
        <f>SUM(E21:N21)</f>
        <v>0</v>
      </c>
      <c r="F56" s="26"/>
      <c r="G56" s="26"/>
      <c r="H56" s="26"/>
      <c r="I56" s="26"/>
      <c r="J56" s="26"/>
      <c r="K56" s="26"/>
      <c r="L56" s="26"/>
      <c r="M56" s="26"/>
      <c r="N56" s="26"/>
      <c r="O56" s="18"/>
      <c r="P56" s="18"/>
      <c r="Q56" s="18"/>
      <c r="R56" s="18"/>
      <c r="S56" s="18"/>
      <c r="T56" s="18"/>
      <c r="U56" s="18"/>
      <c r="V56" s="18"/>
      <c r="W56" s="18"/>
      <c r="X56" s="18"/>
      <c r="Y56" s="18"/>
      <c r="Z56" s="18"/>
      <c r="AA56" s="18"/>
      <c r="AB56" s="18"/>
      <c r="AC56" s="18"/>
    </row>
    <row r="57" spans="2:29" ht="15.75" customHeight="1" x14ac:dyDescent="0.15">
      <c r="B57" s="16" t="s">
        <v>53</v>
      </c>
      <c r="C57" s="17"/>
      <c r="D57" s="17"/>
      <c r="E57" s="80">
        <f>SUM(E29:N29)</f>
        <v>0</v>
      </c>
      <c r="F57" s="26"/>
      <c r="G57" s="26"/>
      <c r="H57" s="26"/>
      <c r="I57" s="26"/>
      <c r="J57" s="26"/>
      <c r="K57" s="26"/>
      <c r="L57" s="26"/>
      <c r="M57" s="26"/>
      <c r="N57" s="26"/>
      <c r="O57" s="18"/>
      <c r="P57" s="18"/>
      <c r="Q57" s="18"/>
      <c r="R57" s="18"/>
      <c r="S57" s="18"/>
      <c r="T57" s="18"/>
      <c r="U57" s="18"/>
      <c r="V57" s="18"/>
      <c r="W57" s="18"/>
      <c r="X57" s="18"/>
      <c r="Y57" s="18"/>
      <c r="Z57" s="18"/>
      <c r="AA57" s="18"/>
      <c r="AB57" s="18"/>
      <c r="AC57" s="18"/>
    </row>
    <row r="58" spans="2:29" ht="15.75" customHeight="1" x14ac:dyDescent="0.15">
      <c r="B58" s="16"/>
      <c r="C58" s="17"/>
      <c r="D58" s="17"/>
      <c r="E58" s="80"/>
      <c r="F58" s="26"/>
      <c r="G58" s="26"/>
      <c r="H58" s="26"/>
      <c r="I58" s="26"/>
      <c r="J58" s="26"/>
      <c r="K58" s="26"/>
      <c r="L58" s="26"/>
      <c r="M58" s="26"/>
      <c r="N58" s="26"/>
      <c r="O58" s="18"/>
      <c r="P58" s="18"/>
      <c r="Q58" s="18"/>
      <c r="R58" s="18"/>
      <c r="S58" s="18"/>
      <c r="T58" s="18"/>
      <c r="U58" s="18"/>
      <c r="V58" s="18"/>
      <c r="W58" s="18"/>
      <c r="X58" s="18"/>
      <c r="Y58" s="18"/>
      <c r="Z58" s="18"/>
      <c r="AA58" s="18"/>
      <c r="AB58" s="18"/>
      <c r="AC58" s="18"/>
    </row>
    <row r="59" spans="2:29" ht="15.75" customHeight="1" x14ac:dyDescent="0.15">
      <c r="B59" s="16" t="s">
        <v>57</v>
      </c>
      <c r="C59" s="17"/>
      <c r="D59" s="17"/>
      <c r="E59" s="80">
        <f>SUM(E21:N21)</f>
        <v>0</v>
      </c>
      <c r="F59" s="26"/>
      <c r="G59" s="26"/>
      <c r="H59" s="26"/>
      <c r="I59" s="26"/>
      <c r="J59" s="26"/>
      <c r="K59" s="26"/>
      <c r="L59" s="26"/>
      <c r="M59" s="26"/>
      <c r="N59" s="26"/>
      <c r="O59" s="18"/>
      <c r="P59" s="18"/>
      <c r="Q59" s="18"/>
      <c r="R59" s="18"/>
      <c r="S59" s="18"/>
      <c r="T59" s="18"/>
      <c r="U59" s="18"/>
      <c r="V59" s="18"/>
      <c r="W59" s="18"/>
      <c r="X59" s="18"/>
      <c r="Y59" s="18"/>
      <c r="Z59" s="18"/>
      <c r="AA59" s="18"/>
      <c r="AB59" s="18"/>
      <c r="AC59" s="18"/>
    </row>
    <row r="60" spans="2:29" ht="15.75" customHeight="1" x14ac:dyDescent="0.15">
      <c r="B60" s="16" t="s">
        <v>55</v>
      </c>
      <c r="C60" s="17"/>
      <c r="D60" s="17"/>
      <c r="E60" s="80">
        <f>SUM(E34:N35)</f>
        <v>0</v>
      </c>
      <c r="F60" s="26"/>
      <c r="G60" s="26"/>
      <c r="H60" s="26"/>
      <c r="I60" s="26"/>
      <c r="J60" s="26"/>
      <c r="K60" s="26"/>
      <c r="L60" s="26"/>
      <c r="M60" s="26"/>
      <c r="N60" s="26"/>
      <c r="O60" s="18"/>
      <c r="P60" s="18"/>
      <c r="Q60" s="18"/>
      <c r="R60" s="18"/>
      <c r="S60" s="18"/>
      <c r="T60" s="18"/>
      <c r="U60" s="18"/>
      <c r="V60" s="18"/>
      <c r="W60" s="18"/>
      <c r="X60" s="18"/>
      <c r="Y60" s="18"/>
      <c r="Z60" s="18"/>
      <c r="AA60" s="18"/>
      <c r="AB60" s="18"/>
      <c r="AC60" s="18"/>
    </row>
    <row r="61" spans="2:29" ht="15.75" customHeight="1" x14ac:dyDescent="0.15">
      <c r="B61" s="16" t="s">
        <v>54</v>
      </c>
      <c r="C61" s="17"/>
      <c r="D61" s="17"/>
      <c r="E61" s="80">
        <f>E13+E14</f>
        <v>0</v>
      </c>
      <c r="F61" s="26"/>
      <c r="G61" s="26"/>
      <c r="H61" s="26"/>
      <c r="I61" s="26"/>
      <c r="J61" s="26"/>
      <c r="K61" s="26"/>
      <c r="L61" s="26"/>
      <c r="M61" s="26"/>
      <c r="N61" s="26"/>
      <c r="O61" s="18"/>
      <c r="P61" s="18"/>
      <c r="Q61" s="18"/>
      <c r="R61" s="18"/>
      <c r="S61" s="18"/>
      <c r="T61" s="18"/>
      <c r="U61" s="18"/>
      <c r="V61" s="18"/>
      <c r="W61" s="18"/>
      <c r="X61" s="18"/>
      <c r="Y61" s="18"/>
      <c r="Z61" s="18"/>
      <c r="AA61" s="18"/>
      <c r="AB61" s="18"/>
      <c r="AC61" s="18"/>
    </row>
    <row r="62" spans="2:29" ht="15.75" customHeight="1" x14ac:dyDescent="0.15">
      <c r="B62" s="79" t="s">
        <v>56</v>
      </c>
      <c r="C62" s="17"/>
      <c r="D62" s="17"/>
      <c r="E62" s="80">
        <f>E59-E61-E60</f>
        <v>0</v>
      </c>
      <c r="F62" s="26"/>
      <c r="G62" s="26"/>
      <c r="H62" s="26"/>
      <c r="I62" s="26"/>
      <c r="J62" s="26"/>
      <c r="K62" s="26"/>
      <c r="L62" s="26"/>
      <c r="M62" s="26"/>
      <c r="N62" s="26"/>
      <c r="O62" s="18"/>
      <c r="P62" s="18"/>
      <c r="Q62" s="18"/>
      <c r="R62" s="18"/>
      <c r="S62" s="18"/>
      <c r="T62" s="18"/>
      <c r="U62" s="18"/>
      <c r="V62" s="18"/>
      <c r="W62" s="18"/>
      <c r="X62" s="18"/>
      <c r="Y62" s="18"/>
      <c r="Z62" s="18"/>
      <c r="AA62" s="18"/>
      <c r="AB62" s="18"/>
      <c r="AC62" s="18"/>
    </row>
    <row r="63" spans="2:29" ht="15.75" customHeight="1" x14ac:dyDescent="0.15">
      <c r="B63" s="16"/>
      <c r="C63" s="17"/>
      <c r="D63" s="17"/>
      <c r="E63" s="80"/>
      <c r="F63" s="26"/>
      <c r="G63" s="26"/>
      <c r="H63" s="26"/>
      <c r="I63" s="26"/>
      <c r="J63" s="26"/>
      <c r="K63" s="26"/>
      <c r="L63" s="26"/>
      <c r="M63" s="26"/>
      <c r="N63" s="26"/>
      <c r="O63" s="18"/>
      <c r="P63" s="18"/>
      <c r="Q63" s="18"/>
      <c r="R63" s="18"/>
      <c r="S63" s="18"/>
      <c r="T63" s="18"/>
      <c r="U63" s="18"/>
      <c r="V63" s="18"/>
      <c r="W63" s="18"/>
      <c r="X63" s="18"/>
      <c r="Y63" s="18"/>
      <c r="Z63" s="18"/>
      <c r="AA63" s="18"/>
      <c r="AB63" s="18"/>
      <c r="AC63" s="18"/>
    </row>
    <row r="64" spans="2:29" ht="15.75" customHeight="1" x14ac:dyDescent="0.15">
      <c r="B64" s="16" t="s">
        <v>58</v>
      </c>
      <c r="C64" s="17"/>
      <c r="D64" s="17"/>
      <c r="E64" s="80">
        <f>IF(E8&gt;=12,(SUM(E53:N54)),E53)</f>
        <v>0</v>
      </c>
      <c r="F64" s="26"/>
      <c r="G64" s="26"/>
      <c r="H64" s="26"/>
      <c r="I64" s="26"/>
      <c r="J64" s="26"/>
      <c r="K64" s="26"/>
      <c r="L64" s="26"/>
      <c r="M64" s="26"/>
      <c r="N64" s="26"/>
      <c r="O64" s="18"/>
      <c r="P64" s="18"/>
      <c r="Q64" s="18"/>
      <c r="R64" s="18"/>
      <c r="S64" s="18"/>
      <c r="T64" s="18"/>
      <c r="U64" s="18"/>
      <c r="V64" s="18"/>
      <c r="W64" s="18"/>
      <c r="X64" s="18"/>
      <c r="Y64" s="18"/>
      <c r="Z64" s="18"/>
      <c r="AA64" s="18"/>
      <c r="AB64" s="18"/>
      <c r="AC64" s="18"/>
    </row>
    <row r="65" spans="2:29" ht="15.75" customHeight="1" x14ac:dyDescent="0.15">
      <c r="B65" s="16" t="s">
        <v>44</v>
      </c>
      <c r="C65" s="17"/>
      <c r="D65" s="17"/>
      <c r="E65" s="80">
        <f>MAX(E54:N54)</f>
        <v>0</v>
      </c>
      <c r="F65" s="26"/>
      <c r="G65" s="26"/>
      <c r="H65" s="26"/>
      <c r="I65" s="26"/>
      <c r="J65" s="26"/>
      <c r="K65" s="26"/>
      <c r="L65" s="26"/>
      <c r="M65" s="26"/>
      <c r="N65" s="26"/>
      <c r="O65" s="18"/>
      <c r="P65" s="18"/>
      <c r="Q65" s="18"/>
      <c r="R65" s="18"/>
      <c r="S65" s="18"/>
      <c r="T65" s="18"/>
      <c r="U65" s="18"/>
      <c r="V65" s="18"/>
      <c r="W65" s="18"/>
      <c r="X65" s="18"/>
      <c r="Y65" s="18"/>
      <c r="Z65" s="18"/>
      <c r="AA65" s="18"/>
      <c r="AB65" s="18"/>
      <c r="AC65" s="18"/>
    </row>
    <row r="66" spans="2:29" ht="15.75" customHeight="1" x14ac:dyDescent="0.15">
      <c r="B66" s="17"/>
      <c r="C66" s="17"/>
      <c r="D66" s="17"/>
      <c r="E66" s="26"/>
      <c r="F66" s="26"/>
      <c r="G66" s="26"/>
      <c r="H66" s="26"/>
      <c r="I66" s="26"/>
      <c r="J66" s="26"/>
      <c r="K66" s="26"/>
      <c r="L66" s="26"/>
      <c r="M66" s="26"/>
      <c r="N66" s="26"/>
      <c r="O66" s="18"/>
      <c r="P66" s="18"/>
      <c r="Q66" s="18"/>
      <c r="R66" s="18"/>
      <c r="S66" s="18"/>
      <c r="T66" s="18"/>
      <c r="U66" s="18"/>
      <c r="V66" s="18"/>
      <c r="W66" s="18"/>
      <c r="X66" s="18"/>
      <c r="Y66" s="18"/>
      <c r="Z66" s="18"/>
      <c r="AA66" s="18"/>
      <c r="AB66" s="18"/>
      <c r="AC66" s="18"/>
    </row>
    <row r="68" spans="2:29" ht="15.75" customHeight="1" x14ac:dyDescent="0.15">
      <c r="B68" s="17" t="s">
        <v>68</v>
      </c>
      <c r="C68" s="17"/>
      <c r="D68" s="17"/>
      <c r="E68" s="78" t="str">
        <f>IF(E17="","",(E62/E7/(E8/12)))</f>
        <v/>
      </c>
      <c r="F68" s="26"/>
      <c r="G68" s="26"/>
      <c r="H68" s="26"/>
      <c r="I68" s="26"/>
      <c r="J68" s="26"/>
      <c r="K68" s="26"/>
      <c r="L68" s="26"/>
      <c r="M68" s="26"/>
      <c r="N68" s="26"/>
      <c r="O68" s="18"/>
      <c r="P68" s="18"/>
      <c r="Q68" s="18"/>
      <c r="R68" s="18"/>
      <c r="S68" s="18"/>
      <c r="T68" s="18"/>
      <c r="U68" s="18"/>
      <c r="V68" s="18"/>
      <c r="W68" s="18"/>
      <c r="X68" s="18"/>
      <c r="Y68" s="18"/>
      <c r="Z68" s="18"/>
      <c r="AA68" s="18"/>
      <c r="AB68" s="18"/>
      <c r="AC68" s="18"/>
    </row>
    <row r="69" spans="2:29" ht="15.75" customHeight="1" x14ac:dyDescent="0.15">
      <c r="B69" s="17"/>
      <c r="C69" s="17"/>
      <c r="D69" s="17"/>
      <c r="E69" s="26"/>
      <c r="F69" s="26"/>
      <c r="G69" s="26"/>
      <c r="H69" s="26"/>
      <c r="I69" s="26"/>
      <c r="J69" s="26"/>
      <c r="K69" s="26"/>
      <c r="L69" s="26"/>
      <c r="M69" s="26"/>
      <c r="N69" s="26"/>
      <c r="O69" s="18"/>
      <c r="P69" s="18"/>
      <c r="Q69" s="18"/>
      <c r="R69" s="18"/>
      <c r="S69" s="18"/>
      <c r="T69" s="18"/>
      <c r="U69" s="18"/>
      <c r="V69" s="18"/>
      <c r="W69" s="18"/>
      <c r="X69" s="18"/>
      <c r="Y69" s="18"/>
      <c r="Z69" s="18"/>
      <c r="AA69" s="18"/>
      <c r="AB69" s="18"/>
      <c r="AC69" s="18"/>
    </row>
    <row r="70" spans="2:29" ht="15.75" customHeight="1" thickBot="1" x14ac:dyDescent="0.2">
      <c r="B70" s="17" t="s">
        <v>35</v>
      </c>
      <c r="C70" s="17"/>
      <c r="D70" s="17"/>
      <c r="E70" s="54" t="str">
        <f>IF(E17="","",(E65/E7/(E8/12)))</f>
        <v/>
      </c>
      <c r="F70" s="26"/>
      <c r="G70" s="26"/>
      <c r="H70" s="26"/>
      <c r="I70" s="26"/>
      <c r="J70" s="26"/>
      <c r="K70" s="26"/>
      <c r="L70" s="26"/>
      <c r="M70" s="26"/>
      <c r="N70" s="26"/>
      <c r="O70" s="18"/>
      <c r="P70" s="18"/>
      <c r="Q70" s="18"/>
      <c r="R70" s="18"/>
      <c r="S70" s="18"/>
      <c r="T70" s="18"/>
      <c r="U70" s="18"/>
      <c r="V70" s="18"/>
      <c r="W70" s="18"/>
      <c r="X70" s="18"/>
      <c r="Y70" s="18"/>
      <c r="Z70" s="18"/>
      <c r="AA70" s="18"/>
      <c r="AB70" s="18"/>
      <c r="AC70" s="18"/>
    </row>
    <row r="71" spans="2:29" ht="15.75" customHeight="1" thickTop="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ht="15.75" customHeight="1" x14ac:dyDescent="0.15">
      <c r="B72" s="2"/>
      <c r="C72" s="2"/>
      <c r="D72" s="2"/>
      <c r="E72" s="43"/>
      <c r="F72" s="2"/>
      <c r="G72" s="2"/>
      <c r="H72" s="2"/>
      <c r="I72" s="2"/>
      <c r="J72" s="2"/>
      <c r="K72" s="2"/>
      <c r="L72" s="2"/>
      <c r="M72" s="2"/>
      <c r="N72" s="2"/>
      <c r="O72" s="2"/>
      <c r="P72" s="2"/>
      <c r="Q72" s="2"/>
      <c r="R72" s="2"/>
      <c r="S72" s="2"/>
      <c r="T72" s="2"/>
      <c r="U72" s="2"/>
      <c r="V72" s="2"/>
      <c r="W72" s="2"/>
      <c r="X72" s="2"/>
      <c r="Y72" s="2"/>
      <c r="Z72" s="2"/>
      <c r="AA72" s="2"/>
      <c r="AB72" s="2"/>
      <c r="AC72" s="2"/>
    </row>
    <row r="73" spans="2:29" ht="15.75"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ht="15.75"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ht="15.75"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ht="15.75"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ht="15.75"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ht="15.75"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ht="15.75"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ht="15.75"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ht="15.75"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ht="15.75"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ht="15.75"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2:29" ht="15.75"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ht="15.75"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ht="15.75"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ht="13"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ht="13"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ht="13"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ht="13"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ht="13"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ht="13"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ht="13"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ht="13"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ht="13"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ht="13"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ht="13"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ht="13"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ht="13"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ht="13"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ht="13"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ht="13"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ht="13"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ht="13"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ht="13"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ht="13"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ht="13"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ht="13"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ht="13"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ht="13"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ht="13"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ht="13"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ht="13"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ht="13"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ht="13"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ht="13"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ht="13"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ht="13"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ht="13"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ht="13"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ht="13"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ht="13"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3"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3"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3"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ht="13"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ht="13"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ht="13"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ht="13" x14ac:dyDescent="0.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ht="13" x14ac:dyDescent="0.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ht="13" x14ac:dyDescent="0.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ht="13" x14ac:dyDescent="0.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ht="13" x14ac:dyDescent="0.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ht="13" x14ac:dyDescent="0.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ht="13" x14ac:dyDescent="0.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ht="13" x14ac:dyDescent="0.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ht="13" x14ac:dyDescent="0.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ht="13" x14ac:dyDescent="0.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ht="13" x14ac:dyDescent="0.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ht="13" x14ac:dyDescent="0.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ht="13"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ht="13" x14ac:dyDescent="0.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ht="13" x14ac:dyDescent="0.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ht="13" x14ac:dyDescent="0.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ht="13" x14ac:dyDescent="0.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ht="13" x14ac:dyDescent="0.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ht="13" x14ac:dyDescent="0.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ht="13"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ht="13" x14ac:dyDescent="0.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13" x14ac:dyDescent="0.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ht="13" x14ac:dyDescent="0.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ht="13" x14ac:dyDescent="0.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ht="13"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ht="13"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ht="13" x14ac:dyDescent="0.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ht="13" x14ac:dyDescent="0.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ht="13" x14ac:dyDescent="0.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ht="13" x14ac:dyDescent="0.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ht="13" x14ac:dyDescent="0.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ht="13" x14ac:dyDescent="0.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ht="13"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ht="13"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ht="13"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ht="13"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ht="13"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ht="13"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ht="13"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ht="13"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ht="13"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ht="13"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ht="13"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ht="13"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ht="13"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ht="13"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ht="13"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ht="13"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ht="13"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ht="13"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ht="13"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ht="13"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ht="13"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ht="13"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ht="13"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ht="13"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ht="13"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ht="13"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ht="13"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ht="13"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2:29" ht="13"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2:29" ht="13"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2:29" ht="13"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2:29" ht="13"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2:29" ht="13"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2:29" ht="13"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2:29" ht="13"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2:29" ht="13"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2:29" ht="13"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2:29" ht="13"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2:29" ht="13"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2:29" ht="13"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2:29" ht="13"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2:29" ht="13"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2:29" ht="13"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2:29" ht="13"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2:29" ht="13"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2:29" ht="13"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2:29" ht="13"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2:29" ht="13"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2:29" ht="13"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2:29" ht="13"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2:29" ht="13"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2:29" ht="13"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2:29" ht="13"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2:29" ht="13"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2:29" ht="13"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2:29" ht="13"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2:29" ht="13"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2:29" ht="13"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2:29" ht="13"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2:29" ht="13"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2:29" ht="13"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2:29" ht="13"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2:29" ht="13"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2:29" ht="13"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2:29" ht="13"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2:29" ht="13"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2:29" ht="13"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2:29" ht="13"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2:29" ht="13"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2:29" ht="13"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2:29" ht="13"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2:29" ht="13"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2:29" ht="13"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2:29" ht="13"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2:29" ht="13"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2:29" ht="13"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2:29" ht="13"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2:29" ht="13"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2:29" ht="13"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2:29" ht="13"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2:29" ht="13"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2:29" ht="13"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2:29" ht="13"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2:29" ht="13"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2:29" ht="13"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2:29" ht="13"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2:29" ht="13"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2:29" ht="13"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2:29" ht="13"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2:29" ht="13"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2:29" ht="13"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2:29" ht="13"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2:29" ht="13"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2:29" ht="13"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2:29" ht="13"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2:29" ht="13"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2:29" ht="13"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2:29" ht="13"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2:29" ht="13"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2:29" ht="13"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2:29" ht="13"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2:29" ht="13"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2:29" ht="13"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2:29" ht="13"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2:29" ht="13"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2:29" ht="13"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2:29" ht="13"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2:29" ht="13"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2:29" ht="13"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2:29" ht="13"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2:29" ht="13"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2:29" ht="13"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2:29" ht="13"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2:29" ht="13"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2:29" ht="13"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2:29" ht="13"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2:29" ht="13"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2:29" ht="13"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2:29" ht="13"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2:29" ht="13"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2:29" ht="13"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2:29" ht="13"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2:29" ht="13"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2:29" ht="13"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2:29" ht="13"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2:29" ht="13"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2:29" ht="13"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2:29" ht="13"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2:29" ht="13"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2:29" ht="13"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2:29" ht="13"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2:29" ht="13"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2:29" ht="13"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2:29" ht="13"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2:29" ht="13"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2:29" ht="13"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2:29" ht="13"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2:29" ht="13"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2:29" ht="13"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2:29" ht="13"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2:29" ht="13"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2:29" ht="13"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2:29" ht="13"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2:29" ht="13"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2:29" ht="13"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2:29" ht="13"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2:29" ht="13"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2:29" ht="13"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2:29" ht="13"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2:29" ht="13"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2:29" ht="13"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2:29" ht="13"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2:29" ht="13"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2:29" ht="13" x14ac:dyDescent="0.1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2:29" ht="13" x14ac:dyDescent="0.1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2:29" ht="13" x14ac:dyDescent="0.1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2:29" ht="13" x14ac:dyDescent="0.1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2:29" ht="13" x14ac:dyDescent="0.1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2:29" ht="13" x14ac:dyDescent="0.1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2:29" ht="13" x14ac:dyDescent="0.1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2:29" ht="13" x14ac:dyDescent="0.1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2:29" ht="13" x14ac:dyDescent="0.1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2:29" ht="13" x14ac:dyDescent="0.1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2:29" ht="13" x14ac:dyDescent="0.1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2:29" ht="13" x14ac:dyDescent="0.1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2:29" ht="13" x14ac:dyDescent="0.1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2:29" ht="13" x14ac:dyDescent="0.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2:29" ht="13" x14ac:dyDescent="0.1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2:29" ht="13" x14ac:dyDescent="0.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2:29" ht="13" x14ac:dyDescent="0.1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2:29" ht="13" x14ac:dyDescent="0.1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2:29" ht="13" x14ac:dyDescent="0.1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2:29" ht="13" x14ac:dyDescent="0.1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2:29" ht="13" x14ac:dyDescent="0.1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2:29" ht="13" x14ac:dyDescent="0.1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2:29" ht="13" x14ac:dyDescent="0.1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2:29" ht="13" x14ac:dyDescent="0.1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2:29" ht="13" x14ac:dyDescent="0.1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2:29" ht="13" x14ac:dyDescent="0.1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2:29" ht="13" x14ac:dyDescent="0.1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2:29" ht="13" x14ac:dyDescent="0.1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2:29" ht="13" x14ac:dyDescent="0.1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2:29" ht="13" x14ac:dyDescent="0.1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2:29" ht="13" x14ac:dyDescent="0.1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2:29" ht="13" x14ac:dyDescent="0.1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2:29" ht="13" x14ac:dyDescent="0.1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2:29" ht="13" x14ac:dyDescent="0.1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2:29" ht="13" x14ac:dyDescent="0.1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2:29" ht="13" x14ac:dyDescent="0.1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2:29" ht="13" x14ac:dyDescent="0.1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2:29" ht="13" x14ac:dyDescent="0.1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2:29" ht="13" x14ac:dyDescent="0.1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2:29" ht="13" x14ac:dyDescent="0.1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2:29" ht="13" x14ac:dyDescent="0.1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2:29" ht="13" x14ac:dyDescent="0.1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2:29" ht="13" x14ac:dyDescent="0.1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2:29" ht="13" x14ac:dyDescent="0.1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2:29" ht="13" x14ac:dyDescent="0.1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2:29" ht="13" x14ac:dyDescent="0.1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2:29" ht="13" x14ac:dyDescent="0.1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2:29" ht="13" x14ac:dyDescent="0.1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2:29" ht="13" x14ac:dyDescent="0.1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2:29" ht="13" x14ac:dyDescent="0.1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2:29" ht="13" x14ac:dyDescent="0.1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2:29" ht="13" x14ac:dyDescent="0.1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2:29" ht="13" x14ac:dyDescent="0.1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2:29" ht="13" x14ac:dyDescent="0.1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2:29" ht="13" x14ac:dyDescent="0.1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2:29" ht="13" x14ac:dyDescent="0.1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2:29" ht="13" x14ac:dyDescent="0.1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2:29" ht="13" x14ac:dyDescent="0.1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2:29" ht="13" x14ac:dyDescent="0.1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2:29" ht="13" x14ac:dyDescent="0.1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2:29" ht="13" x14ac:dyDescent="0.1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2:29" ht="13" x14ac:dyDescent="0.1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2:29" ht="13" x14ac:dyDescent="0.1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2:29" ht="13" x14ac:dyDescent="0.1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2:29" ht="13" x14ac:dyDescent="0.1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2:29" ht="13" x14ac:dyDescent="0.1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2:29" ht="13" x14ac:dyDescent="0.1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2:29" ht="13" x14ac:dyDescent="0.1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2:29" ht="13" x14ac:dyDescent="0.1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2:29" ht="13" x14ac:dyDescent="0.1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2:29" ht="13" x14ac:dyDescent="0.1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2:29" ht="13" x14ac:dyDescent="0.1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2:29" ht="13" x14ac:dyDescent="0.1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2:29" ht="13" x14ac:dyDescent="0.1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2:29" ht="13" x14ac:dyDescent="0.1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2:29" ht="13" x14ac:dyDescent="0.1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2:29" ht="13" x14ac:dyDescent="0.1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2:29" ht="13" x14ac:dyDescent="0.1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2:29" ht="13" x14ac:dyDescent="0.1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2:29" ht="13" x14ac:dyDescent="0.1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2:29" ht="13" x14ac:dyDescent="0.1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2:29" ht="13" x14ac:dyDescent="0.1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2:29" ht="13" x14ac:dyDescent="0.1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2:29" ht="13" x14ac:dyDescent="0.1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2:29" ht="13" x14ac:dyDescent="0.1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2:29" ht="13" x14ac:dyDescent="0.1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2:29" ht="13" x14ac:dyDescent="0.1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2:29" ht="13" x14ac:dyDescent="0.1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2:29" ht="13" x14ac:dyDescent="0.1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2:29" ht="13" x14ac:dyDescent="0.1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2:29" ht="13" x14ac:dyDescent="0.1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2:29" ht="13" x14ac:dyDescent="0.1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2:29" ht="13" x14ac:dyDescent="0.1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2:29" ht="13" x14ac:dyDescent="0.1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2:29" ht="13" x14ac:dyDescent="0.1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2:29" ht="13" x14ac:dyDescent="0.1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2:29" ht="13" x14ac:dyDescent="0.1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2:29" ht="13" x14ac:dyDescent="0.1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2:29" ht="13" x14ac:dyDescent="0.1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2:29" ht="13" x14ac:dyDescent="0.1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2:29" ht="13" x14ac:dyDescent="0.1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2:29" ht="13" x14ac:dyDescent="0.1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2:29" ht="13" x14ac:dyDescent="0.1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2:29" ht="13" x14ac:dyDescent="0.1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2:29" ht="13" x14ac:dyDescent="0.1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2:29" ht="13" x14ac:dyDescent="0.1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2:29" ht="13" x14ac:dyDescent="0.1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2:29" ht="13" x14ac:dyDescent="0.1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2:29" ht="13" x14ac:dyDescent="0.1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2:29" ht="13" x14ac:dyDescent="0.1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2:29" ht="13" x14ac:dyDescent="0.1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2:29" ht="13" x14ac:dyDescent="0.1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2:29" ht="13" x14ac:dyDescent="0.1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2:29" ht="13" x14ac:dyDescent="0.1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2:29" ht="13" x14ac:dyDescent="0.1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2:29" ht="13" x14ac:dyDescent="0.1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2:29" ht="13" x14ac:dyDescent="0.1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2:29" ht="13" x14ac:dyDescent="0.1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2:29" ht="13" x14ac:dyDescent="0.1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2:29" ht="13" x14ac:dyDescent="0.1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2:29" ht="13" x14ac:dyDescent="0.1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2:29" ht="13" x14ac:dyDescent="0.1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2:29" ht="13" x14ac:dyDescent="0.1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2:29" ht="13" x14ac:dyDescent="0.1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2:29" ht="13" x14ac:dyDescent="0.1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2:29" ht="13" x14ac:dyDescent="0.1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2:29" ht="13" x14ac:dyDescent="0.1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2:29" ht="13" x14ac:dyDescent="0.1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2:29" ht="13" x14ac:dyDescent="0.1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2:29" ht="13" x14ac:dyDescent="0.1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2:29" ht="13" x14ac:dyDescent="0.1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2:29" ht="13" x14ac:dyDescent="0.1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2:29" ht="13" x14ac:dyDescent="0.1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2:29" ht="13" x14ac:dyDescent="0.1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2:29" ht="13" x14ac:dyDescent="0.1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2:29" ht="13" x14ac:dyDescent="0.1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2:29" ht="13" x14ac:dyDescent="0.1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2:29" ht="13" x14ac:dyDescent="0.1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2:29" ht="13" x14ac:dyDescent="0.1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2:29" ht="13" x14ac:dyDescent="0.1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2:29" ht="13" x14ac:dyDescent="0.1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2:29" ht="13" x14ac:dyDescent="0.1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2:29" ht="13" x14ac:dyDescent="0.1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2:29" ht="13" x14ac:dyDescent="0.1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2:29" ht="13" x14ac:dyDescent="0.1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2:29" ht="13" x14ac:dyDescent="0.1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2:29" ht="13" x14ac:dyDescent="0.1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2:29" ht="13" x14ac:dyDescent="0.1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2:29" ht="13" x14ac:dyDescent="0.1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2:29" ht="13" x14ac:dyDescent="0.1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2:29" ht="13" x14ac:dyDescent="0.1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2:29" ht="13" x14ac:dyDescent="0.1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2:29" ht="13" x14ac:dyDescent="0.1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2:29" ht="13" x14ac:dyDescent="0.1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2:29" ht="13" x14ac:dyDescent="0.1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2:29" ht="13" x14ac:dyDescent="0.1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2:29" ht="13" x14ac:dyDescent="0.1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2:29" ht="13" x14ac:dyDescent="0.1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2:29" ht="13" x14ac:dyDescent="0.1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2:29" ht="13" x14ac:dyDescent="0.1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2:29" ht="13" x14ac:dyDescent="0.1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2:29" ht="13" x14ac:dyDescent="0.1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2:29" ht="13" x14ac:dyDescent="0.1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2:29" ht="13" x14ac:dyDescent="0.1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2:29" ht="13" x14ac:dyDescent="0.1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2:29" ht="13" x14ac:dyDescent="0.1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2:29" ht="13" x14ac:dyDescent="0.1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2:29" ht="13" x14ac:dyDescent="0.1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2:29" ht="13" x14ac:dyDescent="0.1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2:29" ht="13" x14ac:dyDescent="0.1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2:29" ht="13" x14ac:dyDescent="0.1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2:29" ht="13" x14ac:dyDescent="0.1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2:29" ht="13" x14ac:dyDescent="0.1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2:29" ht="13" x14ac:dyDescent="0.1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2:29" ht="13" x14ac:dyDescent="0.1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2:29" ht="13" x14ac:dyDescent="0.1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2:29" ht="13" x14ac:dyDescent="0.1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2:29" ht="13" x14ac:dyDescent="0.1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2:29" ht="13" x14ac:dyDescent="0.1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2:29" ht="13" x14ac:dyDescent="0.1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2:29" ht="13" x14ac:dyDescent="0.1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2:29" ht="13" x14ac:dyDescent="0.1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2:29" ht="13" x14ac:dyDescent="0.1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2:29" ht="13" x14ac:dyDescent="0.1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2:29" ht="13" x14ac:dyDescent="0.1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2:29" ht="13" x14ac:dyDescent="0.1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2:29" ht="13" x14ac:dyDescent="0.1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2:29" ht="13" x14ac:dyDescent="0.1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2:29" ht="13" x14ac:dyDescent="0.1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2:29" ht="13" x14ac:dyDescent="0.1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2:29" ht="13" x14ac:dyDescent="0.1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2:29" ht="13" x14ac:dyDescent="0.1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2:29" ht="13" x14ac:dyDescent="0.1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2:29" ht="13" x14ac:dyDescent="0.1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2:29" ht="13" x14ac:dyDescent="0.1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2:29" ht="13" x14ac:dyDescent="0.1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2:29" ht="13" x14ac:dyDescent="0.1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2:29" ht="13" x14ac:dyDescent="0.1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2:29" ht="13" x14ac:dyDescent="0.1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2:29" ht="13" x14ac:dyDescent="0.1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2:29" ht="13" x14ac:dyDescent="0.1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2:29" ht="13" x14ac:dyDescent="0.1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2:29" ht="13" x14ac:dyDescent="0.1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2:29" ht="13" x14ac:dyDescent="0.1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2:29" ht="13" x14ac:dyDescent="0.1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2:29" ht="13" x14ac:dyDescent="0.1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2:29" ht="13" x14ac:dyDescent="0.1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2:29" ht="13" x14ac:dyDescent="0.1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2:29" ht="13" x14ac:dyDescent="0.1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2:29" ht="13" x14ac:dyDescent="0.1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2:29" ht="13" x14ac:dyDescent="0.1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2:29" ht="13" x14ac:dyDescent="0.1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2:29" ht="13" x14ac:dyDescent="0.1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2:29" ht="13" x14ac:dyDescent="0.1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2:29" ht="13" x14ac:dyDescent="0.1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2:29" ht="13" x14ac:dyDescent="0.1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2:29" ht="13" x14ac:dyDescent="0.1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2:29" ht="13" x14ac:dyDescent="0.1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2:29" ht="13" x14ac:dyDescent="0.1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2:29" ht="13" x14ac:dyDescent="0.1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2:29" ht="13" x14ac:dyDescent="0.1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2:29" ht="13" x14ac:dyDescent="0.1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2:29" ht="13" x14ac:dyDescent="0.1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2:29" ht="13" x14ac:dyDescent="0.1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2:29" ht="13" x14ac:dyDescent="0.1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2:29" ht="13" x14ac:dyDescent="0.1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2:29" ht="13" x14ac:dyDescent="0.1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2:29" ht="13" x14ac:dyDescent="0.1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2:29" ht="13" x14ac:dyDescent="0.1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2:29" ht="13" x14ac:dyDescent="0.1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2:29" ht="13" x14ac:dyDescent="0.1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2:29" ht="13" x14ac:dyDescent="0.1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2:29" ht="13" x14ac:dyDescent="0.1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2:29" ht="13" x14ac:dyDescent="0.1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2:29" ht="13" x14ac:dyDescent="0.1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2:29" ht="13" x14ac:dyDescent="0.1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2:29" ht="13" x14ac:dyDescent="0.1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2:29" ht="13" x14ac:dyDescent="0.1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2:29" ht="13" x14ac:dyDescent="0.1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2:29" ht="13" x14ac:dyDescent="0.1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2:29" ht="13" x14ac:dyDescent="0.1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2:29" ht="13" x14ac:dyDescent="0.1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2:29" ht="13" x14ac:dyDescent="0.1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2:29" ht="13" x14ac:dyDescent="0.1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2:29" ht="13" x14ac:dyDescent="0.1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2:29" ht="13" x14ac:dyDescent="0.1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2:29" ht="13" x14ac:dyDescent="0.1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2:29" ht="13" x14ac:dyDescent="0.1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2:29" ht="13" x14ac:dyDescent="0.1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2:29" ht="13" x14ac:dyDescent="0.1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2:29" ht="13" x14ac:dyDescent="0.1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2:29" ht="13" x14ac:dyDescent="0.1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2:29" ht="13" x14ac:dyDescent="0.1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2:29" ht="13" x14ac:dyDescent="0.1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2:29" ht="13" x14ac:dyDescent="0.1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2:29" ht="13" x14ac:dyDescent="0.1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2:29" ht="13" x14ac:dyDescent="0.1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2:29" ht="13" x14ac:dyDescent="0.1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2:29" ht="13" x14ac:dyDescent="0.1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2:29" ht="13" x14ac:dyDescent="0.1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2:29" ht="13" x14ac:dyDescent="0.1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2:29" ht="13" x14ac:dyDescent="0.1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2:29" ht="13" x14ac:dyDescent="0.1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2:29" ht="13" x14ac:dyDescent="0.1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2:29" ht="13" x14ac:dyDescent="0.1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2:29" ht="13" x14ac:dyDescent="0.1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2:29" ht="13" x14ac:dyDescent="0.1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2:29" ht="13" x14ac:dyDescent="0.1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2:29" ht="13" x14ac:dyDescent="0.1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2:29" ht="13" x14ac:dyDescent="0.1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2:29" ht="13" x14ac:dyDescent="0.1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2:29" ht="13" x14ac:dyDescent="0.1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2:29" ht="13" x14ac:dyDescent="0.1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2:29" ht="13" x14ac:dyDescent="0.1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2:29" ht="13" x14ac:dyDescent="0.1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2:29" ht="13" x14ac:dyDescent="0.1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2:29" ht="13" x14ac:dyDescent="0.1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2:29" ht="13" x14ac:dyDescent="0.1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2:29" ht="13" x14ac:dyDescent="0.1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2:29" ht="13" x14ac:dyDescent="0.1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2:29" ht="13" x14ac:dyDescent="0.1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2:29" ht="13" x14ac:dyDescent="0.1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2:29" ht="13" x14ac:dyDescent="0.1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2:29" ht="13" x14ac:dyDescent="0.1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2:29" ht="13" x14ac:dyDescent="0.1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2:29" ht="13" x14ac:dyDescent="0.1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2:29" ht="13" x14ac:dyDescent="0.1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2:29" ht="13" x14ac:dyDescent="0.1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2:29" ht="13" x14ac:dyDescent="0.1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2:29" ht="13" x14ac:dyDescent="0.1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2:29" ht="13" x14ac:dyDescent="0.1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2:29" ht="13" x14ac:dyDescent="0.1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2:29" ht="13" x14ac:dyDescent="0.1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2:29" ht="13" x14ac:dyDescent="0.1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2:29" ht="13" x14ac:dyDescent="0.1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2:29" ht="13" x14ac:dyDescent="0.1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2:29" ht="13" x14ac:dyDescent="0.1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2:29" ht="13" x14ac:dyDescent="0.1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2:29" ht="13" x14ac:dyDescent="0.1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2:29" ht="13" x14ac:dyDescent="0.1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2:29" ht="13" x14ac:dyDescent="0.1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2:29" ht="13" x14ac:dyDescent="0.1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2:29" ht="13" x14ac:dyDescent="0.1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2:29" ht="13" x14ac:dyDescent="0.1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2:29" ht="13" x14ac:dyDescent="0.1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2:29" ht="13" x14ac:dyDescent="0.1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2:29" ht="13" x14ac:dyDescent="0.1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2:29" ht="13" x14ac:dyDescent="0.1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2:29" ht="13" x14ac:dyDescent="0.1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2:29" ht="13" x14ac:dyDescent="0.1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2:29" ht="13" x14ac:dyDescent="0.1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2:29" ht="13" x14ac:dyDescent="0.1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2:29" ht="13" x14ac:dyDescent="0.1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2:29" ht="13" x14ac:dyDescent="0.1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2:29" ht="13" x14ac:dyDescent="0.1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2:29" ht="13" x14ac:dyDescent="0.1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2:29" ht="13" x14ac:dyDescent="0.1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2:29" ht="13" x14ac:dyDescent="0.1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2:29" ht="13" x14ac:dyDescent="0.1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2:29" ht="13" x14ac:dyDescent="0.1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2:29" ht="13" x14ac:dyDescent="0.1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2:29" ht="13" x14ac:dyDescent="0.1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2:29" ht="13" x14ac:dyDescent="0.1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2:29" ht="13" x14ac:dyDescent="0.1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2:29" ht="13" x14ac:dyDescent="0.1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2:29" ht="13" x14ac:dyDescent="0.1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2:29" ht="13" x14ac:dyDescent="0.1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2:29" ht="13" x14ac:dyDescent="0.1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2:29" ht="13" x14ac:dyDescent="0.1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2:29" ht="13" x14ac:dyDescent="0.1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2:29" ht="13" x14ac:dyDescent="0.1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2:29" ht="13" x14ac:dyDescent="0.1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2:29" ht="13" x14ac:dyDescent="0.1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2:29" ht="13" x14ac:dyDescent="0.1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2:29" ht="13" x14ac:dyDescent="0.1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2:29" ht="13" x14ac:dyDescent="0.1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2:29" ht="13" x14ac:dyDescent="0.1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2:29" ht="13" x14ac:dyDescent="0.1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2:29" ht="13" x14ac:dyDescent="0.1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2:29" ht="13" x14ac:dyDescent="0.1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2:29" ht="13" x14ac:dyDescent="0.1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2:29" ht="13" x14ac:dyDescent="0.1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2:29" ht="13" x14ac:dyDescent="0.1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2:29" ht="13" x14ac:dyDescent="0.1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2:29" ht="13" x14ac:dyDescent="0.1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2:29" ht="13" x14ac:dyDescent="0.1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2:29" ht="13" x14ac:dyDescent="0.1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2:29" ht="13" x14ac:dyDescent="0.1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2:29" ht="13" x14ac:dyDescent="0.1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2:29" ht="13" x14ac:dyDescent="0.1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2:29" ht="13" x14ac:dyDescent="0.1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2:29" ht="13" x14ac:dyDescent="0.1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2:29" ht="13" x14ac:dyDescent="0.1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2:29" ht="13" x14ac:dyDescent="0.1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2:29" ht="13" x14ac:dyDescent="0.1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2:29" ht="13" x14ac:dyDescent="0.1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2:29" ht="13" x14ac:dyDescent="0.1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2:29" ht="13" x14ac:dyDescent="0.1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2:29" ht="13" x14ac:dyDescent="0.1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2:29" ht="13" x14ac:dyDescent="0.1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2:29" ht="13" x14ac:dyDescent="0.1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2:29" ht="13" x14ac:dyDescent="0.1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2:29" ht="13" x14ac:dyDescent="0.1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2:29" ht="13" x14ac:dyDescent="0.1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2:29" ht="13" x14ac:dyDescent="0.1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2:29" ht="13" x14ac:dyDescent="0.1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2:29" ht="13" x14ac:dyDescent="0.1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2:29" ht="13" x14ac:dyDescent="0.1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2:29" ht="13" x14ac:dyDescent="0.1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2:29" ht="13" x14ac:dyDescent="0.1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2:29" ht="13" x14ac:dyDescent="0.1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2:29" ht="13" x14ac:dyDescent="0.1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2:29" ht="13" x14ac:dyDescent="0.1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2:29" ht="13" x14ac:dyDescent="0.1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2:29" ht="13" x14ac:dyDescent="0.1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2:29" ht="13" x14ac:dyDescent="0.1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2:29" ht="13" x14ac:dyDescent="0.1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2:29" ht="13" x14ac:dyDescent="0.1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2:29" ht="13" x14ac:dyDescent="0.1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2:29" ht="13" x14ac:dyDescent="0.1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2:29" ht="13" x14ac:dyDescent="0.1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2:29" ht="13" x14ac:dyDescent="0.1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2:29" ht="13" x14ac:dyDescent="0.1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2:29" ht="13" x14ac:dyDescent="0.1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2:29" ht="13" x14ac:dyDescent="0.1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2:29" ht="13" x14ac:dyDescent="0.1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2:29" ht="13" x14ac:dyDescent="0.1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2:29" ht="13" x14ac:dyDescent="0.1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2:29" ht="13" x14ac:dyDescent="0.1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2:29" ht="13" x14ac:dyDescent="0.1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2:29" ht="13" x14ac:dyDescent="0.1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2:29" ht="13" x14ac:dyDescent="0.1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2:29" ht="13" x14ac:dyDescent="0.1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2:29" ht="13" x14ac:dyDescent="0.1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2:29" ht="13" x14ac:dyDescent="0.1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2:29" ht="13" x14ac:dyDescent="0.1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2:29" ht="13" x14ac:dyDescent="0.1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2:29" ht="13" x14ac:dyDescent="0.1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2:29" ht="13" x14ac:dyDescent="0.1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2:29" ht="13" x14ac:dyDescent="0.1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2:29" ht="13" x14ac:dyDescent="0.1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2:29" ht="13" x14ac:dyDescent="0.1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2:29" ht="13" x14ac:dyDescent="0.1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2:29" ht="13" x14ac:dyDescent="0.1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2:29" ht="13" x14ac:dyDescent="0.1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2:29" ht="13" x14ac:dyDescent="0.1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2:29" ht="13" x14ac:dyDescent="0.1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2:29" ht="13" x14ac:dyDescent="0.1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2:29" ht="13" x14ac:dyDescent="0.1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2:29" ht="13" x14ac:dyDescent="0.1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2:29" ht="13" x14ac:dyDescent="0.1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2:29" ht="13" x14ac:dyDescent="0.1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2:29" ht="13" x14ac:dyDescent="0.1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2:29" ht="13" x14ac:dyDescent="0.1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2:29" ht="13" x14ac:dyDescent="0.1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2:29" ht="13" x14ac:dyDescent="0.1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2:29" ht="13" x14ac:dyDescent="0.1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2:29" ht="13" x14ac:dyDescent="0.1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2:29" ht="13" x14ac:dyDescent="0.1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2:29" ht="13" x14ac:dyDescent="0.1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2:29" ht="13" x14ac:dyDescent="0.1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2:29" ht="13" x14ac:dyDescent="0.1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2:29" ht="13" x14ac:dyDescent="0.1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2:29" ht="13" x14ac:dyDescent="0.1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2:29" ht="13" x14ac:dyDescent="0.1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2:29" ht="13" x14ac:dyDescent="0.1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2:29" ht="13" x14ac:dyDescent="0.1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2:29" ht="13" x14ac:dyDescent="0.1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2:29" ht="13" x14ac:dyDescent="0.1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2:29" ht="13" x14ac:dyDescent="0.1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2:29" ht="13" x14ac:dyDescent="0.1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2:29" ht="13" x14ac:dyDescent="0.1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2:29" ht="13" x14ac:dyDescent="0.1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2:29" ht="13" x14ac:dyDescent="0.1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2:29" ht="13" x14ac:dyDescent="0.1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2:29" ht="13" x14ac:dyDescent="0.1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2:29" ht="13" x14ac:dyDescent="0.1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2:29" ht="13" x14ac:dyDescent="0.1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2:29" ht="13" x14ac:dyDescent="0.1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2:29" ht="13" x14ac:dyDescent="0.1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2:29" ht="13" x14ac:dyDescent="0.1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2:29" ht="13" x14ac:dyDescent="0.1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2:29" ht="13" x14ac:dyDescent="0.1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2:29" ht="13" x14ac:dyDescent="0.1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2:29" ht="13" x14ac:dyDescent="0.1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2:29" ht="13" x14ac:dyDescent="0.1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2:29" ht="13" x14ac:dyDescent="0.1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2:29" ht="13" x14ac:dyDescent="0.1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2:29" ht="13" x14ac:dyDescent="0.1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2:29" ht="13" x14ac:dyDescent="0.1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2:29" ht="13" x14ac:dyDescent="0.1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2:29" ht="13" x14ac:dyDescent="0.1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2:29" ht="13" x14ac:dyDescent="0.1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2:29" ht="13" x14ac:dyDescent="0.1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2:29" ht="13" x14ac:dyDescent="0.1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2:29" ht="13" x14ac:dyDescent="0.1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2:29" ht="13" x14ac:dyDescent="0.1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2:29" ht="13" x14ac:dyDescent="0.1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2:29" ht="13" x14ac:dyDescent="0.1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2:29" ht="13" x14ac:dyDescent="0.1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2:29" ht="13" x14ac:dyDescent="0.1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2:29" ht="13" x14ac:dyDescent="0.1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2:29" ht="13" x14ac:dyDescent="0.1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2:29" ht="13" x14ac:dyDescent="0.1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2:29" ht="13" x14ac:dyDescent="0.1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2:29" ht="13" x14ac:dyDescent="0.1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2:29" ht="13" x14ac:dyDescent="0.1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2:29" ht="13" x14ac:dyDescent="0.1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2:29" ht="13" x14ac:dyDescent="0.1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2:29" ht="13" x14ac:dyDescent="0.1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2:29" ht="13" x14ac:dyDescent="0.1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2:29" ht="13" x14ac:dyDescent="0.1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2:29" ht="13" x14ac:dyDescent="0.1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2:29" ht="13" x14ac:dyDescent="0.1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2:29" ht="13" x14ac:dyDescent="0.1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2:29" ht="13" x14ac:dyDescent="0.1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2:29" ht="13" x14ac:dyDescent="0.1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2:29" ht="13" x14ac:dyDescent="0.1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2:29" ht="13" x14ac:dyDescent="0.1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2:29" ht="13" x14ac:dyDescent="0.1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2:29" ht="13" x14ac:dyDescent="0.1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2:29" ht="13" x14ac:dyDescent="0.1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2:29" ht="13" x14ac:dyDescent="0.1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2:29" ht="13" x14ac:dyDescent="0.1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2:29" ht="13" x14ac:dyDescent="0.1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2:29" ht="13" x14ac:dyDescent="0.1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2:29" ht="13" x14ac:dyDescent="0.1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2:29" ht="13" x14ac:dyDescent="0.1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2:29" ht="13" x14ac:dyDescent="0.1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2:29" ht="13" x14ac:dyDescent="0.1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2:29" ht="13" x14ac:dyDescent="0.1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2:29" ht="13" x14ac:dyDescent="0.1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2:29" ht="13" x14ac:dyDescent="0.1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2:29" ht="13" x14ac:dyDescent="0.1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2:29" ht="13" x14ac:dyDescent="0.1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2:29" ht="13" x14ac:dyDescent="0.1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2:29" ht="13" x14ac:dyDescent="0.1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2:29" ht="13" x14ac:dyDescent="0.1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2:29" ht="13" x14ac:dyDescent="0.1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2:29" ht="13" x14ac:dyDescent="0.1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2:29" ht="13" x14ac:dyDescent="0.1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2:29" ht="13" x14ac:dyDescent="0.1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2:29" ht="13" x14ac:dyDescent="0.1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2:29" ht="13" x14ac:dyDescent="0.1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2:29" ht="13" x14ac:dyDescent="0.1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2:29" ht="13" x14ac:dyDescent="0.1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2:29" ht="13" x14ac:dyDescent="0.1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2:29" ht="13" x14ac:dyDescent="0.1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2:29" ht="13" x14ac:dyDescent="0.1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2:29" ht="13" x14ac:dyDescent="0.1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2:29" ht="13" x14ac:dyDescent="0.1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2:29" ht="13" x14ac:dyDescent="0.1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2:29" ht="13" x14ac:dyDescent="0.1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2:29" ht="13" x14ac:dyDescent="0.1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2:29" ht="13" x14ac:dyDescent="0.1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2:29" ht="13" x14ac:dyDescent="0.1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2:29" ht="13" x14ac:dyDescent="0.1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2:29" ht="13" x14ac:dyDescent="0.1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2:29" ht="13" x14ac:dyDescent="0.1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2:29" ht="13" x14ac:dyDescent="0.1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2:29" ht="13" x14ac:dyDescent="0.1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2:29" ht="13" x14ac:dyDescent="0.1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2:29" ht="13" x14ac:dyDescent="0.1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2:29" ht="13" x14ac:dyDescent="0.1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2:29" ht="13" x14ac:dyDescent="0.1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2:29" ht="13" x14ac:dyDescent="0.1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2:29" ht="13" x14ac:dyDescent="0.1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2:29" ht="13" x14ac:dyDescent="0.1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2:29" ht="13" x14ac:dyDescent="0.1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2:29" ht="13" x14ac:dyDescent="0.1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2:29" ht="13" x14ac:dyDescent="0.1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2:29" ht="13" x14ac:dyDescent="0.1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2:29" ht="13" x14ac:dyDescent="0.1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2:29" ht="13" x14ac:dyDescent="0.1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2:29" ht="13" x14ac:dyDescent="0.1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2:29" ht="13" x14ac:dyDescent="0.1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2:29" ht="13" x14ac:dyDescent="0.1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2:29" ht="13" x14ac:dyDescent="0.1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2:29" ht="13" x14ac:dyDescent="0.1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2:29" ht="13" x14ac:dyDescent="0.1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2:29" ht="13" x14ac:dyDescent="0.1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2:29" ht="13" x14ac:dyDescent="0.1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2:29" ht="13" x14ac:dyDescent="0.1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2:29" ht="13" x14ac:dyDescent="0.1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2:29" ht="13" x14ac:dyDescent="0.1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2:29" ht="13" x14ac:dyDescent="0.1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2:29" ht="13" x14ac:dyDescent="0.1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2:29" ht="13" x14ac:dyDescent="0.1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2:29" ht="13" x14ac:dyDescent="0.1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2:29" ht="13" x14ac:dyDescent="0.1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2:29" ht="13" x14ac:dyDescent="0.1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2:29" ht="13" x14ac:dyDescent="0.1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2:29" ht="13" x14ac:dyDescent="0.1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2:29" ht="13" x14ac:dyDescent="0.1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2:29" ht="13" x14ac:dyDescent="0.1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2:29" ht="13" x14ac:dyDescent="0.1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2:29" ht="13" x14ac:dyDescent="0.1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2:29" ht="13" x14ac:dyDescent="0.1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2:29" ht="13" x14ac:dyDescent="0.1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2:29" ht="13" x14ac:dyDescent="0.1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2:29" ht="13" x14ac:dyDescent="0.1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2:29" ht="13" x14ac:dyDescent="0.1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2:29" ht="13" x14ac:dyDescent="0.1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2:29" ht="13" x14ac:dyDescent="0.1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2:29" ht="13" x14ac:dyDescent="0.1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2:29" ht="13" x14ac:dyDescent="0.1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2:29" ht="13" x14ac:dyDescent="0.1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2:29" ht="13" x14ac:dyDescent="0.1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2:29" ht="13" x14ac:dyDescent="0.1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2:29" ht="13" x14ac:dyDescent="0.1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2:29" ht="13" x14ac:dyDescent="0.1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2:29" ht="13" x14ac:dyDescent="0.1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2:29" ht="13" x14ac:dyDescent="0.1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2:29" ht="13" x14ac:dyDescent="0.1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2:29" ht="13" x14ac:dyDescent="0.1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2:29" ht="13" x14ac:dyDescent="0.1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2:29" ht="13" x14ac:dyDescent="0.1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2:29" ht="13" x14ac:dyDescent="0.1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2:29" ht="13" x14ac:dyDescent="0.1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2:29" ht="13" x14ac:dyDescent="0.1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2:29" ht="13" x14ac:dyDescent="0.1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2:29" ht="13" x14ac:dyDescent="0.1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2:29" ht="13" x14ac:dyDescent="0.1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2:29" ht="13" x14ac:dyDescent="0.1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2:29" ht="13" x14ac:dyDescent="0.1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2:29" ht="13" x14ac:dyDescent="0.1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2:29" ht="13" x14ac:dyDescent="0.1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2:29" ht="13" x14ac:dyDescent="0.1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2:29" ht="13" x14ac:dyDescent="0.1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2:29" ht="13" x14ac:dyDescent="0.1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2:29" ht="13" x14ac:dyDescent="0.1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2:29" ht="13" x14ac:dyDescent="0.1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2:29" ht="13" x14ac:dyDescent="0.1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2:29" ht="13" x14ac:dyDescent="0.1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2:29" ht="13" x14ac:dyDescent="0.1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2:29" ht="13" x14ac:dyDescent="0.1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2:29" ht="13" x14ac:dyDescent="0.1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2:29" ht="13" x14ac:dyDescent="0.1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2:29" ht="13" x14ac:dyDescent="0.1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2:29" ht="13" x14ac:dyDescent="0.1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2:29" ht="13" x14ac:dyDescent="0.1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2:29" ht="13" x14ac:dyDescent="0.1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2:29" ht="13" x14ac:dyDescent="0.1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2:29" ht="13" x14ac:dyDescent="0.1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2:29" ht="13" x14ac:dyDescent="0.1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2:29" ht="13" x14ac:dyDescent="0.1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2:29" ht="13" x14ac:dyDescent="0.1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2:29" ht="13" x14ac:dyDescent="0.1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2:29" ht="13" x14ac:dyDescent="0.1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2:29" ht="13" x14ac:dyDescent="0.1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2:29" ht="13" x14ac:dyDescent="0.1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2:29" ht="13" x14ac:dyDescent="0.1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2:29" ht="13" x14ac:dyDescent="0.1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2:29" ht="13" x14ac:dyDescent="0.1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2:29" ht="13" x14ac:dyDescent="0.1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2:29" ht="13" x14ac:dyDescent="0.1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2:29" ht="13" x14ac:dyDescent="0.1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2:29" ht="13" x14ac:dyDescent="0.1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2:29" ht="13" x14ac:dyDescent="0.1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2:29" ht="13" x14ac:dyDescent="0.1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2:29" ht="13" x14ac:dyDescent="0.1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2:29" ht="13" x14ac:dyDescent="0.1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2:29" ht="13" x14ac:dyDescent="0.1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2:29" ht="13" x14ac:dyDescent="0.1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2:29" ht="13" x14ac:dyDescent="0.1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2:29" ht="13" x14ac:dyDescent="0.1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2:29" ht="13" x14ac:dyDescent="0.1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2:29" ht="13" x14ac:dyDescent="0.1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2:29" ht="13" x14ac:dyDescent="0.1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2:29" ht="13" x14ac:dyDescent="0.1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2:29" ht="13" x14ac:dyDescent="0.15">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2:29" ht="13" x14ac:dyDescent="0.15">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2:29" ht="13" x14ac:dyDescent="0.15">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2:29" ht="13" x14ac:dyDescent="0.15">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2:29" ht="13" x14ac:dyDescent="0.15">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2:29" ht="13" x14ac:dyDescent="0.15">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2:29" ht="13" x14ac:dyDescent="0.15">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2:29" ht="13" x14ac:dyDescent="0.15">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2:29" ht="13" x14ac:dyDescent="0.15">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2:29" ht="13" x14ac:dyDescent="0.15">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2:29" ht="13" x14ac:dyDescent="0.15">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2:29" ht="13" x14ac:dyDescent="0.15">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2:29" ht="13" x14ac:dyDescent="0.15">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2:29" ht="13" x14ac:dyDescent="0.15">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2:29" ht="13" x14ac:dyDescent="0.15">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2:29" ht="13" x14ac:dyDescent="0.15">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2:29" ht="13" x14ac:dyDescent="0.15">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2:29" ht="13" x14ac:dyDescent="0.15">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2:29" ht="13" x14ac:dyDescent="0.15">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2:29" ht="13" x14ac:dyDescent="0.15">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2:29" ht="13" x14ac:dyDescent="0.15">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2:29" ht="13" x14ac:dyDescent="0.15">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2:29" ht="13" x14ac:dyDescent="0.15">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2:29" ht="13" x14ac:dyDescent="0.15">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2:29" ht="13" x14ac:dyDescent="0.15">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2:29" ht="13" x14ac:dyDescent="0.15">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2:29" ht="13" x14ac:dyDescent="0.15">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2:29" ht="13" x14ac:dyDescent="0.15">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2:29" ht="13" x14ac:dyDescent="0.15">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2:29" ht="13" x14ac:dyDescent="0.15">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2:29" ht="13" x14ac:dyDescent="0.15">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2:29" ht="13" x14ac:dyDescent="0.15">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2:29" ht="13" x14ac:dyDescent="0.15">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2:29" ht="13" x14ac:dyDescent="0.15">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2:29" ht="13" x14ac:dyDescent="0.15">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2:29" ht="13" x14ac:dyDescent="0.15">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2:29" ht="13" x14ac:dyDescent="0.15">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2:29" ht="13" x14ac:dyDescent="0.15">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2:29" ht="13" x14ac:dyDescent="0.15">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2:29" ht="13" x14ac:dyDescent="0.15">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2:29" ht="13" x14ac:dyDescent="0.15">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2:29" ht="13" x14ac:dyDescent="0.15">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2:29" ht="13" x14ac:dyDescent="0.15">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2:29" ht="13" x14ac:dyDescent="0.15">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2:29" ht="13" x14ac:dyDescent="0.15">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2:29" ht="13" x14ac:dyDescent="0.15">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2:29" ht="13" x14ac:dyDescent="0.15">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2:29" ht="13" x14ac:dyDescent="0.15">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2:29" ht="13" x14ac:dyDescent="0.15">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2:29" ht="13" x14ac:dyDescent="0.15">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2:29" ht="13" x14ac:dyDescent="0.15">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2:29" ht="13" x14ac:dyDescent="0.15">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2:29" ht="13" x14ac:dyDescent="0.15">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2:29" ht="13" x14ac:dyDescent="0.15">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2:29" ht="13" x14ac:dyDescent="0.15">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2:29" ht="13" x14ac:dyDescent="0.15">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2:29" ht="13" x14ac:dyDescent="0.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2:29" ht="13" x14ac:dyDescent="0.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row r="1002" spans="2:29" ht="13" x14ac:dyDescent="0.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row>
    <row r="1003" spans="2:29" ht="13" x14ac:dyDescent="0.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row>
    <row r="1004" spans="2:29" ht="13" x14ac:dyDescent="0.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row>
    <row r="1005" spans="2:29" ht="13" x14ac:dyDescent="0.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row>
    <row r="1006" spans="2:29" ht="13" x14ac:dyDescent="0.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row>
    <row r="1007" spans="2:29" ht="13" x14ac:dyDescent="0.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row>
    <row r="1008" spans="2:29" ht="13" x14ac:dyDescent="0.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row>
    <row r="1009" spans="2:29" ht="13" x14ac:dyDescent="0.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row>
    <row r="1010" spans="2:29" ht="13" x14ac:dyDescent="0.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row>
    <row r="1011" spans="2:29" ht="13" x14ac:dyDescent="0.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row>
    <row r="1012" spans="2:29" ht="13" x14ac:dyDescent="0.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row>
    <row r="1013" spans="2:29" ht="13" x14ac:dyDescent="0.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row>
    <row r="1014" spans="2:29" ht="13" x14ac:dyDescent="0.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row>
    <row r="1015" spans="2:29" ht="13" x14ac:dyDescent="0.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row>
    <row r="1016" spans="2:29" ht="13" x14ac:dyDescent="0.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row>
    <row r="1017" spans="2:29" ht="13" x14ac:dyDescent="0.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row>
    <row r="1018" spans="2:29" ht="13" x14ac:dyDescent="0.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row>
    <row r="1019" spans="2:29" ht="13" x14ac:dyDescent="0.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row>
    <row r="1020" spans="2:29" ht="13" x14ac:dyDescent="0.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row>
    <row r="1021" spans="2:29" ht="13" x14ac:dyDescent="0.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row>
    <row r="1022" spans="2:29" ht="13" x14ac:dyDescent="0.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row>
    <row r="1023" spans="2:29" ht="13" x14ac:dyDescent="0.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row>
    <row r="1024" spans="2:29" ht="13" x14ac:dyDescent="0.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row>
    <row r="1025" spans="2:29" ht="13" x14ac:dyDescent="0.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row>
    <row r="1026" spans="2:29" ht="13" x14ac:dyDescent="0.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row>
    <row r="1027" spans="2:29" ht="13" x14ac:dyDescent="0.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row>
    <row r="1028" spans="2:29" ht="13" x14ac:dyDescent="0.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row>
    <row r="1029" spans="2:29" ht="13" x14ac:dyDescent="0.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row>
    <row r="1030" spans="2:29" ht="13" x14ac:dyDescent="0.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row>
    <row r="1031" spans="2:29" ht="13" x14ac:dyDescent="0.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row>
    <row r="1032" spans="2:29" ht="13" x14ac:dyDescent="0.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row>
    <row r="1033" spans="2:29" ht="13" x14ac:dyDescent="0.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row>
    <row r="1034" spans="2:29" ht="13" x14ac:dyDescent="0.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row>
    <row r="1035" spans="2:29" ht="13" x14ac:dyDescent="0.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row>
    <row r="1036" spans="2:29" ht="13" x14ac:dyDescent="0.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row>
    <row r="1037" spans="2:29" ht="13" x14ac:dyDescent="0.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row>
    <row r="1038" spans="2:29" ht="13" x14ac:dyDescent="0.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row>
    <row r="1039" spans="2:29" ht="13" x14ac:dyDescent="0.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row>
    <row r="1040" spans="2:29" ht="13" x14ac:dyDescent="0.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row>
    <row r="1041" spans="2:29" ht="13" x14ac:dyDescent="0.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row>
    <row r="1042" spans="2:29" ht="13" x14ac:dyDescent="0.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row>
    <row r="1043" spans="2:29" ht="13" x14ac:dyDescent="0.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row>
    <row r="1044" spans="2:29" ht="13" x14ac:dyDescent="0.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row>
    <row r="1045" spans="2:29" ht="13" x14ac:dyDescent="0.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row>
    <row r="1046" spans="2:29" ht="13" x14ac:dyDescent="0.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row>
  </sheetData>
  <sheetProtection algorithmName="SHA-512" hashValue="xJG4ew7uxO2Ny2FtP4JetSl4P0yY+cbluhQvkrA1Gnaynhfkb45iyUGd4ylHmHeGjBUhGan0O1RsJ+iIMVO2iA==" saltValue="ycMkGCB68ZZuhpZBB7XQ0g==" spinCount="100000" sheet="1" formatCells="0" formatColumns="0" formatRows="0" insertColumns="0" insertRows="0" insertHyperlinks="0"/>
  <mergeCells count="4">
    <mergeCell ref="B2:F3"/>
    <mergeCell ref="H2:J2"/>
    <mergeCell ref="H3:J3"/>
    <mergeCell ref="E5:F5"/>
  </mergeCells>
  <conditionalFormatting sqref="E18:N19">
    <cfRule type="expression" dxfId="41" priority="4">
      <formula>IF(E17="","",1)</formula>
    </cfRule>
  </conditionalFormatting>
  <conditionalFormatting sqref="I32">
    <cfRule type="notContainsBlanks" dxfId="40" priority="5">
      <formula>LEN(TRIM(I32))&gt;0</formula>
    </cfRule>
  </conditionalFormatting>
  <conditionalFormatting sqref="E24:N24">
    <cfRule type="expression" dxfId="39" priority="6">
      <formula>IF(E17="","",1)</formula>
    </cfRule>
  </conditionalFormatting>
  <conditionalFormatting sqref="E31:N31">
    <cfRule type="expression" dxfId="38" priority="7">
      <formula>IF(E17="","",1)</formula>
    </cfRule>
  </conditionalFormatting>
  <conditionalFormatting sqref="E32:N32">
    <cfRule type="expression" dxfId="37" priority="8">
      <formula>IF(E17="","",1)</formula>
    </cfRule>
  </conditionalFormatting>
  <conditionalFormatting sqref="E45:N46 E20:N20 E22:N22 E68:N70 E49:N66">
    <cfRule type="notContainsBlanks" dxfId="36" priority="9">
      <formula>LEN(TRIM(E20))&gt;0</formula>
    </cfRule>
  </conditionalFormatting>
  <conditionalFormatting sqref="E29:N29">
    <cfRule type="notContainsBlanks" dxfId="35" priority="10">
      <formula>LEN(TRIM(E29))&gt;0</formula>
    </cfRule>
  </conditionalFormatting>
  <conditionalFormatting sqref="E34:N34">
    <cfRule type="expression" dxfId="34" priority="11">
      <formula>IF(E17="","",1)</formula>
    </cfRule>
  </conditionalFormatting>
  <conditionalFormatting sqref="E35:N35">
    <cfRule type="expression" dxfId="33" priority="12">
      <formula>IF(E17="","",1)</formula>
    </cfRule>
  </conditionalFormatting>
  <conditionalFormatting sqref="E21:N21">
    <cfRule type="cellIs" dxfId="32" priority="3" operator="greaterThan">
      <formula>0</formula>
    </cfRule>
  </conditionalFormatting>
  <conditionalFormatting sqref="E25:N25">
    <cfRule type="expression" dxfId="31" priority="2">
      <formula>IF(E24="","",1)</formula>
    </cfRule>
  </conditionalFormatting>
  <conditionalFormatting sqref="E27:N27">
    <cfRule type="cellIs" dxfId="30" priority="1" operator="greaterThan">
      <formula>0</formula>
    </cfRule>
  </conditionalFormatting>
  <pageMargins left="0.7" right="0.7" top="0.75" bottom="0.75" header="0.3" footer="0.3"/>
  <pageSetup orientation="portrait" horizontalDpi="0" verticalDpi="0"/>
  <ignoredErrors>
    <ignoredError sqref="E17:N17 E24:N26" unlockedFormula="1"/>
    <ignoredError sqref="E27:N27" evalError="1" unlockedFormula="1"/>
  </ignoredError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2537-7B64-D640-8007-DBA11632D46F}">
  <sheetPr>
    <outlinePr summaryBelow="0" summaryRight="0"/>
    <pageSetUpPr autoPageBreaks="0"/>
  </sheetPr>
  <dimension ref="B1:AC1046"/>
  <sheetViews>
    <sheetView zoomScale="125" workbookViewId="0">
      <selection activeCell="E5" sqref="E5:F5"/>
    </sheetView>
  </sheetViews>
  <sheetFormatPr baseColWidth="10" defaultColWidth="14.5" defaultRowHeight="15.75" customHeight="1" x14ac:dyDescent="0.15"/>
  <cols>
    <col min="1" max="1" width="2.5" style="1" customWidth="1"/>
    <col min="2" max="2" width="38" style="1" customWidth="1"/>
    <col min="3" max="3" width="13.83203125" style="1" hidden="1" customWidth="1"/>
    <col min="4" max="4" width="15.1640625" style="1" hidden="1" customWidth="1"/>
    <col min="5" max="6" width="14.5" style="1"/>
    <col min="7" max="7" width="14.5" style="1" customWidth="1"/>
    <col min="8" max="16384" width="14.5" style="1"/>
  </cols>
  <sheetData>
    <row r="1" spans="2:29" ht="15.75" customHeight="1" thickBot="1" x14ac:dyDescent="0.2"/>
    <row r="2" spans="2:29" ht="15.75" customHeight="1" x14ac:dyDescent="0.15">
      <c r="B2" s="55" t="s">
        <v>0</v>
      </c>
      <c r="C2" s="55"/>
      <c r="D2" s="55"/>
      <c r="E2" s="55"/>
      <c r="F2" s="55"/>
      <c r="H2" s="56" t="s">
        <v>1</v>
      </c>
      <c r="I2" s="57"/>
      <c r="J2" s="58"/>
      <c r="L2" s="2"/>
      <c r="P2" s="2"/>
      <c r="Q2" s="2"/>
      <c r="R2" s="2"/>
      <c r="S2" s="2"/>
      <c r="T2" s="2"/>
      <c r="U2" s="2"/>
      <c r="V2" s="2"/>
      <c r="W2" s="2"/>
      <c r="X2" s="2"/>
      <c r="Y2" s="2"/>
      <c r="Z2" s="2"/>
      <c r="AA2" s="2"/>
      <c r="AB2" s="2"/>
      <c r="AC2" s="2"/>
    </row>
    <row r="3" spans="2:29" ht="15.75" customHeight="1" x14ac:dyDescent="0.15">
      <c r="B3" s="55"/>
      <c r="C3" s="55"/>
      <c r="D3" s="55"/>
      <c r="E3" s="55"/>
      <c r="F3" s="55"/>
      <c r="H3" s="59" t="s">
        <v>2</v>
      </c>
      <c r="I3" s="60"/>
      <c r="J3" s="61"/>
      <c r="L3" s="2"/>
      <c r="P3" s="2"/>
      <c r="Q3" s="2"/>
      <c r="R3" s="2"/>
      <c r="S3" s="2"/>
      <c r="T3" s="2"/>
      <c r="U3" s="2"/>
      <c r="V3" s="2"/>
      <c r="W3" s="2"/>
      <c r="X3" s="2"/>
      <c r="Y3" s="2"/>
      <c r="Z3" s="2"/>
      <c r="AA3" s="2"/>
      <c r="AB3" s="2"/>
      <c r="AC3" s="2"/>
    </row>
    <row r="4" spans="2:29" ht="15.75" customHeight="1" thickBot="1" x14ac:dyDescent="0.2">
      <c r="B4" s="2"/>
      <c r="C4" s="2"/>
      <c r="D4" s="2"/>
      <c r="E4" s="2"/>
      <c r="F4" s="2"/>
      <c r="H4" s="3" t="s">
        <v>3</v>
      </c>
      <c r="I4" s="4"/>
      <c r="J4" s="5"/>
      <c r="L4" s="2"/>
      <c r="P4" s="2"/>
      <c r="Q4" s="2"/>
      <c r="R4" s="2"/>
      <c r="S4" s="2"/>
      <c r="T4" s="2"/>
      <c r="U4" s="2"/>
      <c r="V4" s="2"/>
      <c r="W4" s="2"/>
      <c r="X4" s="2"/>
      <c r="Y4" s="2"/>
      <c r="Z4" s="2"/>
      <c r="AA4" s="2"/>
      <c r="AB4" s="2"/>
      <c r="AC4" s="2"/>
    </row>
    <row r="5" spans="2:29" ht="15.75" customHeight="1" x14ac:dyDescent="0.15">
      <c r="B5" s="6" t="s">
        <v>41</v>
      </c>
      <c r="C5" s="38"/>
      <c r="D5" s="38"/>
      <c r="E5" s="62"/>
      <c r="F5" s="63"/>
      <c r="L5" s="2"/>
      <c r="P5" s="2"/>
      <c r="Q5" s="2"/>
      <c r="R5" s="2"/>
      <c r="S5" s="2"/>
      <c r="T5" s="2"/>
      <c r="U5" s="2"/>
      <c r="V5" s="2"/>
      <c r="W5" s="2"/>
      <c r="X5" s="2"/>
      <c r="Y5" s="2"/>
      <c r="Z5" s="2"/>
      <c r="AA5" s="2"/>
      <c r="AB5" s="2"/>
      <c r="AC5" s="2"/>
    </row>
    <row r="6" spans="2:29" ht="15.75" customHeight="1" x14ac:dyDescent="0.15">
      <c r="B6" s="7"/>
      <c r="C6" s="32"/>
      <c r="D6" s="32"/>
      <c r="E6" s="2"/>
      <c r="F6" s="8"/>
      <c r="L6" s="2"/>
      <c r="Q6" s="2"/>
      <c r="R6" s="2"/>
      <c r="S6" s="2"/>
      <c r="T6" s="2"/>
      <c r="U6" s="2"/>
      <c r="V6" s="2"/>
      <c r="W6" s="2"/>
      <c r="X6" s="2"/>
      <c r="Y6" s="2"/>
      <c r="Z6" s="2"/>
      <c r="AA6" s="2"/>
      <c r="AB6" s="2"/>
      <c r="AC6" s="2"/>
    </row>
    <row r="7" spans="2:29" ht="15.75" customHeight="1" x14ac:dyDescent="0.15">
      <c r="B7" s="7" t="s">
        <v>4</v>
      </c>
      <c r="C7" s="32"/>
      <c r="D7" s="32"/>
      <c r="E7" s="35"/>
      <c r="F7" s="9" t="s">
        <v>5</v>
      </c>
      <c r="L7" s="2"/>
      <c r="Q7" s="2"/>
      <c r="R7" s="2"/>
      <c r="S7" s="2"/>
      <c r="T7" s="2"/>
      <c r="U7" s="2"/>
      <c r="V7" s="2"/>
      <c r="W7" s="2"/>
      <c r="X7" s="2"/>
      <c r="Y7" s="2"/>
      <c r="Z7" s="2"/>
      <c r="AA7" s="2"/>
      <c r="AB7" s="2"/>
      <c r="AC7" s="2"/>
    </row>
    <row r="8" spans="2:29" ht="15.75" customHeight="1" x14ac:dyDescent="0.15">
      <c r="B8" s="7" t="s">
        <v>47</v>
      </c>
      <c r="C8" s="32"/>
      <c r="D8" s="32"/>
      <c r="E8" s="36"/>
      <c r="F8" s="9" t="s">
        <v>7</v>
      </c>
      <c r="I8" s="2"/>
      <c r="L8" s="2"/>
      <c r="Q8" s="2"/>
      <c r="R8" s="2"/>
      <c r="S8" s="2"/>
      <c r="T8" s="2"/>
      <c r="U8" s="2"/>
      <c r="V8" s="2"/>
      <c r="W8" s="2"/>
      <c r="X8" s="2"/>
      <c r="Y8" s="2"/>
      <c r="Z8" s="2"/>
      <c r="AA8" s="2"/>
      <c r="AB8" s="2"/>
      <c r="AC8" s="2"/>
    </row>
    <row r="9" spans="2:29" ht="15.75" hidden="1" customHeight="1" x14ac:dyDescent="0.15">
      <c r="B9" s="10" t="s">
        <v>6</v>
      </c>
      <c r="C9" s="39"/>
      <c r="D9" s="39"/>
      <c r="E9" s="36">
        <f>ROUNDDOWN(E8/12,0)</f>
        <v>0</v>
      </c>
      <c r="F9" s="11" t="s">
        <v>8</v>
      </c>
      <c r="G9" s="12">
        <f>E8-(E9*12)</f>
        <v>0</v>
      </c>
      <c r="I9" s="2"/>
      <c r="L9" s="2"/>
      <c r="P9" s="13"/>
      <c r="Q9" s="2"/>
      <c r="R9" s="2"/>
      <c r="S9" s="2"/>
      <c r="T9" s="2"/>
      <c r="U9" s="2"/>
      <c r="V9" s="2"/>
      <c r="W9" s="2"/>
      <c r="X9" s="2"/>
      <c r="Y9" s="2"/>
      <c r="Z9" s="2"/>
      <c r="AA9" s="2"/>
      <c r="AB9" s="2"/>
      <c r="AC9" s="2"/>
    </row>
    <row r="10" spans="2:29" ht="15.75" customHeight="1" x14ac:dyDescent="0.15">
      <c r="B10" s="33" t="s">
        <v>46</v>
      </c>
      <c r="C10" s="39"/>
      <c r="D10" s="39"/>
      <c r="E10" s="51"/>
      <c r="F10" s="34" t="s">
        <v>45</v>
      </c>
      <c r="G10" s="37"/>
      <c r="I10" s="2"/>
      <c r="L10" s="2"/>
      <c r="P10" s="13"/>
      <c r="Q10" s="2"/>
      <c r="R10" s="2"/>
      <c r="S10" s="2"/>
      <c r="T10" s="2"/>
      <c r="U10" s="2"/>
      <c r="V10" s="2"/>
      <c r="W10" s="2"/>
      <c r="X10" s="2"/>
      <c r="Y10" s="2"/>
      <c r="Z10" s="2"/>
      <c r="AA10" s="2"/>
      <c r="AB10" s="2"/>
      <c r="AC10" s="2"/>
    </row>
    <row r="11" spans="2:29" ht="15.75" customHeight="1" x14ac:dyDescent="0.15">
      <c r="B11" s="33" t="s">
        <v>42</v>
      </c>
      <c r="C11" s="40"/>
      <c r="D11" s="40"/>
      <c r="E11" s="50"/>
      <c r="F11" s="34" t="s">
        <v>24</v>
      </c>
      <c r="G11" s="37"/>
      <c r="I11" s="2"/>
      <c r="L11" s="2"/>
      <c r="P11" s="13"/>
      <c r="Q11" s="2"/>
      <c r="R11" s="2"/>
      <c r="S11" s="2"/>
      <c r="T11" s="2"/>
      <c r="U11" s="2"/>
      <c r="V11" s="2"/>
      <c r="W11" s="2"/>
      <c r="X11" s="2"/>
      <c r="Y11" s="2"/>
      <c r="Z11" s="2"/>
      <c r="AA11" s="2"/>
      <c r="AB11" s="2"/>
      <c r="AC11" s="2"/>
    </row>
    <row r="12" spans="2:29" ht="15.75" customHeight="1" x14ac:dyDescent="0.15">
      <c r="B12" s="33" t="s">
        <v>43</v>
      </c>
      <c r="C12" s="40"/>
      <c r="D12" s="40"/>
      <c r="E12" s="44"/>
      <c r="F12" s="34" t="s">
        <v>24</v>
      </c>
      <c r="G12" s="37"/>
      <c r="I12" s="2"/>
      <c r="L12" s="2"/>
      <c r="P12" s="13"/>
      <c r="Q12" s="2"/>
      <c r="R12" s="2"/>
      <c r="S12" s="2"/>
      <c r="T12" s="2"/>
      <c r="U12" s="2"/>
      <c r="V12" s="2"/>
      <c r="W12" s="2"/>
      <c r="X12" s="2"/>
      <c r="Y12" s="2"/>
      <c r="Z12" s="2"/>
      <c r="AA12" s="2"/>
      <c r="AB12" s="2"/>
      <c r="AC12" s="2"/>
    </row>
    <row r="13" spans="2:29" ht="15.75" customHeight="1" x14ac:dyDescent="0.15">
      <c r="B13" s="7" t="s">
        <v>9</v>
      </c>
      <c r="C13" s="32"/>
      <c r="D13" s="32"/>
      <c r="E13" s="52"/>
      <c r="F13" s="9" t="s">
        <v>10</v>
      </c>
      <c r="I13" s="2"/>
      <c r="L13" s="2"/>
      <c r="P13" s="13"/>
      <c r="Q13" s="2"/>
      <c r="R13" s="2"/>
      <c r="S13" s="2"/>
      <c r="T13" s="2"/>
      <c r="U13" s="2"/>
      <c r="V13" s="2"/>
      <c r="W13" s="2"/>
      <c r="X13" s="2"/>
      <c r="Y13" s="2"/>
      <c r="Z13" s="2"/>
      <c r="AA13" s="2"/>
      <c r="AB13" s="2"/>
      <c r="AC13" s="2"/>
    </row>
    <row r="14" spans="2:29" ht="15.75" customHeight="1" thickBot="1" x14ac:dyDescent="0.2">
      <c r="B14" s="14" t="s">
        <v>11</v>
      </c>
      <c r="C14" s="41"/>
      <c r="D14" s="41"/>
      <c r="E14" s="53"/>
      <c r="F14" s="15" t="s">
        <v>10</v>
      </c>
      <c r="Q14" s="2"/>
      <c r="R14" s="2"/>
      <c r="S14" s="2"/>
      <c r="T14" s="2"/>
      <c r="U14" s="2"/>
      <c r="V14" s="2"/>
      <c r="W14" s="2"/>
      <c r="X14" s="2"/>
      <c r="Y14" s="2"/>
      <c r="Z14" s="2"/>
      <c r="AA14" s="2"/>
      <c r="AB14" s="2"/>
      <c r="AC14" s="2"/>
    </row>
    <row r="15" spans="2:29" ht="15.75" customHeight="1" x14ac:dyDescent="0.15">
      <c r="B15" s="16"/>
      <c r="C15" s="16"/>
      <c r="D15" s="16"/>
      <c r="E15" s="2"/>
      <c r="F15" s="2"/>
      <c r="G15" s="2"/>
      <c r="H15" s="2"/>
      <c r="I15" s="2"/>
      <c r="J15" s="2"/>
      <c r="K15" s="2"/>
      <c r="L15" s="2"/>
      <c r="M15" s="2"/>
      <c r="N15" s="2"/>
      <c r="O15" s="2"/>
      <c r="P15" s="2"/>
      <c r="Q15" s="2"/>
      <c r="R15" s="2"/>
      <c r="S15" s="2"/>
      <c r="T15" s="2"/>
      <c r="U15" s="2"/>
      <c r="V15" s="2"/>
      <c r="W15" s="2"/>
      <c r="X15" s="2"/>
      <c r="Y15" s="2"/>
      <c r="Z15" s="2"/>
      <c r="AA15" s="2"/>
      <c r="AB15" s="2"/>
      <c r="AC15" s="2"/>
    </row>
    <row r="16" spans="2:29" ht="15.75" customHeight="1" x14ac:dyDescent="0.15">
      <c r="B16" s="16"/>
      <c r="C16" s="16"/>
      <c r="D16" s="16"/>
      <c r="E16" s="2"/>
      <c r="F16" s="2"/>
      <c r="G16" s="2"/>
      <c r="H16" s="2"/>
      <c r="I16" s="2"/>
      <c r="J16" s="2"/>
      <c r="K16" s="2"/>
      <c r="L16" s="2"/>
      <c r="M16" s="2"/>
      <c r="N16" s="2"/>
      <c r="O16" s="2"/>
      <c r="P16" s="2"/>
      <c r="Q16" s="2"/>
      <c r="R16" s="2"/>
      <c r="S16" s="2"/>
      <c r="T16" s="2"/>
      <c r="U16" s="2"/>
      <c r="V16" s="2"/>
      <c r="W16" s="2"/>
      <c r="X16" s="2"/>
      <c r="Y16" s="2"/>
      <c r="Z16" s="2"/>
      <c r="AA16" s="2"/>
      <c r="AB16" s="2"/>
      <c r="AC16" s="2"/>
    </row>
    <row r="17" spans="2:29" ht="15.75" customHeight="1" x14ac:dyDescent="0.15">
      <c r="B17" s="17" t="s">
        <v>12</v>
      </c>
      <c r="C17" s="17" t="s">
        <v>25</v>
      </c>
      <c r="D17" s="17"/>
      <c r="E17" s="18" t="str">
        <f>IF(E22=TRUE,1,"")</f>
        <v/>
      </c>
      <c r="F17" s="18" t="str">
        <f>IF(F22=TRUE,2,"")</f>
        <v/>
      </c>
      <c r="G17" s="18" t="str">
        <f>IF(G22=TRUE,3,"")</f>
        <v/>
      </c>
      <c r="H17" s="18" t="str">
        <f>IF(H22=TRUE,4,"")</f>
        <v/>
      </c>
      <c r="I17" s="18" t="str">
        <f>IF(I22=TRUE,5,"")</f>
        <v/>
      </c>
      <c r="J17" s="18" t="str">
        <f>IF(J22=TRUE,6,"")</f>
        <v/>
      </c>
      <c r="K17" s="18" t="str">
        <f>IF(K22=TRUE,7,"")</f>
        <v/>
      </c>
      <c r="L17" s="18" t="str">
        <f>IF(L22=TRUE,8,"")</f>
        <v/>
      </c>
      <c r="M17" s="18" t="str">
        <f>IF(M22=TRUE,9,"")</f>
        <v/>
      </c>
      <c r="N17" s="18" t="str">
        <f>IF(N22=TRUE,10,"")</f>
        <v/>
      </c>
      <c r="O17" s="2"/>
      <c r="P17" s="2"/>
      <c r="Q17" s="2"/>
      <c r="R17" s="2"/>
      <c r="S17" s="2"/>
      <c r="T17" s="2"/>
      <c r="U17" s="2"/>
      <c r="V17" s="2"/>
      <c r="W17" s="2"/>
      <c r="X17" s="2"/>
      <c r="Y17" s="2"/>
      <c r="Z17" s="2"/>
      <c r="AA17" s="2"/>
      <c r="AB17" s="2"/>
      <c r="AC17" s="2"/>
    </row>
    <row r="18" spans="2:29" s="87" customFormat="1" ht="15.75" customHeight="1" x14ac:dyDescent="0.15">
      <c r="B18" s="85" t="s">
        <v>13</v>
      </c>
      <c r="C18" s="85"/>
      <c r="D18" s="85"/>
      <c r="E18" s="88"/>
      <c r="F18" s="88"/>
      <c r="G18" s="88"/>
      <c r="H18" s="88"/>
      <c r="I18" s="88"/>
      <c r="J18" s="88"/>
      <c r="K18" s="88"/>
      <c r="L18" s="88"/>
      <c r="M18" s="88"/>
      <c r="N18" s="88"/>
      <c r="O18" s="86"/>
      <c r="P18" s="86"/>
      <c r="Q18" s="86"/>
      <c r="R18" s="86"/>
      <c r="S18" s="86"/>
      <c r="T18" s="86"/>
      <c r="U18" s="86"/>
      <c r="V18" s="86"/>
      <c r="W18" s="86"/>
      <c r="X18" s="86"/>
      <c r="Y18" s="86"/>
      <c r="Z18" s="86"/>
      <c r="AA18" s="86"/>
      <c r="AB18" s="86"/>
      <c r="AC18" s="86"/>
    </row>
    <row r="19" spans="2:29" s="84" customFormat="1" ht="15.75" hidden="1" customHeight="1" x14ac:dyDescent="0.15">
      <c r="B19" s="82" t="s">
        <v>14</v>
      </c>
      <c r="C19" s="82"/>
      <c r="D19" s="82"/>
      <c r="E19" s="21">
        <f>IF(($E$8/12)&gt;1,"",($E$7*E18*$G$9*1/12))</f>
        <v>0</v>
      </c>
      <c r="F19" s="21">
        <f>IF(($E$8/12)&gt;2,"",($E$7*F18*$G$9*1/12))</f>
        <v>0</v>
      </c>
      <c r="G19" s="21">
        <f>IF(($E$8/12)&gt;3,"",($E$7*G18*$G$9*1/12))</f>
        <v>0</v>
      </c>
      <c r="H19" s="21">
        <f>IF(($E$8/12)&gt;4,"",($E$7*H18*$G$9*1/12))</f>
        <v>0</v>
      </c>
      <c r="I19" s="21">
        <f>IF(($E$8/12)&gt;5,"",($E$7*I18*$G$9*1/12))</f>
        <v>0</v>
      </c>
      <c r="J19" s="21">
        <f>IF(($E$8/12)&gt;6,"",($E$7*J18*$G$9*1/12))</f>
        <v>0</v>
      </c>
      <c r="K19" s="21">
        <f>IF(($E$8/12)&gt;7,"",($E$7*K18*$G$9*1/12))</f>
        <v>0</v>
      </c>
      <c r="L19" s="21">
        <f>IF(($E$8/12)&gt;8,"",($E$7*L18*$G$9*1/12))</f>
        <v>0</v>
      </c>
      <c r="M19" s="21">
        <f>IF(($E$8/12)&gt;9,"",($E$7*M18*$G$9*1/12))</f>
        <v>0</v>
      </c>
      <c r="N19" s="21">
        <f>IF(($E$8/12)&gt;10,"",($E$7*N18*$G$9*1/12))</f>
        <v>0</v>
      </c>
      <c r="O19" s="81"/>
      <c r="P19" s="81"/>
      <c r="Q19" s="81"/>
      <c r="R19" s="81"/>
      <c r="S19" s="81"/>
      <c r="T19" s="81"/>
      <c r="U19" s="81"/>
      <c r="V19" s="81"/>
      <c r="W19" s="81"/>
      <c r="X19" s="81"/>
      <c r="Y19" s="81"/>
      <c r="Z19" s="81"/>
      <c r="AA19" s="81"/>
      <c r="AB19" s="81"/>
      <c r="AC19" s="81"/>
    </row>
    <row r="20" spans="2:29" s="84" customFormat="1" ht="15.75" hidden="1" customHeight="1" x14ac:dyDescent="0.15">
      <c r="E20" s="22" t="b">
        <f>IF(AND(E17="",""),($G$9&lt;1),E18*$E$7)</f>
        <v>1</v>
      </c>
      <c r="F20" s="22" t="b">
        <f>IF(AND(F17="",""),($G$9&lt;1),F18*$E$7)</f>
        <v>1</v>
      </c>
      <c r="G20" s="22" t="b">
        <f>IF(AND(G17="",""),($G$9&lt;1),G18*$E$7)</f>
        <v>1</v>
      </c>
      <c r="H20" s="22" t="b">
        <f t="shared" ref="H20:N20" si="0">IF(AND(H17="",""),($G$9&lt;1),H18*$E$7)</f>
        <v>1</v>
      </c>
      <c r="I20" s="22" t="b">
        <f t="shared" si="0"/>
        <v>1</v>
      </c>
      <c r="J20" s="22" t="b">
        <f t="shared" si="0"/>
        <v>1</v>
      </c>
      <c r="K20" s="22" t="b">
        <f t="shared" si="0"/>
        <v>1</v>
      </c>
      <c r="L20" s="22" t="b">
        <f t="shared" si="0"/>
        <v>1</v>
      </c>
      <c r="M20" s="22" t="b">
        <f t="shared" si="0"/>
        <v>1</v>
      </c>
      <c r="N20" s="22" t="b">
        <f t="shared" si="0"/>
        <v>1</v>
      </c>
      <c r="O20" s="81"/>
      <c r="P20" s="81"/>
      <c r="Q20" s="81"/>
      <c r="R20" s="81"/>
      <c r="S20" s="81"/>
      <c r="T20" s="81"/>
      <c r="U20" s="81"/>
      <c r="V20" s="81"/>
      <c r="W20" s="81"/>
      <c r="X20" s="81"/>
      <c r="Y20" s="81"/>
      <c r="Z20" s="81"/>
      <c r="AA20" s="81"/>
      <c r="AB20" s="81"/>
      <c r="AC20" s="81"/>
    </row>
    <row r="21" spans="2:29" s="84" customFormat="1" ht="15.75" customHeight="1" x14ac:dyDescent="0.15">
      <c r="B21" s="82" t="s">
        <v>15</v>
      </c>
      <c r="C21" s="82"/>
      <c r="D21" s="82"/>
      <c r="E21" s="23">
        <f t="shared" ref="E21:N21" si="1">IF($E$8/12&gt;=E17,E20,E19)</f>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81"/>
      <c r="P21" s="81"/>
      <c r="Q21" s="81"/>
      <c r="R21" s="81"/>
      <c r="S21" s="81"/>
      <c r="T21" s="81"/>
      <c r="U21" s="81"/>
      <c r="V21" s="81"/>
      <c r="W21" s="81"/>
      <c r="X21" s="81"/>
      <c r="Y21" s="81"/>
      <c r="Z21" s="81"/>
      <c r="AA21" s="81"/>
      <c r="AB21" s="81"/>
      <c r="AC21" s="81"/>
    </row>
    <row r="22" spans="2:29" ht="15.75" hidden="1" customHeight="1" x14ac:dyDescent="0.15">
      <c r="B22" s="16"/>
      <c r="C22" s="16"/>
      <c r="D22" s="16"/>
      <c r="E22" s="22" t="b">
        <f>IF(AND($E$8/12&gt;0,$F$9&gt;0),TRUE,FALSE)</f>
        <v>0</v>
      </c>
      <c r="F22" s="22" t="b">
        <f>IF(AND($E$8/12&gt;1,$F$9&gt;0),TRUE,FALSE)</f>
        <v>0</v>
      </c>
      <c r="G22" s="22" t="b">
        <f>IF(AND($E$8/12&gt;2,$F$9&gt;0),TRUE,FALSE)</f>
        <v>0</v>
      </c>
      <c r="H22" s="22" t="b">
        <f>IF(AND($E$8/12&gt;3,$F$9&gt;0),TRUE,FALSE)</f>
        <v>0</v>
      </c>
      <c r="I22" s="22" t="b">
        <f>IF(AND($E$8/12&gt;4,$F$9&gt;0),TRUE,FALSE)</f>
        <v>0</v>
      </c>
      <c r="J22" s="22" t="b">
        <f>IF(AND($E$8/12&gt;5,$F$9&gt;0),TRUE,FALSE)</f>
        <v>0</v>
      </c>
      <c r="K22" s="22" t="b">
        <f>IF(AND($E$8/12&gt;6,$F$9&gt;0),TRUE,FALSE)</f>
        <v>0</v>
      </c>
      <c r="L22" s="22" t="b">
        <f>IF(AND($E$8/12&gt;7,$F$9&gt;0),TRUE,FALSE)</f>
        <v>0</v>
      </c>
      <c r="M22" s="22" t="b">
        <f>IF(AND($E$8/12&gt;8,$F$9&gt;0),TRUE,FALSE)</f>
        <v>0</v>
      </c>
      <c r="N22" s="22" t="b">
        <f>IF(AND($E$8/12&gt;9,$F$9&gt;0),TRUE,FALSE)</f>
        <v>0</v>
      </c>
      <c r="O22" s="2"/>
      <c r="P22" s="2"/>
      <c r="Q22" s="2"/>
      <c r="R22" s="2"/>
      <c r="S22" s="20"/>
      <c r="T22" s="2"/>
      <c r="U22" s="2"/>
      <c r="V22" s="2"/>
      <c r="W22" s="2"/>
      <c r="X22" s="2"/>
      <c r="Y22" s="2"/>
      <c r="Z22" s="2"/>
      <c r="AA22" s="2"/>
      <c r="AB22" s="2"/>
      <c r="AC22" s="2"/>
    </row>
    <row r="23" spans="2:29" ht="15.75" customHeight="1" x14ac:dyDescent="0.15">
      <c r="B23" s="16"/>
      <c r="C23" s="16"/>
      <c r="D23" s="16"/>
      <c r="E23" s="19"/>
      <c r="F23" s="19"/>
      <c r="G23" s="19"/>
      <c r="H23" s="19"/>
      <c r="I23" s="19"/>
      <c r="J23" s="19"/>
      <c r="K23" s="19"/>
      <c r="L23" s="19"/>
      <c r="M23" s="2"/>
      <c r="N23" s="2"/>
      <c r="O23" s="2"/>
      <c r="P23" s="2"/>
      <c r="Q23" s="2"/>
      <c r="R23" s="2"/>
      <c r="S23" s="2"/>
      <c r="T23" s="2"/>
      <c r="U23" s="2"/>
      <c r="V23" s="2"/>
      <c r="W23" s="2"/>
      <c r="X23" s="2"/>
      <c r="Y23" s="2"/>
      <c r="Z23" s="2"/>
      <c r="AA23" s="2"/>
      <c r="AB23" s="2"/>
      <c r="AC23" s="2"/>
    </row>
    <row r="24" spans="2:29" s="89" customFormat="1" ht="15.75" customHeight="1" x14ac:dyDescent="0.15">
      <c r="B24" s="85" t="s">
        <v>16</v>
      </c>
      <c r="C24" s="85"/>
      <c r="D24" s="85"/>
      <c r="E24" s="99" t="str">
        <f>IF(E17="","",E10)</f>
        <v/>
      </c>
      <c r="F24" s="99" t="str">
        <f>IF(F17="","",E24*(1+$E$11))</f>
        <v/>
      </c>
      <c r="G24" s="99" t="str">
        <f t="shared" ref="G24:N24" si="2">IF(G17="","",F24*(1+$E$11))</f>
        <v/>
      </c>
      <c r="H24" s="99" t="str">
        <f t="shared" si="2"/>
        <v/>
      </c>
      <c r="I24" s="99" t="str">
        <f t="shared" si="2"/>
        <v/>
      </c>
      <c r="J24" s="99" t="str">
        <f t="shared" si="2"/>
        <v/>
      </c>
      <c r="K24" s="99" t="str">
        <f t="shared" si="2"/>
        <v/>
      </c>
      <c r="L24" s="99" t="str">
        <f t="shared" si="2"/>
        <v/>
      </c>
      <c r="M24" s="99" t="str">
        <f t="shared" si="2"/>
        <v/>
      </c>
      <c r="N24" s="99" t="str">
        <f t="shared" si="2"/>
        <v/>
      </c>
      <c r="O24" s="88"/>
      <c r="P24" s="88"/>
      <c r="Q24" s="88"/>
      <c r="R24" s="88"/>
      <c r="S24" s="88"/>
      <c r="T24" s="88"/>
      <c r="U24" s="88"/>
      <c r="V24" s="88"/>
      <c r="W24" s="88"/>
      <c r="X24" s="88"/>
      <c r="Y24" s="88"/>
      <c r="Z24" s="88"/>
      <c r="AA24" s="88"/>
      <c r="AB24" s="88"/>
      <c r="AC24" s="88"/>
    </row>
    <row r="25" spans="2:29" s="83" customFormat="1" ht="15.75" hidden="1" customHeight="1" x14ac:dyDescent="0.15">
      <c r="B25" s="82" t="s">
        <v>17</v>
      </c>
      <c r="C25" s="82"/>
      <c r="D25" s="82"/>
      <c r="E25" s="21" t="e">
        <f>IF(($E$8/12)&gt;1,"",($E$7*E24*$G$9*1/12))</f>
        <v>#VALUE!</v>
      </c>
      <c r="F25" s="21" t="e">
        <f>IF(($E$8/12)&gt;2,"",($E$7*F24*$G$9*1/12))</f>
        <v>#VALUE!</v>
      </c>
      <c r="G25" s="21" t="e">
        <f>IF(($E$8/12)&gt;3,"",($E$7*G24*$G$9*1/12))</f>
        <v>#VALUE!</v>
      </c>
      <c r="H25" s="21" t="e">
        <f>IF(($E$8/12)&gt;4,"",($E$7*H24*$G$9*1/12))</f>
        <v>#VALUE!</v>
      </c>
      <c r="I25" s="21" t="e">
        <f>IF(($E$8/12)&gt;5,"",($E$7*I24*$G$9*1/12))</f>
        <v>#VALUE!</v>
      </c>
      <c r="J25" s="21" t="e">
        <f>IF(($E$8/12)&gt;6,"",($E$7*J24*$G$9*1/12))</f>
        <v>#VALUE!</v>
      </c>
      <c r="K25" s="21" t="e">
        <f>IF(($E$8/12)&gt;7,"",($E$7*K24*$G$9*1/12))</f>
        <v>#VALUE!</v>
      </c>
      <c r="L25" s="21" t="e">
        <f>IF(($E$8/12)&gt;8,"",($E$7*L24*$G$9*1/12))</f>
        <v>#VALUE!</v>
      </c>
      <c r="M25" s="21" t="e">
        <f>IF(($E$8/12)&gt;9,"",($E$7*M24*$G$9*1/12))</f>
        <v>#VALUE!</v>
      </c>
      <c r="N25" s="21" t="e">
        <f>IF(($E$8/12)&gt;10,"",($E$7*N24*$G$9*1/12))</f>
        <v>#VALUE!</v>
      </c>
      <c r="O25" s="21"/>
      <c r="P25" s="21"/>
      <c r="Q25" s="21"/>
      <c r="R25" s="21"/>
      <c r="S25" s="21"/>
      <c r="T25" s="21"/>
      <c r="U25" s="21"/>
      <c r="V25" s="21"/>
      <c r="W25" s="21"/>
      <c r="X25" s="21"/>
      <c r="Y25" s="21"/>
      <c r="Z25" s="21"/>
      <c r="AA25" s="21"/>
      <c r="AB25" s="21"/>
      <c r="AC25" s="21"/>
    </row>
    <row r="26" spans="2:29" s="83" customFormat="1" ht="15.75" hidden="1" customHeight="1" x14ac:dyDescent="0.15">
      <c r="B26" s="82"/>
      <c r="C26" s="82"/>
      <c r="D26" s="82"/>
      <c r="E26" s="21" t="b">
        <f t="shared" ref="E26:N26" si="3">IF(AND(E17="",""),($G$9&lt;1),E24*$E$7)</f>
        <v>1</v>
      </c>
      <c r="F26" s="21" t="b">
        <f t="shared" si="3"/>
        <v>1</v>
      </c>
      <c r="G26" s="21" t="b">
        <f t="shared" si="3"/>
        <v>1</v>
      </c>
      <c r="H26" s="21" t="b">
        <f t="shared" si="3"/>
        <v>1</v>
      </c>
      <c r="I26" s="21" t="b">
        <f t="shared" si="3"/>
        <v>1</v>
      </c>
      <c r="J26" s="21" t="b">
        <f t="shared" si="3"/>
        <v>1</v>
      </c>
      <c r="K26" s="21" t="b">
        <f t="shared" si="3"/>
        <v>1</v>
      </c>
      <c r="L26" s="21" t="b">
        <f t="shared" si="3"/>
        <v>1</v>
      </c>
      <c r="M26" s="21" t="b">
        <f t="shared" si="3"/>
        <v>1</v>
      </c>
      <c r="N26" s="21" t="b">
        <f t="shared" si="3"/>
        <v>1</v>
      </c>
      <c r="O26" s="21"/>
      <c r="P26" s="21"/>
      <c r="Q26" s="21"/>
      <c r="R26" s="21"/>
      <c r="S26" s="21"/>
      <c r="T26" s="21"/>
      <c r="U26" s="21"/>
      <c r="V26" s="21"/>
      <c r="W26" s="21"/>
      <c r="X26" s="21"/>
      <c r="Y26" s="21"/>
      <c r="Z26" s="21"/>
      <c r="AA26" s="21"/>
      <c r="AB26" s="21"/>
      <c r="AC26" s="21"/>
    </row>
    <row r="27" spans="2:29" s="83" customFormat="1" ht="15.75" customHeight="1" x14ac:dyDescent="0.15">
      <c r="B27" s="82" t="s">
        <v>18</v>
      </c>
      <c r="C27" s="82"/>
      <c r="D27" s="82"/>
      <c r="E27" s="23" t="e">
        <f t="shared" ref="E27:N27" si="4">IF($E$8/12&gt;=E17,E26,E25)</f>
        <v>#VALUE!</v>
      </c>
      <c r="F27" s="23" t="e">
        <f t="shared" si="4"/>
        <v>#VALUE!</v>
      </c>
      <c r="G27" s="23" t="e">
        <f t="shared" si="4"/>
        <v>#VALUE!</v>
      </c>
      <c r="H27" s="23" t="e">
        <f t="shared" si="4"/>
        <v>#VALUE!</v>
      </c>
      <c r="I27" s="23" t="e">
        <f t="shared" si="4"/>
        <v>#VALUE!</v>
      </c>
      <c r="J27" s="23" t="e">
        <f t="shared" si="4"/>
        <v>#VALUE!</v>
      </c>
      <c r="K27" s="23" t="e">
        <f t="shared" si="4"/>
        <v>#VALUE!</v>
      </c>
      <c r="L27" s="23" t="e">
        <f t="shared" si="4"/>
        <v>#VALUE!</v>
      </c>
      <c r="M27" s="23" t="e">
        <f t="shared" si="4"/>
        <v>#VALUE!</v>
      </c>
      <c r="N27" s="23" t="e">
        <f t="shared" si="4"/>
        <v>#VALUE!</v>
      </c>
      <c r="O27" s="21"/>
      <c r="P27" s="21"/>
      <c r="Q27" s="21"/>
      <c r="R27" s="21"/>
      <c r="S27" s="21"/>
      <c r="T27" s="21"/>
      <c r="U27" s="21"/>
      <c r="V27" s="21"/>
      <c r="W27" s="21"/>
      <c r="X27" s="21"/>
      <c r="Y27" s="21"/>
      <c r="Z27" s="21"/>
      <c r="AA27" s="21"/>
      <c r="AB27" s="21"/>
      <c r="AC27" s="21"/>
    </row>
    <row r="28" spans="2:29" ht="15.75" customHeight="1" x14ac:dyDescent="0.15">
      <c r="B28" s="16"/>
      <c r="C28" s="16"/>
      <c r="D28" s="16"/>
      <c r="E28" s="24"/>
      <c r="F28" s="24"/>
      <c r="G28" s="24"/>
      <c r="H28" s="24"/>
      <c r="I28" s="24"/>
      <c r="J28" s="24"/>
      <c r="K28" s="24"/>
      <c r="L28" s="24"/>
      <c r="M28" s="25"/>
      <c r="N28" s="25"/>
      <c r="O28" s="2"/>
      <c r="P28" s="2"/>
      <c r="Q28" s="2"/>
      <c r="R28" s="2"/>
      <c r="S28" s="2"/>
      <c r="T28" s="2"/>
      <c r="U28" s="2"/>
      <c r="V28" s="2"/>
      <c r="W28" s="2"/>
      <c r="X28" s="2"/>
      <c r="Y28" s="2"/>
      <c r="Z28" s="2"/>
      <c r="AA28" s="2"/>
      <c r="AB28" s="2"/>
      <c r="AC28" s="2"/>
    </row>
    <row r="29" spans="2:29" ht="15.75" customHeight="1" x14ac:dyDescent="0.15">
      <c r="B29" s="17" t="s">
        <v>19</v>
      </c>
      <c r="C29" s="17"/>
      <c r="D29" s="17"/>
      <c r="E29" s="26" t="str">
        <f t="shared" ref="E29:N29" si="5">IF(E17="","",E21+E27)</f>
        <v/>
      </c>
      <c r="F29" s="26" t="str">
        <f t="shared" si="5"/>
        <v/>
      </c>
      <c r="G29" s="26" t="str">
        <f t="shared" si="5"/>
        <v/>
      </c>
      <c r="H29" s="26" t="str">
        <f t="shared" si="5"/>
        <v/>
      </c>
      <c r="I29" s="26" t="str">
        <f t="shared" si="5"/>
        <v/>
      </c>
      <c r="J29" s="26" t="str">
        <f t="shared" si="5"/>
        <v/>
      </c>
      <c r="K29" s="26" t="str">
        <f t="shared" si="5"/>
        <v/>
      </c>
      <c r="L29" s="26" t="str">
        <f t="shared" si="5"/>
        <v/>
      </c>
      <c r="M29" s="26" t="str">
        <f t="shared" si="5"/>
        <v/>
      </c>
      <c r="N29" s="26" t="str">
        <f t="shared" si="5"/>
        <v/>
      </c>
      <c r="O29" s="18"/>
      <c r="P29" s="18"/>
      <c r="Q29" s="18"/>
      <c r="R29" s="18"/>
      <c r="S29" s="18"/>
      <c r="T29" s="18"/>
      <c r="U29" s="18"/>
      <c r="V29" s="18"/>
      <c r="W29" s="18"/>
      <c r="X29" s="18"/>
      <c r="Y29" s="18"/>
      <c r="Z29" s="18"/>
      <c r="AA29" s="18"/>
      <c r="AB29" s="18"/>
      <c r="AC29" s="18"/>
    </row>
    <row r="30" spans="2:29" ht="15.75" customHeight="1" x14ac:dyDescent="0.15">
      <c r="B30" s="16"/>
      <c r="C30" s="16"/>
      <c r="D30" s="16"/>
      <c r="E30" s="19"/>
      <c r="F30" s="19"/>
      <c r="G30" s="19"/>
      <c r="H30" s="19"/>
      <c r="I30" s="19"/>
      <c r="J30" s="19"/>
      <c r="K30" s="19"/>
      <c r="L30" s="19"/>
      <c r="M30" s="2"/>
      <c r="N30" s="2"/>
      <c r="O30" s="2"/>
      <c r="P30" s="2"/>
      <c r="Q30" s="2"/>
      <c r="R30" s="2"/>
      <c r="S30" s="2"/>
      <c r="T30" s="2"/>
      <c r="U30" s="2"/>
      <c r="V30" s="2"/>
      <c r="W30" s="2"/>
      <c r="X30" s="2"/>
      <c r="Y30" s="2"/>
      <c r="Z30" s="2"/>
      <c r="AA30" s="2"/>
      <c r="AB30" s="2"/>
      <c r="AC30" s="2"/>
    </row>
    <row r="31" spans="2:29" ht="15.75" customHeight="1" x14ac:dyDescent="0.15">
      <c r="B31" s="16" t="s">
        <v>20</v>
      </c>
      <c r="C31" s="16"/>
      <c r="D31" s="16"/>
      <c r="E31" s="27"/>
      <c r="F31" s="27"/>
      <c r="G31" s="27"/>
      <c r="H31" s="27"/>
      <c r="I31" s="27"/>
      <c r="J31" s="27"/>
      <c r="K31" s="27"/>
      <c r="L31" s="27"/>
      <c r="M31" s="2"/>
      <c r="N31" s="2"/>
      <c r="O31" s="2"/>
      <c r="P31" s="2"/>
      <c r="Q31" s="2"/>
      <c r="R31" s="2"/>
      <c r="S31" s="2"/>
      <c r="T31" s="2"/>
      <c r="U31" s="2"/>
      <c r="V31" s="2"/>
      <c r="W31" s="2"/>
      <c r="X31" s="2"/>
      <c r="Y31" s="2"/>
      <c r="Z31" s="2"/>
      <c r="AA31" s="2"/>
      <c r="AB31" s="2"/>
      <c r="AC31" s="2"/>
    </row>
    <row r="32" spans="2:29" ht="15.75" customHeight="1" x14ac:dyDescent="0.15">
      <c r="B32" s="16" t="s">
        <v>21</v>
      </c>
      <c r="C32" s="16"/>
      <c r="D32" s="16"/>
      <c r="E32" s="27"/>
      <c r="F32" s="27"/>
      <c r="G32" s="27"/>
      <c r="H32" s="27"/>
      <c r="I32" s="27"/>
      <c r="J32" s="27"/>
      <c r="K32" s="27"/>
      <c r="L32" s="27"/>
      <c r="M32" s="2"/>
      <c r="N32" s="2"/>
      <c r="O32" s="2"/>
      <c r="P32" s="2"/>
      <c r="Q32" s="2"/>
      <c r="R32" s="2"/>
      <c r="S32" s="2"/>
      <c r="T32" s="2"/>
      <c r="U32" s="2"/>
      <c r="V32" s="2"/>
      <c r="W32" s="2"/>
      <c r="X32" s="2"/>
      <c r="Y32" s="2"/>
      <c r="Z32" s="2"/>
      <c r="AA32" s="2"/>
      <c r="AB32" s="2"/>
      <c r="AC32" s="2"/>
    </row>
    <row r="33" spans="2:29" ht="15.75" customHeight="1" x14ac:dyDescent="0.15">
      <c r="B33" s="16"/>
      <c r="C33" s="16"/>
      <c r="D33" s="16"/>
      <c r="E33" s="19"/>
      <c r="F33" s="19"/>
      <c r="G33" s="19"/>
      <c r="H33" s="19"/>
      <c r="I33" s="19"/>
      <c r="J33" s="19"/>
      <c r="K33" s="19"/>
      <c r="L33" s="19"/>
      <c r="M33" s="2"/>
      <c r="N33" s="2"/>
      <c r="O33" s="2"/>
      <c r="P33" s="2"/>
      <c r="Q33" s="2"/>
      <c r="R33" s="2"/>
      <c r="S33" s="2"/>
      <c r="T33" s="2"/>
      <c r="U33" s="2"/>
      <c r="V33" s="2"/>
      <c r="W33" s="2"/>
      <c r="X33" s="2"/>
      <c r="Y33" s="2"/>
      <c r="Z33" s="2"/>
      <c r="AA33" s="2"/>
      <c r="AB33" s="2"/>
      <c r="AC33" s="2"/>
    </row>
    <row r="34" spans="2:29" ht="15.75" customHeight="1" x14ac:dyDescent="0.15">
      <c r="B34" s="16" t="s">
        <v>22</v>
      </c>
      <c r="C34" s="16"/>
      <c r="D34" s="16"/>
      <c r="E34" s="22" t="str">
        <f t="shared" ref="E34:N34" si="6">IF(E31="","",(E20/12)*E31)</f>
        <v/>
      </c>
      <c r="F34" s="22" t="str">
        <f t="shared" si="6"/>
        <v/>
      </c>
      <c r="G34" s="22" t="str">
        <f t="shared" si="6"/>
        <v/>
      </c>
      <c r="H34" s="22" t="str">
        <f t="shared" si="6"/>
        <v/>
      </c>
      <c r="I34" s="22" t="str">
        <f t="shared" si="6"/>
        <v/>
      </c>
      <c r="J34" s="22" t="str">
        <f t="shared" si="6"/>
        <v/>
      </c>
      <c r="K34" s="22" t="str">
        <f t="shared" si="6"/>
        <v/>
      </c>
      <c r="L34" s="22" t="str">
        <f t="shared" si="6"/>
        <v/>
      </c>
      <c r="M34" s="28" t="str">
        <f t="shared" si="6"/>
        <v/>
      </c>
      <c r="N34" s="28" t="str">
        <f t="shared" si="6"/>
        <v/>
      </c>
      <c r="O34" s="2"/>
      <c r="P34" s="2"/>
      <c r="Q34" s="2"/>
      <c r="R34" s="2"/>
      <c r="S34" s="2"/>
      <c r="T34" s="2"/>
      <c r="U34" s="2"/>
      <c r="V34" s="2"/>
      <c r="W34" s="2"/>
      <c r="X34" s="2"/>
      <c r="Y34" s="2"/>
      <c r="Z34" s="2"/>
      <c r="AA34" s="2"/>
      <c r="AB34" s="2"/>
      <c r="AC34" s="2"/>
    </row>
    <row r="35" spans="2:29" ht="15.75" customHeight="1" x14ac:dyDescent="0.15">
      <c r="B35" s="16" t="s">
        <v>23</v>
      </c>
      <c r="C35" s="16"/>
      <c r="D35" s="16"/>
      <c r="E35" s="22" t="str">
        <f t="shared" ref="E35:N35" si="7">IF(E32="","",(E29/12)*E32)</f>
        <v/>
      </c>
      <c r="F35" s="22" t="str">
        <f t="shared" si="7"/>
        <v/>
      </c>
      <c r="G35" s="22" t="str">
        <f t="shared" si="7"/>
        <v/>
      </c>
      <c r="H35" s="22" t="str">
        <f t="shared" si="7"/>
        <v/>
      </c>
      <c r="I35" s="22" t="str">
        <f t="shared" si="7"/>
        <v/>
      </c>
      <c r="J35" s="22" t="str">
        <f t="shared" si="7"/>
        <v/>
      </c>
      <c r="K35" s="22" t="str">
        <f t="shared" si="7"/>
        <v/>
      </c>
      <c r="L35" s="22" t="str">
        <f t="shared" si="7"/>
        <v/>
      </c>
      <c r="M35" s="28" t="str">
        <f t="shared" si="7"/>
        <v/>
      </c>
      <c r="N35" s="28" t="str">
        <f t="shared" si="7"/>
        <v/>
      </c>
      <c r="O35" s="2"/>
      <c r="P35" s="2"/>
      <c r="Q35" s="2"/>
      <c r="R35" s="2"/>
      <c r="S35" s="2"/>
      <c r="T35" s="2"/>
      <c r="U35" s="2"/>
      <c r="V35" s="2"/>
      <c r="W35" s="2"/>
      <c r="X35" s="2"/>
      <c r="Y35" s="2"/>
      <c r="Z35" s="2"/>
      <c r="AA35" s="2"/>
      <c r="AB35" s="2"/>
      <c r="AC35" s="2"/>
    </row>
    <row r="36" spans="2:29" ht="15.75" hidden="1" customHeight="1" x14ac:dyDescent="0.15">
      <c r="B36" s="16"/>
      <c r="C36" s="16"/>
      <c r="D36" s="16"/>
      <c r="E36" s="29"/>
      <c r="F36" s="29"/>
      <c r="G36" s="29"/>
      <c r="H36" s="29"/>
      <c r="I36" s="29"/>
      <c r="J36" s="29"/>
      <c r="K36" s="29"/>
      <c r="L36" s="29"/>
      <c r="M36" s="30"/>
      <c r="N36" s="30"/>
      <c r="O36" s="2"/>
      <c r="P36" s="2"/>
      <c r="Q36" s="2"/>
      <c r="R36" s="2"/>
      <c r="S36" s="2"/>
      <c r="T36" s="2"/>
      <c r="U36" s="2"/>
      <c r="V36" s="2"/>
      <c r="W36" s="2"/>
      <c r="X36" s="2"/>
      <c r="Y36" s="2"/>
      <c r="Z36" s="2"/>
      <c r="AA36" s="2"/>
      <c r="AB36" s="2"/>
      <c r="AC36" s="2"/>
    </row>
    <row r="37" spans="2:29" ht="15.75" hidden="1" customHeight="1" x14ac:dyDescent="0.15">
      <c r="B37" s="16" t="s">
        <v>37</v>
      </c>
      <c r="C37" s="16"/>
      <c r="D37" s="16"/>
      <c r="E37" s="31" t="str">
        <f>IF(E31="","0",E34)</f>
        <v>0</v>
      </c>
      <c r="F37" s="31" t="str">
        <f t="shared" ref="F37:N38" si="8">IF(F31="","0",F34)</f>
        <v>0</v>
      </c>
      <c r="G37" s="31" t="str">
        <f t="shared" si="8"/>
        <v>0</v>
      </c>
      <c r="H37" s="31" t="str">
        <f t="shared" si="8"/>
        <v>0</v>
      </c>
      <c r="I37" s="31" t="str">
        <f t="shared" si="8"/>
        <v>0</v>
      </c>
      <c r="J37" s="31" t="str">
        <f t="shared" si="8"/>
        <v>0</v>
      </c>
      <c r="K37" s="31" t="str">
        <f t="shared" si="8"/>
        <v>0</v>
      </c>
      <c r="L37" s="31" t="str">
        <f t="shared" si="8"/>
        <v>0</v>
      </c>
      <c r="M37" s="31" t="str">
        <f t="shared" si="8"/>
        <v>0</v>
      </c>
      <c r="N37" s="31" t="str">
        <f t="shared" si="8"/>
        <v>0</v>
      </c>
      <c r="O37" s="2"/>
      <c r="P37" s="2"/>
      <c r="Q37" s="2"/>
      <c r="R37" s="2"/>
      <c r="S37" s="2"/>
      <c r="T37" s="2"/>
      <c r="U37" s="2"/>
      <c r="V37" s="2"/>
      <c r="W37" s="2"/>
      <c r="X37" s="2"/>
      <c r="Y37" s="2"/>
      <c r="Z37" s="2"/>
      <c r="AA37" s="2"/>
      <c r="AB37" s="2"/>
      <c r="AC37" s="2"/>
    </row>
    <row r="38" spans="2:29" ht="15.75" hidden="1" customHeight="1" x14ac:dyDescent="0.15">
      <c r="B38" s="16" t="s">
        <v>38</v>
      </c>
      <c r="C38" s="16"/>
      <c r="D38" s="16"/>
      <c r="E38" s="31" t="str">
        <f>IF(E32="","0",E35)</f>
        <v>0</v>
      </c>
      <c r="F38" s="31" t="str">
        <f t="shared" si="8"/>
        <v>0</v>
      </c>
      <c r="G38" s="31" t="str">
        <f t="shared" si="8"/>
        <v>0</v>
      </c>
      <c r="H38" s="31" t="str">
        <f t="shared" si="8"/>
        <v>0</v>
      </c>
      <c r="I38" s="31" t="str">
        <f t="shared" si="8"/>
        <v>0</v>
      </c>
      <c r="J38" s="31" t="str">
        <f t="shared" si="8"/>
        <v>0</v>
      </c>
      <c r="K38" s="31" t="str">
        <f t="shared" si="8"/>
        <v>0</v>
      </c>
      <c r="L38" s="31" t="str">
        <f t="shared" si="8"/>
        <v>0</v>
      </c>
      <c r="M38" s="31" t="str">
        <f t="shared" si="8"/>
        <v>0</v>
      </c>
      <c r="N38" s="31" t="str">
        <f t="shared" si="8"/>
        <v>0</v>
      </c>
      <c r="O38" s="2"/>
      <c r="P38" s="2"/>
      <c r="Q38" s="2"/>
      <c r="R38" s="2"/>
      <c r="S38" s="2"/>
      <c r="T38" s="2"/>
      <c r="U38" s="2"/>
      <c r="V38" s="2"/>
      <c r="W38" s="2"/>
      <c r="X38" s="2"/>
      <c r="Y38" s="2"/>
      <c r="Z38" s="2"/>
      <c r="AA38" s="2"/>
      <c r="AB38" s="2"/>
      <c r="AC38" s="2"/>
    </row>
    <row r="39" spans="2:29" ht="15.75" hidden="1" customHeight="1" x14ac:dyDescent="0.15">
      <c r="B39" s="16"/>
      <c r="C39" s="16"/>
      <c r="D39" s="16"/>
      <c r="E39" s="31"/>
      <c r="F39" s="31"/>
      <c r="G39" s="31"/>
      <c r="H39" s="31"/>
      <c r="I39" s="31"/>
      <c r="J39" s="31"/>
      <c r="K39" s="31"/>
      <c r="L39" s="31"/>
      <c r="M39" s="31"/>
      <c r="N39" s="31"/>
      <c r="O39" s="2"/>
      <c r="P39" s="2"/>
      <c r="Q39" s="2"/>
      <c r="R39" s="2"/>
      <c r="S39" s="2"/>
      <c r="T39" s="2"/>
      <c r="U39" s="2"/>
      <c r="V39" s="2"/>
      <c r="W39" s="2"/>
      <c r="X39" s="2"/>
      <c r="Y39" s="2"/>
      <c r="Z39" s="2"/>
      <c r="AA39" s="2"/>
      <c r="AB39" s="2"/>
      <c r="AC39" s="2"/>
    </row>
    <row r="40" spans="2:29" ht="15.75" hidden="1" customHeight="1" x14ac:dyDescent="0.15">
      <c r="B40" s="16" t="s">
        <v>36</v>
      </c>
      <c r="C40" s="16"/>
      <c r="D40" s="16"/>
      <c r="E40" s="46">
        <f>IF($E$8&gt;=12,12,$E$8)</f>
        <v>0</v>
      </c>
      <c r="F40" s="46">
        <f>IF($E$8&gt;=24,12,$E$8-12)</f>
        <v>-12</v>
      </c>
      <c r="G40" s="46">
        <f>IF($E$8&gt;=36,12,$E$8-24)</f>
        <v>-24</v>
      </c>
      <c r="H40" s="46">
        <f>IF($E$8&gt;=48,12,$E$8-36)</f>
        <v>-36</v>
      </c>
      <c r="I40" s="46">
        <f>IF($E$8&gt;=60,12,$E$8-48)</f>
        <v>-48</v>
      </c>
      <c r="J40" s="46">
        <f>IF($E$8&gt;=72,12,$E$8-60)</f>
        <v>-60</v>
      </c>
      <c r="K40" s="46">
        <f>IF($E$8&gt;=84,12,$E$8-72)</f>
        <v>-72</v>
      </c>
      <c r="L40" s="46">
        <f>IF($E$8&gt;=96,12,$E$8-84)</f>
        <v>-84</v>
      </c>
      <c r="M40" s="46">
        <f>IF($E$8&gt;=108,12,$E$8-96)</f>
        <v>-96</v>
      </c>
      <c r="N40" s="46">
        <f>IF($E$8&gt;=120,12,$E$8-108)</f>
        <v>-108</v>
      </c>
      <c r="O40" s="2"/>
      <c r="P40" s="2"/>
      <c r="Q40" s="2"/>
      <c r="R40" s="2"/>
      <c r="S40" s="2"/>
      <c r="T40" s="2"/>
      <c r="U40" s="2"/>
      <c r="V40" s="2"/>
      <c r="W40" s="2"/>
      <c r="X40" s="2"/>
      <c r="Y40" s="2"/>
      <c r="Z40" s="2"/>
      <c r="AA40" s="2"/>
      <c r="AB40" s="2"/>
      <c r="AC40" s="2"/>
    </row>
    <row r="41" spans="2:29" s="49" customFormat="1" ht="15.75" hidden="1" customHeight="1" x14ac:dyDescent="0.15">
      <c r="B41" s="16" t="s">
        <v>40</v>
      </c>
      <c r="C41" s="47"/>
      <c r="D41" s="47"/>
      <c r="E41" s="48">
        <f>IF(E40&gt;=0,E40,"")</f>
        <v>0</v>
      </c>
      <c r="F41" s="48" t="str">
        <f t="shared" ref="F41:N41" si="9">IF(F40&gt;=0,F40,"")</f>
        <v/>
      </c>
      <c r="G41" s="48" t="str">
        <f t="shared" si="9"/>
        <v/>
      </c>
      <c r="H41" s="48" t="str">
        <f t="shared" si="9"/>
        <v/>
      </c>
      <c r="I41" s="48" t="str">
        <f t="shared" si="9"/>
        <v/>
      </c>
      <c r="J41" s="48" t="str">
        <f t="shared" si="9"/>
        <v/>
      </c>
      <c r="K41" s="48" t="str">
        <f t="shared" si="9"/>
        <v/>
      </c>
      <c r="L41" s="48" t="str">
        <f t="shared" si="9"/>
        <v/>
      </c>
      <c r="M41" s="48" t="str">
        <f t="shared" si="9"/>
        <v/>
      </c>
      <c r="N41" s="48" t="str">
        <f t="shared" si="9"/>
        <v/>
      </c>
      <c r="O41" s="2"/>
      <c r="P41" s="2"/>
      <c r="Q41" s="2"/>
      <c r="R41" s="2"/>
      <c r="S41" s="2"/>
      <c r="T41" s="2"/>
      <c r="U41" s="2"/>
      <c r="V41" s="2"/>
      <c r="W41" s="2"/>
      <c r="X41" s="2"/>
      <c r="Y41" s="2"/>
      <c r="Z41" s="2"/>
      <c r="AA41" s="2"/>
      <c r="AB41" s="2"/>
      <c r="AC41" s="2"/>
    </row>
    <row r="42" spans="2:29" ht="15.75" hidden="1" customHeight="1" x14ac:dyDescent="0.15">
      <c r="B42" s="16" t="s">
        <v>28</v>
      </c>
      <c r="C42" s="16"/>
      <c r="D42" s="16"/>
      <c r="E42" s="45" t="e">
        <f>PMT($E$12,($E$8/E40),$E$13)</f>
        <v>#DIV/0!</v>
      </c>
      <c r="F42" s="45" t="e">
        <f t="shared" ref="F42:N42" si="10">PMT($E$12,($E$8/12),$E$13)</f>
        <v>#NUM!</v>
      </c>
      <c r="G42" s="45" t="e">
        <f t="shared" si="10"/>
        <v>#NUM!</v>
      </c>
      <c r="H42" s="45" t="e">
        <f t="shared" si="10"/>
        <v>#NUM!</v>
      </c>
      <c r="I42" s="45" t="e">
        <f t="shared" si="10"/>
        <v>#NUM!</v>
      </c>
      <c r="J42" s="45" t="e">
        <f t="shared" si="10"/>
        <v>#NUM!</v>
      </c>
      <c r="K42" s="45" t="e">
        <f t="shared" si="10"/>
        <v>#NUM!</v>
      </c>
      <c r="L42" s="45" t="e">
        <f t="shared" si="10"/>
        <v>#NUM!</v>
      </c>
      <c r="M42" s="45" t="e">
        <f t="shared" si="10"/>
        <v>#NUM!</v>
      </c>
      <c r="N42" s="45" t="e">
        <f t="shared" si="10"/>
        <v>#NUM!</v>
      </c>
      <c r="O42" s="2"/>
      <c r="P42" s="2"/>
      <c r="Q42" s="2"/>
      <c r="R42" s="2"/>
      <c r="S42" s="2"/>
      <c r="T42" s="2"/>
      <c r="U42" s="2"/>
      <c r="V42" s="2"/>
      <c r="W42" s="2"/>
      <c r="X42" s="2"/>
      <c r="Y42" s="2"/>
      <c r="Z42" s="2"/>
      <c r="AA42" s="2"/>
      <c r="AB42" s="2"/>
      <c r="AC42" s="2"/>
    </row>
    <row r="43" spans="2:29" ht="15.75" hidden="1" customHeight="1" x14ac:dyDescent="0.15">
      <c r="B43" s="16" t="s">
        <v>29</v>
      </c>
      <c r="C43" s="16"/>
      <c r="D43" s="16"/>
      <c r="E43" s="45" t="e">
        <f t="shared" ref="E43:N43" si="11">PMT($E$12,($E$8/12),$E$14)</f>
        <v>#NUM!</v>
      </c>
      <c r="F43" s="45" t="e">
        <f t="shared" si="11"/>
        <v>#NUM!</v>
      </c>
      <c r="G43" s="45" t="e">
        <f t="shared" si="11"/>
        <v>#NUM!</v>
      </c>
      <c r="H43" s="45" t="e">
        <f t="shared" si="11"/>
        <v>#NUM!</v>
      </c>
      <c r="I43" s="45" t="e">
        <f t="shared" si="11"/>
        <v>#NUM!</v>
      </c>
      <c r="J43" s="45" t="e">
        <f t="shared" si="11"/>
        <v>#NUM!</v>
      </c>
      <c r="K43" s="45" t="e">
        <f t="shared" si="11"/>
        <v>#NUM!</v>
      </c>
      <c r="L43" s="45" t="e">
        <f t="shared" si="11"/>
        <v>#NUM!</v>
      </c>
      <c r="M43" s="45" t="e">
        <f t="shared" si="11"/>
        <v>#NUM!</v>
      </c>
      <c r="N43" s="45" t="e">
        <f t="shared" si="11"/>
        <v>#NUM!</v>
      </c>
      <c r="O43" s="2"/>
      <c r="P43" s="2"/>
      <c r="Q43" s="2"/>
      <c r="R43" s="2"/>
      <c r="S43" s="2"/>
      <c r="T43" s="2"/>
      <c r="U43" s="2"/>
      <c r="V43" s="2"/>
      <c r="W43" s="2"/>
      <c r="X43" s="2"/>
      <c r="Y43" s="2"/>
      <c r="Z43" s="2"/>
      <c r="AA43" s="2"/>
      <c r="AB43" s="2"/>
      <c r="AC43" s="2"/>
    </row>
    <row r="44" spans="2:29" ht="15.75" customHeight="1" x14ac:dyDescent="0.15">
      <c r="B44" s="16"/>
      <c r="C44" s="16"/>
      <c r="D44" s="16"/>
      <c r="E44" s="45"/>
      <c r="F44" s="45"/>
      <c r="G44" s="45"/>
      <c r="H44" s="45"/>
      <c r="I44" s="45"/>
      <c r="J44" s="45"/>
      <c r="K44" s="45"/>
      <c r="L44" s="45"/>
      <c r="M44" s="45"/>
      <c r="N44" s="45"/>
      <c r="O44" s="2"/>
      <c r="P44" s="2"/>
      <c r="Q44" s="2"/>
      <c r="R44" s="2"/>
      <c r="S44" s="2"/>
      <c r="T44" s="2"/>
      <c r="U44" s="2"/>
      <c r="V44" s="2"/>
      <c r="W44" s="2"/>
      <c r="X44" s="2"/>
      <c r="Y44" s="2"/>
      <c r="Z44" s="2"/>
      <c r="AA44" s="2"/>
      <c r="AB44" s="2"/>
      <c r="AC44" s="2"/>
    </row>
    <row r="45" spans="2:29" ht="15.75" customHeight="1" x14ac:dyDescent="0.15">
      <c r="B45" s="16" t="s">
        <v>30</v>
      </c>
      <c r="C45" s="16"/>
      <c r="D45" s="16"/>
      <c r="E45" s="22" t="str">
        <f t="shared" ref="E45:N45" si="12">IF(E17="","",-E42)</f>
        <v/>
      </c>
      <c r="F45" s="22" t="str">
        <f t="shared" si="12"/>
        <v/>
      </c>
      <c r="G45" s="22" t="str">
        <f t="shared" si="12"/>
        <v/>
      </c>
      <c r="H45" s="22" t="str">
        <f t="shared" si="12"/>
        <v/>
      </c>
      <c r="I45" s="22" t="str">
        <f t="shared" si="12"/>
        <v/>
      </c>
      <c r="J45" s="22" t="str">
        <f t="shared" si="12"/>
        <v/>
      </c>
      <c r="K45" s="22" t="str">
        <f t="shared" si="12"/>
        <v/>
      </c>
      <c r="L45" s="22" t="str">
        <f t="shared" si="12"/>
        <v/>
      </c>
      <c r="M45" s="22" t="str">
        <f t="shared" si="12"/>
        <v/>
      </c>
      <c r="N45" s="22" t="str">
        <f t="shared" si="12"/>
        <v/>
      </c>
      <c r="O45" s="2"/>
      <c r="P45" s="2"/>
      <c r="Q45" s="2"/>
      <c r="R45" s="2"/>
      <c r="S45" s="2"/>
      <c r="T45" s="2"/>
      <c r="U45" s="2"/>
      <c r="V45" s="2"/>
      <c r="W45" s="2"/>
      <c r="X45" s="2"/>
      <c r="Y45" s="2"/>
      <c r="Z45" s="2"/>
      <c r="AA45" s="2"/>
      <c r="AB45" s="2"/>
      <c r="AC45" s="2"/>
    </row>
    <row r="46" spans="2:29" ht="15.75" customHeight="1" x14ac:dyDescent="0.15">
      <c r="B46" s="16" t="s">
        <v>31</v>
      </c>
      <c r="C46" s="16"/>
      <c r="D46" s="16"/>
      <c r="E46" s="22" t="str">
        <f t="shared" ref="E46:N46" si="13">IF(E17="","",-E43)</f>
        <v/>
      </c>
      <c r="F46" s="22" t="str">
        <f t="shared" si="13"/>
        <v/>
      </c>
      <c r="G46" s="22" t="str">
        <f t="shared" si="13"/>
        <v/>
      </c>
      <c r="H46" s="22" t="str">
        <f t="shared" si="13"/>
        <v/>
      </c>
      <c r="I46" s="22" t="str">
        <f t="shared" si="13"/>
        <v/>
      </c>
      <c r="J46" s="22" t="str">
        <f t="shared" si="13"/>
        <v/>
      </c>
      <c r="K46" s="22" t="str">
        <f t="shared" si="13"/>
        <v/>
      </c>
      <c r="L46" s="22" t="str">
        <f t="shared" si="13"/>
        <v/>
      </c>
      <c r="M46" s="22" t="str">
        <f t="shared" si="13"/>
        <v/>
      </c>
      <c r="N46" s="22" t="str">
        <f t="shared" si="13"/>
        <v/>
      </c>
      <c r="O46" s="2"/>
      <c r="P46" s="2"/>
      <c r="Q46" s="2"/>
      <c r="R46" s="2"/>
      <c r="S46" s="2"/>
      <c r="T46" s="2"/>
      <c r="U46" s="2"/>
      <c r="V46" s="2"/>
      <c r="W46" s="2"/>
      <c r="X46" s="2"/>
      <c r="Y46" s="2"/>
      <c r="Z46" s="2"/>
      <c r="AA46" s="2"/>
      <c r="AB46" s="2"/>
      <c r="AC46" s="2"/>
    </row>
    <row r="47" spans="2:29" ht="15.75" customHeight="1" x14ac:dyDescent="0.15">
      <c r="B47" s="16"/>
      <c r="C47" s="16"/>
      <c r="D47" s="16"/>
      <c r="E47" s="31"/>
      <c r="F47" s="31"/>
      <c r="G47" s="31"/>
      <c r="H47" s="31"/>
      <c r="I47" s="31"/>
      <c r="J47" s="31"/>
      <c r="K47" s="31"/>
      <c r="L47" s="31"/>
      <c r="M47" s="31"/>
      <c r="N47" s="31"/>
      <c r="O47" s="2"/>
      <c r="P47" s="2"/>
      <c r="Q47" s="2"/>
      <c r="R47" s="2"/>
      <c r="S47" s="2"/>
      <c r="T47" s="2"/>
      <c r="U47" s="2"/>
      <c r="V47" s="2"/>
      <c r="W47" s="2"/>
      <c r="X47" s="2"/>
      <c r="Y47" s="2"/>
      <c r="Z47" s="2"/>
      <c r="AA47" s="2"/>
      <c r="AB47" s="2"/>
      <c r="AC47" s="2"/>
    </row>
    <row r="48" spans="2:29" ht="15.75" hidden="1" customHeight="1" x14ac:dyDescent="0.15">
      <c r="B48" s="16"/>
      <c r="C48" s="16"/>
      <c r="D48" s="16"/>
      <c r="E48" s="29"/>
      <c r="F48" s="29"/>
      <c r="G48" s="29"/>
      <c r="H48" s="29"/>
      <c r="I48" s="29"/>
      <c r="J48" s="29"/>
      <c r="K48" s="29"/>
      <c r="L48" s="29"/>
      <c r="M48" s="30"/>
      <c r="N48" s="30"/>
      <c r="O48" s="2"/>
      <c r="P48" s="2"/>
      <c r="Q48" s="2"/>
      <c r="R48" s="2"/>
      <c r="S48" s="2"/>
      <c r="T48" s="2"/>
      <c r="U48" s="2"/>
      <c r="V48" s="2"/>
      <c r="W48" s="2"/>
      <c r="X48" s="2"/>
      <c r="Y48" s="2"/>
      <c r="Z48" s="2"/>
      <c r="AA48" s="2"/>
      <c r="AB48" s="2"/>
      <c r="AC48" s="2"/>
    </row>
    <row r="49" spans="2:29" ht="15.75" hidden="1" customHeight="1" x14ac:dyDescent="0.15">
      <c r="B49" s="17" t="s">
        <v>34</v>
      </c>
      <c r="C49" s="17"/>
      <c r="D49" s="17"/>
      <c r="E49" s="26" t="str">
        <f>IF(E17="","",(E21-E37-E38-E45-E46))</f>
        <v/>
      </c>
      <c r="F49" s="26" t="str">
        <f>IF(F17="","",(F21-F37-F38-F45-F46))</f>
        <v/>
      </c>
      <c r="G49" s="26" t="str">
        <f>IF(G17="","",(G21-G37-G38-G45-G46))</f>
        <v/>
      </c>
      <c r="H49" s="26" t="str">
        <f>IF(H17="","",(H21-H37-H38-H45-H46))</f>
        <v/>
      </c>
      <c r="I49" s="26" t="str">
        <f>IF(I17="","",(I21-I37-I38-I45-I46))</f>
        <v/>
      </c>
      <c r="J49" s="26" t="str">
        <f>IF(J17="","",(J21-J37-J38-J45-J46))</f>
        <v/>
      </c>
      <c r="K49" s="26" t="str">
        <f>IF(K17="","",(K21-K37-K38-K45-K46))</f>
        <v/>
      </c>
      <c r="L49" s="26" t="str">
        <f>IF(L17="","",(L21-L37-L38-L45-L46))</f>
        <v/>
      </c>
      <c r="M49" s="26" t="str">
        <f>IF(M17="","",(M21-M37-M38-M45-M46))</f>
        <v/>
      </c>
      <c r="N49" s="26" t="str">
        <f>IF(N17="","",(N21-N37-N38-N45-N46))</f>
        <v/>
      </c>
      <c r="O49" s="18"/>
      <c r="P49" s="18"/>
      <c r="Q49" s="18"/>
      <c r="R49" s="18"/>
      <c r="S49" s="18"/>
      <c r="T49" s="18"/>
      <c r="U49" s="18"/>
      <c r="V49" s="18"/>
      <c r="W49" s="18"/>
      <c r="X49" s="18"/>
      <c r="Y49" s="18"/>
      <c r="Z49" s="18"/>
      <c r="AA49" s="18"/>
      <c r="AB49" s="18"/>
      <c r="AC49" s="18"/>
    </row>
    <row r="50" spans="2:29" ht="15.75" hidden="1" customHeight="1" x14ac:dyDescent="0.15">
      <c r="B50" s="17" t="s">
        <v>26</v>
      </c>
      <c r="C50" s="17"/>
      <c r="D50" s="17"/>
      <c r="E50" s="42">
        <f>IF($E$8&gt;=12,1,$E$8/12)</f>
        <v>0</v>
      </c>
      <c r="F50" s="42">
        <f>IF($E$8&gt;=24,2,($E$8/12)-1)</f>
        <v>-1</v>
      </c>
      <c r="G50" s="42">
        <f>IF($E$8&gt;=36,3,($E$8/12)-2)</f>
        <v>-2</v>
      </c>
      <c r="H50" s="42">
        <f>IF($E$8&gt;=48,4,($E$8/12)-3)</f>
        <v>-3</v>
      </c>
      <c r="I50" s="42">
        <f>IF($E$8&gt;=60,5,($E$8/12)-4)</f>
        <v>-4</v>
      </c>
      <c r="J50" s="42">
        <f>IF($E$8&gt;=72,6,($E$8/12)-5)</f>
        <v>-5</v>
      </c>
      <c r="K50" s="42">
        <f>IF($E$8&gt;=84,7,($E$8/12)-6)</f>
        <v>-6</v>
      </c>
      <c r="L50" s="42">
        <f>IF($E$8&gt;=96,1,($E$8/12)-7)</f>
        <v>-7</v>
      </c>
      <c r="M50" s="42">
        <f>IF($E$8&gt;=108,1,($E$8/12)-8)</f>
        <v>-8</v>
      </c>
      <c r="N50" s="42">
        <f>IF($E$8&gt;=120,1,($E$8/12)-9)</f>
        <v>-9</v>
      </c>
      <c r="O50" s="18"/>
      <c r="P50" s="18"/>
      <c r="Q50" s="18"/>
      <c r="R50" s="18"/>
      <c r="S50" s="18"/>
      <c r="T50" s="18"/>
      <c r="U50" s="18"/>
      <c r="V50" s="18"/>
      <c r="W50" s="18"/>
      <c r="X50" s="18"/>
      <c r="Y50" s="18"/>
      <c r="Z50" s="18"/>
      <c r="AA50" s="18"/>
      <c r="AB50" s="18"/>
      <c r="AC50" s="18"/>
    </row>
    <row r="51" spans="2:29" ht="15.75" hidden="1" customHeight="1" x14ac:dyDescent="0.15">
      <c r="B51" s="17" t="s">
        <v>27</v>
      </c>
      <c r="C51" s="17"/>
      <c r="D51" s="17"/>
      <c r="E51" s="42" t="str">
        <f>IF(E17=1,E50,"")</f>
        <v/>
      </c>
      <c r="F51" s="42" t="str">
        <f>IF(F17=2,F50,"")</f>
        <v/>
      </c>
      <c r="G51" s="42" t="str">
        <f>IF(G17=3,G50,"")</f>
        <v/>
      </c>
      <c r="H51" s="42" t="str">
        <f>IF(H17=4,H50,"")</f>
        <v/>
      </c>
      <c r="I51" s="42" t="str">
        <f>IF(I17=5,I50,"")</f>
        <v/>
      </c>
      <c r="J51" s="42" t="str">
        <f>IF(J17=6,J50,"")</f>
        <v/>
      </c>
      <c r="K51" s="42" t="str">
        <f>IF(K17=7,K50,"")</f>
        <v/>
      </c>
      <c r="L51" s="42" t="str">
        <f>IF(L17=8,L50,"")</f>
        <v/>
      </c>
      <c r="M51" s="42" t="str">
        <f>IF(M17=9,M50,"")</f>
        <v/>
      </c>
      <c r="N51" s="42" t="str">
        <f>IF(N17=10,N50,"")</f>
        <v/>
      </c>
      <c r="O51" s="18"/>
      <c r="P51" s="18"/>
      <c r="Q51" s="18"/>
      <c r="R51" s="18"/>
      <c r="S51" s="18"/>
      <c r="T51" s="18"/>
      <c r="U51" s="18"/>
      <c r="V51" s="18"/>
      <c r="W51" s="18"/>
      <c r="X51" s="18"/>
      <c r="Y51" s="18"/>
      <c r="Z51" s="18"/>
      <c r="AA51" s="18"/>
      <c r="AB51" s="18"/>
      <c r="AC51" s="18"/>
    </row>
    <row r="52" spans="2:29" ht="15.75" hidden="1" customHeight="1" x14ac:dyDescent="0.15">
      <c r="B52" s="17" t="s">
        <v>33</v>
      </c>
      <c r="C52" s="17"/>
      <c r="D52" s="17"/>
      <c r="E52" s="26">
        <f>NPV($E$12,$C$49:E49)</f>
        <v>0</v>
      </c>
      <c r="F52" s="26">
        <f>NPV($E$12,$C$49:F49)</f>
        <v>0</v>
      </c>
      <c r="G52" s="26">
        <f>NPV($E$12,$C$49:G49)</f>
        <v>0</v>
      </c>
      <c r="H52" s="26">
        <f>NPV($E$12,$C$49:H49)</f>
        <v>0</v>
      </c>
      <c r="I52" s="26">
        <f>NPV($E$12,$C$49:I49)</f>
        <v>0</v>
      </c>
      <c r="J52" s="26">
        <f>NPV($E$12,$C$49:J49)</f>
        <v>0</v>
      </c>
      <c r="K52" s="26">
        <f>NPV($E$12,$C$49:K49)</f>
        <v>0</v>
      </c>
      <c r="L52" s="26">
        <f>NPV($E$12,$C$49:L49)</f>
        <v>0</v>
      </c>
      <c r="M52" s="26">
        <f>NPV($E$12,$C$49:M49)</f>
        <v>0</v>
      </c>
      <c r="N52" s="26">
        <f>NPV($E$12,$C$49:N49)</f>
        <v>0</v>
      </c>
      <c r="O52" s="18"/>
      <c r="P52" s="18"/>
      <c r="Q52" s="18"/>
      <c r="R52" s="18"/>
      <c r="S52" s="18"/>
      <c r="T52" s="18"/>
      <c r="U52" s="18"/>
      <c r="V52" s="18"/>
      <c r="W52" s="18"/>
      <c r="X52" s="18"/>
      <c r="Y52" s="18"/>
      <c r="Z52" s="18"/>
      <c r="AA52" s="18"/>
      <c r="AB52" s="18"/>
      <c r="AC52" s="18"/>
    </row>
    <row r="53" spans="2:29" ht="15.75" hidden="1" customHeight="1" x14ac:dyDescent="0.15">
      <c r="B53" s="17" t="s">
        <v>32</v>
      </c>
      <c r="C53" s="17"/>
      <c r="D53" s="17"/>
      <c r="E53" s="26">
        <f>E52</f>
        <v>0</v>
      </c>
      <c r="F53" s="26" t="str">
        <f>IF(($E$8/12)&gt;=F51,F52,"")</f>
        <v/>
      </c>
      <c r="G53" s="26" t="str">
        <f t="shared" ref="G53:N53" si="14">IF(($E$8/12)&gt;=G51,G52,"")</f>
        <v/>
      </c>
      <c r="H53" s="26" t="str">
        <f t="shared" si="14"/>
        <v/>
      </c>
      <c r="I53" s="26" t="str">
        <f t="shared" si="14"/>
        <v/>
      </c>
      <c r="J53" s="26" t="str">
        <f t="shared" si="14"/>
        <v/>
      </c>
      <c r="K53" s="26" t="str">
        <f t="shared" si="14"/>
        <v/>
      </c>
      <c r="L53" s="26" t="str">
        <f t="shared" si="14"/>
        <v/>
      </c>
      <c r="M53" s="26" t="str">
        <f t="shared" si="14"/>
        <v/>
      </c>
      <c r="N53" s="26" t="str">
        <f t="shared" si="14"/>
        <v/>
      </c>
      <c r="O53" s="18"/>
      <c r="P53" s="18"/>
      <c r="Q53" s="18"/>
      <c r="R53" s="18"/>
      <c r="S53" s="18"/>
      <c r="T53" s="18"/>
      <c r="U53" s="18"/>
      <c r="V53" s="18"/>
      <c r="W53" s="18"/>
      <c r="X53" s="18"/>
      <c r="Y53" s="18"/>
      <c r="Z53" s="18"/>
      <c r="AA53" s="18"/>
      <c r="AB53" s="18"/>
      <c r="AC53" s="18"/>
    </row>
    <row r="54" spans="2:29" ht="15.75" hidden="1" customHeight="1" x14ac:dyDescent="0.15">
      <c r="B54" s="17" t="s">
        <v>39</v>
      </c>
      <c r="C54" s="17"/>
      <c r="D54" s="17"/>
      <c r="E54" s="26">
        <f>E53</f>
        <v>0</v>
      </c>
      <c r="F54" s="26" t="str">
        <f>IF($E$8/12&gt;=2,F53,"")</f>
        <v/>
      </c>
      <c r="G54" s="26" t="str">
        <f t="shared" ref="G54:N54" si="15">IF($E$8/12&gt;=1,G53,"")</f>
        <v/>
      </c>
      <c r="H54" s="26" t="str">
        <f t="shared" si="15"/>
        <v/>
      </c>
      <c r="I54" s="26" t="str">
        <f t="shared" si="15"/>
        <v/>
      </c>
      <c r="J54" s="26" t="str">
        <f t="shared" si="15"/>
        <v/>
      </c>
      <c r="K54" s="26" t="str">
        <f t="shared" si="15"/>
        <v/>
      </c>
      <c r="L54" s="26" t="str">
        <f t="shared" si="15"/>
        <v/>
      </c>
      <c r="M54" s="26" t="str">
        <f t="shared" si="15"/>
        <v/>
      </c>
      <c r="N54" s="26" t="str">
        <f t="shared" si="15"/>
        <v/>
      </c>
      <c r="O54" s="18"/>
      <c r="P54" s="18"/>
      <c r="Q54" s="18"/>
      <c r="R54" s="18"/>
      <c r="S54" s="18"/>
      <c r="T54" s="18"/>
      <c r="U54" s="18"/>
      <c r="V54" s="18"/>
      <c r="W54" s="18"/>
      <c r="X54" s="18"/>
      <c r="Y54" s="18"/>
      <c r="Z54" s="18"/>
      <c r="AA54" s="18"/>
      <c r="AB54" s="18"/>
      <c r="AC54" s="18"/>
    </row>
    <row r="55" spans="2:29" ht="15.75" hidden="1" customHeight="1" x14ac:dyDescent="0.15">
      <c r="B55" s="17"/>
      <c r="C55" s="17"/>
      <c r="D55" s="17"/>
      <c r="E55" s="26"/>
      <c r="F55" s="26"/>
      <c r="G55" s="26"/>
      <c r="H55" s="26"/>
      <c r="I55" s="26"/>
      <c r="J55" s="26"/>
      <c r="K55" s="26"/>
      <c r="L55" s="26"/>
      <c r="M55" s="26"/>
      <c r="N55" s="26"/>
      <c r="O55" s="18"/>
      <c r="P55" s="18"/>
      <c r="Q55" s="18"/>
      <c r="R55" s="18"/>
      <c r="S55" s="18"/>
      <c r="T55" s="18"/>
      <c r="U55" s="18"/>
      <c r="V55" s="18"/>
      <c r="W55" s="18"/>
      <c r="X55" s="18"/>
      <c r="Y55" s="18"/>
      <c r="Z55" s="18"/>
      <c r="AA55" s="18"/>
      <c r="AB55" s="18"/>
      <c r="AC55" s="18"/>
    </row>
    <row r="56" spans="2:29" ht="15.75" customHeight="1" x14ac:dyDescent="0.15">
      <c r="B56" s="1" t="s">
        <v>57</v>
      </c>
      <c r="E56" s="80">
        <f>SUM(E21:N21)</f>
        <v>0</v>
      </c>
      <c r="F56" s="26"/>
      <c r="G56" s="26"/>
      <c r="H56" s="26"/>
      <c r="I56" s="26"/>
      <c r="J56" s="26"/>
      <c r="K56" s="26"/>
      <c r="L56" s="26"/>
      <c r="M56" s="26"/>
      <c r="N56" s="26"/>
      <c r="O56" s="18"/>
      <c r="P56" s="18"/>
      <c r="Q56" s="18"/>
      <c r="R56" s="18"/>
      <c r="S56" s="18"/>
      <c r="T56" s="18"/>
      <c r="U56" s="18"/>
      <c r="V56" s="18"/>
      <c r="W56" s="18"/>
      <c r="X56" s="18"/>
      <c r="Y56" s="18"/>
      <c r="Z56" s="18"/>
      <c r="AA56" s="18"/>
      <c r="AB56" s="18"/>
      <c r="AC56" s="18"/>
    </row>
    <row r="57" spans="2:29" ht="15.75" customHeight="1" x14ac:dyDescent="0.15">
      <c r="B57" s="16" t="s">
        <v>53</v>
      </c>
      <c r="C57" s="17"/>
      <c r="D57" s="17"/>
      <c r="E57" s="80">
        <f>SUM(E29:N29)</f>
        <v>0</v>
      </c>
      <c r="F57" s="26"/>
      <c r="G57" s="26"/>
      <c r="H57" s="26"/>
      <c r="I57" s="26"/>
      <c r="J57" s="26"/>
      <c r="K57" s="26"/>
      <c r="L57" s="26"/>
      <c r="M57" s="26"/>
      <c r="N57" s="26"/>
      <c r="O57" s="18"/>
      <c r="P57" s="18"/>
      <c r="Q57" s="18"/>
      <c r="R57" s="18"/>
      <c r="S57" s="18"/>
      <c r="T57" s="18"/>
      <c r="U57" s="18"/>
      <c r="V57" s="18"/>
      <c r="W57" s="18"/>
      <c r="X57" s="18"/>
      <c r="Y57" s="18"/>
      <c r="Z57" s="18"/>
      <c r="AA57" s="18"/>
      <c r="AB57" s="18"/>
      <c r="AC57" s="18"/>
    </row>
    <row r="58" spans="2:29" ht="15.75" customHeight="1" x14ac:dyDescent="0.15">
      <c r="B58" s="16"/>
      <c r="C58" s="17"/>
      <c r="D58" s="17"/>
      <c r="E58" s="80"/>
      <c r="F58" s="26"/>
      <c r="G58" s="26"/>
      <c r="H58" s="26"/>
      <c r="I58" s="26"/>
      <c r="J58" s="26"/>
      <c r="K58" s="26"/>
      <c r="L58" s="26"/>
      <c r="M58" s="26"/>
      <c r="N58" s="26"/>
      <c r="O58" s="18"/>
      <c r="P58" s="18"/>
      <c r="Q58" s="18"/>
      <c r="R58" s="18"/>
      <c r="S58" s="18"/>
      <c r="T58" s="18"/>
      <c r="U58" s="18"/>
      <c r="V58" s="18"/>
      <c r="W58" s="18"/>
      <c r="X58" s="18"/>
      <c r="Y58" s="18"/>
      <c r="Z58" s="18"/>
      <c r="AA58" s="18"/>
      <c r="AB58" s="18"/>
      <c r="AC58" s="18"/>
    </row>
    <row r="59" spans="2:29" ht="15.75" customHeight="1" x14ac:dyDescent="0.15">
      <c r="B59" s="16" t="s">
        <v>57</v>
      </c>
      <c r="C59" s="17"/>
      <c r="D59" s="17"/>
      <c r="E59" s="80">
        <f>SUM(E21:N21)</f>
        <v>0</v>
      </c>
      <c r="F59" s="26"/>
      <c r="G59" s="26"/>
      <c r="H59" s="26"/>
      <c r="I59" s="26"/>
      <c r="J59" s="26"/>
      <c r="K59" s="26"/>
      <c r="L59" s="26"/>
      <c r="M59" s="26"/>
      <c r="N59" s="26"/>
      <c r="O59" s="18"/>
      <c r="P59" s="18"/>
      <c r="Q59" s="18"/>
      <c r="R59" s="18"/>
      <c r="S59" s="18"/>
      <c r="T59" s="18"/>
      <c r="U59" s="18"/>
      <c r="V59" s="18"/>
      <c r="W59" s="18"/>
      <c r="X59" s="18"/>
      <c r="Y59" s="18"/>
      <c r="Z59" s="18"/>
      <c r="AA59" s="18"/>
      <c r="AB59" s="18"/>
      <c r="AC59" s="18"/>
    </row>
    <row r="60" spans="2:29" ht="15.75" customHeight="1" x14ac:dyDescent="0.15">
      <c r="B60" s="16" t="s">
        <v>55</v>
      </c>
      <c r="C60" s="17"/>
      <c r="D60" s="17"/>
      <c r="E60" s="80">
        <f>SUM(E34:N35)</f>
        <v>0</v>
      </c>
      <c r="F60" s="26"/>
      <c r="G60" s="26"/>
      <c r="H60" s="26"/>
      <c r="I60" s="26"/>
      <c r="J60" s="26"/>
      <c r="K60" s="26"/>
      <c r="L60" s="26"/>
      <c r="M60" s="26"/>
      <c r="N60" s="26"/>
      <c r="O60" s="18"/>
      <c r="P60" s="18"/>
      <c r="Q60" s="18"/>
      <c r="R60" s="18"/>
      <c r="S60" s="18"/>
      <c r="T60" s="18"/>
      <c r="U60" s="18"/>
      <c r="V60" s="18"/>
      <c r="W60" s="18"/>
      <c r="X60" s="18"/>
      <c r="Y60" s="18"/>
      <c r="Z60" s="18"/>
      <c r="AA60" s="18"/>
      <c r="AB60" s="18"/>
      <c r="AC60" s="18"/>
    </row>
    <row r="61" spans="2:29" ht="15.75" customHeight="1" x14ac:dyDescent="0.15">
      <c r="B61" s="16" t="s">
        <v>54</v>
      </c>
      <c r="C61" s="17"/>
      <c r="D61" s="17"/>
      <c r="E61" s="80">
        <f>E13+E14</f>
        <v>0</v>
      </c>
      <c r="F61" s="26"/>
      <c r="G61" s="26"/>
      <c r="H61" s="26"/>
      <c r="I61" s="26"/>
      <c r="J61" s="26"/>
      <c r="K61" s="26"/>
      <c r="L61" s="26"/>
      <c r="M61" s="26"/>
      <c r="N61" s="26"/>
      <c r="O61" s="18"/>
      <c r="P61" s="18"/>
      <c r="Q61" s="18"/>
      <c r="R61" s="18"/>
      <c r="S61" s="18"/>
      <c r="T61" s="18"/>
      <c r="U61" s="18"/>
      <c r="V61" s="18"/>
      <c r="W61" s="18"/>
      <c r="X61" s="18"/>
      <c r="Y61" s="18"/>
      <c r="Z61" s="18"/>
      <c r="AA61" s="18"/>
      <c r="AB61" s="18"/>
      <c r="AC61" s="18"/>
    </row>
    <row r="62" spans="2:29" ht="15.75" customHeight="1" x14ac:dyDescent="0.15">
      <c r="B62" s="79" t="s">
        <v>56</v>
      </c>
      <c r="C62" s="17"/>
      <c r="D62" s="17"/>
      <c r="E62" s="80">
        <f>E59-E61-E60</f>
        <v>0</v>
      </c>
      <c r="F62" s="26"/>
      <c r="G62" s="26"/>
      <c r="H62" s="26"/>
      <c r="I62" s="26"/>
      <c r="J62" s="26"/>
      <c r="K62" s="26"/>
      <c r="L62" s="26"/>
      <c r="M62" s="26"/>
      <c r="N62" s="26"/>
      <c r="O62" s="18"/>
      <c r="P62" s="18"/>
      <c r="Q62" s="18"/>
      <c r="R62" s="18"/>
      <c r="S62" s="18"/>
      <c r="T62" s="18"/>
      <c r="U62" s="18"/>
      <c r="V62" s="18"/>
      <c r="W62" s="18"/>
      <c r="X62" s="18"/>
      <c r="Y62" s="18"/>
      <c r="Z62" s="18"/>
      <c r="AA62" s="18"/>
      <c r="AB62" s="18"/>
      <c r="AC62" s="18"/>
    </row>
    <row r="63" spans="2:29" ht="15.75" customHeight="1" x14ac:dyDescent="0.15">
      <c r="B63" s="16"/>
      <c r="C63" s="17"/>
      <c r="D63" s="17"/>
      <c r="E63" s="80"/>
      <c r="F63" s="26"/>
      <c r="G63" s="26"/>
      <c r="H63" s="26"/>
      <c r="I63" s="26"/>
      <c r="J63" s="26"/>
      <c r="K63" s="26"/>
      <c r="L63" s="26"/>
      <c r="M63" s="26"/>
      <c r="N63" s="26"/>
      <c r="O63" s="18"/>
      <c r="P63" s="18"/>
      <c r="Q63" s="18"/>
      <c r="R63" s="18"/>
      <c r="S63" s="18"/>
      <c r="T63" s="18"/>
      <c r="U63" s="18"/>
      <c r="V63" s="18"/>
      <c r="W63" s="18"/>
      <c r="X63" s="18"/>
      <c r="Y63" s="18"/>
      <c r="Z63" s="18"/>
      <c r="AA63" s="18"/>
      <c r="AB63" s="18"/>
      <c r="AC63" s="18"/>
    </row>
    <row r="64" spans="2:29" ht="15.75" customHeight="1" x14ac:dyDescent="0.15">
      <c r="B64" s="16" t="s">
        <v>58</v>
      </c>
      <c r="C64" s="17"/>
      <c r="D64" s="17"/>
      <c r="E64" s="80">
        <f>IF(E8&gt;=12,(SUM(E53:N54)),E53)</f>
        <v>0</v>
      </c>
      <c r="F64" s="26"/>
      <c r="G64" s="26"/>
      <c r="H64" s="26"/>
      <c r="I64" s="26"/>
      <c r="J64" s="26"/>
      <c r="K64" s="26"/>
      <c r="L64" s="26"/>
      <c r="M64" s="26"/>
      <c r="N64" s="26"/>
      <c r="O64" s="18"/>
      <c r="P64" s="18"/>
      <c r="Q64" s="18"/>
      <c r="R64" s="18"/>
      <c r="S64" s="18"/>
      <c r="T64" s="18"/>
      <c r="U64" s="18"/>
      <c r="V64" s="18"/>
      <c r="W64" s="18"/>
      <c r="X64" s="18"/>
      <c r="Y64" s="18"/>
      <c r="Z64" s="18"/>
      <c r="AA64" s="18"/>
      <c r="AB64" s="18"/>
      <c r="AC64" s="18"/>
    </row>
    <row r="65" spans="2:29" ht="15.75" customHeight="1" x14ac:dyDescent="0.15">
      <c r="B65" s="16" t="s">
        <v>44</v>
      </c>
      <c r="C65" s="17"/>
      <c r="D65" s="17"/>
      <c r="E65" s="80">
        <f>MAX(E54:N54)</f>
        <v>0</v>
      </c>
      <c r="F65" s="26"/>
      <c r="G65" s="26"/>
      <c r="H65" s="26"/>
      <c r="I65" s="26"/>
      <c r="J65" s="26"/>
      <c r="K65" s="26"/>
      <c r="L65" s="26"/>
      <c r="M65" s="26"/>
      <c r="N65" s="26"/>
      <c r="O65" s="18"/>
      <c r="P65" s="18"/>
      <c r="Q65" s="18"/>
      <c r="R65" s="18"/>
      <c r="S65" s="18"/>
      <c r="T65" s="18"/>
      <c r="U65" s="18"/>
      <c r="V65" s="18"/>
      <c r="W65" s="18"/>
      <c r="X65" s="18"/>
      <c r="Y65" s="18"/>
      <c r="Z65" s="18"/>
      <c r="AA65" s="18"/>
      <c r="AB65" s="18"/>
      <c r="AC65" s="18"/>
    </row>
    <row r="66" spans="2:29" ht="15.75" customHeight="1" x14ac:dyDescent="0.15">
      <c r="B66" s="17"/>
      <c r="C66" s="17"/>
      <c r="D66" s="17"/>
      <c r="E66" s="26"/>
      <c r="F66" s="26"/>
      <c r="G66" s="26"/>
      <c r="H66" s="26"/>
      <c r="I66" s="26"/>
      <c r="J66" s="26"/>
      <c r="K66" s="26"/>
      <c r="L66" s="26"/>
      <c r="M66" s="26"/>
      <c r="N66" s="26"/>
      <c r="O66" s="18"/>
      <c r="P66" s="18"/>
      <c r="Q66" s="18"/>
      <c r="R66" s="18"/>
      <c r="S66" s="18"/>
      <c r="T66" s="18"/>
      <c r="U66" s="18"/>
      <c r="V66" s="18"/>
      <c r="W66" s="18"/>
      <c r="X66" s="18"/>
      <c r="Y66" s="18"/>
      <c r="Z66" s="18"/>
      <c r="AA66" s="18"/>
      <c r="AB66" s="18"/>
      <c r="AC66" s="18"/>
    </row>
    <row r="68" spans="2:29" ht="15.75" customHeight="1" x14ac:dyDescent="0.15">
      <c r="B68" s="17" t="s">
        <v>68</v>
      </c>
      <c r="C68" s="17"/>
      <c r="D68" s="17"/>
      <c r="E68" s="78" t="str">
        <f>IF(E17="","",(E62/E7/(E8/12)))</f>
        <v/>
      </c>
      <c r="F68" s="26"/>
      <c r="G68" s="26"/>
      <c r="H68" s="26"/>
      <c r="I68" s="26"/>
      <c r="J68" s="26"/>
      <c r="K68" s="26"/>
      <c r="L68" s="26"/>
      <c r="M68" s="26"/>
      <c r="N68" s="26"/>
      <c r="O68" s="18"/>
      <c r="P68" s="18"/>
      <c r="Q68" s="18"/>
      <c r="R68" s="18"/>
      <c r="S68" s="18"/>
      <c r="T68" s="18"/>
      <c r="U68" s="18"/>
      <c r="V68" s="18"/>
      <c r="W68" s="18"/>
      <c r="X68" s="18"/>
      <c r="Y68" s="18"/>
      <c r="Z68" s="18"/>
      <c r="AA68" s="18"/>
      <c r="AB68" s="18"/>
      <c r="AC68" s="18"/>
    </row>
    <row r="69" spans="2:29" ht="15.75" customHeight="1" x14ac:dyDescent="0.15">
      <c r="B69" s="17"/>
      <c r="C69" s="17"/>
      <c r="D69" s="17"/>
      <c r="E69" s="26"/>
      <c r="F69" s="26"/>
      <c r="G69" s="26"/>
      <c r="H69" s="26"/>
      <c r="I69" s="26"/>
      <c r="J69" s="26"/>
      <c r="K69" s="26"/>
      <c r="L69" s="26"/>
      <c r="M69" s="26"/>
      <c r="N69" s="26"/>
      <c r="O69" s="18"/>
      <c r="P69" s="18"/>
      <c r="Q69" s="18"/>
      <c r="R69" s="18"/>
      <c r="S69" s="18"/>
      <c r="T69" s="18"/>
      <c r="U69" s="18"/>
      <c r="V69" s="18"/>
      <c r="W69" s="18"/>
      <c r="X69" s="18"/>
      <c r="Y69" s="18"/>
      <c r="Z69" s="18"/>
      <c r="AA69" s="18"/>
      <c r="AB69" s="18"/>
      <c r="AC69" s="18"/>
    </row>
    <row r="70" spans="2:29" ht="15.75" customHeight="1" thickBot="1" x14ac:dyDescent="0.2">
      <c r="B70" s="17" t="s">
        <v>35</v>
      </c>
      <c r="C70" s="17"/>
      <c r="D70" s="17"/>
      <c r="E70" s="54" t="str">
        <f>IF(E17="","",(E65/E7/(E8/12)))</f>
        <v/>
      </c>
      <c r="F70" s="26"/>
      <c r="G70" s="26"/>
      <c r="H70" s="26"/>
      <c r="I70" s="26"/>
      <c r="J70" s="26"/>
      <c r="K70" s="26"/>
      <c r="L70" s="26"/>
      <c r="M70" s="26"/>
      <c r="N70" s="26"/>
      <c r="O70" s="18"/>
      <c r="P70" s="18"/>
      <c r="Q70" s="18"/>
      <c r="R70" s="18"/>
      <c r="S70" s="18"/>
      <c r="T70" s="18"/>
      <c r="U70" s="18"/>
      <c r="V70" s="18"/>
      <c r="W70" s="18"/>
      <c r="X70" s="18"/>
      <c r="Y70" s="18"/>
      <c r="Z70" s="18"/>
      <c r="AA70" s="18"/>
      <c r="AB70" s="18"/>
      <c r="AC70" s="18"/>
    </row>
    <row r="71" spans="2:29" ht="15.75" customHeight="1" thickTop="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ht="15.75" customHeight="1" x14ac:dyDescent="0.15">
      <c r="B72" s="2"/>
      <c r="C72" s="2"/>
      <c r="D72" s="2"/>
      <c r="E72" s="43"/>
      <c r="F72" s="2"/>
      <c r="G72" s="2"/>
      <c r="H72" s="2"/>
      <c r="I72" s="2"/>
      <c r="J72" s="2"/>
      <c r="K72" s="2"/>
      <c r="L72" s="2"/>
      <c r="M72" s="2"/>
      <c r="N72" s="2"/>
      <c r="O72" s="2"/>
      <c r="P72" s="2"/>
      <c r="Q72" s="2"/>
      <c r="R72" s="2"/>
      <c r="S72" s="2"/>
      <c r="T72" s="2"/>
      <c r="U72" s="2"/>
      <c r="V72" s="2"/>
      <c r="W72" s="2"/>
      <c r="X72" s="2"/>
      <c r="Y72" s="2"/>
      <c r="Z72" s="2"/>
      <c r="AA72" s="2"/>
      <c r="AB72" s="2"/>
      <c r="AC72" s="2"/>
    </row>
    <row r="73" spans="2:29" ht="15.75"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ht="15.75"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ht="15.75"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ht="15.75"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ht="15.75"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ht="15.75"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ht="15.75"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ht="15.75"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ht="15.75"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ht="15.75"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ht="15.75"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2:29" ht="15.75"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ht="15.75"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ht="15.75"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ht="13"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ht="13"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ht="13"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ht="13"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ht="13"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ht="13"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ht="13"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ht="13"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ht="13"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ht="13"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ht="13"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ht="13"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ht="13"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ht="13"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ht="13"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ht="13"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ht="13"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ht="13"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ht="13"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ht="13"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ht="13"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ht="13"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ht="13"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ht="13"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ht="13"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ht="13"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ht="13"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ht="13"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ht="13"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ht="13"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ht="13"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ht="13"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ht="13"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ht="13"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ht="13"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ht="13"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3"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3"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3"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ht="13"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ht="13"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ht="13"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ht="13" x14ac:dyDescent="0.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ht="13" x14ac:dyDescent="0.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ht="13" x14ac:dyDescent="0.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ht="13" x14ac:dyDescent="0.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ht="13" x14ac:dyDescent="0.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ht="13" x14ac:dyDescent="0.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ht="13" x14ac:dyDescent="0.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ht="13" x14ac:dyDescent="0.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ht="13" x14ac:dyDescent="0.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ht="13" x14ac:dyDescent="0.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ht="13" x14ac:dyDescent="0.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ht="13" x14ac:dyDescent="0.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ht="13"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ht="13" x14ac:dyDescent="0.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ht="13" x14ac:dyDescent="0.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ht="13" x14ac:dyDescent="0.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ht="13" x14ac:dyDescent="0.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ht="13" x14ac:dyDescent="0.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ht="13" x14ac:dyDescent="0.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ht="13"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ht="13" x14ac:dyDescent="0.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13" x14ac:dyDescent="0.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ht="13" x14ac:dyDescent="0.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ht="13" x14ac:dyDescent="0.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ht="13"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ht="13"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ht="13" x14ac:dyDescent="0.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ht="13" x14ac:dyDescent="0.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ht="13" x14ac:dyDescent="0.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ht="13" x14ac:dyDescent="0.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ht="13" x14ac:dyDescent="0.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ht="13" x14ac:dyDescent="0.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ht="13"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ht="13"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ht="13"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ht="13"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ht="13"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ht="13"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ht="13"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ht="13"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ht="13"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ht="13"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ht="13"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ht="13"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ht="13"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ht="13"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ht="13"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ht="13"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ht="13"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ht="13"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ht="13"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ht="13"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ht="13"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ht="13"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ht="13"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ht="13"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ht="13"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ht="13"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ht="13"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ht="13"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2:29" ht="13"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2:29" ht="13"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2:29" ht="13"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2:29" ht="13"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2:29" ht="13"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2:29" ht="13"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2:29" ht="13"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2:29" ht="13"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2:29" ht="13"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2:29" ht="13"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2:29" ht="13"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2:29" ht="13"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2:29" ht="13"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2:29" ht="13"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2:29" ht="13"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2:29" ht="13"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2:29" ht="13"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2:29" ht="13"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2:29" ht="13"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2:29" ht="13"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2:29" ht="13"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2:29" ht="13"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2:29" ht="13"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2:29" ht="13"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2:29" ht="13"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2:29" ht="13"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2:29" ht="13"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2:29" ht="13"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2:29" ht="13"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2:29" ht="13"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2:29" ht="13"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2:29" ht="13"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2:29" ht="13"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2:29" ht="13"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2:29" ht="13"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2:29" ht="13"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2:29" ht="13"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2:29" ht="13"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2:29" ht="13"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2:29" ht="13"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2:29" ht="13"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2:29" ht="13"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2:29" ht="13"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2:29" ht="13"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2:29" ht="13"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2:29" ht="13"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2:29" ht="13"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2:29" ht="13"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2:29" ht="13"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2:29" ht="13"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2:29" ht="13"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2:29" ht="13"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2:29" ht="13"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2:29" ht="13"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2:29" ht="13"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2:29" ht="13"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2:29" ht="13"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2:29" ht="13"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2:29" ht="13"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2:29" ht="13"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2:29" ht="13"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2:29" ht="13"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2:29" ht="13"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2:29" ht="13"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2:29" ht="13"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2:29" ht="13"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2:29" ht="13"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2:29" ht="13"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2:29" ht="13"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2:29" ht="13"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2:29" ht="13"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2:29" ht="13"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2:29" ht="13"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2:29" ht="13"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2:29" ht="13"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2:29" ht="13"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2:29" ht="13"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2:29" ht="13"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2:29" ht="13"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2:29" ht="13"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2:29" ht="13"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2:29" ht="13"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2:29" ht="13"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2:29" ht="13"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2:29" ht="13"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2:29" ht="13"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2:29" ht="13"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2:29" ht="13"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2:29" ht="13"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2:29" ht="13"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2:29" ht="13"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2:29" ht="13"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2:29" ht="13"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2:29" ht="13"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2:29" ht="13"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2:29" ht="13"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2:29" ht="13"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2:29" ht="13"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2:29" ht="13"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2:29" ht="13"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2:29" ht="13"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2:29" ht="13"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2:29" ht="13"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2:29" ht="13"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2:29" ht="13"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2:29" ht="13"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2:29" ht="13"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2:29" ht="13"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2:29" ht="13"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2:29" ht="13"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2:29" ht="13"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2:29" ht="13"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2:29" ht="13"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2:29" ht="13"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2:29" ht="13"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2:29" ht="13"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2:29" ht="13"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2:29" ht="13"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2:29" ht="13"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2:29" ht="13"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2:29" ht="13"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2:29" ht="13"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2:29" ht="13"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2:29" ht="13"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2:29" ht="13"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2:29" ht="13" x14ac:dyDescent="0.1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2:29" ht="13" x14ac:dyDescent="0.1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2:29" ht="13" x14ac:dyDescent="0.1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2:29" ht="13" x14ac:dyDescent="0.1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2:29" ht="13" x14ac:dyDescent="0.1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2:29" ht="13" x14ac:dyDescent="0.1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2:29" ht="13" x14ac:dyDescent="0.1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2:29" ht="13" x14ac:dyDescent="0.1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2:29" ht="13" x14ac:dyDescent="0.1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2:29" ht="13" x14ac:dyDescent="0.1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2:29" ht="13" x14ac:dyDescent="0.1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2:29" ht="13" x14ac:dyDescent="0.1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2:29" ht="13" x14ac:dyDescent="0.1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2:29" ht="13" x14ac:dyDescent="0.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2:29" ht="13" x14ac:dyDescent="0.1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2:29" ht="13" x14ac:dyDescent="0.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2:29" ht="13" x14ac:dyDescent="0.1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2:29" ht="13" x14ac:dyDescent="0.1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2:29" ht="13" x14ac:dyDescent="0.1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2:29" ht="13" x14ac:dyDescent="0.1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2:29" ht="13" x14ac:dyDescent="0.1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2:29" ht="13" x14ac:dyDescent="0.1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2:29" ht="13" x14ac:dyDescent="0.1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2:29" ht="13" x14ac:dyDescent="0.1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2:29" ht="13" x14ac:dyDescent="0.1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2:29" ht="13" x14ac:dyDescent="0.1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2:29" ht="13" x14ac:dyDescent="0.1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2:29" ht="13" x14ac:dyDescent="0.1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2:29" ht="13" x14ac:dyDescent="0.1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2:29" ht="13" x14ac:dyDescent="0.1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2:29" ht="13" x14ac:dyDescent="0.1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2:29" ht="13" x14ac:dyDescent="0.1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2:29" ht="13" x14ac:dyDescent="0.1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2:29" ht="13" x14ac:dyDescent="0.1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2:29" ht="13" x14ac:dyDescent="0.1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2:29" ht="13" x14ac:dyDescent="0.1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2:29" ht="13" x14ac:dyDescent="0.1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2:29" ht="13" x14ac:dyDescent="0.1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2:29" ht="13" x14ac:dyDescent="0.1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2:29" ht="13" x14ac:dyDescent="0.1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2:29" ht="13" x14ac:dyDescent="0.1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2:29" ht="13" x14ac:dyDescent="0.1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2:29" ht="13" x14ac:dyDescent="0.1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2:29" ht="13" x14ac:dyDescent="0.1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2:29" ht="13" x14ac:dyDescent="0.1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2:29" ht="13" x14ac:dyDescent="0.1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2:29" ht="13" x14ac:dyDescent="0.1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2:29" ht="13" x14ac:dyDescent="0.1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2:29" ht="13" x14ac:dyDescent="0.1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2:29" ht="13" x14ac:dyDescent="0.1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2:29" ht="13" x14ac:dyDescent="0.1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2:29" ht="13" x14ac:dyDescent="0.1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2:29" ht="13" x14ac:dyDescent="0.1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2:29" ht="13" x14ac:dyDescent="0.1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2:29" ht="13" x14ac:dyDescent="0.1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2:29" ht="13" x14ac:dyDescent="0.1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2:29" ht="13" x14ac:dyDescent="0.1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2:29" ht="13" x14ac:dyDescent="0.1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2:29" ht="13" x14ac:dyDescent="0.1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2:29" ht="13" x14ac:dyDescent="0.1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2:29" ht="13" x14ac:dyDescent="0.1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2:29" ht="13" x14ac:dyDescent="0.1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2:29" ht="13" x14ac:dyDescent="0.1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2:29" ht="13" x14ac:dyDescent="0.1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2:29" ht="13" x14ac:dyDescent="0.1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2:29" ht="13" x14ac:dyDescent="0.1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2:29" ht="13" x14ac:dyDescent="0.1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2:29" ht="13" x14ac:dyDescent="0.1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2:29" ht="13" x14ac:dyDescent="0.1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2:29" ht="13" x14ac:dyDescent="0.1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2:29" ht="13" x14ac:dyDescent="0.1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2:29" ht="13" x14ac:dyDescent="0.1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2:29" ht="13" x14ac:dyDescent="0.1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2:29" ht="13" x14ac:dyDescent="0.1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2:29" ht="13" x14ac:dyDescent="0.1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2:29" ht="13" x14ac:dyDescent="0.1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2:29" ht="13" x14ac:dyDescent="0.1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2:29" ht="13" x14ac:dyDescent="0.1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2:29" ht="13" x14ac:dyDescent="0.1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2:29" ht="13" x14ac:dyDescent="0.1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2:29" ht="13" x14ac:dyDescent="0.1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2:29" ht="13" x14ac:dyDescent="0.1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2:29" ht="13" x14ac:dyDescent="0.1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2:29" ht="13" x14ac:dyDescent="0.1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2:29" ht="13" x14ac:dyDescent="0.1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2:29" ht="13" x14ac:dyDescent="0.1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2:29" ht="13" x14ac:dyDescent="0.1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2:29" ht="13" x14ac:dyDescent="0.1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2:29" ht="13" x14ac:dyDescent="0.1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2:29" ht="13" x14ac:dyDescent="0.1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2:29" ht="13" x14ac:dyDescent="0.1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2:29" ht="13" x14ac:dyDescent="0.1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2:29" ht="13" x14ac:dyDescent="0.1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2:29" ht="13" x14ac:dyDescent="0.1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2:29" ht="13" x14ac:dyDescent="0.1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2:29" ht="13" x14ac:dyDescent="0.1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2:29" ht="13" x14ac:dyDescent="0.1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2:29" ht="13" x14ac:dyDescent="0.1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2:29" ht="13" x14ac:dyDescent="0.1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2:29" ht="13" x14ac:dyDescent="0.1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2:29" ht="13" x14ac:dyDescent="0.1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2:29" ht="13" x14ac:dyDescent="0.1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2:29" ht="13" x14ac:dyDescent="0.1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2:29" ht="13" x14ac:dyDescent="0.1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2:29" ht="13" x14ac:dyDescent="0.1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2:29" ht="13" x14ac:dyDescent="0.1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2:29" ht="13" x14ac:dyDescent="0.1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2:29" ht="13" x14ac:dyDescent="0.1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2:29" ht="13" x14ac:dyDescent="0.1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2:29" ht="13" x14ac:dyDescent="0.1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2:29" ht="13" x14ac:dyDescent="0.1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2:29" ht="13" x14ac:dyDescent="0.1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2:29" ht="13" x14ac:dyDescent="0.1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2:29" ht="13" x14ac:dyDescent="0.1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2:29" ht="13" x14ac:dyDescent="0.1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2:29" ht="13" x14ac:dyDescent="0.1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2:29" ht="13" x14ac:dyDescent="0.1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2:29" ht="13" x14ac:dyDescent="0.1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2:29" ht="13" x14ac:dyDescent="0.1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2:29" ht="13" x14ac:dyDescent="0.1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2:29" ht="13" x14ac:dyDescent="0.1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2:29" ht="13" x14ac:dyDescent="0.1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2:29" ht="13" x14ac:dyDescent="0.1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2:29" ht="13" x14ac:dyDescent="0.1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2:29" ht="13" x14ac:dyDescent="0.1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2:29" ht="13" x14ac:dyDescent="0.1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2:29" ht="13" x14ac:dyDescent="0.1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2:29" ht="13" x14ac:dyDescent="0.1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2:29" ht="13" x14ac:dyDescent="0.1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2:29" ht="13" x14ac:dyDescent="0.1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2:29" ht="13" x14ac:dyDescent="0.1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2:29" ht="13" x14ac:dyDescent="0.1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2:29" ht="13" x14ac:dyDescent="0.1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2:29" ht="13" x14ac:dyDescent="0.1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2:29" ht="13" x14ac:dyDescent="0.1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2:29" ht="13" x14ac:dyDescent="0.1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2:29" ht="13" x14ac:dyDescent="0.1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2:29" ht="13" x14ac:dyDescent="0.1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2:29" ht="13" x14ac:dyDescent="0.1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2:29" ht="13" x14ac:dyDescent="0.1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2:29" ht="13" x14ac:dyDescent="0.1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2:29" ht="13" x14ac:dyDescent="0.1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2:29" ht="13" x14ac:dyDescent="0.1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2:29" ht="13" x14ac:dyDescent="0.1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2:29" ht="13" x14ac:dyDescent="0.1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2:29" ht="13" x14ac:dyDescent="0.1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2:29" ht="13" x14ac:dyDescent="0.1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2:29" ht="13" x14ac:dyDescent="0.1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2:29" ht="13" x14ac:dyDescent="0.1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2:29" ht="13" x14ac:dyDescent="0.1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2:29" ht="13" x14ac:dyDescent="0.1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2:29" ht="13" x14ac:dyDescent="0.1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2:29" ht="13" x14ac:dyDescent="0.1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2:29" ht="13" x14ac:dyDescent="0.1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2:29" ht="13" x14ac:dyDescent="0.1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2:29" ht="13" x14ac:dyDescent="0.1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2:29" ht="13" x14ac:dyDescent="0.1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2:29" ht="13" x14ac:dyDescent="0.1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2:29" ht="13" x14ac:dyDescent="0.1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2:29" ht="13" x14ac:dyDescent="0.1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2:29" ht="13" x14ac:dyDescent="0.1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2:29" ht="13" x14ac:dyDescent="0.1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2:29" ht="13" x14ac:dyDescent="0.1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2:29" ht="13" x14ac:dyDescent="0.1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2:29" ht="13" x14ac:dyDescent="0.1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2:29" ht="13" x14ac:dyDescent="0.1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2:29" ht="13" x14ac:dyDescent="0.1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2:29" ht="13" x14ac:dyDescent="0.1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2:29" ht="13" x14ac:dyDescent="0.1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2:29" ht="13" x14ac:dyDescent="0.1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2:29" ht="13" x14ac:dyDescent="0.1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2:29" ht="13" x14ac:dyDescent="0.1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2:29" ht="13" x14ac:dyDescent="0.1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2:29" ht="13" x14ac:dyDescent="0.1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2:29" ht="13" x14ac:dyDescent="0.1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2:29" ht="13" x14ac:dyDescent="0.1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2:29" ht="13" x14ac:dyDescent="0.1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2:29" ht="13" x14ac:dyDescent="0.1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2:29" ht="13" x14ac:dyDescent="0.1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2:29" ht="13" x14ac:dyDescent="0.1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2:29" ht="13" x14ac:dyDescent="0.1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2:29" ht="13" x14ac:dyDescent="0.1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2:29" ht="13" x14ac:dyDescent="0.1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2:29" ht="13" x14ac:dyDescent="0.1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2:29" ht="13" x14ac:dyDescent="0.1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2:29" ht="13" x14ac:dyDescent="0.1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2:29" ht="13" x14ac:dyDescent="0.1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2:29" ht="13" x14ac:dyDescent="0.1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2:29" ht="13" x14ac:dyDescent="0.1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2:29" ht="13" x14ac:dyDescent="0.1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2:29" ht="13" x14ac:dyDescent="0.1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2:29" ht="13" x14ac:dyDescent="0.1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2:29" ht="13" x14ac:dyDescent="0.1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2:29" ht="13" x14ac:dyDescent="0.1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2:29" ht="13" x14ac:dyDescent="0.1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2:29" ht="13" x14ac:dyDescent="0.1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2:29" ht="13" x14ac:dyDescent="0.1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2:29" ht="13" x14ac:dyDescent="0.1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2:29" ht="13" x14ac:dyDescent="0.1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2:29" ht="13" x14ac:dyDescent="0.1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2:29" ht="13" x14ac:dyDescent="0.1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2:29" ht="13" x14ac:dyDescent="0.1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2:29" ht="13" x14ac:dyDescent="0.1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2:29" ht="13" x14ac:dyDescent="0.1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2:29" ht="13" x14ac:dyDescent="0.1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2:29" ht="13" x14ac:dyDescent="0.1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2:29" ht="13" x14ac:dyDescent="0.1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2:29" ht="13" x14ac:dyDescent="0.1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2:29" ht="13" x14ac:dyDescent="0.1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2:29" ht="13" x14ac:dyDescent="0.1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2:29" ht="13" x14ac:dyDescent="0.1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2:29" ht="13" x14ac:dyDescent="0.1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2:29" ht="13" x14ac:dyDescent="0.1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2:29" ht="13" x14ac:dyDescent="0.1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2:29" ht="13" x14ac:dyDescent="0.1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2:29" ht="13" x14ac:dyDescent="0.1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2:29" ht="13" x14ac:dyDescent="0.1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2:29" ht="13" x14ac:dyDescent="0.1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2:29" ht="13" x14ac:dyDescent="0.1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2:29" ht="13" x14ac:dyDescent="0.1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2:29" ht="13" x14ac:dyDescent="0.1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2:29" ht="13" x14ac:dyDescent="0.1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2:29" ht="13" x14ac:dyDescent="0.1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2:29" ht="13" x14ac:dyDescent="0.1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2:29" ht="13" x14ac:dyDescent="0.1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2:29" ht="13" x14ac:dyDescent="0.1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2:29" ht="13" x14ac:dyDescent="0.1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2:29" ht="13" x14ac:dyDescent="0.1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2:29" ht="13" x14ac:dyDescent="0.1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2:29" ht="13" x14ac:dyDescent="0.1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2:29" ht="13" x14ac:dyDescent="0.1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2:29" ht="13" x14ac:dyDescent="0.1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2:29" ht="13" x14ac:dyDescent="0.1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2:29" ht="13" x14ac:dyDescent="0.1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2:29" ht="13" x14ac:dyDescent="0.1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2:29" ht="13" x14ac:dyDescent="0.1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2:29" ht="13" x14ac:dyDescent="0.1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2:29" ht="13" x14ac:dyDescent="0.1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2:29" ht="13" x14ac:dyDescent="0.1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2:29" ht="13" x14ac:dyDescent="0.1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2:29" ht="13" x14ac:dyDescent="0.1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2:29" ht="13" x14ac:dyDescent="0.1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2:29" ht="13" x14ac:dyDescent="0.1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2:29" ht="13" x14ac:dyDescent="0.1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2:29" ht="13" x14ac:dyDescent="0.1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2:29" ht="13" x14ac:dyDescent="0.1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2:29" ht="13" x14ac:dyDescent="0.1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2:29" ht="13" x14ac:dyDescent="0.1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2:29" ht="13" x14ac:dyDescent="0.1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2:29" ht="13" x14ac:dyDescent="0.1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2:29" ht="13" x14ac:dyDescent="0.1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2:29" ht="13" x14ac:dyDescent="0.1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2:29" ht="13" x14ac:dyDescent="0.1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2:29" ht="13" x14ac:dyDescent="0.1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2:29" ht="13" x14ac:dyDescent="0.1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2:29" ht="13" x14ac:dyDescent="0.1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2:29" ht="13" x14ac:dyDescent="0.1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2:29" ht="13" x14ac:dyDescent="0.1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2:29" ht="13" x14ac:dyDescent="0.1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2:29" ht="13" x14ac:dyDescent="0.1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2:29" ht="13" x14ac:dyDescent="0.1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2:29" ht="13" x14ac:dyDescent="0.1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2:29" ht="13" x14ac:dyDescent="0.1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2:29" ht="13" x14ac:dyDescent="0.1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2:29" ht="13" x14ac:dyDescent="0.1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2:29" ht="13" x14ac:dyDescent="0.1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2:29" ht="13" x14ac:dyDescent="0.1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2:29" ht="13" x14ac:dyDescent="0.1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2:29" ht="13" x14ac:dyDescent="0.1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2:29" ht="13" x14ac:dyDescent="0.1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2:29" ht="13" x14ac:dyDescent="0.1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2:29" ht="13" x14ac:dyDescent="0.1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2:29" ht="13" x14ac:dyDescent="0.1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2:29" ht="13" x14ac:dyDescent="0.1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2:29" ht="13" x14ac:dyDescent="0.1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2:29" ht="13" x14ac:dyDescent="0.1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2:29" ht="13" x14ac:dyDescent="0.1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2:29" ht="13" x14ac:dyDescent="0.1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2:29" ht="13" x14ac:dyDescent="0.1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2:29" ht="13" x14ac:dyDescent="0.1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2:29" ht="13" x14ac:dyDescent="0.1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2:29" ht="13" x14ac:dyDescent="0.1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2:29" ht="13" x14ac:dyDescent="0.1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2:29" ht="13" x14ac:dyDescent="0.1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2:29" ht="13" x14ac:dyDescent="0.1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2:29" ht="13" x14ac:dyDescent="0.1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2:29" ht="13" x14ac:dyDescent="0.1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2:29" ht="13" x14ac:dyDescent="0.1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2:29" ht="13" x14ac:dyDescent="0.1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2:29" ht="13" x14ac:dyDescent="0.1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2:29" ht="13" x14ac:dyDescent="0.1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2:29" ht="13" x14ac:dyDescent="0.1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2:29" ht="13" x14ac:dyDescent="0.1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2:29" ht="13" x14ac:dyDescent="0.1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2:29" ht="13" x14ac:dyDescent="0.1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2:29" ht="13" x14ac:dyDescent="0.1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2:29" ht="13" x14ac:dyDescent="0.1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2:29" ht="13" x14ac:dyDescent="0.1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2:29" ht="13" x14ac:dyDescent="0.1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2:29" ht="13" x14ac:dyDescent="0.1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2:29" ht="13" x14ac:dyDescent="0.1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2:29" ht="13" x14ac:dyDescent="0.1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2:29" ht="13" x14ac:dyDescent="0.1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2:29" ht="13" x14ac:dyDescent="0.1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2:29" ht="13" x14ac:dyDescent="0.1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2:29" ht="13" x14ac:dyDescent="0.1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2:29" ht="13" x14ac:dyDescent="0.1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2:29" ht="13" x14ac:dyDescent="0.1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2:29" ht="13" x14ac:dyDescent="0.1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2:29" ht="13" x14ac:dyDescent="0.1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2:29" ht="13" x14ac:dyDescent="0.1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2:29" ht="13" x14ac:dyDescent="0.1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2:29" ht="13" x14ac:dyDescent="0.1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2:29" ht="13" x14ac:dyDescent="0.1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2:29" ht="13" x14ac:dyDescent="0.1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2:29" ht="13" x14ac:dyDescent="0.1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2:29" ht="13" x14ac:dyDescent="0.1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2:29" ht="13" x14ac:dyDescent="0.1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2:29" ht="13" x14ac:dyDescent="0.1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2:29" ht="13" x14ac:dyDescent="0.1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2:29" ht="13" x14ac:dyDescent="0.1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2:29" ht="13" x14ac:dyDescent="0.1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2:29" ht="13" x14ac:dyDescent="0.1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2:29" ht="13" x14ac:dyDescent="0.1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2:29" ht="13" x14ac:dyDescent="0.1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2:29" ht="13" x14ac:dyDescent="0.1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2:29" ht="13" x14ac:dyDescent="0.1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2:29" ht="13" x14ac:dyDescent="0.1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2:29" ht="13" x14ac:dyDescent="0.1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2:29" ht="13" x14ac:dyDescent="0.1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2:29" ht="13" x14ac:dyDescent="0.1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2:29" ht="13" x14ac:dyDescent="0.1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2:29" ht="13" x14ac:dyDescent="0.1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2:29" ht="13" x14ac:dyDescent="0.1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2:29" ht="13" x14ac:dyDescent="0.1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2:29" ht="13" x14ac:dyDescent="0.1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2:29" ht="13" x14ac:dyDescent="0.1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2:29" ht="13" x14ac:dyDescent="0.1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2:29" ht="13" x14ac:dyDescent="0.1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2:29" ht="13" x14ac:dyDescent="0.1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2:29" ht="13" x14ac:dyDescent="0.1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2:29" ht="13" x14ac:dyDescent="0.1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2:29" ht="13" x14ac:dyDescent="0.1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2:29" ht="13" x14ac:dyDescent="0.1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2:29" ht="13" x14ac:dyDescent="0.1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2:29" ht="13" x14ac:dyDescent="0.1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2:29" ht="13" x14ac:dyDescent="0.1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2:29" ht="13" x14ac:dyDescent="0.1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2:29" ht="13" x14ac:dyDescent="0.1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2:29" ht="13" x14ac:dyDescent="0.1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2:29" ht="13" x14ac:dyDescent="0.1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2:29" ht="13" x14ac:dyDescent="0.1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2:29" ht="13" x14ac:dyDescent="0.1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2:29" ht="13" x14ac:dyDescent="0.1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2:29" ht="13" x14ac:dyDescent="0.1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2:29" ht="13" x14ac:dyDescent="0.1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2:29" ht="13" x14ac:dyDescent="0.1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2:29" ht="13" x14ac:dyDescent="0.1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2:29" ht="13" x14ac:dyDescent="0.1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2:29" ht="13" x14ac:dyDescent="0.1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2:29" ht="13" x14ac:dyDescent="0.1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2:29" ht="13" x14ac:dyDescent="0.1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2:29" ht="13" x14ac:dyDescent="0.1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2:29" ht="13" x14ac:dyDescent="0.1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2:29" ht="13" x14ac:dyDescent="0.1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2:29" ht="13" x14ac:dyDescent="0.1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2:29" ht="13" x14ac:dyDescent="0.1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2:29" ht="13" x14ac:dyDescent="0.1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2:29" ht="13" x14ac:dyDescent="0.1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2:29" ht="13" x14ac:dyDescent="0.1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2:29" ht="13" x14ac:dyDescent="0.1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2:29" ht="13" x14ac:dyDescent="0.1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2:29" ht="13" x14ac:dyDescent="0.1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2:29" ht="13" x14ac:dyDescent="0.1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2:29" ht="13" x14ac:dyDescent="0.1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2:29" ht="13" x14ac:dyDescent="0.1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2:29" ht="13" x14ac:dyDescent="0.1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2:29" ht="13" x14ac:dyDescent="0.1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2:29" ht="13" x14ac:dyDescent="0.1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2:29" ht="13" x14ac:dyDescent="0.1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2:29" ht="13" x14ac:dyDescent="0.1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2:29" ht="13" x14ac:dyDescent="0.1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2:29" ht="13" x14ac:dyDescent="0.1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2:29" ht="13" x14ac:dyDescent="0.1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2:29" ht="13" x14ac:dyDescent="0.1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2:29" ht="13" x14ac:dyDescent="0.1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2:29" ht="13" x14ac:dyDescent="0.1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2:29" ht="13" x14ac:dyDescent="0.1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2:29" ht="13" x14ac:dyDescent="0.1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2:29" ht="13" x14ac:dyDescent="0.1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2:29" ht="13" x14ac:dyDescent="0.1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2:29" ht="13" x14ac:dyDescent="0.1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2:29" ht="13" x14ac:dyDescent="0.1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2:29" ht="13" x14ac:dyDescent="0.1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2:29" ht="13" x14ac:dyDescent="0.1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2:29" ht="13" x14ac:dyDescent="0.1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2:29" ht="13" x14ac:dyDescent="0.1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2:29" ht="13" x14ac:dyDescent="0.1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2:29" ht="13" x14ac:dyDescent="0.1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2:29" ht="13" x14ac:dyDescent="0.1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2:29" ht="13" x14ac:dyDescent="0.1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2:29" ht="13" x14ac:dyDescent="0.1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2:29" ht="13" x14ac:dyDescent="0.1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2:29" ht="13" x14ac:dyDescent="0.1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2:29" ht="13" x14ac:dyDescent="0.1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2:29" ht="13" x14ac:dyDescent="0.1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2:29" ht="13" x14ac:dyDescent="0.1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2:29" ht="13" x14ac:dyDescent="0.1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2:29" ht="13" x14ac:dyDescent="0.1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2:29" ht="13" x14ac:dyDescent="0.1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2:29" ht="13" x14ac:dyDescent="0.1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2:29" ht="13" x14ac:dyDescent="0.1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2:29" ht="13" x14ac:dyDescent="0.1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2:29" ht="13" x14ac:dyDescent="0.1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2:29" ht="13" x14ac:dyDescent="0.1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2:29" ht="13" x14ac:dyDescent="0.1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2:29" ht="13" x14ac:dyDescent="0.1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2:29" ht="13" x14ac:dyDescent="0.1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2:29" ht="13" x14ac:dyDescent="0.1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2:29" ht="13" x14ac:dyDescent="0.1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2:29" ht="13" x14ac:dyDescent="0.1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2:29" ht="13" x14ac:dyDescent="0.1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2:29" ht="13" x14ac:dyDescent="0.1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2:29" ht="13" x14ac:dyDescent="0.1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2:29" ht="13" x14ac:dyDescent="0.1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2:29" ht="13" x14ac:dyDescent="0.1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2:29" ht="13" x14ac:dyDescent="0.1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2:29" ht="13" x14ac:dyDescent="0.1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2:29" ht="13" x14ac:dyDescent="0.1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2:29" ht="13" x14ac:dyDescent="0.1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2:29" ht="13" x14ac:dyDescent="0.1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2:29" ht="13" x14ac:dyDescent="0.1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2:29" ht="13" x14ac:dyDescent="0.1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2:29" ht="13" x14ac:dyDescent="0.1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2:29" ht="13" x14ac:dyDescent="0.1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2:29" ht="13" x14ac:dyDescent="0.1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2:29" ht="13" x14ac:dyDescent="0.1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2:29" ht="13" x14ac:dyDescent="0.1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2:29" ht="13" x14ac:dyDescent="0.1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2:29" ht="13" x14ac:dyDescent="0.1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2:29" ht="13" x14ac:dyDescent="0.1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2:29" ht="13" x14ac:dyDescent="0.1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2:29" ht="13" x14ac:dyDescent="0.1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2:29" ht="13" x14ac:dyDescent="0.1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2:29" ht="13" x14ac:dyDescent="0.1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2:29" ht="13" x14ac:dyDescent="0.1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2:29" ht="13" x14ac:dyDescent="0.1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2:29" ht="13" x14ac:dyDescent="0.1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2:29" ht="13" x14ac:dyDescent="0.1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2:29" ht="13" x14ac:dyDescent="0.1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2:29" ht="13" x14ac:dyDescent="0.1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2:29" ht="13" x14ac:dyDescent="0.1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2:29" ht="13" x14ac:dyDescent="0.1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2:29" ht="13" x14ac:dyDescent="0.1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2:29" ht="13" x14ac:dyDescent="0.1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2:29" ht="13" x14ac:dyDescent="0.1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2:29" ht="13" x14ac:dyDescent="0.1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2:29" ht="13" x14ac:dyDescent="0.1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2:29" ht="13" x14ac:dyDescent="0.1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2:29" ht="13" x14ac:dyDescent="0.1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2:29" ht="13" x14ac:dyDescent="0.1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2:29" ht="13" x14ac:dyDescent="0.1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2:29" ht="13" x14ac:dyDescent="0.1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2:29" ht="13" x14ac:dyDescent="0.1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2:29" ht="13" x14ac:dyDescent="0.1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2:29" ht="13" x14ac:dyDescent="0.1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2:29" ht="13" x14ac:dyDescent="0.1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2:29" ht="13" x14ac:dyDescent="0.1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2:29" ht="13" x14ac:dyDescent="0.1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2:29" ht="13" x14ac:dyDescent="0.1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2:29" ht="13" x14ac:dyDescent="0.1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2:29" ht="13" x14ac:dyDescent="0.1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2:29" ht="13" x14ac:dyDescent="0.1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2:29" ht="13" x14ac:dyDescent="0.1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2:29" ht="13" x14ac:dyDescent="0.1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2:29" ht="13" x14ac:dyDescent="0.1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2:29" ht="13" x14ac:dyDescent="0.1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2:29" ht="13" x14ac:dyDescent="0.1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2:29" ht="13" x14ac:dyDescent="0.1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2:29" ht="13" x14ac:dyDescent="0.1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2:29" ht="13" x14ac:dyDescent="0.1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2:29" ht="13" x14ac:dyDescent="0.1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2:29" ht="13" x14ac:dyDescent="0.1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2:29" ht="13" x14ac:dyDescent="0.1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2:29" ht="13" x14ac:dyDescent="0.1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2:29" ht="13" x14ac:dyDescent="0.1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2:29" ht="13" x14ac:dyDescent="0.1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2:29" ht="13" x14ac:dyDescent="0.1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2:29" ht="13" x14ac:dyDescent="0.1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2:29" ht="13" x14ac:dyDescent="0.1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2:29" ht="13" x14ac:dyDescent="0.1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2:29" ht="13" x14ac:dyDescent="0.1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2:29" ht="13" x14ac:dyDescent="0.1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2:29" ht="13" x14ac:dyDescent="0.1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2:29" ht="13" x14ac:dyDescent="0.1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2:29" ht="13" x14ac:dyDescent="0.1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2:29" ht="13" x14ac:dyDescent="0.1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2:29" ht="13" x14ac:dyDescent="0.1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2:29" ht="13" x14ac:dyDescent="0.1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2:29" ht="13" x14ac:dyDescent="0.1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2:29" ht="13" x14ac:dyDescent="0.1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2:29" ht="13" x14ac:dyDescent="0.1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2:29" ht="13" x14ac:dyDescent="0.1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2:29" ht="13" x14ac:dyDescent="0.1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2:29" ht="13" x14ac:dyDescent="0.1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2:29" ht="13" x14ac:dyDescent="0.1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2:29" ht="13" x14ac:dyDescent="0.1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2:29" ht="13" x14ac:dyDescent="0.1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2:29" ht="13" x14ac:dyDescent="0.1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2:29" ht="13" x14ac:dyDescent="0.1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2:29" ht="13" x14ac:dyDescent="0.1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2:29" ht="13" x14ac:dyDescent="0.1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2:29" ht="13" x14ac:dyDescent="0.1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2:29" ht="13" x14ac:dyDescent="0.1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2:29" ht="13" x14ac:dyDescent="0.1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2:29" ht="13" x14ac:dyDescent="0.1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2:29" ht="13" x14ac:dyDescent="0.1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2:29" ht="13" x14ac:dyDescent="0.1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2:29" ht="13" x14ac:dyDescent="0.1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2:29" ht="13" x14ac:dyDescent="0.1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2:29" ht="13" x14ac:dyDescent="0.1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2:29" ht="13" x14ac:dyDescent="0.1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2:29" ht="13" x14ac:dyDescent="0.1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2:29" ht="13" x14ac:dyDescent="0.1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2:29" ht="13" x14ac:dyDescent="0.1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2:29" ht="13" x14ac:dyDescent="0.1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2:29" ht="13" x14ac:dyDescent="0.1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2:29" ht="13" x14ac:dyDescent="0.1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2:29" ht="13" x14ac:dyDescent="0.1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2:29" ht="13" x14ac:dyDescent="0.1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2:29" ht="13" x14ac:dyDescent="0.1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2:29" ht="13" x14ac:dyDescent="0.1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2:29" ht="13" x14ac:dyDescent="0.1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2:29" ht="13" x14ac:dyDescent="0.1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2:29" ht="13" x14ac:dyDescent="0.1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2:29" ht="13" x14ac:dyDescent="0.1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2:29" ht="13" x14ac:dyDescent="0.1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2:29" ht="13" x14ac:dyDescent="0.1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2:29" ht="13" x14ac:dyDescent="0.1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2:29" ht="13" x14ac:dyDescent="0.1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2:29" ht="13" x14ac:dyDescent="0.1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2:29" ht="13" x14ac:dyDescent="0.1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2:29" ht="13" x14ac:dyDescent="0.1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2:29" ht="13" x14ac:dyDescent="0.1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2:29" ht="13" x14ac:dyDescent="0.1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2:29" ht="13" x14ac:dyDescent="0.1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2:29" ht="13" x14ac:dyDescent="0.1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2:29" ht="13" x14ac:dyDescent="0.1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2:29" ht="13" x14ac:dyDescent="0.1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2:29" ht="13" x14ac:dyDescent="0.1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2:29" ht="13" x14ac:dyDescent="0.1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2:29" ht="13" x14ac:dyDescent="0.1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2:29" ht="13" x14ac:dyDescent="0.1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2:29" ht="13" x14ac:dyDescent="0.1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2:29" ht="13" x14ac:dyDescent="0.1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2:29" ht="13" x14ac:dyDescent="0.1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2:29" ht="13" x14ac:dyDescent="0.1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2:29" ht="13" x14ac:dyDescent="0.1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2:29" ht="13" x14ac:dyDescent="0.1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2:29" ht="13" x14ac:dyDescent="0.1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2:29" ht="13" x14ac:dyDescent="0.1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2:29" ht="13" x14ac:dyDescent="0.1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2:29" ht="13" x14ac:dyDescent="0.1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2:29" ht="13" x14ac:dyDescent="0.1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2:29" ht="13" x14ac:dyDescent="0.1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2:29" ht="13" x14ac:dyDescent="0.1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2:29" ht="13" x14ac:dyDescent="0.1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2:29" ht="13" x14ac:dyDescent="0.1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2:29" ht="13" x14ac:dyDescent="0.1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2:29" ht="13" x14ac:dyDescent="0.1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2:29" ht="13" x14ac:dyDescent="0.1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2:29" ht="13" x14ac:dyDescent="0.1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2:29" ht="13" x14ac:dyDescent="0.1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2:29" ht="13" x14ac:dyDescent="0.1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2:29" ht="13" x14ac:dyDescent="0.1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2:29" ht="13" x14ac:dyDescent="0.1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2:29" ht="13" x14ac:dyDescent="0.1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2:29" ht="13" x14ac:dyDescent="0.1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2:29" ht="13" x14ac:dyDescent="0.1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2:29" ht="13" x14ac:dyDescent="0.1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2:29" ht="13" x14ac:dyDescent="0.1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2:29" ht="13" x14ac:dyDescent="0.1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2:29" ht="13" x14ac:dyDescent="0.1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2:29" ht="13" x14ac:dyDescent="0.1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2:29" ht="13" x14ac:dyDescent="0.1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2:29" ht="13" x14ac:dyDescent="0.1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2:29" ht="13" x14ac:dyDescent="0.1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2:29" ht="13" x14ac:dyDescent="0.1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2:29" ht="13" x14ac:dyDescent="0.1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2:29" ht="13" x14ac:dyDescent="0.1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2:29" ht="13" x14ac:dyDescent="0.1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2:29" ht="13" x14ac:dyDescent="0.1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2:29" ht="13" x14ac:dyDescent="0.1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2:29" ht="13" x14ac:dyDescent="0.1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2:29" ht="13" x14ac:dyDescent="0.1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2:29" ht="13" x14ac:dyDescent="0.1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2:29" ht="13" x14ac:dyDescent="0.1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2:29" ht="13" x14ac:dyDescent="0.1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2:29" ht="13" x14ac:dyDescent="0.1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2:29" ht="13" x14ac:dyDescent="0.1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2:29" ht="13" x14ac:dyDescent="0.1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2:29" ht="13" x14ac:dyDescent="0.1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2:29" ht="13" x14ac:dyDescent="0.1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2:29" ht="13" x14ac:dyDescent="0.1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2:29" ht="13" x14ac:dyDescent="0.1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2:29" ht="13" x14ac:dyDescent="0.1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2:29" ht="13" x14ac:dyDescent="0.1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2:29" ht="13" x14ac:dyDescent="0.1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2:29" ht="13" x14ac:dyDescent="0.1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2:29" ht="13" x14ac:dyDescent="0.1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2:29" ht="13" x14ac:dyDescent="0.1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2:29" ht="13" x14ac:dyDescent="0.1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2:29" ht="13" x14ac:dyDescent="0.1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2:29" ht="13" x14ac:dyDescent="0.1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2:29" ht="13" x14ac:dyDescent="0.1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2:29" ht="13" x14ac:dyDescent="0.1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2:29" ht="13" x14ac:dyDescent="0.1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2:29" ht="13" x14ac:dyDescent="0.1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2:29" ht="13" x14ac:dyDescent="0.1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2:29" ht="13" x14ac:dyDescent="0.1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2:29" ht="13" x14ac:dyDescent="0.1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2:29" ht="13" x14ac:dyDescent="0.1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2:29" ht="13" x14ac:dyDescent="0.1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2:29" ht="13" x14ac:dyDescent="0.1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2:29" ht="13" x14ac:dyDescent="0.1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2:29" ht="13" x14ac:dyDescent="0.1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2:29" ht="13" x14ac:dyDescent="0.1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2:29" ht="13" x14ac:dyDescent="0.1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2:29" ht="13" x14ac:dyDescent="0.1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2:29" ht="13" x14ac:dyDescent="0.1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2:29" ht="13" x14ac:dyDescent="0.15">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2:29" ht="13" x14ac:dyDescent="0.15">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2:29" ht="13" x14ac:dyDescent="0.15">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2:29" ht="13" x14ac:dyDescent="0.15">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2:29" ht="13" x14ac:dyDescent="0.15">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2:29" ht="13" x14ac:dyDescent="0.15">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2:29" ht="13" x14ac:dyDescent="0.15">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2:29" ht="13" x14ac:dyDescent="0.15">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2:29" ht="13" x14ac:dyDescent="0.15">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2:29" ht="13" x14ac:dyDescent="0.15">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2:29" ht="13" x14ac:dyDescent="0.15">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2:29" ht="13" x14ac:dyDescent="0.15">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2:29" ht="13" x14ac:dyDescent="0.15">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2:29" ht="13" x14ac:dyDescent="0.15">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2:29" ht="13" x14ac:dyDescent="0.15">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2:29" ht="13" x14ac:dyDescent="0.15">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2:29" ht="13" x14ac:dyDescent="0.15">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2:29" ht="13" x14ac:dyDescent="0.15">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2:29" ht="13" x14ac:dyDescent="0.15">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2:29" ht="13" x14ac:dyDescent="0.15">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2:29" ht="13" x14ac:dyDescent="0.15">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2:29" ht="13" x14ac:dyDescent="0.15">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2:29" ht="13" x14ac:dyDescent="0.15">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2:29" ht="13" x14ac:dyDescent="0.15">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2:29" ht="13" x14ac:dyDescent="0.15">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2:29" ht="13" x14ac:dyDescent="0.15">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2:29" ht="13" x14ac:dyDescent="0.15">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2:29" ht="13" x14ac:dyDescent="0.15">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2:29" ht="13" x14ac:dyDescent="0.15">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2:29" ht="13" x14ac:dyDescent="0.15">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2:29" ht="13" x14ac:dyDescent="0.15">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2:29" ht="13" x14ac:dyDescent="0.15">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2:29" ht="13" x14ac:dyDescent="0.15">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2:29" ht="13" x14ac:dyDescent="0.15">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2:29" ht="13" x14ac:dyDescent="0.15">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2:29" ht="13" x14ac:dyDescent="0.15">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2:29" ht="13" x14ac:dyDescent="0.15">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2:29" ht="13" x14ac:dyDescent="0.15">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2:29" ht="13" x14ac:dyDescent="0.15">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2:29" ht="13" x14ac:dyDescent="0.15">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2:29" ht="13" x14ac:dyDescent="0.15">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2:29" ht="13" x14ac:dyDescent="0.15">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2:29" ht="13" x14ac:dyDescent="0.15">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2:29" ht="13" x14ac:dyDescent="0.15">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2:29" ht="13" x14ac:dyDescent="0.15">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2:29" ht="13" x14ac:dyDescent="0.15">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2:29" ht="13" x14ac:dyDescent="0.15">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2:29" ht="13" x14ac:dyDescent="0.15">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2:29" ht="13" x14ac:dyDescent="0.15">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2:29" ht="13" x14ac:dyDescent="0.15">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2:29" ht="13" x14ac:dyDescent="0.15">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2:29" ht="13" x14ac:dyDescent="0.15">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2:29" ht="13" x14ac:dyDescent="0.15">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2:29" ht="13" x14ac:dyDescent="0.15">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2:29" ht="13" x14ac:dyDescent="0.15">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2:29" ht="13" x14ac:dyDescent="0.15">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2:29" ht="13" x14ac:dyDescent="0.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2:29" ht="13" x14ac:dyDescent="0.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row r="1002" spans="2:29" ht="13" x14ac:dyDescent="0.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row>
    <row r="1003" spans="2:29" ht="13" x14ac:dyDescent="0.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row>
    <row r="1004" spans="2:29" ht="13" x14ac:dyDescent="0.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row>
    <row r="1005" spans="2:29" ht="13" x14ac:dyDescent="0.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row>
    <row r="1006" spans="2:29" ht="13" x14ac:dyDescent="0.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row>
    <row r="1007" spans="2:29" ht="13" x14ac:dyDescent="0.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row>
    <row r="1008" spans="2:29" ht="13" x14ac:dyDescent="0.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row>
    <row r="1009" spans="2:29" ht="13" x14ac:dyDescent="0.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row>
    <row r="1010" spans="2:29" ht="13" x14ac:dyDescent="0.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row>
    <row r="1011" spans="2:29" ht="13" x14ac:dyDescent="0.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row>
    <row r="1012" spans="2:29" ht="13" x14ac:dyDescent="0.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row>
    <row r="1013" spans="2:29" ht="13" x14ac:dyDescent="0.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row>
    <row r="1014" spans="2:29" ht="13" x14ac:dyDescent="0.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row>
    <row r="1015" spans="2:29" ht="13" x14ac:dyDescent="0.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row>
    <row r="1016" spans="2:29" ht="13" x14ac:dyDescent="0.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row>
    <row r="1017" spans="2:29" ht="13" x14ac:dyDescent="0.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row>
    <row r="1018" spans="2:29" ht="13" x14ac:dyDescent="0.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row>
    <row r="1019" spans="2:29" ht="13" x14ac:dyDescent="0.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row>
    <row r="1020" spans="2:29" ht="13" x14ac:dyDescent="0.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row>
    <row r="1021" spans="2:29" ht="13" x14ac:dyDescent="0.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row>
    <row r="1022" spans="2:29" ht="13" x14ac:dyDescent="0.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row>
    <row r="1023" spans="2:29" ht="13" x14ac:dyDescent="0.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row>
    <row r="1024" spans="2:29" ht="13" x14ac:dyDescent="0.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row>
    <row r="1025" spans="2:29" ht="13" x14ac:dyDescent="0.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row>
    <row r="1026" spans="2:29" ht="13" x14ac:dyDescent="0.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row>
    <row r="1027" spans="2:29" ht="13" x14ac:dyDescent="0.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row>
    <row r="1028" spans="2:29" ht="13" x14ac:dyDescent="0.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row>
    <row r="1029" spans="2:29" ht="13" x14ac:dyDescent="0.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row>
    <row r="1030" spans="2:29" ht="13" x14ac:dyDescent="0.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row>
    <row r="1031" spans="2:29" ht="13" x14ac:dyDescent="0.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row>
    <row r="1032" spans="2:29" ht="13" x14ac:dyDescent="0.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row>
    <row r="1033" spans="2:29" ht="13" x14ac:dyDescent="0.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row>
    <row r="1034" spans="2:29" ht="13" x14ac:dyDescent="0.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row>
    <row r="1035" spans="2:29" ht="13" x14ac:dyDescent="0.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row>
    <row r="1036" spans="2:29" ht="13" x14ac:dyDescent="0.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row>
    <row r="1037" spans="2:29" ht="13" x14ac:dyDescent="0.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row>
    <row r="1038" spans="2:29" ht="13" x14ac:dyDescent="0.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row>
    <row r="1039" spans="2:29" ht="13" x14ac:dyDescent="0.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row>
    <row r="1040" spans="2:29" ht="13" x14ac:dyDescent="0.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row>
    <row r="1041" spans="2:29" ht="13" x14ac:dyDescent="0.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row>
    <row r="1042" spans="2:29" ht="13" x14ac:dyDescent="0.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row>
    <row r="1043" spans="2:29" ht="13" x14ac:dyDescent="0.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row>
    <row r="1044" spans="2:29" ht="13" x14ac:dyDescent="0.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row>
    <row r="1045" spans="2:29" ht="13" x14ac:dyDescent="0.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row>
    <row r="1046" spans="2:29" ht="13" x14ac:dyDescent="0.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row>
  </sheetData>
  <sheetProtection algorithmName="SHA-512" hashValue="5j5hfIEEmHam5+bTc9iGApak+IW2tEsylBUQ+cQ6KvwNhIuWgeGbZzr1QJtgEuIofZiVI2NMRYXcKovw6dqCzA==" saltValue="f5GtZptyPQjAvuvvcOWbFA==" spinCount="100000" sheet="1" formatCells="0" formatColumns="0" formatRows="0" insertColumns="0" insertRows="0" insertHyperlinks="0"/>
  <mergeCells count="4">
    <mergeCell ref="B2:F3"/>
    <mergeCell ref="H2:J2"/>
    <mergeCell ref="H3:J3"/>
    <mergeCell ref="E5:F5"/>
  </mergeCells>
  <conditionalFormatting sqref="E18:N19">
    <cfRule type="expression" dxfId="29" priority="4">
      <formula>IF(E17="","",1)</formula>
    </cfRule>
  </conditionalFormatting>
  <conditionalFormatting sqref="I32">
    <cfRule type="notContainsBlanks" dxfId="28" priority="5">
      <formula>LEN(TRIM(I32))&gt;0</formula>
    </cfRule>
  </conditionalFormatting>
  <conditionalFormatting sqref="E24:N24">
    <cfRule type="expression" dxfId="27" priority="6">
      <formula>IF(E17="","",1)</formula>
    </cfRule>
  </conditionalFormatting>
  <conditionalFormatting sqref="E31:N31">
    <cfRule type="expression" dxfId="26" priority="7">
      <formula>IF(E17="","",1)</formula>
    </cfRule>
  </conditionalFormatting>
  <conditionalFormatting sqref="E32:N32">
    <cfRule type="expression" dxfId="25" priority="8">
      <formula>IF(E17="","",1)</formula>
    </cfRule>
  </conditionalFormatting>
  <conditionalFormatting sqref="E45:N46 E20:N20 E22:N22 E68:N70 E49:N66">
    <cfRule type="notContainsBlanks" dxfId="24" priority="9">
      <formula>LEN(TRIM(E20))&gt;0</formula>
    </cfRule>
  </conditionalFormatting>
  <conditionalFormatting sqref="E29:N29">
    <cfRule type="notContainsBlanks" dxfId="23" priority="10">
      <formula>LEN(TRIM(E29))&gt;0</formula>
    </cfRule>
  </conditionalFormatting>
  <conditionalFormatting sqref="E34:N34">
    <cfRule type="expression" dxfId="22" priority="11">
      <formula>IF(E17="","",1)</formula>
    </cfRule>
  </conditionalFormatting>
  <conditionalFormatting sqref="E35:N35">
    <cfRule type="expression" dxfId="21" priority="12">
      <formula>IF(E17="","",1)</formula>
    </cfRule>
  </conditionalFormatting>
  <conditionalFormatting sqref="E21:N21">
    <cfRule type="cellIs" dxfId="20" priority="3" operator="greaterThan">
      <formula>0</formula>
    </cfRule>
  </conditionalFormatting>
  <conditionalFormatting sqref="E25:N25">
    <cfRule type="expression" dxfId="19" priority="2">
      <formula>IF(E24="","",1)</formula>
    </cfRule>
  </conditionalFormatting>
  <conditionalFormatting sqref="E27:N27">
    <cfRule type="cellIs" dxfId="18" priority="1" operator="greaterThan">
      <formula>0</formula>
    </cfRule>
  </conditionalFormatting>
  <pageMargins left="0.7" right="0.7" top="0.75" bottom="0.75" header="0.3" footer="0.3"/>
  <pageSetup orientation="portrait" horizontalDpi="0" verticalDpi="0"/>
  <ignoredErrors>
    <ignoredError sqref="E17:N26" unlockedFormula="1"/>
    <ignoredError sqref="E27:N27" evalError="1" unlockedFormula="1"/>
  </ignoredError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1F30E-6E3B-C046-B996-B6B972EAC5C7}">
  <dimension ref="A2:G23"/>
  <sheetViews>
    <sheetView zoomScale="143" workbookViewId="0">
      <selection activeCell="A2" sqref="A2:E2"/>
    </sheetView>
  </sheetViews>
  <sheetFormatPr baseColWidth="10" defaultColWidth="17.33203125" defaultRowHeight="19" customHeight="1" x14ac:dyDescent="0.15"/>
  <cols>
    <col min="1" max="1" width="28.5" customWidth="1"/>
    <col min="2" max="5" width="14.1640625" customWidth="1"/>
  </cols>
  <sheetData>
    <row r="2" spans="1:7" ht="19" customHeight="1" x14ac:dyDescent="0.2">
      <c r="A2" s="90" t="s">
        <v>62</v>
      </c>
      <c r="B2" s="90"/>
      <c r="C2" s="90"/>
      <c r="D2" s="90"/>
      <c r="E2" s="90"/>
    </row>
    <row r="4" spans="1:7" ht="19" customHeight="1" x14ac:dyDescent="0.15">
      <c r="A4" t="s">
        <v>61</v>
      </c>
      <c r="B4" s="74">
        <v>1</v>
      </c>
      <c r="C4" s="74">
        <v>2</v>
      </c>
      <c r="D4" s="74">
        <v>3</v>
      </c>
      <c r="E4" s="74">
        <v>4</v>
      </c>
      <c r="F4" s="91" t="s">
        <v>63</v>
      </c>
      <c r="G4" s="91"/>
    </row>
    <row r="5" spans="1:7" ht="19" customHeight="1" x14ac:dyDescent="0.15">
      <c r="A5" t="s">
        <v>48</v>
      </c>
      <c r="B5" s="75" t="str">
        <f>IF('OPTION 1'!$E$5="","",'OPTION 1'!$E$5)</f>
        <v/>
      </c>
      <c r="C5" s="75" t="str">
        <f>IF('OPTION 2'!$E$5="","",'OPTION 2'!$E$5)</f>
        <v/>
      </c>
      <c r="D5" s="75" t="str">
        <f>IF('OPTION 3'!$E$5="","",'OPTION 3'!$E$5)</f>
        <v/>
      </c>
      <c r="E5" s="75" t="str">
        <f>IF('OPTION 4'!$E$5="","",'OPTION 4'!$E$5)</f>
        <v/>
      </c>
      <c r="F5" s="91"/>
      <c r="G5" s="91"/>
    </row>
    <row r="6" spans="1:7" ht="19" customHeight="1" x14ac:dyDescent="0.15">
      <c r="B6" s="73"/>
      <c r="C6" s="73"/>
      <c r="D6" s="73"/>
      <c r="E6" s="73"/>
    </row>
    <row r="7" spans="1:7" ht="19" customHeight="1" x14ac:dyDescent="0.15">
      <c r="A7" t="s">
        <v>50</v>
      </c>
      <c r="B7" s="75" t="str">
        <f>IF('OPTION 1'!$E$8="","",'OPTION 1'!$E$8)</f>
        <v/>
      </c>
      <c r="C7" s="75" t="str">
        <f>IF('OPTION 2'!$E$8="","",'OPTION 2'!$E$8)</f>
        <v/>
      </c>
      <c r="D7" s="75" t="str">
        <f>IF('OPTION 3'!$E$8="","",'OPTION 3'!$E$8)</f>
        <v/>
      </c>
      <c r="E7" s="75" t="str">
        <f>IF('OPTION 4'!$E$8="","",'OPTION 4'!$E$8)</f>
        <v/>
      </c>
    </row>
    <row r="8" spans="1:7" ht="19" customHeight="1" x14ac:dyDescent="0.15">
      <c r="B8" s="75"/>
      <c r="C8" s="73"/>
      <c r="D8" s="73"/>
      <c r="E8" s="73"/>
    </row>
    <row r="9" spans="1:7" s="77" customFormat="1" ht="19" customHeight="1" x14ac:dyDescent="0.15">
      <c r="A9" s="77" t="s">
        <v>52</v>
      </c>
      <c r="B9" s="76" t="str">
        <f>IF('OPTION 1'!$E$7="","",'OPTION 1'!$E$56)</f>
        <v/>
      </c>
      <c r="C9" s="76" t="str">
        <f>IF('OPTION 2'!$E$7="","",'OPTION 2'!$E$56)</f>
        <v/>
      </c>
      <c r="D9" s="76" t="str">
        <f>IF('OPTION 3'!$E$7="","",'OPTION 3'!$E$56)</f>
        <v/>
      </c>
      <c r="E9" s="76" t="str">
        <f>IF('OPTION 4'!$E$7="","",'OPTION 4'!$E$56)</f>
        <v/>
      </c>
    </row>
    <row r="10" spans="1:7" s="77" customFormat="1" ht="19" customHeight="1" x14ac:dyDescent="0.15">
      <c r="A10" s="77" t="s">
        <v>49</v>
      </c>
      <c r="B10" s="76" t="str">
        <f>IF('OPTION 1'!$E$8="","",B9/'OPTION 1'!$E$8*12)</f>
        <v/>
      </c>
      <c r="C10" s="76" t="str">
        <f>IF('OPTION 2'!$E$8="","",C9/'OPTION 2'!$E$8*12)</f>
        <v/>
      </c>
      <c r="D10" s="76" t="str">
        <f>IF('OPTION 3'!$E$8="","",D9/'OPTION 3'!$E$8*12)</f>
        <v/>
      </c>
      <c r="E10" s="76" t="str">
        <f>IF('OPTION 4'!$E$8="","",E9/'OPTION 4'!$E$8*12)</f>
        <v/>
      </c>
    </row>
    <row r="11" spans="1:7" s="77" customFormat="1" ht="19" customHeight="1" x14ac:dyDescent="0.15">
      <c r="A11" s="77" t="s">
        <v>59</v>
      </c>
      <c r="B11" s="76" t="str">
        <f>IF('OPTION 1'!$E$8="","",B9/(B7))</f>
        <v/>
      </c>
      <c r="C11" s="76" t="str">
        <f>IF('OPTION 2'!$E$8="","",C9/(C7))</f>
        <v/>
      </c>
      <c r="D11" s="76" t="str">
        <f>IF('OPTION 3'!$E$8="","",D9/(D7))</f>
        <v/>
      </c>
      <c r="E11" s="76" t="str">
        <f>IF('OPTION 4'!$E$8="","",E9/(E7))</f>
        <v/>
      </c>
    </row>
    <row r="12" spans="1:7" ht="19" customHeight="1" x14ac:dyDescent="0.15">
      <c r="B12" s="76"/>
      <c r="C12" s="76"/>
      <c r="D12" s="76"/>
      <c r="E12" s="76"/>
    </row>
    <row r="13" spans="1:7" s="77" customFormat="1" ht="19" customHeight="1" x14ac:dyDescent="0.15">
      <c r="A13" s="77" t="s">
        <v>53</v>
      </c>
      <c r="B13" s="76" t="str">
        <f>IF('OPTION 1'!$E$7="","",'OPTION 1'!$E$57)</f>
        <v/>
      </c>
      <c r="C13" s="76" t="str">
        <f>IF('OPTION 2'!$E$7="","",'OPTION 2'!$E$57)</f>
        <v/>
      </c>
      <c r="D13" s="76" t="str">
        <f>IF('OPTION 3'!$E$7="","",'OPTION 3'!$E$57)</f>
        <v/>
      </c>
      <c r="E13" s="76" t="str">
        <f>IF('OPTION 4'!$E$7="","",'OPTION 4'!$E$57)</f>
        <v/>
      </c>
    </row>
    <row r="14" spans="1:7" s="77" customFormat="1" ht="19" customHeight="1" x14ac:dyDescent="0.15">
      <c r="A14" s="77" t="s">
        <v>51</v>
      </c>
      <c r="B14" s="76" t="str">
        <f>IF(B13="","",B13/'OPTION 1'!$E$8*12)</f>
        <v/>
      </c>
      <c r="C14" s="76" t="str">
        <f>IF(C13="","",C13/'OPTION 2'!$E$8*12)</f>
        <v/>
      </c>
      <c r="D14" s="76" t="str">
        <f>IF(D13="","",D13/'OPTION 3'!$E$8*12)</f>
        <v/>
      </c>
      <c r="E14" s="76" t="str">
        <f>IF(E13="","",E13/'OPTION 4'!$E$8*12)</f>
        <v/>
      </c>
    </row>
    <row r="15" spans="1:7" s="77" customFormat="1" ht="19" customHeight="1" x14ac:dyDescent="0.15">
      <c r="A15" s="77" t="s">
        <v>60</v>
      </c>
      <c r="B15" s="76" t="str">
        <f>IF('OPTION 1'!$E$8="","",B13/(B7))</f>
        <v/>
      </c>
      <c r="C15" s="76" t="str">
        <f>IF('OPTION 2'!$E$8="","",C13/(C7))</f>
        <v/>
      </c>
      <c r="D15" s="76" t="str">
        <f>IF('OPTION 3'!$E$8="","",D13/(D7))</f>
        <v/>
      </c>
      <c r="E15" s="76" t="str">
        <f>IF('OPTION 4'!$E$8="","",E13/(E7))</f>
        <v/>
      </c>
    </row>
    <row r="16" spans="1:7" ht="19" customHeight="1" x14ac:dyDescent="0.15">
      <c r="B16" s="73"/>
      <c r="C16" s="73"/>
      <c r="D16" s="73"/>
      <c r="E16" s="73"/>
    </row>
    <row r="17" spans="1:5" ht="19" customHeight="1" x14ac:dyDescent="0.15">
      <c r="A17" s="92" t="s">
        <v>68</v>
      </c>
      <c r="B17" s="93" t="str">
        <f>IF('OPTION 1'!E8="","",'OPTION 1'!E68)</f>
        <v/>
      </c>
      <c r="C17" s="93" t="str">
        <f>IF('OPTION 2'!E8="","",'OPTION 2'!E68)</f>
        <v/>
      </c>
      <c r="D17" s="93" t="str">
        <f>IF('OPTION 3'!E8="","",'OPTION 3'!E68)</f>
        <v/>
      </c>
      <c r="E17" s="93" t="str">
        <f>IF('OPTION 4'!E8="","",'OPTION 4'!E68)</f>
        <v/>
      </c>
    </row>
    <row r="18" spans="1:5" ht="19" customHeight="1" x14ac:dyDescent="0.15">
      <c r="A18" s="96"/>
      <c r="B18" s="97"/>
      <c r="C18" s="98"/>
      <c r="D18" s="98"/>
      <c r="E18" s="98"/>
    </row>
    <row r="19" spans="1:5" ht="19" customHeight="1" x14ac:dyDescent="0.15">
      <c r="A19" s="94" t="s">
        <v>35</v>
      </c>
      <c r="B19" s="95" t="str">
        <f>IF('OPTION 1'!E8="","",'OPTION 1'!E70)</f>
        <v/>
      </c>
      <c r="C19" s="95" t="str">
        <f>IF('OPTION 2'!E8="","",'OPTION 2'!E70)</f>
        <v/>
      </c>
      <c r="D19" s="95" t="str">
        <f>IF('OPTION 3'!E8="","",'OPTION 3'!E70)</f>
        <v/>
      </c>
      <c r="E19" s="95" t="str">
        <f>IF('OPTION 4'!E8="","",'OPTION 4'!E70)</f>
        <v/>
      </c>
    </row>
    <row r="22" spans="1:5" ht="19" customHeight="1" x14ac:dyDescent="0.15">
      <c r="A22" t="s">
        <v>70</v>
      </c>
    </row>
    <row r="23" spans="1:5" ht="19" customHeight="1" x14ac:dyDescent="0.15">
      <c r="A23" s="102" t="s">
        <v>67</v>
      </c>
    </row>
  </sheetData>
  <sheetProtection algorithmName="SHA-512" hashValue="zeysaXTM47OnJhN2BdFuUGtsbiIcDl7EPUPoipla2inSjORuu7Zs92dxxcjGj1lujQOft2dLbcEIz0eWTaYMtw==" saltValue="IMn3ZFU7UVzy9O2jOQ0FBA==" spinCount="100000" sheet="1" objects="1" scenarios="1"/>
  <mergeCells count="2">
    <mergeCell ref="A2:E2"/>
    <mergeCell ref="F4:G5"/>
  </mergeCells>
  <hyperlinks>
    <hyperlink ref="A23" location="Disclaimer!A1" display="See full disclaimer here." xr:uid="{D6D111B0-4E19-D547-9FD9-987D224D8DDD}"/>
  </hyperlinks>
  <pageMargins left="0.7" right="0.7" top="0.75" bottom="0.75" header="0.3" footer="0.3"/>
  <pageSetup orientation="portrait" horizontalDpi="0" verticalDpi="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65720-2205-C44A-B209-38A335BF68D3}">
  <dimension ref="A1:G26"/>
  <sheetViews>
    <sheetView zoomScale="150" workbookViewId="0">
      <selection sqref="A1:G2"/>
    </sheetView>
  </sheetViews>
  <sheetFormatPr baseColWidth="10" defaultRowHeight="13" x14ac:dyDescent="0.15"/>
  <sheetData>
    <row r="1" spans="1:7" x14ac:dyDescent="0.15">
      <c r="A1" s="101" t="s">
        <v>66</v>
      </c>
      <c r="B1" s="101"/>
      <c r="C1" s="101"/>
      <c r="D1" s="101"/>
      <c r="E1" s="101"/>
      <c r="F1" s="101"/>
      <c r="G1" s="101"/>
    </row>
    <row r="2" spans="1:7" x14ac:dyDescent="0.15">
      <c r="A2" s="101"/>
      <c r="B2" s="101"/>
      <c r="C2" s="101"/>
      <c r="D2" s="101"/>
      <c r="E2" s="101"/>
      <c r="F2" s="101"/>
      <c r="G2" s="101"/>
    </row>
    <row r="4" spans="1:7" ht="13" customHeight="1" x14ac:dyDescent="0.15">
      <c r="A4" s="100" t="s">
        <v>65</v>
      </c>
      <c r="B4" s="100"/>
      <c r="C4" s="100"/>
      <c r="D4" s="100"/>
      <c r="E4" s="100"/>
      <c r="F4" s="100"/>
      <c r="G4" s="100"/>
    </row>
    <row r="5" spans="1:7" ht="13" customHeight="1" x14ac:dyDescent="0.15">
      <c r="A5" s="100"/>
      <c r="B5" s="100"/>
      <c r="C5" s="100"/>
      <c r="D5" s="100"/>
      <c r="E5" s="100"/>
      <c r="F5" s="100"/>
      <c r="G5" s="100"/>
    </row>
    <row r="6" spans="1:7" ht="13" customHeight="1" x14ac:dyDescent="0.15">
      <c r="A6" s="100"/>
      <c r="B6" s="100"/>
      <c r="C6" s="100"/>
      <c r="D6" s="100"/>
      <c r="E6" s="100"/>
      <c r="F6" s="100"/>
      <c r="G6" s="100"/>
    </row>
    <row r="7" spans="1:7" ht="13" customHeight="1" x14ac:dyDescent="0.15">
      <c r="A7" s="100"/>
      <c r="B7" s="100"/>
      <c r="C7" s="100"/>
      <c r="D7" s="100"/>
      <c r="E7" s="100"/>
      <c r="F7" s="100"/>
      <c r="G7" s="100"/>
    </row>
    <row r="8" spans="1:7" ht="13" customHeight="1" x14ac:dyDescent="0.15">
      <c r="A8" s="100"/>
      <c r="B8" s="100"/>
      <c r="C8" s="100"/>
      <c r="D8" s="100"/>
      <c r="E8" s="100"/>
      <c r="F8" s="100"/>
      <c r="G8" s="100"/>
    </row>
    <row r="9" spans="1:7" ht="13" customHeight="1" x14ac:dyDescent="0.15">
      <c r="A9" s="100"/>
      <c r="B9" s="100"/>
      <c r="C9" s="100"/>
      <c r="D9" s="100"/>
      <c r="E9" s="100"/>
      <c r="F9" s="100"/>
      <c r="G9" s="100"/>
    </row>
    <row r="10" spans="1:7" ht="13" customHeight="1" x14ac:dyDescent="0.15">
      <c r="A10" s="100"/>
      <c r="B10" s="100"/>
      <c r="C10" s="100"/>
      <c r="D10" s="100"/>
      <c r="E10" s="100"/>
      <c r="F10" s="100"/>
      <c r="G10" s="100"/>
    </row>
    <row r="11" spans="1:7" ht="13" customHeight="1" x14ac:dyDescent="0.15">
      <c r="A11" s="100"/>
      <c r="B11" s="100"/>
      <c r="C11" s="100"/>
      <c r="D11" s="100"/>
      <c r="E11" s="100"/>
      <c r="F11" s="100"/>
      <c r="G11" s="100"/>
    </row>
    <row r="12" spans="1:7" ht="13" customHeight="1" x14ac:dyDescent="0.15">
      <c r="A12" s="100"/>
      <c r="B12" s="100"/>
      <c r="C12" s="100"/>
      <c r="D12" s="100"/>
      <c r="E12" s="100"/>
      <c r="F12" s="100"/>
      <c r="G12" s="100"/>
    </row>
    <row r="13" spans="1:7" ht="13" customHeight="1" x14ac:dyDescent="0.15">
      <c r="A13" s="100"/>
      <c r="B13" s="100"/>
      <c r="C13" s="100"/>
      <c r="D13" s="100"/>
      <c r="E13" s="100"/>
      <c r="F13" s="100"/>
      <c r="G13" s="100"/>
    </row>
    <row r="14" spans="1:7" ht="13" customHeight="1" x14ac:dyDescent="0.15">
      <c r="A14" s="100"/>
      <c r="B14" s="100"/>
      <c r="C14" s="100"/>
      <c r="D14" s="100"/>
      <c r="E14" s="100"/>
      <c r="F14" s="100"/>
      <c r="G14" s="100"/>
    </row>
    <row r="15" spans="1:7" ht="13" customHeight="1" x14ac:dyDescent="0.15">
      <c r="A15" s="100"/>
      <c r="B15" s="100"/>
      <c r="C15" s="100"/>
      <c r="D15" s="100"/>
      <c r="E15" s="100"/>
      <c r="F15" s="100"/>
      <c r="G15" s="100"/>
    </row>
    <row r="16" spans="1:7" ht="13" customHeight="1" x14ac:dyDescent="0.15">
      <c r="A16" s="100"/>
      <c r="B16" s="100"/>
      <c r="C16" s="100"/>
      <c r="D16" s="100"/>
      <c r="E16" s="100"/>
      <c r="F16" s="100"/>
      <c r="G16" s="100"/>
    </row>
    <row r="17" spans="1:7" x14ac:dyDescent="0.15">
      <c r="A17" s="100"/>
      <c r="B17" s="100"/>
      <c r="C17" s="100"/>
      <c r="D17" s="100"/>
      <c r="E17" s="100"/>
      <c r="F17" s="100"/>
      <c r="G17" s="100"/>
    </row>
    <row r="18" spans="1:7" x14ac:dyDescent="0.15">
      <c r="A18" s="100"/>
      <c r="B18" s="100"/>
      <c r="C18" s="100"/>
      <c r="D18" s="100"/>
      <c r="E18" s="100"/>
      <c r="F18" s="100"/>
      <c r="G18" s="100"/>
    </row>
    <row r="19" spans="1:7" x14ac:dyDescent="0.15">
      <c r="A19" s="100"/>
      <c r="B19" s="100"/>
      <c r="C19" s="100"/>
      <c r="D19" s="100"/>
      <c r="E19" s="100"/>
      <c r="F19" s="100"/>
      <c r="G19" s="100"/>
    </row>
    <row r="20" spans="1:7" x14ac:dyDescent="0.15">
      <c r="A20" s="100"/>
      <c r="B20" s="100"/>
      <c r="C20" s="100"/>
      <c r="D20" s="100"/>
      <c r="E20" s="100"/>
      <c r="F20" s="100"/>
      <c r="G20" s="100"/>
    </row>
    <row r="21" spans="1:7" x14ac:dyDescent="0.15">
      <c r="A21" s="100"/>
      <c r="B21" s="100"/>
      <c r="C21" s="100"/>
      <c r="D21" s="100"/>
      <c r="E21" s="100"/>
      <c r="F21" s="100"/>
      <c r="G21" s="100"/>
    </row>
    <row r="22" spans="1:7" x14ac:dyDescent="0.15">
      <c r="A22" s="100"/>
      <c r="B22" s="100"/>
      <c r="C22" s="100"/>
      <c r="D22" s="100"/>
      <c r="E22" s="100"/>
      <c r="F22" s="100"/>
      <c r="G22" s="100"/>
    </row>
    <row r="23" spans="1:7" x14ac:dyDescent="0.15">
      <c r="A23" s="100"/>
      <c r="B23" s="100"/>
      <c r="C23" s="100"/>
      <c r="D23" s="100"/>
      <c r="E23" s="100"/>
      <c r="F23" s="100"/>
      <c r="G23" s="100"/>
    </row>
    <row r="24" spans="1:7" x14ac:dyDescent="0.15">
      <c r="A24" s="100"/>
      <c r="B24" s="100"/>
      <c r="C24" s="100"/>
      <c r="D24" s="100"/>
      <c r="E24" s="100"/>
      <c r="F24" s="100"/>
      <c r="G24" s="100"/>
    </row>
    <row r="25" spans="1:7" x14ac:dyDescent="0.15">
      <c r="A25" s="100"/>
      <c r="B25" s="100"/>
      <c r="C25" s="100"/>
      <c r="D25" s="100"/>
      <c r="E25" s="100"/>
      <c r="F25" s="100"/>
      <c r="G25" s="100"/>
    </row>
    <row r="26" spans="1:7" x14ac:dyDescent="0.15">
      <c r="A26" s="100"/>
      <c r="B26" s="100"/>
      <c r="C26" s="100"/>
      <c r="D26" s="100"/>
      <c r="E26" s="100"/>
      <c r="F26" s="100"/>
      <c r="G26" s="100"/>
    </row>
  </sheetData>
  <sheetProtection algorithmName="SHA-512" hashValue="mjcR+S7JMmuOHO7ba8VPIh+yRRjkITRHLlmiHBaDrIi8Gm8/MIsGr5l5DetIWROEUeb6ycdNf20dsly7UnIahQ==" saltValue="KIo3r3oTcsx087QjiIrr0Q==" spinCount="100000" sheet="1" objects="1" scenarios="1"/>
  <mergeCells count="2">
    <mergeCell ref="A4:G26"/>
    <mergeCell ref="A1:G2"/>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AE5-8040-0145-8482-089630DEC97F}">
  <sheetPr>
    <outlinePr summaryBelow="0" summaryRight="0"/>
    <pageSetUpPr autoPageBreaks="0"/>
  </sheetPr>
  <dimension ref="B2:AC1046"/>
  <sheetViews>
    <sheetView topLeftCell="A23" zoomScale="125" workbookViewId="0">
      <selection activeCell="E26" sqref="E26"/>
    </sheetView>
  </sheetViews>
  <sheetFormatPr baseColWidth="10" defaultColWidth="14.5" defaultRowHeight="15.75" customHeight="1" x14ac:dyDescent="0.15"/>
  <cols>
    <col min="1" max="1" width="2.5" style="1" customWidth="1"/>
    <col min="2" max="2" width="38" style="1" customWidth="1"/>
    <col min="3" max="3" width="13.83203125" style="1" customWidth="1"/>
    <col min="4" max="4" width="15.1640625" style="1" customWidth="1"/>
    <col min="5" max="6" width="14.5" style="1"/>
    <col min="7" max="7" width="14.5" style="1" customWidth="1"/>
    <col min="8" max="16384" width="14.5" style="1"/>
  </cols>
  <sheetData>
    <row r="2" spans="2:29" ht="15.75" customHeight="1" x14ac:dyDescent="0.15">
      <c r="B2" s="55" t="s">
        <v>0</v>
      </c>
      <c r="C2" s="55"/>
      <c r="D2" s="55"/>
      <c r="E2" s="55"/>
      <c r="F2" s="55"/>
      <c r="H2" s="2"/>
      <c r="L2" s="2"/>
      <c r="P2" s="2"/>
      <c r="Q2" s="2"/>
      <c r="R2" s="2"/>
      <c r="S2" s="2"/>
      <c r="T2" s="2"/>
      <c r="U2" s="2"/>
      <c r="V2" s="2"/>
      <c r="W2" s="2"/>
      <c r="X2" s="2"/>
      <c r="Y2" s="2"/>
      <c r="Z2" s="2"/>
      <c r="AA2" s="2"/>
      <c r="AB2" s="2"/>
      <c r="AC2" s="2"/>
    </row>
    <row r="3" spans="2:29" ht="15.75" customHeight="1" x14ac:dyDescent="0.15">
      <c r="B3" s="55"/>
      <c r="C3" s="55"/>
      <c r="D3" s="55"/>
      <c r="E3" s="55"/>
      <c r="F3" s="55"/>
      <c r="H3" s="2"/>
      <c r="L3" s="2"/>
      <c r="P3" s="2"/>
      <c r="Q3" s="2"/>
      <c r="R3" s="2"/>
      <c r="S3" s="2"/>
      <c r="T3" s="2"/>
      <c r="U3" s="2"/>
      <c r="V3" s="2"/>
      <c r="W3" s="2"/>
      <c r="X3" s="2"/>
      <c r="Y3" s="2"/>
      <c r="Z3" s="2"/>
      <c r="AA3" s="2"/>
      <c r="AB3" s="2"/>
      <c r="AC3" s="2"/>
    </row>
    <row r="4" spans="2:29" ht="15.75" customHeight="1" thickBot="1" x14ac:dyDescent="0.2">
      <c r="B4" s="2"/>
      <c r="C4" s="2"/>
      <c r="D4" s="2"/>
      <c r="E4" s="2"/>
      <c r="F4" s="2"/>
      <c r="H4" s="2"/>
      <c r="L4" s="2"/>
      <c r="P4" s="2"/>
      <c r="Q4" s="2"/>
      <c r="R4" s="2"/>
      <c r="S4" s="2"/>
      <c r="T4" s="2"/>
      <c r="U4" s="2"/>
      <c r="V4" s="2"/>
      <c r="W4" s="2"/>
      <c r="X4" s="2"/>
      <c r="Y4" s="2"/>
      <c r="Z4" s="2"/>
      <c r="AA4" s="2"/>
      <c r="AB4" s="2"/>
      <c r="AC4" s="2"/>
    </row>
    <row r="5" spans="2:29" ht="15.75" customHeight="1" x14ac:dyDescent="0.15">
      <c r="B5" s="6" t="s">
        <v>41</v>
      </c>
      <c r="C5" s="38"/>
      <c r="D5" s="38"/>
      <c r="E5" s="62"/>
      <c r="F5" s="63"/>
      <c r="L5" s="2"/>
      <c r="P5" s="2"/>
      <c r="Q5" s="2"/>
      <c r="R5" s="2"/>
      <c r="S5" s="2"/>
      <c r="T5" s="2"/>
      <c r="U5" s="2"/>
      <c r="V5" s="2"/>
      <c r="W5" s="2"/>
      <c r="X5" s="2"/>
      <c r="Y5" s="2"/>
      <c r="Z5" s="2"/>
      <c r="AA5" s="2"/>
      <c r="AB5" s="2"/>
      <c r="AC5" s="2"/>
    </row>
    <row r="6" spans="2:29" ht="15.75" customHeight="1" x14ac:dyDescent="0.15">
      <c r="B6" s="7"/>
      <c r="C6" s="32"/>
      <c r="D6" s="32"/>
      <c r="E6" s="2"/>
      <c r="F6" s="8"/>
      <c r="L6" s="2"/>
      <c r="Q6" s="2"/>
      <c r="R6" s="2"/>
      <c r="S6" s="2"/>
      <c r="T6" s="2"/>
      <c r="U6" s="2"/>
      <c r="V6" s="2"/>
      <c r="W6" s="2"/>
      <c r="X6" s="2"/>
      <c r="Y6" s="2"/>
      <c r="Z6" s="2"/>
      <c r="AA6" s="2"/>
      <c r="AB6" s="2"/>
      <c r="AC6" s="2"/>
    </row>
    <row r="7" spans="2:29" ht="15.75" customHeight="1" thickBot="1" x14ac:dyDescent="0.2">
      <c r="B7" s="7" t="s">
        <v>4</v>
      </c>
      <c r="C7" s="32"/>
      <c r="D7" s="32"/>
      <c r="E7" s="35"/>
      <c r="F7" s="9" t="s">
        <v>5</v>
      </c>
      <c r="L7" s="2"/>
      <c r="Q7" s="2"/>
      <c r="R7" s="2"/>
      <c r="S7" s="2"/>
      <c r="T7" s="2"/>
      <c r="U7" s="2"/>
      <c r="V7" s="2"/>
      <c r="W7" s="2"/>
      <c r="X7" s="2"/>
      <c r="Y7" s="2"/>
      <c r="Z7" s="2"/>
      <c r="AA7" s="2"/>
      <c r="AB7" s="2"/>
      <c r="AC7" s="2"/>
    </row>
    <row r="8" spans="2:29" ht="15.75" customHeight="1" x14ac:dyDescent="0.15">
      <c r="B8" s="7" t="s">
        <v>47</v>
      </c>
      <c r="C8" s="32"/>
      <c r="D8" s="32"/>
      <c r="E8" s="36"/>
      <c r="F8" s="9" t="s">
        <v>7</v>
      </c>
      <c r="H8" s="64" t="s">
        <v>69</v>
      </c>
      <c r="I8" s="65"/>
      <c r="J8" s="66"/>
      <c r="L8" s="2" t="s">
        <v>64</v>
      </c>
      <c r="Q8" s="2"/>
      <c r="R8" s="2"/>
      <c r="S8" s="2"/>
      <c r="T8" s="2"/>
      <c r="U8" s="2"/>
      <c r="V8" s="2"/>
      <c r="W8" s="2"/>
      <c r="X8" s="2"/>
      <c r="Y8" s="2"/>
      <c r="Z8" s="2"/>
      <c r="AA8" s="2"/>
      <c r="AB8" s="2"/>
      <c r="AC8" s="2"/>
    </row>
    <row r="9" spans="2:29" ht="15.75" customHeight="1" x14ac:dyDescent="0.15">
      <c r="B9" s="10" t="s">
        <v>6</v>
      </c>
      <c r="C9" s="39"/>
      <c r="D9" s="39"/>
      <c r="E9" s="36">
        <f>ROUNDDOWN(E8/12,0)</f>
        <v>0</v>
      </c>
      <c r="F9" s="11" t="s">
        <v>8</v>
      </c>
      <c r="G9" s="12">
        <f>E8-(E9*12)</f>
        <v>0</v>
      </c>
      <c r="H9" s="67"/>
      <c r="I9" s="68"/>
      <c r="J9" s="69"/>
      <c r="L9" s="2"/>
      <c r="P9" s="13"/>
      <c r="Q9" s="2"/>
      <c r="R9" s="2"/>
      <c r="S9" s="2"/>
      <c r="T9" s="2"/>
      <c r="U9" s="2"/>
      <c r="V9" s="2"/>
      <c r="W9" s="2"/>
      <c r="X9" s="2"/>
      <c r="Y9" s="2"/>
      <c r="Z9" s="2"/>
      <c r="AA9" s="2"/>
      <c r="AB9" s="2"/>
      <c r="AC9" s="2"/>
    </row>
    <row r="10" spans="2:29" ht="15.75" customHeight="1" x14ac:dyDescent="0.15">
      <c r="B10" s="33" t="s">
        <v>46</v>
      </c>
      <c r="C10" s="39"/>
      <c r="D10" s="39"/>
      <c r="E10" s="51"/>
      <c r="F10" s="34" t="s">
        <v>45</v>
      </c>
      <c r="G10" s="37"/>
      <c r="H10" s="67"/>
      <c r="I10" s="68"/>
      <c r="J10" s="69"/>
      <c r="L10" s="2"/>
      <c r="P10" s="13"/>
      <c r="Q10" s="2"/>
      <c r="R10" s="2"/>
      <c r="S10" s="2"/>
      <c r="T10" s="2"/>
      <c r="U10" s="2"/>
      <c r="V10" s="2"/>
      <c r="W10" s="2"/>
      <c r="X10" s="2"/>
      <c r="Y10" s="2"/>
      <c r="Z10" s="2"/>
      <c r="AA10" s="2"/>
      <c r="AB10" s="2"/>
      <c r="AC10" s="2"/>
    </row>
    <row r="11" spans="2:29" ht="15.75" customHeight="1" x14ac:dyDescent="0.15">
      <c r="B11" s="33" t="s">
        <v>42</v>
      </c>
      <c r="C11" s="40"/>
      <c r="D11" s="40"/>
      <c r="E11" s="50"/>
      <c r="F11" s="34" t="s">
        <v>24</v>
      </c>
      <c r="G11" s="37"/>
      <c r="H11" s="67"/>
      <c r="I11" s="68"/>
      <c r="J11" s="69"/>
      <c r="L11" s="2"/>
      <c r="P11" s="13"/>
      <c r="Q11" s="2"/>
      <c r="R11" s="2"/>
      <c r="S11" s="2"/>
      <c r="T11" s="2"/>
      <c r="U11" s="2"/>
      <c r="V11" s="2"/>
      <c r="W11" s="2"/>
      <c r="X11" s="2"/>
      <c r="Y11" s="2"/>
      <c r="Z11" s="2"/>
      <c r="AA11" s="2"/>
      <c r="AB11" s="2"/>
      <c r="AC11" s="2"/>
    </row>
    <row r="12" spans="2:29" ht="15.75" customHeight="1" x14ac:dyDescent="0.15">
      <c r="B12" s="33" t="s">
        <v>43</v>
      </c>
      <c r="C12" s="40"/>
      <c r="D12" s="40"/>
      <c r="E12" s="44"/>
      <c r="F12" s="34" t="s">
        <v>24</v>
      </c>
      <c r="G12" s="37"/>
      <c r="H12" s="67"/>
      <c r="I12" s="68"/>
      <c r="J12" s="69"/>
      <c r="L12" s="2"/>
      <c r="P12" s="13"/>
      <c r="Q12" s="2"/>
      <c r="R12" s="2"/>
      <c r="S12" s="2"/>
      <c r="T12" s="2"/>
      <c r="U12" s="2"/>
      <c r="V12" s="2"/>
      <c r="W12" s="2"/>
      <c r="X12" s="2"/>
      <c r="Y12" s="2"/>
      <c r="Z12" s="2"/>
      <c r="AA12" s="2"/>
      <c r="AB12" s="2"/>
      <c r="AC12" s="2"/>
    </row>
    <row r="13" spans="2:29" ht="15.75" customHeight="1" thickBot="1" x14ac:dyDescent="0.2">
      <c r="B13" s="7" t="s">
        <v>9</v>
      </c>
      <c r="C13" s="32"/>
      <c r="D13" s="32"/>
      <c r="E13" s="52"/>
      <c r="F13" s="9" t="s">
        <v>10</v>
      </c>
      <c r="H13" s="70"/>
      <c r="I13" s="71"/>
      <c r="J13" s="72"/>
      <c r="L13" s="2"/>
      <c r="P13" s="13"/>
      <c r="Q13" s="2"/>
      <c r="R13" s="2"/>
      <c r="S13" s="2"/>
      <c r="T13" s="2"/>
      <c r="U13" s="2"/>
      <c r="V13" s="2"/>
      <c r="W13" s="2"/>
      <c r="X13" s="2"/>
      <c r="Y13" s="2"/>
      <c r="Z13" s="2"/>
      <c r="AA13" s="2"/>
      <c r="AB13" s="2"/>
      <c r="AC13" s="2"/>
    </row>
    <row r="14" spans="2:29" ht="15.75" customHeight="1" thickBot="1" x14ac:dyDescent="0.2">
      <c r="B14" s="14" t="s">
        <v>11</v>
      </c>
      <c r="C14" s="41"/>
      <c r="D14" s="41"/>
      <c r="E14" s="53"/>
      <c r="F14" s="15" t="s">
        <v>10</v>
      </c>
      <c r="Q14" s="2"/>
      <c r="R14" s="2"/>
      <c r="S14" s="2"/>
      <c r="T14" s="2"/>
      <c r="U14" s="2"/>
      <c r="V14" s="2"/>
      <c r="W14" s="2"/>
      <c r="X14" s="2"/>
      <c r="Y14" s="2"/>
      <c r="Z14" s="2"/>
      <c r="AA14" s="2"/>
      <c r="AB14" s="2"/>
      <c r="AC14" s="2"/>
    </row>
    <row r="15" spans="2:29" ht="15.75" customHeight="1" x14ac:dyDescent="0.15">
      <c r="B15" s="16"/>
      <c r="C15" s="16"/>
      <c r="D15" s="16"/>
      <c r="E15" s="2"/>
      <c r="F15" s="2"/>
      <c r="G15" s="2"/>
      <c r="H15" s="2"/>
      <c r="I15" s="2"/>
      <c r="J15" s="2"/>
      <c r="K15" s="2"/>
      <c r="L15" s="2"/>
      <c r="M15" s="2"/>
      <c r="N15" s="2"/>
      <c r="O15" s="2"/>
      <c r="P15" s="2"/>
      <c r="Q15" s="2"/>
      <c r="R15" s="2"/>
      <c r="S15" s="2"/>
      <c r="T15" s="2"/>
      <c r="U15" s="2"/>
      <c r="V15" s="2"/>
      <c r="W15" s="2"/>
      <c r="X15" s="2"/>
      <c r="Y15" s="2"/>
      <c r="Z15" s="2"/>
      <c r="AA15" s="2"/>
      <c r="AB15" s="2"/>
      <c r="AC15" s="2"/>
    </row>
    <row r="16" spans="2:29" ht="15.75" customHeight="1" x14ac:dyDescent="0.15">
      <c r="B16" s="16"/>
      <c r="C16" s="16"/>
      <c r="D16" s="16"/>
      <c r="E16" s="2"/>
      <c r="F16" s="2"/>
      <c r="G16" s="2"/>
      <c r="H16" s="2"/>
      <c r="I16" s="2"/>
      <c r="J16" s="2"/>
      <c r="K16" s="2"/>
      <c r="L16" s="2"/>
      <c r="M16" s="2"/>
      <c r="N16" s="2"/>
      <c r="O16" s="2"/>
      <c r="P16" s="2"/>
      <c r="Q16" s="2"/>
      <c r="R16" s="2"/>
      <c r="S16" s="2"/>
      <c r="T16" s="2"/>
      <c r="U16" s="2"/>
      <c r="V16" s="2"/>
      <c r="W16" s="2"/>
      <c r="X16" s="2"/>
      <c r="Y16" s="2"/>
      <c r="Z16" s="2"/>
      <c r="AA16" s="2"/>
      <c r="AB16" s="2"/>
      <c r="AC16" s="2"/>
    </row>
    <row r="17" spans="2:29" ht="15.75" customHeight="1" x14ac:dyDescent="0.15">
      <c r="B17" s="17" t="s">
        <v>12</v>
      </c>
      <c r="C17" s="17" t="s">
        <v>25</v>
      </c>
      <c r="D17" s="17"/>
      <c r="E17" s="18" t="str">
        <f>IF(E22=TRUE,1,"")</f>
        <v/>
      </c>
      <c r="F17" s="18" t="str">
        <f>IF(F22=TRUE,2,"")</f>
        <v/>
      </c>
      <c r="G17" s="18" t="str">
        <f>IF(G22=TRUE,3,"")</f>
        <v/>
      </c>
      <c r="H17" s="18" t="str">
        <f>IF(H22=TRUE,4,"")</f>
        <v/>
      </c>
      <c r="I17" s="18" t="str">
        <f>IF(I22=TRUE,5,"")</f>
        <v/>
      </c>
      <c r="J17" s="18" t="str">
        <f>IF(J22=TRUE,6,"")</f>
        <v/>
      </c>
      <c r="K17" s="18" t="str">
        <f>IF(K22=TRUE,7,"")</f>
        <v/>
      </c>
      <c r="L17" s="18" t="str">
        <f>IF(L22=TRUE,8,"")</f>
        <v/>
      </c>
      <c r="M17" s="18" t="str">
        <f>IF(M22=TRUE,9,"")</f>
        <v/>
      </c>
      <c r="N17" s="18" t="str">
        <f>IF(N22=TRUE,10,"")</f>
        <v/>
      </c>
      <c r="O17" s="2"/>
      <c r="P17" s="2"/>
      <c r="Q17" s="2"/>
      <c r="R17" s="2"/>
      <c r="S17" s="2"/>
      <c r="T17" s="2"/>
      <c r="U17" s="2"/>
      <c r="V17" s="2"/>
      <c r="W17" s="2"/>
      <c r="X17" s="2"/>
      <c r="Y17" s="2"/>
      <c r="Z17" s="2"/>
      <c r="AA17" s="2"/>
      <c r="AB17" s="2"/>
      <c r="AC17" s="2"/>
    </row>
    <row r="18" spans="2:29" s="87" customFormat="1" ht="15.75" customHeight="1" x14ac:dyDescent="0.15">
      <c r="B18" s="85" t="s">
        <v>13</v>
      </c>
      <c r="C18" s="85"/>
      <c r="D18" s="85"/>
      <c r="E18" s="88"/>
      <c r="F18" s="88"/>
      <c r="G18" s="88"/>
      <c r="H18" s="88"/>
      <c r="I18" s="88"/>
      <c r="J18" s="88"/>
      <c r="K18" s="88"/>
      <c r="L18" s="88"/>
      <c r="M18" s="88"/>
      <c r="N18" s="88"/>
      <c r="O18" s="86"/>
      <c r="P18" s="86"/>
      <c r="Q18" s="86"/>
      <c r="R18" s="86"/>
      <c r="S18" s="86"/>
      <c r="T18" s="86"/>
      <c r="U18" s="86"/>
      <c r="V18" s="86"/>
      <c r="W18" s="86"/>
      <c r="X18" s="86"/>
      <c r="Y18" s="86"/>
      <c r="Z18" s="86"/>
      <c r="AA18" s="86"/>
      <c r="AB18" s="86"/>
      <c r="AC18" s="86"/>
    </row>
    <row r="19" spans="2:29" s="84" customFormat="1" ht="15.75" customHeight="1" x14ac:dyDescent="0.15">
      <c r="B19" s="82" t="s">
        <v>14</v>
      </c>
      <c r="C19" s="82"/>
      <c r="D19" s="82"/>
      <c r="E19" s="21">
        <f>IF(($E$8/12)&gt;1,"",($E$7*E18*$G$9*1/12))</f>
        <v>0</v>
      </c>
      <c r="F19" s="21">
        <f>IF(($E$8/12)&gt;2,"",($E$7*F18*$G$9*1/12))</f>
        <v>0</v>
      </c>
      <c r="G19" s="21">
        <f>IF(($E$8/12)&gt;3,"",($E$7*G18*$G$9*1/12))</f>
        <v>0</v>
      </c>
      <c r="H19" s="21">
        <f>IF(($E$8/12)&gt;4,"",($E$7*H18*$G$9*1/12))</f>
        <v>0</v>
      </c>
      <c r="I19" s="21">
        <f>IF(($E$8/12)&gt;5,"",($E$7*I18*$G$9*1/12))</f>
        <v>0</v>
      </c>
      <c r="J19" s="21">
        <f>IF(($E$8/12)&gt;6,"",($E$7*J18*$G$9*1/12))</f>
        <v>0</v>
      </c>
      <c r="K19" s="21">
        <f>IF(($E$8/12)&gt;7,"",($E$7*K18*$G$9*1/12))</f>
        <v>0</v>
      </c>
      <c r="L19" s="21">
        <f>IF(($E$8/12)&gt;8,"",($E$7*L18*$G$9*1/12))</f>
        <v>0</v>
      </c>
      <c r="M19" s="21">
        <f>IF(($E$8/12)&gt;9,"",($E$7*M18*$G$9*1/12))</f>
        <v>0</v>
      </c>
      <c r="N19" s="21">
        <f>IF(($E$8/12)&gt;10,"",($E$7*N18*$G$9*1/12))</f>
        <v>0</v>
      </c>
      <c r="O19" s="81"/>
      <c r="P19" s="81"/>
      <c r="Q19" s="81"/>
      <c r="R19" s="81"/>
      <c r="S19" s="81"/>
      <c r="T19" s="81"/>
      <c r="U19" s="81"/>
      <c r="V19" s="81"/>
      <c r="W19" s="81"/>
      <c r="X19" s="81"/>
      <c r="Y19" s="81"/>
      <c r="Z19" s="81"/>
      <c r="AA19" s="81"/>
      <c r="AB19" s="81"/>
      <c r="AC19" s="81"/>
    </row>
    <row r="20" spans="2:29" s="84" customFormat="1" ht="15.75" customHeight="1" x14ac:dyDescent="0.15">
      <c r="E20" s="22" t="b">
        <f>IF(AND(E17="",""),($G$9&lt;1),E18*$E$7)</f>
        <v>1</v>
      </c>
      <c r="F20" s="22" t="b">
        <f>IF(AND(F17="",""),($G$9&lt;1),F18*$E$7)</f>
        <v>1</v>
      </c>
      <c r="G20" s="22" t="b">
        <f>IF(AND(G17="",""),($G$9&lt;1),G18*$E$7)</f>
        <v>1</v>
      </c>
      <c r="H20" s="22" t="b">
        <f t="shared" ref="H20:N20" si="0">IF(AND(H17="",""),($G$9&lt;1),H18*$E$7)</f>
        <v>1</v>
      </c>
      <c r="I20" s="22" t="b">
        <f t="shared" si="0"/>
        <v>1</v>
      </c>
      <c r="J20" s="22" t="b">
        <f t="shared" si="0"/>
        <v>1</v>
      </c>
      <c r="K20" s="22" t="b">
        <f t="shared" si="0"/>
        <v>1</v>
      </c>
      <c r="L20" s="22" t="b">
        <f t="shared" si="0"/>
        <v>1</v>
      </c>
      <c r="M20" s="22" t="b">
        <f t="shared" si="0"/>
        <v>1</v>
      </c>
      <c r="N20" s="22" t="b">
        <f t="shared" si="0"/>
        <v>1</v>
      </c>
      <c r="O20" s="81"/>
      <c r="P20" s="81"/>
      <c r="Q20" s="81"/>
      <c r="R20" s="81"/>
      <c r="S20" s="81"/>
      <c r="T20" s="81"/>
      <c r="U20" s="81"/>
      <c r="V20" s="81"/>
      <c r="W20" s="81"/>
      <c r="X20" s="81"/>
      <c r="Y20" s="81"/>
      <c r="Z20" s="81"/>
      <c r="AA20" s="81"/>
      <c r="AB20" s="81"/>
      <c r="AC20" s="81"/>
    </row>
    <row r="21" spans="2:29" s="84" customFormat="1" ht="15.75" customHeight="1" x14ac:dyDescent="0.15">
      <c r="B21" s="82" t="s">
        <v>15</v>
      </c>
      <c r="C21" s="82"/>
      <c r="D21" s="82"/>
      <c r="E21" s="23">
        <f t="shared" ref="E21:N21" si="1">IF($E$8/12&gt;=E17,E20,E19)</f>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c r="O21" s="81"/>
      <c r="P21" s="81"/>
      <c r="Q21" s="81"/>
      <c r="R21" s="81"/>
      <c r="S21" s="81"/>
      <c r="T21" s="81"/>
      <c r="U21" s="81"/>
      <c r="V21" s="81"/>
      <c r="W21" s="81"/>
      <c r="X21" s="81"/>
      <c r="Y21" s="81"/>
      <c r="Z21" s="81"/>
      <c r="AA21" s="81"/>
      <c r="AB21" s="81"/>
      <c r="AC21" s="81"/>
    </row>
    <row r="22" spans="2:29" ht="15.75" customHeight="1" x14ac:dyDescent="0.15">
      <c r="B22" s="16"/>
      <c r="C22" s="16"/>
      <c r="D22" s="16"/>
      <c r="E22" s="22" t="b">
        <f>IF(AND($E$8/12&gt;0,$F$9&gt;0),TRUE,FALSE)</f>
        <v>0</v>
      </c>
      <c r="F22" s="22" t="b">
        <f>IF(AND($E$8/12&gt;1,$F$9&gt;0),TRUE,FALSE)</f>
        <v>0</v>
      </c>
      <c r="G22" s="22" t="b">
        <f>IF(AND($E$8/12&gt;2,$F$9&gt;0),TRUE,FALSE)</f>
        <v>0</v>
      </c>
      <c r="H22" s="22" t="b">
        <f>IF(AND($E$8/12&gt;3,$F$9&gt;0),TRUE,FALSE)</f>
        <v>0</v>
      </c>
      <c r="I22" s="22" t="b">
        <f>IF(AND($E$8/12&gt;4,$F$9&gt;0),TRUE,FALSE)</f>
        <v>0</v>
      </c>
      <c r="J22" s="22" t="b">
        <f>IF(AND($E$8/12&gt;5,$F$9&gt;0),TRUE,FALSE)</f>
        <v>0</v>
      </c>
      <c r="K22" s="22" t="b">
        <f>IF(AND($E$8/12&gt;6,$F$9&gt;0),TRUE,FALSE)</f>
        <v>0</v>
      </c>
      <c r="L22" s="22" t="b">
        <f>IF(AND($E$8/12&gt;7,$F$9&gt;0),TRUE,FALSE)</f>
        <v>0</v>
      </c>
      <c r="M22" s="22" t="b">
        <f>IF(AND($E$8/12&gt;8,$F$9&gt;0),TRUE,FALSE)</f>
        <v>0</v>
      </c>
      <c r="N22" s="22" t="b">
        <f>IF(AND($E$8/12&gt;9,$F$9&gt;0),TRUE,FALSE)</f>
        <v>0</v>
      </c>
      <c r="O22" s="2"/>
      <c r="P22" s="2"/>
      <c r="Q22" s="2"/>
      <c r="R22" s="2"/>
      <c r="S22" s="20"/>
      <c r="T22" s="2"/>
      <c r="U22" s="2"/>
      <c r="V22" s="2"/>
      <c r="W22" s="2"/>
      <c r="X22" s="2"/>
      <c r="Y22" s="2"/>
      <c r="Z22" s="2"/>
      <c r="AA22" s="2"/>
      <c r="AB22" s="2"/>
      <c r="AC22" s="2"/>
    </row>
    <row r="23" spans="2:29" ht="15.75" customHeight="1" x14ac:dyDescent="0.15">
      <c r="B23" s="16"/>
      <c r="C23" s="16"/>
      <c r="D23" s="16"/>
      <c r="E23" s="19"/>
      <c r="F23" s="19"/>
      <c r="G23" s="19"/>
      <c r="H23" s="19"/>
      <c r="I23" s="19"/>
      <c r="J23" s="19"/>
      <c r="K23" s="19"/>
      <c r="L23" s="19"/>
      <c r="M23" s="2"/>
      <c r="N23" s="2"/>
      <c r="O23" s="2"/>
      <c r="P23" s="2"/>
      <c r="Q23" s="2"/>
      <c r="R23" s="2"/>
      <c r="S23" s="2"/>
      <c r="T23" s="2"/>
      <c r="U23" s="2"/>
      <c r="V23" s="2"/>
      <c r="W23" s="2"/>
      <c r="X23" s="2"/>
      <c r="Y23" s="2"/>
      <c r="Z23" s="2"/>
      <c r="AA23" s="2"/>
      <c r="AB23" s="2"/>
      <c r="AC23" s="2"/>
    </row>
    <row r="24" spans="2:29" s="89" customFormat="1" ht="15.75" customHeight="1" x14ac:dyDescent="0.15">
      <c r="B24" s="85" t="s">
        <v>16</v>
      </c>
      <c r="C24" s="85"/>
      <c r="D24" s="85"/>
      <c r="E24" s="99" t="str">
        <f>IF(E17="","",E10)</f>
        <v/>
      </c>
      <c r="F24" s="99" t="str">
        <f>IF(F17="","",E24*(1+$E$11))</f>
        <v/>
      </c>
      <c r="G24" s="99" t="str">
        <f t="shared" ref="G24:N24" si="2">IF(G17="","",F24*(1+$E$11))</f>
        <v/>
      </c>
      <c r="H24" s="99" t="str">
        <f t="shared" si="2"/>
        <v/>
      </c>
      <c r="I24" s="99" t="str">
        <f t="shared" si="2"/>
        <v/>
      </c>
      <c r="J24" s="99" t="str">
        <f t="shared" si="2"/>
        <v/>
      </c>
      <c r="K24" s="99" t="str">
        <f t="shared" si="2"/>
        <v/>
      </c>
      <c r="L24" s="99" t="str">
        <f t="shared" si="2"/>
        <v/>
      </c>
      <c r="M24" s="99" t="str">
        <f t="shared" si="2"/>
        <v/>
      </c>
      <c r="N24" s="99" t="str">
        <f t="shared" si="2"/>
        <v/>
      </c>
      <c r="O24" s="88"/>
      <c r="P24" s="88"/>
      <c r="Q24" s="88"/>
      <c r="R24" s="88"/>
      <c r="S24" s="88"/>
      <c r="T24" s="88"/>
      <c r="U24" s="88"/>
      <c r="V24" s="88"/>
      <c r="W24" s="88"/>
      <c r="X24" s="88"/>
      <c r="Y24" s="88"/>
      <c r="Z24" s="88"/>
      <c r="AA24" s="88"/>
      <c r="AB24" s="88"/>
      <c r="AC24" s="88"/>
    </row>
    <row r="25" spans="2:29" s="83" customFormat="1" ht="15.75" customHeight="1" x14ac:dyDescent="0.15">
      <c r="B25" s="82" t="s">
        <v>17</v>
      </c>
      <c r="C25" s="82"/>
      <c r="D25" s="82"/>
      <c r="E25" s="21" t="e">
        <f>IF(($E$8/12)&gt;1,"",($E$7*E24*$G$9*1/12))</f>
        <v>#VALUE!</v>
      </c>
      <c r="F25" s="21" t="e">
        <f>IF(($E$8/12)&gt;2,"",($E$7*F24*$G$9*1/12))</f>
        <v>#VALUE!</v>
      </c>
      <c r="G25" s="21" t="e">
        <f>IF(($E$8/12)&gt;3,"",($E$7*G24*$G$9*1/12))</f>
        <v>#VALUE!</v>
      </c>
      <c r="H25" s="21" t="e">
        <f>IF(($E$8/12)&gt;4,"",($E$7*H24*$G$9*1/12))</f>
        <v>#VALUE!</v>
      </c>
      <c r="I25" s="21" t="e">
        <f>IF(($E$8/12)&gt;5,"",($E$7*I24*$G$9*1/12))</f>
        <v>#VALUE!</v>
      </c>
      <c r="J25" s="21" t="e">
        <f>IF(($E$8/12)&gt;6,"",($E$7*J24*$G$9*1/12))</f>
        <v>#VALUE!</v>
      </c>
      <c r="K25" s="21" t="e">
        <f>IF(($E$8/12)&gt;7,"",($E$7*K24*$G$9*1/12))</f>
        <v>#VALUE!</v>
      </c>
      <c r="L25" s="21" t="e">
        <f>IF(($E$8/12)&gt;8,"",($E$7*L24*$G$9*1/12))</f>
        <v>#VALUE!</v>
      </c>
      <c r="M25" s="21" t="e">
        <f>IF(($E$8/12)&gt;9,"",($E$7*M24*$G$9*1/12))</f>
        <v>#VALUE!</v>
      </c>
      <c r="N25" s="21" t="e">
        <f>IF(($E$8/12)&gt;10,"",($E$7*N24*$G$9*1/12))</f>
        <v>#VALUE!</v>
      </c>
      <c r="O25" s="21"/>
      <c r="P25" s="21"/>
      <c r="Q25" s="21"/>
      <c r="R25" s="21"/>
      <c r="S25" s="21"/>
      <c r="T25" s="21"/>
      <c r="U25" s="21"/>
      <c r="V25" s="21"/>
      <c r="W25" s="21"/>
      <c r="X25" s="21"/>
      <c r="Y25" s="21"/>
      <c r="Z25" s="21"/>
      <c r="AA25" s="21"/>
      <c r="AB25" s="21"/>
      <c r="AC25" s="21"/>
    </row>
    <row r="26" spans="2:29" s="83" customFormat="1" ht="15.75" customHeight="1" x14ac:dyDescent="0.15">
      <c r="B26" s="82"/>
      <c r="C26" s="82"/>
      <c r="D26" s="82"/>
      <c r="E26" s="21" t="b">
        <f t="shared" ref="E26:N26" si="3">IF(AND(E17="",""),($G$9&lt;1),E24*$E$7)</f>
        <v>1</v>
      </c>
      <c r="F26" s="21" t="b">
        <f t="shared" si="3"/>
        <v>1</v>
      </c>
      <c r="G26" s="21" t="b">
        <f t="shared" si="3"/>
        <v>1</v>
      </c>
      <c r="H26" s="21" t="b">
        <f t="shared" si="3"/>
        <v>1</v>
      </c>
      <c r="I26" s="21" t="b">
        <f t="shared" si="3"/>
        <v>1</v>
      </c>
      <c r="J26" s="21" t="b">
        <f t="shared" si="3"/>
        <v>1</v>
      </c>
      <c r="K26" s="21" t="b">
        <f t="shared" si="3"/>
        <v>1</v>
      </c>
      <c r="L26" s="21" t="b">
        <f t="shared" si="3"/>
        <v>1</v>
      </c>
      <c r="M26" s="21" t="b">
        <f t="shared" si="3"/>
        <v>1</v>
      </c>
      <c r="N26" s="21" t="b">
        <f t="shared" si="3"/>
        <v>1</v>
      </c>
      <c r="O26" s="21"/>
      <c r="P26" s="21"/>
      <c r="Q26" s="21"/>
      <c r="R26" s="21"/>
      <c r="S26" s="21"/>
      <c r="T26" s="21"/>
      <c r="U26" s="21"/>
      <c r="V26" s="21"/>
      <c r="W26" s="21"/>
      <c r="X26" s="21"/>
      <c r="Y26" s="21"/>
      <c r="Z26" s="21"/>
      <c r="AA26" s="21"/>
      <c r="AB26" s="21"/>
      <c r="AC26" s="21"/>
    </row>
    <row r="27" spans="2:29" s="83" customFormat="1" ht="15.75" customHeight="1" x14ac:dyDescent="0.15">
      <c r="B27" s="82" t="s">
        <v>18</v>
      </c>
      <c r="C27" s="82"/>
      <c r="D27" s="82"/>
      <c r="E27" s="23" t="e">
        <f t="shared" ref="E27:N27" si="4">IF($E$8/12&gt;=E17,E26,E25)</f>
        <v>#VALUE!</v>
      </c>
      <c r="F27" s="23" t="e">
        <f t="shared" si="4"/>
        <v>#VALUE!</v>
      </c>
      <c r="G27" s="23" t="e">
        <f t="shared" si="4"/>
        <v>#VALUE!</v>
      </c>
      <c r="H27" s="23" t="e">
        <f t="shared" si="4"/>
        <v>#VALUE!</v>
      </c>
      <c r="I27" s="23" t="e">
        <f t="shared" si="4"/>
        <v>#VALUE!</v>
      </c>
      <c r="J27" s="23" t="e">
        <f t="shared" si="4"/>
        <v>#VALUE!</v>
      </c>
      <c r="K27" s="23" t="e">
        <f t="shared" si="4"/>
        <v>#VALUE!</v>
      </c>
      <c r="L27" s="23" t="e">
        <f t="shared" si="4"/>
        <v>#VALUE!</v>
      </c>
      <c r="M27" s="23" t="e">
        <f t="shared" si="4"/>
        <v>#VALUE!</v>
      </c>
      <c r="N27" s="23" t="e">
        <f t="shared" si="4"/>
        <v>#VALUE!</v>
      </c>
      <c r="O27" s="21"/>
      <c r="P27" s="21"/>
      <c r="Q27" s="21"/>
      <c r="R27" s="21"/>
      <c r="S27" s="21"/>
      <c r="T27" s="21"/>
      <c r="U27" s="21"/>
      <c r="V27" s="21"/>
      <c r="W27" s="21"/>
      <c r="X27" s="21"/>
      <c r="Y27" s="21"/>
      <c r="Z27" s="21"/>
      <c r="AA27" s="21"/>
      <c r="AB27" s="21"/>
      <c r="AC27" s="21"/>
    </row>
    <row r="28" spans="2:29" ht="15.75" customHeight="1" x14ac:dyDescent="0.15">
      <c r="B28" s="16"/>
      <c r="C28" s="16"/>
      <c r="D28" s="16"/>
      <c r="E28" s="24"/>
      <c r="F28" s="24"/>
      <c r="G28" s="24"/>
      <c r="H28" s="24"/>
      <c r="I28" s="24"/>
      <c r="J28" s="24"/>
      <c r="K28" s="24"/>
      <c r="L28" s="24"/>
      <c r="M28" s="25"/>
      <c r="N28" s="25"/>
      <c r="O28" s="2"/>
      <c r="P28" s="2"/>
      <c r="Q28" s="2"/>
      <c r="R28" s="2"/>
      <c r="S28" s="2"/>
      <c r="T28" s="2"/>
      <c r="U28" s="2"/>
      <c r="V28" s="2"/>
      <c r="W28" s="2"/>
      <c r="X28" s="2"/>
      <c r="Y28" s="2"/>
      <c r="Z28" s="2"/>
      <c r="AA28" s="2"/>
      <c r="AB28" s="2"/>
      <c r="AC28" s="2"/>
    </row>
    <row r="29" spans="2:29" ht="15.75" customHeight="1" x14ac:dyDescent="0.15">
      <c r="B29" s="17" t="s">
        <v>19</v>
      </c>
      <c r="C29" s="17"/>
      <c r="D29" s="17"/>
      <c r="E29" s="26" t="str">
        <f t="shared" ref="E29:N29" si="5">IF(E17="","",E21+E27)</f>
        <v/>
      </c>
      <c r="F29" s="26" t="str">
        <f t="shared" si="5"/>
        <v/>
      </c>
      <c r="G29" s="26" t="str">
        <f t="shared" si="5"/>
        <v/>
      </c>
      <c r="H29" s="26" t="str">
        <f t="shared" si="5"/>
        <v/>
      </c>
      <c r="I29" s="26" t="str">
        <f t="shared" si="5"/>
        <v/>
      </c>
      <c r="J29" s="26" t="str">
        <f t="shared" si="5"/>
        <v/>
      </c>
      <c r="K29" s="26" t="str">
        <f t="shared" si="5"/>
        <v/>
      </c>
      <c r="L29" s="26" t="str">
        <f t="shared" si="5"/>
        <v/>
      </c>
      <c r="M29" s="26" t="str">
        <f t="shared" si="5"/>
        <v/>
      </c>
      <c r="N29" s="26" t="str">
        <f t="shared" si="5"/>
        <v/>
      </c>
      <c r="O29" s="18"/>
      <c r="P29" s="18"/>
      <c r="Q29" s="18"/>
      <c r="R29" s="18"/>
      <c r="S29" s="18"/>
      <c r="T29" s="18"/>
      <c r="U29" s="18"/>
      <c r="V29" s="18"/>
      <c r="W29" s="18"/>
      <c r="X29" s="18"/>
      <c r="Y29" s="18"/>
      <c r="Z29" s="18"/>
      <c r="AA29" s="18"/>
      <c r="AB29" s="18"/>
      <c r="AC29" s="18"/>
    </row>
    <row r="30" spans="2:29" ht="15.75" customHeight="1" x14ac:dyDescent="0.15">
      <c r="B30" s="16"/>
      <c r="C30" s="16"/>
      <c r="D30" s="16"/>
      <c r="E30" s="19"/>
      <c r="F30" s="19"/>
      <c r="G30" s="19"/>
      <c r="H30" s="19"/>
      <c r="I30" s="19"/>
      <c r="J30" s="19"/>
      <c r="K30" s="19"/>
      <c r="L30" s="19"/>
      <c r="M30" s="2"/>
      <c r="N30" s="2"/>
      <c r="O30" s="2"/>
      <c r="P30" s="2"/>
      <c r="Q30" s="2"/>
      <c r="R30" s="2"/>
      <c r="S30" s="2"/>
      <c r="T30" s="2"/>
      <c r="U30" s="2"/>
      <c r="V30" s="2"/>
      <c r="W30" s="2"/>
      <c r="X30" s="2"/>
      <c r="Y30" s="2"/>
      <c r="Z30" s="2"/>
      <c r="AA30" s="2"/>
      <c r="AB30" s="2"/>
      <c r="AC30" s="2"/>
    </row>
    <row r="31" spans="2:29" ht="15.75" customHeight="1" x14ac:dyDescent="0.15">
      <c r="B31" s="16" t="s">
        <v>20</v>
      </c>
      <c r="C31" s="16"/>
      <c r="D31" s="16"/>
      <c r="E31" s="27"/>
      <c r="F31" s="27"/>
      <c r="G31" s="27"/>
      <c r="H31" s="27"/>
      <c r="I31" s="27"/>
      <c r="J31" s="27"/>
      <c r="K31" s="27"/>
      <c r="L31" s="27"/>
      <c r="M31" s="2"/>
      <c r="N31" s="2"/>
      <c r="O31" s="2"/>
      <c r="P31" s="2"/>
      <c r="Q31" s="2"/>
      <c r="R31" s="2"/>
      <c r="S31" s="2"/>
      <c r="T31" s="2"/>
      <c r="U31" s="2"/>
      <c r="V31" s="2"/>
      <c r="W31" s="2"/>
      <c r="X31" s="2"/>
      <c r="Y31" s="2"/>
      <c r="Z31" s="2"/>
      <c r="AA31" s="2"/>
      <c r="AB31" s="2"/>
      <c r="AC31" s="2"/>
    </row>
    <row r="32" spans="2:29" ht="15.75" customHeight="1" x14ac:dyDescent="0.15">
      <c r="B32" s="16" t="s">
        <v>21</v>
      </c>
      <c r="C32" s="16"/>
      <c r="D32" s="16"/>
      <c r="E32" s="27"/>
      <c r="F32" s="27"/>
      <c r="G32" s="27"/>
      <c r="H32" s="27"/>
      <c r="I32" s="27"/>
      <c r="J32" s="27"/>
      <c r="K32" s="27"/>
      <c r="L32" s="27"/>
      <c r="M32" s="2"/>
      <c r="N32" s="2"/>
      <c r="O32" s="2"/>
      <c r="P32" s="2"/>
      <c r="Q32" s="2"/>
      <c r="R32" s="2"/>
      <c r="S32" s="2"/>
      <c r="T32" s="2"/>
      <c r="U32" s="2"/>
      <c r="V32" s="2"/>
      <c r="W32" s="2"/>
      <c r="X32" s="2"/>
      <c r="Y32" s="2"/>
      <c r="Z32" s="2"/>
      <c r="AA32" s="2"/>
      <c r="AB32" s="2"/>
      <c r="AC32" s="2"/>
    </row>
    <row r="33" spans="2:29" ht="15.75" customHeight="1" x14ac:dyDescent="0.15">
      <c r="B33" s="16"/>
      <c r="C33" s="16"/>
      <c r="D33" s="16"/>
      <c r="E33" s="19"/>
      <c r="F33" s="19"/>
      <c r="G33" s="19"/>
      <c r="H33" s="19"/>
      <c r="I33" s="19"/>
      <c r="J33" s="19"/>
      <c r="K33" s="19"/>
      <c r="L33" s="19"/>
      <c r="M33" s="2"/>
      <c r="N33" s="2"/>
      <c r="O33" s="2"/>
      <c r="P33" s="2"/>
      <c r="Q33" s="2"/>
      <c r="R33" s="2"/>
      <c r="S33" s="2"/>
      <c r="T33" s="2"/>
      <c r="U33" s="2"/>
      <c r="V33" s="2"/>
      <c r="W33" s="2"/>
      <c r="X33" s="2"/>
      <c r="Y33" s="2"/>
      <c r="Z33" s="2"/>
      <c r="AA33" s="2"/>
      <c r="AB33" s="2"/>
      <c r="AC33" s="2"/>
    </row>
    <row r="34" spans="2:29" ht="15.75" customHeight="1" x14ac:dyDescent="0.15">
      <c r="B34" s="16" t="s">
        <v>22</v>
      </c>
      <c r="C34" s="16"/>
      <c r="D34" s="16"/>
      <c r="E34" s="22" t="str">
        <f t="shared" ref="E34:N34" si="6">IF(E31="","",(E20/12)*E31)</f>
        <v/>
      </c>
      <c r="F34" s="22" t="str">
        <f t="shared" si="6"/>
        <v/>
      </c>
      <c r="G34" s="22" t="str">
        <f t="shared" si="6"/>
        <v/>
      </c>
      <c r="H34" s="22" t="str">
        <f t="shared" si="6"/>
        <v/>
      </c>
      <c r="I34" s="22" t="str">
        <f t="shared" si="6"/>
        <v/>
      </c>
      <c r="J34" s="22" t="str">
        <f t="shared" si="6"/>
        <v/>
      </c>
      <c r="K34" s="22" t="str">
        <f t="shared" si="6"/>
        <v/>
      </c>
      <c r="L34" s="22" t="str">
        <f t="shared" si="6"/>
        <v/>
      </c>
      <c r="M34" s="28" t="str">
        <f t="shared" si="6"/>
        <v/>
      </c>
      <c r="N34" s="28" t="str">
        <f t="shared" si="6"/>
        <v/>
      </c>
      <c r="O34" s="2"/>
      <c r="P34" s="2"/>
      <c r="Q34" s="2"/>
      <c r="R34" s="2"/>
      <c r="S34" s="2"/>
      <c r="T34" s="2"/>
      <c r="U34" s="2"/>
      <c r="V34" s="2"/>
      <c r="W34" s="2"/>
      <c r="X34" s="2"/>
      <c r="Y34" s="2"/>
      <c r="Z34" s="2"/>
      <c r="AA34" s="2"/>
      <c r="AB34" s="2"/>
      <c r="AC34" s="2"/>
    </row>
    <row r="35" spans="2:29" ht="15.75" customHeight="1" x14ac:dyDescent="0.15">
      <c r="B35" s="16" t="s">
        <v>23</v>
      </c>
      <c r="C35" s="16"/>
      <c r="D35" s="16"/>
      <c r="E35" s="22" t="str">
        <f t="shared" ref="E35:N35" si="7">IF(E32="","",(E29/12)*E32)</f>
        <v/>
      </c>
      <c r="F35" s="22" t="str">
        <f t="shared" si="7"/>
        <v/>
      </c>
      <c r="G35" s="22" t="str">
        <f t="shared" si="7"/>
        <v/>
      </c>
      <c r="H35" s="22" t="str">
        <f t="shared" si="7"/>
        <v/>
      </c>
      <c r="I35" s="22" t="str">
        <f t="shared" si="7"/>
        <v/>
      </c>
      <c r="J35" s="22" t="str">
        <f t="shared" si="7"/>
        <v/>
      </c>
      <c r="K35" s="22" t="str">
        <f t="shared" si="7"/>
        <v/>
      </c>
      <c r="L35" s="22" t="str">
        <f t="shared" si="7"/>
        <v/>
      </c>
      <c r="M35" s="28" t="str">
        <f t="shared" si="7"/>
        <v/>
      </c>
      <c r="N35" s="28" t="str">
        <f t="shared" si="7"/>
        <v/>
      </c>
      <c r="O35" s="2"/>
      <c r="P35" s="2"/>
      <c r="Q35" s="2"/>
      <c r="R35" s="2"/>
      <c r="S35" s="2"/>
      <c r="T35" s="2"/>
      <c r="U35" s="2"/>
      <c r="V35" s="2"/>
      <c r="W35" s="2"/>
      <c r="X35" s="2"/>
      <c r="Y35" s="2"/>
      <c r="Z35" s="2"/>
      <c r="AA35" s="2"/>
      <c r="AB35" s="2"/>
      <c r="AC35" s="2"/>
    </row>
    <row r="36" spans="2:29" ht="15.75" customHeight="1" x14ac:dyDescent="0.15">
      <c r="B36" s="16"/>
      <c r="C36" s="16"/>
      <c r="D36" s="16"/>
      <c r="E36" s="29"/>
      <c r="F36" s="29"/>
      <c r="G36" s="29"/>
      <c r="H36" s="29"/>
      <c r="I36" s="29"/>
      <c r="J36" s="29"/>
      <c r="K36" s="29"/>
      <c r="L36" s="29"/>
      <c r="M36" s="30"/>
      <c r="N36" s="30"/>
      <c r="O36" s="2"/>
      <c r="P36" s="2"/>
      <c r="Q36" s="2"/>
      <c r="R36" s="2"/>
      <c r="S36" s="2"/>
      <c r="T36" s="2"/>
      <c r="U36" s="2"/>
      <c r="V36" s="2"/>
      <c r="W36" s="2"/>
      <c r="X36" s="2"/>
      <c r="Y36" s="2"/>
      <c r="Z36" s="2"/>
      <c r="AA36" s="2"/>
      <c r="AB36" s="2"/>
      <c r="AC36" s="2"/>
    </row>
    <row r="37" spans="2:29" ht="15.75" customHeight="1" x14ac:dyDescent="0.15">
      <c r="B37" s="16" t="s">
        <v>37</v>
      </c>
      <c r="C37" s="16"/>
      <c r="D37" s="16"/>
      <c r="E37" s="31" t="str">
        <f>IF(E31="","0",E34)</f>
        <v>0</v>
      </c>
      <c r="F37" s="31" t="str">
        <f t="shared" ref="F37:N38" si="8">IF(F31="","0",F34)</f>
        <v>0</v>
      </c>
      <c r="G37" s="31" t="str">
        <f t="shared" si="8"/>
        <v>0</v>
      </c>
      <c r="H37" s="31" t="str">
        <f t="shared" si="8"/>
        <v>0</v>
      </c>
      <c r="I37" s="31" t="str">
        <f t="shared" si="8"/>
        <v>0</v>
      </c>
      <c r="J37" s="31" t="str">
        <f t="shared" si="8"/>
        <v>0</v>
      </c>
      <c r="K37" s="31" t="str">
        <f t="shared" si="8"/>
        <v>0</v>
      </c>
      <c r="L37" s="31" t="str">
        <f t="shared" si="8"/>
        <v>0</v>
      </c>
      <c r="M37" s="31" t="str">
        <f t="shared" si="8"/>
        <v>0</v>
      </c>
      <c r="N37" s="31" t="str">
        <f t="shared" si="8"/>
        <v>0</v>
      </c>
      <c r="O37" s="2"/>
      <c r="P37" s="2"/>
      <c r="Q37" s="2"/>
      <c r="R37" s="2"/>
      <c r="S37" s="2"/>
      <c r="T37" s="2"/>
      <c r="U37" s="2"/>
      <c r="V37" s="2"/>
      <c r="W37" s="2"/>
      <c r="X37" s="2"/>
      <c r="Y37" s="2"/>
      <c r="Z37" s="2"/>
      <c r="AA37" s="2"/>
      <c r="AB37" s="2"/>
      <c r="AC37" s="2"/>
    </row>
    <row r="38" spans="2:29" ht="15.75" customHeight="1" x14ac:dyDescent="0.15">
      <c r="B38" s="16" t="s">
        <v>38</v>
      </c>
      <c r="C38" s="16"/>
      <c r="D38" s="16"/>
      <c r="E38" s="31" t="str">
        <f>IF(E32="","0",E35)</f>
        <v>0</v>
      </c>
      <c r="F38" s="31" t="str">
        <f t="shared" si="8"/>
        <v>0</v>
      </c>
      <c r="G38" s="31" t="str">
        <f t="shared" si="8"/>
        <v>0</v>
      </c>
      <c r="H38" s="31" t="str">
        <f t="shared" si="8"/>
        <v>0</v>
      </c>
      <c r="I38" s="31" t="str">
        <f t="shared" si="8"/>
        <v>0</v>
      </c>
      <c r="J38" s="31" t="str">
        <f t="shared" si="8"/>
        <v>0</v>
      </c>
      <c r="K38" s="31" t="str">
        <f t="shared" si="8"/>
        <v>0</v>
      </c>
      <c r="L38" s="31" t="str">
        <f t="shared" si="8"/>
        <v>0</v>
      </c>
      <c r="M38" s="31" t="str">
        <f t="shared" si="8"/>
        <v>0</v>
      </c>
      <c r="N38" s="31" t="str">
        <f t="shared" si="8"/>
        <v>0</v>
      </c>
      <c r="O38" s="2"/>
      <c r="P38" s="2"/>
      <c r="Q38" s="2"/>
      <c r="R38" s="2"/>
      <c r="S38" s="2"/>
      <c r="T38" s="2"/>
      <c r="U38" s="2"/>
      <c r="V38" s="2"/>
      <c r="W38" s="2"/>
      <c r="X38" s="2"/>
      <c r="Y38" s="2"/>
      <c r="Z38" s="2"/>
      <c r="AA38" s="2"/>
      <c r="AB38" s="2"/>
      <c r="AC38" s="2"/>
    </row>
    <row r="39" spans="2:29" ht="15.75" customHeight="1" x14ac:dyDescent="0.15">
      <c r="B39" s="16"/>
      <c r="C39" s="16"/>
      <c r="D39" s="16"/>
      <c r="E39" s="31"/>
      <c r="F39" s="31"/>
      <c r="G39" s="31"/>
      <c r="H39" s="31"/>
      <c r="I39" s="31"/>
      <c r="J39" s="31"/>
      <c r="K39" s="31"/>
      <c r="L39" s="31"/>
      <c r="M39" s="31"/>
      <c r="N39" s="31"/>
      <c r="O39" s="2"/>
      <c r="P39" s="2"/>
      <c r="Q39" s="2"/>
      <c r="R39" s="2"/>
      <c r="S39" s="2"/>
      <c r="T39" s="2"/>
      <c r="U39" s="2"/>
      <c r="V39" s="2"/>
      <c r="W39" s="2"/>
      <c r="X39" s="2"/>
      <c r="Y39" s="2"/>
      <c r="Z39" s="2"/>
      <c r="AA39" s="2"/>
      <c r="AB39" s="2"/>
      <c r="AC39" s="2"/>
    </row>
    <row r="40" spans="2:29" ht="15.75" customHeight="1" x14ac:dyDescent="0.15">
      <c r="B40" s="16" t="s">
        <v>36</v>
      </c>
      <c r="C40" s="16"/>
      <c r="D40" s="16"/>
      <c r="E40" s="46">
        <f>IF($E$8&gt;=12,12,$E$8)</f>
        <v>0</v>
      </c>
      <c r="F40" s="46">
        <f>IF($E$8&gt;=24,12,$E$8-12)</f>
        <v>-12</v>
      </c>
      <c r="G40" s="46">
        <f>IF($E$8&gt;=36,12,$E$8-24)</f>
        <v>-24</v>
      </c>
      <c r="H40" s="46">
        <f>IF($E$8&gt;=48,12,$E$8-36)</f>
        <v>-36</v>
      </c>
      <c r="I40" s="46">
        <f>IF($E$8&gt;=60,12,$E$8-48)</f>
        <v>-48</v>
      </c>
      <c r="J40" s="46">
        <f>IF($E$8&gt;=72,12,$E$8-60)</f>
        <v>-60</v>
      </c>
      <c r="K40" s="46">
        <f>IF($E$8&gt;=84,12,$E$8-72)</f>
        <v>-72</v>
      </c>
      <c r="L40" s="46">
        <f>IF($E$8&gt;=96,12,$E$8-84)</f>
        <v>-84</v>
      </c>
      <c r="M40" s="46">
        <f>IF($E$8&gt;=108,12,$E$8-96)</f>
        <v>-96</v>
      </c>
      <c r="N40" s="46">
        <f>IF($E$8&gt;=120,12,$E$8-108)</f>
        <v>-108</v>
      </c>
      <c r="O40" s="2"/>
      <c r="P40" s="2"/>
      <c r="Q40" s="2"/>
      <c r="R40" s="2"/>
      <c r="S40" s="2"/>
      <c r="T40" s="2"/>
      <c r="U40" s="2"/>
      <c r="V40" s="2"/>
      <c r="W40" s="2"/>
      <c r="X40" s="2"/>
      <c r="Y40" s="2"/>
      <c r="Z40" s="2"/>
      <c r="AA40" s="2"/>
      <c r="AB40" s="2"/>
      <c r="AC40" s="2"/>
    </row>
    <row r="41" spans="2:29" s="49" customFormat="1" ht="15.75" customHeight="1" x14ac:dyDescent="0.15">
      <c r="B41" s="16" t="s">
        <v>40</v>
      </c>
      <c r="C41" s="47"/>
      <c r="D41" s="47"/>
      <c r="E41" s="48">
        <f>IF(E40&gt;=0,E40,"")</f>
        <v>0</v>
      </c>
      <c r="F41" s="48" t="str">
        <f t="shared" ref="F41:N41" si="9">IF(F40&gt;=0,F40,"")</f>
        <v/>
      </c>
      <c r="G41" s="48" t="str">
        <f t="shared" si="9"/>
        <v/>
      </c>
      <c r="H41" s="48" t="str">
        <f t="shared" si="9"/>
        <v/>
      </c>
      <c r="I41" s="48" t="str">
        <f t="shared" si="9"/>
        <v/>
      </c>
      <c r="J41" s="48" t="str">
        <f t="shared" si="9"/>
        <v/>
      </c>
      <c r="K41" s="48" t="str">
        <f t="shared" si="9"/>
        <v/>
      </c>
      <c r="L41" s="48" t="str">
        <f t="shared" si="9"/>
        <v/>
      </c>
      <c r="M41" s="48" t="str">
        <f t="shared" si="9"/>
        <v/>
      </c>
      <c r="N41" s="48" t="str">
        <f t="shared" si="9"/>
        <v/>
      </c>
      <c r="O41" s="2"/>
      <c r="P41" s="2"/>
      <c r="Q41" s="2"/>
      <c r="R41" s="2"/>
      <c r="S41" s="2"/>
      <c r="T41" s="2"/>
      <c r="U41" s="2"/>
      <c r="V41" s="2"/>
      <c r="W41" s="2"/>
      <c r="X41" s="2"/>
      <c r="Y41" s="2"/>
      <c r="Z41" s="2"/>
      <c r="AA41" s="2"/>
      <c r="AB41" s="2"/>
      <c r="AC41" s="2"/>
    </row>
    <row r="42" spans="2:29" ht="15.75" customHeight="1" x14ac:dyDescent="0.15">
      <c r="B42" s="16" t="s">
        <v>28</v>
      </c>
      <c r="C42" s="16"/>
      <c r="D42" s="16"/>
      <c r="E42" s="45" t="e">
        <f>PMT($E$12,($E$8/E40),$E$13)</f>
        <v>#DIV/0!</v>
      </c>
      <c r="F42" s="45" t="e">
        <f t="shared" ref="F42:N42" si="10">PMT($E$12,($E$8/12),$E$13)</f>
        <v>#NUM!</v>
      </c>
      <c r="G42" s="45" t="e">
        <f t="shared" si="10"/>
        <v>#NUM!</v>
      </c>
      <c r="H42" s="45" t="e">
        <f t="shared" si="10"/>
        <v>#NUM!</v>
      </c>
      <c r="I42" s="45" t="e">
        <f t="shared" si="10"/>
        <v>#NUM!</v>
      </c>
      <c r="J42" s="45" t="e">
        <f t="shared" si="10"/>
        <v>#NUM!</v>
      </c>
      <c r="K42" s="45" t="e">
        <f t="shared" si="10"/>
        <v>#NUM!</v>
      </c>
      <c r="L42" s="45" t="e">
        <f t="shared" si="10"/>
        <v>#NUM!</v>
      </c>
      <c r="M42" s="45" t="e">
        <f t="shared" si="10"/>
        <v>#NUM!</v>
      </c>
      <c r="N42" s="45" t="e">
        <f t="shared" si="10"/>
        <v>#NUM!</v>
      </c>
      <c r="O42" s="2"/>
      <c r="P42" s="2"/>
      <c r="Q42" s="2"/>
      <c r="R42" s="2"/>
      <c r="S42" s="2"/>
      <c r="T42" s="2"/>
      <c r="U42" s="2"/>
      <c r="V42" s="2"/>
      <c r="W42" s="2"/>
      <c r="X42" s="2"/>
      <c r="Y42" s="2"/>
      <c r="Z42" s="2"/>
      <c r="AA42" s="2"/>
      <c r="AB42" s="2"/>
      <c r="AC42" s="2"/>
    </row>
    <row r="43" spans="2:29" ht="15.75" customHeight="1" x14ac:dyDescent="0.15">
      <c r="B43" s="16" t="s">
        <v>29</v>
      </c>
      <c r="C43" s="16"/>
      <c r="D43" s="16"/>
      <c r="E43" s="45" t="e">
        <f t="shared" ref="E43:N43" si="11">PMT($E$12,($E$8/12),$E$14)</f>
        <v>#NUM!</v>
      </c>
      <c r="F43" s="45" t="e">
        <f t="shared" si="11"/>
        <v>#NUM!</v>
      </c>
      <c r="G43" s="45" t="e">
        <f t="shared" si="11"/>
        <v>#NUM!</v>
      </c>
      <c r="H43" s="45" t="e">
        <f t="shared" si="11"/>
        <v>#NUM!</v>
      </c>
      <c r="I43" s="45" t="e">
        <f t="shared" si="11"/>
        <v>#NUM!</v>
      </c>
      <c r="J43" s="45" t="e">
        <f t="shared" si="11"/>
        <v>#NUM!</v>
      </c>
      <c r="K43" s="45" t="e">
        <f t="shared" si="11"/>
        <v>#NUM!</v>
      </c>
      <c r="L43" s="45" t="e">
        <f t="shared" si="11"/>
        <v>#NUM!</v>
      </c>
      <c r="M43" s="45" t="e">
        <f t="shared" si="11"/>
        <v>#NUM!</v>
      </c>
      <c r="N43" s="45" t="e">
        <f t="shared" si="11"/>
        <v>#NUM!</v>
      </c>
      <c r="O43" s="2"/>
      <c r="P43" s="2"/>
      <c r="Q43" s="2"/>
      <c r="R43" s="2"/>
      <c r="S43" s="2"/>
      <c r="T43" s="2"/>
      <c r="U43" s="2"/>
      <c r="V43" s="2"/>
      <c r="W43" s="2"/>
      <c r="X43" s="2"/>
      <c r="Y43" s="2"/>
      <c r="Z43" s="2"/>
      <c r="AA43" s="2"/>
      <c r="AB43" s="2"/>
      <c r="AC43" s="2"/>
    </row>
    <row r="44" spans="2:29" ht="15.75" customHeight="1" x14ac:dyDescent="0.15">
      <c r="B44" s="16"/>
      <c r="C44" s="16"/>
      <c r="D44" s="16"/>
      <c r="E44" s="45"/>
      <c r="F44" s="45"/>
      <c r="G44" s="45"/>
      <c r="H44" s="45"/>
      <c r="I44" s="45"/>
      <c r="J44" s="45"/>
      <c r="K44" s="45"/>
      <c r="L44" s="45"/>
      <c r="M44" s="45"/>
      <c r="N44" s="45"/>
      <c r="O44" s="2"/>
      <c r="P44" s="2"/>
      <c r="Q44" s="2"/>
      <c r="R44" s="2"/>
      <c r="S44" s="2"/>
      <c r="T44" s="2"/>
      <c r="U44" s="2"/>
      <c r="V44" s="2"/>
      <c r="W44" s="2"/>
      <c r="X44" s="2"/>
      <c r="Y44" s="2"/>
      <c r="Z44" s="2"/>
      <c r="AA44" s="2"/>
      <c r="AB44" s="2"/>
      <c r="AC44" s="2"/>
    </row>
    <row r="45" spans="2:29" ht="15.75" customHeight="1" x14ac:dyDescent="0.15">
      <c r="B45" s="16" t="s">
        <v>30</v>
      </c>
      <c r="C45" s="16"/>
      <c r="D45" s="16"/>
      <c r="E45" s="22" t="str">
        <f t="shared" ref="E45:N45" si="12">IF(E17="","",-E42)</f>
        <v/>
      </c>
      <c r="F45" s="22" t="str">
        <f t="shared" si="12"/>
        <v/>
      </c>
      <c r="G45" s="22" t="str">
        <f t="shared" si="12"/>
        <v/>
      </c>
      <c r="H45" s="22" t="str">
        <f t="shared" si="12"/>
        <v/>
      </c>
      <c r="I45" s="22" t="str">
        <f t="shared" si="12"/>
        <v/>
      </c>
      <c r="J45" s="22" t="str">
        <f t="shared" si="12"/>
        <v/>
      </c>
      <c r="K45" s="22" t="str">
        <f t="shared" si="12"/>
        <v/>
      </c>
      <c r="L45" s="22" t="str">
        <f t="shared" si="12"/>
        <v/>
      </c>
      <c r="M45" s="22" t="str">
        <f t="shared" si="12"/>
        <v/>
      </c>
      <c r="N45" s="22" t="str">
        <f t="shared" si="12"/>
        <v/>
      </c>
      <c r="O45" s="2"/>
      <c r="P45" s="2"/>
      <c r="Q45" s="2"/>
      <c r="R45" s="2"/>
      <c r="S45" s="2"/>
      <c r="T45" s="2"/>
      <c r="U45" s="2"/>
      <c r="V45" s="2"/>
      <c r="W45" s="2"/>
      <c r="X45" s="2"/>
      <c r="Y45" s="2"/>
      <c r="Z45" s="2"/>
      <c r="AA45" s="2"/>
      <c r="AB45" s="2"/>
      <c r="AC45" s="2"/>
    </row>
    <row r="46" spans="2:29" ht="15.75" customHeight="1" x14ac:dyDescent="0.15">
      <c r="B46" s="16" t="s">
        <v>31</v>
      </c>
      <c r="C46" s="16"/>
      <c r="D46" s="16"/>
      <c r="E46" s="22" t="str">
        <f t="shared" ref="E46:N46" si="13">IF(E17="","",-E43)</f>
        <v/>
      </c>
      <c r="F46" s="22" t="str">
        <f t="shared" si="13"/>
        <v/>
      </c>
      <c r="G46" s="22" t="str">
        <f t="shared" si="13"/>
        <v/>
      </c>
      <c r="H46" s="22" t="str">
        <f t="shared" si="13"/>
        <v/>
      </c>
      <c r="I46" s="22" t="str">
        <f t="shared" si="13"/>
        <v/>
      </c>
      <c r="J46" s="22" t="str">
        <f t="shared" si="13"/>
        <v/>
      </c>
      <c r="K46" s="22" t="str">
        <f t="shared" si="13"/>
        <v/>
      </c>
      <c r="L46" s="22" t="str">
        <f t="shared" si="13"/>
        <v/>
      </c>
      <c r="M46" s="22" t="str">
        <f t="shared" si="13"/>
        <v/>
      </c>
      <c r="N46" s="22" t="str">
        <f t="shared" si="13"/>
        <v/>
      </c>
      <c r="O46" s="2"/>
      <c r="P46" s="2"/>
      <c r="Q46" s="2"/>
      <c r="R46" s="2"/>
      <c r="S46" s="2"/>
      <c r="T46" s="2"/>
      <c r="U46" s="2"/>
      <c r="V46" s="2"/>
      <c r="W46" s="2"/>
      <c r="X46" s="2"/>
      <c r="Y46" s="2"/>
      <c r="Z46" s="2"/>
      <c r="AA46" s="2"/>
      <c r="AB46" s="2"/>
      <c r="AC46" s="2"/>
    </row>
    <row r="47" spans="2:29" ht="15.75" customHeight="1" x14ac:dyDescent="0.15">
      <c r="B47" s="16"/>
      <c r="C47" s="16"/>
      <c r="D47" s="16"/>
      <c r="E47" s="31"/>
      <c r="F47" s="31"/>
      <c r="G47" s="31"/>
      <c r="H47" s="31"/>
      <c r="I47" s="31"/>
      <c r="J47" s="31"/>
      <c r="K47" s="31"/>
      <c r="L47" s="31"/>
      <c r="M47" s="31"/>
      <c r="N47" s="31"/>
      <c r="O47" s="2"/>
      <c r="P47" s="2"/>
      <c r="Q47" s="2"/>
      <c r="R47" s="2"/>
      <c r="S47" s="2"/>
      <c r="T47" s="2"/>
      <c r="U47" s="2"/>
      <c r="V47" s="2"/>
      <c r="W47" s="2"/>
      <c r="X47" s="2"/>
      <c r="Y47" s="2"/>
      <c r="Z47" s="2"/>
      <c r="AA47" s="2"/>
      <c r="AB47" s="2"/>
      <c r="AC47" s="2"/>
    </row>
    <row r="48" spans="2:29" ht="15.75" customHeight="1" x14ac:dyDescent="0.15">
      <c r="B48" s="16"/>
      <c r="C48" s="16"/>
      <c r="D48" s="16"/>
      <c r="E48" s="29"/>
      <c r="F48" s="29"/>
      <c r="G48" s="29"/>
      <c r="H48" s="29"/>
      <c r="I48" s="29"/>
      <c r="J48" s="29"/>
      <c r="K48" s="29"/>
      <c r="L48" s="29"/>
      <c r="M48" s="30"/>
      <c r="N48" s="30"/>
      <c r="O48" s="2"/>
      <c r="P48" s="2"/>
      <c r="Q48" s="2"/>
      <c r="R48" s="2"/>
      <c r="S48" s="2"/>
      <c r="T48" s="2"/>
      <c r="U48" s="2"/>
      <c r="V48" s="2"/>
      <c r="W48" s="2"/>
      <c r="X48" s="2"/>
      <c r="Y48" s="2"/>
      <c r="Z48" s="2"/>
      <c r="AA48" s="2"/>
      <c r="AB48" s="2"/>
      <c r="AC48" s="2"/>
    </row>
    <row r="49" spans="2:29" ht="15.75" customHeight="1" x14ac:dyDescent="0.15">
      <c r="B49" s="17" t="s">
        <v>34</v>
      </c>
      <c r="C49" s="17"/>
      <c r="D49" s="17"/>
      <c r="E49" s="26" t="str">
        <f>IF(E17="","",(E21-E37-E38-E45-E46))</f>
        <v/>
      </c>
      <c r="F49" s="26" t="str">
        <f>IF(F17="","",(F21-F37-F38-F45-F46))</f>
        <v/>
      </c>
      <c r="G49" s="26" t="str">
        <f>IF(G17="","",(G21-G37-G38-G45-G46))</f>
        <v/>
      </c>
      <c r="H49" s="26" t="str">
        <f>IF(H17="","",(H21-H37-H38-H45-H46))</f>
        <v/>
      </c>
      <c r="I49" s="26" t="str">
        <f>IF(I17="","",(I21-I37-I38-I45-I46))</f>
        <v/>
      </c>
      <c r="J49" s="26" t="str">
        <f>IF(J17="","",(J21-J37-J38-J45-J46))</f>
        <v/>
      </c>
      <c r="K49" s="26" t="str">
        <f>IF(K17="","",(K21-K37-K38-K45-K46))</f>
        <v/>
      </c>
      <c r="L49" s="26" t="str">
        <f>IF(L17="","",(L21-L37-L38-L45-L46))</f>
        <v/>
      </c>
      <c r="M49" s="26" t="str">
        <f>IF(M17="","",(M21-M37-M38-M45-M46))</f>
        <v/>
      </c>
      <c r="N49" s="26" t="str">
        <f>IF(N17="","",(N21-N37-N38-N45-N46))</f>
        <v/>
      </c>
      <c r="O49" s="18"/>
      <c r="P49" s="18"/>
      <c r="Q49" s="18"/>
      <c r="R49" s="18"/>
      <c r="S49" s="18"/>
      <c r="T49" s="18"/>
      <c r="U49" s="18"/>
      <c r="V49" s="18"/>
      <c r="W49" s="18"/>
      <c r="X49" s="18"/>
      <c r="Y49" s="18"/>
      <c r="Z49" s="18"/>
      <c r="AA49" s="18"/>
      <c r="AB49" s="18"/>
      <c r="AC49" s="18"/>
    </row>
    <row r="50" spans="2:29" ht="15.75" customHeight="1" x14ac:dyDescent="0.15">
      <c r="B50" s="17" t="s">
        <v>26</v>
      </c>
      <c r="C50" s="17"/>
      <c r="D50" s="17"/>
      <c r="E50" s="42">
        <f>IF($E$8&gt;=12,1,$E$8/12)</f>
        <v>0</v>
      </c>
      <c r="F50" s="42">
        <f>IF($E$8&gt;=24,2,($E$8/12)-1)</f>
        <v>-1</v>
      </c>
      <c r="G50" s="42">
        <f>IF($E$8&gt;=36,3,($E$8/12)-2)</f>
        <v>-2</v>
      </c>
      <c r="H50" s="42">
        <f>IF($E$8&gt;=48,4,($E$8/12)-3)</f>
        <v>-3</v>
      </c>
      <c r="I50" s="42">
        <f>IF($E$8&gt;=60,5,($E$8/12)-4)</f>
        <v>-4</v>
      </c>
      <c r="J50" s="42">
        <f>IF($E$8&gt;=72,6,($E$8/12)-5)</f>
        <v>-5</v>
      </c>
      <c r="K50" s="42">
        <f>IF($E$8&gt;=84,7,($E$8/12)-6)</f>
        <v>-6</v>
      </c>
      <c r="L50" s="42">
        <f>IF($E$8&gt;=96,1,($E$8/12)-7)</f>
        <v>-7</v>
      </c>
      <c r="M50" s="42">
        <f>IF($E$8&gt;=108,1,($E$8/12)-8)</f>
        <v>-8</v>
      </c>
      <c r="N50" s="42">
        <f>IF($E$8&gt;=120,1,($E$8/12)-9)</f>
        <v>-9</v>
      </c>
      <c r="O50" s="18"/>
      <c r="P50" s="18"/>
      <c r="Q50" s="18"/>
      <c r="R50" s="18"/>
      <c r="S50" s="18"/>
      <c r="T50" s="18"/>
      <c r="U50" s="18"/>
      <c r="V50" s="18"/>
      <c r="W50" s="18"/>
      <c r="X50" s="18"/>
      <c r="Y50" s="18"/>
      <c r="Z50" s="18"/>
      <c r="AA50" s="18"/>
      <c r="AB50" s="18"/>
      <c r="AC50" s="18"/>
    </row>
    <row r="51" spans="2:29" ht="15.75" customHeight="1" x14ac:dyDescent="0.15">
      <c r="B51" s="17" t="s">
        <v>27</v>
      </c>
      <c r="C51" s="17"/>
      <c r="D51" s="17"/>
      <c r="E51" s="42" t="str">
        <f>IF(E17=1,E50,"")</f>
        <v/>
      </c>
      <c r="F51" s="42" t="str">
        <f>IF(F17=2,F50,"")</f>
        <v/>
      </c>
      <c r="G51" s="42" t="str">
        <f>IF(G17=3,G50,"")</f>
        <v/>
      </c>
      <c r="H51" s="42" t="str">
        <f>IF(H17=4,H50,"")</f>
        <v/>
      </c>
      <c r="I51" s="42" t="str">
        <f>IF(I17=5,I50,"")</f>
        <v/>
      </c>
      <c r="J51" s="42" t="str">
        <f>IF(J17=6,J50,"")</f>
        <v/>
      </c>
      <c r="K51" s="42" t="str">
        <f>IF(K17=7,K50,"")</f>
        <v/>
      </c>
      <c r="L51" s="42" t="str">
        <f>IF(L17=8,L50,"")</f>
        <v/>
      </c>
      <c r="M51" s="42" t="str">
        <f>IF(M17=9,M50,"")</f>
        <v/>
      </c>
      <c r="N51" s="42" t="str">
        <f>IF(N17=10,N50,"")</f>
        <v/>
      </c>
      <c r="O51" s="18"/>
      <c r="P51" s="18"/>
      <c r="Q51" s="18"/>
      <c r="R51" s="18"/>
      <c r="S51" s="18"/>
      <c r="T51" s="18"/>
      <c r="U51" s="18"/>
      <c r="V51" s="18"/>
      <c r="W51" s="18"/>
      <c r="X51" s="18"/>
      <c r="Y51" s="18"/>
      <c r="Z51" s="18"/>
      <c r="AA51" s="18"/>
      <c r="AB51" s="18"/>
      <c r="AC51" s="18"/>
    </row>
    <row r="52" spans="2:29" ht="15.75" customHeight="1" x14ac:dyDescent="0.15">
      <c r="B52" s="17" t="s">
        <v>33</v>
      </c>
      <c r="C52" s="17"/>
      <c r="D52" s="17"/>
      <c r="E52" s="26">
        <f>NPV($E$12,$C$49:E49)</f>
        <v>0</v>
      </c>
      <c r="F52" s="26">
        <f>NPV($E$12,$C$49:F49)</f>
        <v>0</v>
      </c>
      <c r="G52" s="26">
        <f>NPV($E$12,$C$49:G49)</f>
        <v>0</v>
      </c>
      <c r="H52" s="26">
        <f>NPV($E$12,$C$49:H49)</f>
        <v>0</v>
      </c>
      <c r="I52" s="26">
        <f>NPV($E$12,$C$49:I49)</f>
        <v>0</v>
      </c>
      <c r="J52" s="26">
        <f>NPV($E$12,$C$49:J49)</f>
        <v>0</v>
      </c>
      <c r="K52" s="26">
        <f>NPV($E$12,$C$49:K49)</f>
        <v>0</v>
      </c>
      <c r="L52" s="26">
        <f>NPV($E$12,$C$49:L49)</f>
        <v>0</v>
      </c>
      <c r="M52" s="26">
        <f>NPV($E$12,$C$49:M49)</f>
        <v>0</v>
      </c>
      <c r="N52" s="26">
        <f>NPV($E$12,$C$49:N49)</f>
        <v>0</v>
      </c>
      <c r="O52" s="18"/>
      <c r="P52" s="18"/>
      <c r="Q52" s="18"/>
      <c r="R52" s="18"/>
      <c r="S52" s="18"/>
      <c r="T52" s="18"/>
      <c r="U52" s="18"/>
      <c r="V52" s="18"/>
      <c r="W52" s="18"/>
      <c r="X52" s="18"/>
      <c r="Y52" s="18"/>
      <c r="Z52" s="18"/>
      <c r="AA52" s="18"/>
      <c r="AB52" s="18"/>
      <c r="AC52" s="18"/>
    </row>
    <row r="53" spans="2:29" ht="15.75" customHeight="1" x14ac:dyDescent="0.15">
      <c r="B53" s="17" t="s">
        <v>32</v>
      </c>
      <c r="C53" s="17"/>
      <c r="D53" s="17"/>
      <c r="E53" s="26">
        <f>E52</f>
        <v>0</v>
      </c>
      <c r="F53" s="26" t="str">
        <f>IF(($E$8/12)&gt;=F51,F52,"")</f>
        <v/>
      </c>
      <c r="G53" s="26" t="str">
        <f t="shared" ref="G53:N53" si="14">IF(($E$8/12)&gt;=G51,G52,"")</f>
        <v/>
      </c>
      <c r="H53" s="26" t="str">
        <f t="shared" si="14"/>
        <v/>
      </c>
      <c r="I53" s="26" t="str">
        <f t="shared" si="14"/>
        <v/>
      </c>
      <c r="J53" s="26" t="str">
        <f t="shared" si="14"/>
        <v/>
      </c>
      <c r="K53" s="26" t="str">
        <f t="shared" si="14"/>
        <v/>
      </c>
      <c r="L53" s="26" t="str">
        <f t="shared" si="14"/>
        <v/>
      </c>
      <c r="M53" s="26" t="str">
        <f t="shared" si="14"/>
        <v/>
      </c>
      <c r="N53" s="26" t="str">
        <f t="shared" si="14"/>
        <v/>
      </c>
      <c r="O53" s="18"/>
      <c r="P53" s="18"/>
      <c r="Q53" s="18"/>
      <c r="R53" s="18"/>
      <c r="S53" s="18"/>
      <c r="T53" s="18"/>
      <c r="U53" s="18"/>
      <c r="V53" s="18"/>
      <c r="W53" s="18"/>
      <c r="X53" s="18"/>
      <c r="Y53" s="18"/>
      <c r="Z53" s="18"/>
      <c r="AA53" s="18"/>
      <c r="AB53" s="18"/>
      <c r="AC53" s="18"/>
    </row>
    <row r="54" spans="2:29" ht="15.75" customHeight="1" x14ac:dyDescent="0.15">
      <c r="B54" s="17" t="s">
        <v>39</v>
      </c>
      <c r="C54" s="17"/>
      <c r="D54" s="17"/>
      <c r="E54" s="26">
        <f>E53</f>
        <v>0</v>
      </c>
      <c r="F54" s="26" t="str">
        <f>IF($E$8/12&gt;=2,F53,"")</f>
        <v/>
      </c>
      <c r="G54" s="26" t="str">
        <f t="shared" ref="G54:N54" si="15">IF($E$8/12&gt;=1,G53,"")</f>
        <v/>
      </c>
      <c r="H54" s="26" t="str">
        <f t="shared" si="15"/>
        <v/>
      </c>
      <c r="I54" s="26" t="str">
        <f t="shared" si="15"/>
        <v/>
      </c>
      <c r="J54" s="26" t="str">
        <f t="shared" si="15"/>
        <v/>
      </c>
      <c r="K54" s="26" t="str">
        <f t="shared" si="15"/>
        <v/>
      </c>
      <c r="L54" s="26" t="str">
        <f t="shared" si="15"/>
        <v/>
      </c>
      <c r="M54" s="26" t="str">
        <f t="shared" si="15"/>
        <v/>
      </c>
      <c r="N54" s="26" t="str">
        <f t="shared" si="15"/>
        <v/>
      </c>
      <c r="O54" s="18"/>
      <c r="P54" s="18"/>
      <c r="Q54" s="18"/>
      <c r="R54" s="18"/>
      <c r="S54" s="18"/>
      <c r="T54" s="18"/>
      <c r="U54" s="18"/>
      <c r="V54" s="18"/>
      <c r="W54" s="18"/>
      <c r="X54" s="18"/>
      <c r="Y54" s="18"/>
      <c r="Z54" s="18"/>
      <c r="AA54" s="18"/>
      <c r="AB54" s="18"/>
      <c r="AC54" s="18"/>
    </row>
    <row r="55" spans="2:29" ht="15.75" customHeight="1" x14ac:dyDescent="0.15">
      <c r="B55" s="17"/>
      <c r="C55" s="17"/>
      <c r="D55" s="17"/>
      <c r="E55" s="26"/>
      <c r="F55" s="26"/>
      <c r="G55" s="26"/>
      <c r="H55" s="26"/>
      <c r="I55" s="26"/>
      <c r="J55" s="26"/>
      <c r="K55" s="26"/>
      <c r="L55" s="26"/>
      <c r="M55" s="26"/>
      <c r="N55" s="26"/>
      <c r="O55" s="18"/>
      <c r="P55" s="18"/>
      <c r="Q55" s="18"/>
      <c r="R55" s="18"/>
      <c r="S55" s="18"/>
      <c r="T55" s="18"/>
      <c r="U55" s="18"/>
      <c r="V55" s="18"/>
      <c r="W55" s="18"/>
      <c r="X55" s="18"/>
      <c r="Y55" s="18"/>
      <c r="Z55" s="18"/>
      <c r="AA55" s="18"/>
      <c r="AB55" s="18"/>
      <c r="AC55" s="18"/>
    </row>
    <row r="56" spans="2:29" ht="15.75" customHeight="1" x14ac:dyDescent="0.15">
      <c r="B56" s="1" t="s">
        <v>57</v>
      </c>
      <c r="E56" s="80">
        <f>SUM(E21:N21)</f>
        <v>0</v>
      </c>
      <c r="F56" s="26"/>
      <c r="G56" s="26"/>
      <c r="H56" s="26"/>
      <c r="I56" s="26"/>
      <c r="J56" s="26"/>
      <c r="K56" s="26"/>
      <c r="L56" s="26"/>
      <c r="M56" s="26"/>
      <c r="N56" s="26"/>
      <c r="O56" s="18"/>
      <c r="P56" s="18"/>
      <c r="Q56" s="18"/>
      <c r="R56" s="18"/>
      <c r="S56" s="18"/>
      <c r="T56" s="18"/>
      <c r="U56" s="18"/>
      <c r="V56" s="18"/>
      <c r="W56" s="18"/>
      <c r="X56" s="18"/>
      <c r="Y56" s="18"/>
      <c r="Z56" s="18"/>
      <c r="AA56" s="18"/>
      <c r="AB56" s="18"/>
      <c r="AC56" s="18"/>
    </row>
    <row r="57" spans="2:29" ht="15.75" customHeight="1" x14ac:dyDescent="0.15">
      <c r="B57" s="16" t="s">
        <v>53</v>
      </c>
      <c r="C57" s="17"/>
      <c r="D57" s="17"/>
      <c r="E57" s="80">
        <f>SUM(E29:N29)</f>
        <v>0</v>
      </c>
      <c r="F57" s="26"/>
      <c r="G57" s="26"/>
      <c r="H57" s="26"/>
      <c r="I57" s="26"/>
      <c r="J57" s="26"/>
      <c r="K57" s="26"/>
      <c r="L57" s="26"/>
      <c r="M57" s="26"/>
      <c r="N57" s="26"/>
      <c r="O57" s="18"/>
      <c r="P57" s="18"/>
      <c r="Q57" s="18"/>
      <c r="R57" s="18"/>
      <c r="S57" s="18"/>
      <c r="T57" s="18"/>
      <c r="U57" s="18"/>
      <c r="V57" s="18"/>
      <c r="W57" s="18"/>
      <c r="X57" s="18"/>
      <c r="Y57" s="18"/>
      <c r="Z57" s="18"/>
      <c r="AA57" s="18"/>
      <c r="AB57" s="18"/>
      <c r="AC57" s="18"/>
    </row>
    <row r="58" spans="2:29" ht="15.75" customHeight="1" x14ac:dyDescent="0.15">
      <c r="B58" s="16"/>
      <c r="C58" s="17"/>
      <c r="D58" s="17"/>
      <c r="E58" s="80"/>
      <c r="F58" s="26"/>
      <c r="G58" s="26"/>
      <c r="H58" s="26"/>
      <c r="I58" s="26"/>
      <c r="J58" s="26"/>
      <c r="K58" s="26"/>
      <c r="L58" s="26"/>
      <c r="M58" s="26"/>
      <c r="N58" s="26"/>
      <c r="O58" s="18"/>
      <c r="P58" s="18"/>
      <c r="Q58" s="18"/>
      <c r="R58" s="18"/>
      <c r="S58" s="18"/>
      <c r="T58" s="18"/>
      <c r="U58" s="18"/>
      <c r="V58" s="18"/>
      <c r="W58" s="18"/>
      <c r="X58" s="18"/>
      <c r="Y58" s="18"/>
      <c r="Z58" s="18"/>
      <c r="AA58" s="18"/>
      <c r="AB58" s="18"/>
      <c r="AC58" s="18"/>
    </row>
    <row r="59" spans="2:29" ht="15.75" customHeight="1" x14ac:dyDescent="0.15">
      <c r="B59" s="16" t="s">
        <v>57</v>
      </c>
      <c r="C59" s="17"/>
      <c r="D59" s="17"/>
      <c r="E59" s="80">
        <f>SUM(E21:N21)</f>
        <v>0</v>
      </c>
      <c r="F59" s="26"/>
      <c r="G59" s="26"/>
      <c r="H59" s="26"/>
      <c r="I59" s="26"/>
      <c r="J59" s="26"/>
      <c r="K59" s="26"/>
      <c r="L59" s="26"/>
      <c r="M59" s="26"/>
      <c r="N59" s="26"/>
      <c r="O59" s="18"/>
      <c r="P59" s="18"/>
      <c r="Q59" s="18"/>
      <c r="R59" s="18"/>
      <c r="S59" s="18"/>
      <c r="T59" s="18"/>
      <c r="U59" s="18"/>
      <c r="V59" s="18"/>
      <c r="W59" s="18"/>
      <c r="X59" s="18"/>
      <c r="Y59" s="18"/>
      <c r="Z59" s="18"/>
      <c r="AA59" s="18"/>
      <c r="AB59" s="18"/>
      <c r="AC59" s="18"/>
    </row>
    <row r="60" spans="2:29" ht="15.75" customHeight="1" x14ac:dyDescent="0.15">
      <c r="B60" s="16" t="s">
        <v>55</v>
      </c>
      <c r="C60" s="17"/>
      <c r="D60" s="17"/>
      <c r="E60" s="80">
        <f>SUM(E34:N35)</f>
        <v>0</v>
      </c>
      <c r="F60" s="26"/>
      <c r="G60" s="26"/>
      <c r="H60" s="26"/>
      <c r="I60" s="26"/>
      <c r="J60" s="26"/>
      <c r="K60" s="26"/>
      <c r="L60" s="26"/>
      <c r="M60" s="26"/>
      <c r="N60" s="26"/>
      <c r="O60" s="18"/>
      <c r="P60" s="18"/>
      <c r="Q60" s="18"/>
      <c r="R60" s="18"/>
      <c r="S60" s="18"/>
      <c r="T60" s="18"/>
      <c r="U60" s="18"/>
      <c r="V60" s="18"/>
      <c r="W60" s="18"/>
      <c r="X60" s="18"/>
      <c r="Y60" s="18"/>
      <c r="Z60" s="18"/>
      <c r="AA60" s="18"/>
      <c r="AB60" s="18"/>
      <c r="AC60" s="18"/>
    </row>
    <row r="61" spans="2:29" ht="15.75" customHeight="1" x14ac:dyDescent="0.15">
      <c r="B61" s="16" t="s">
        <v>54</v>
      </c>
      <c r="C61" s="17"/>
      <c r="D61" s="17"/>
      <c r="E61" s="80">
        <f>E13+E14</f>
        <v>0</v>
      </c>
      <c r="F61" s="26"/>
      <c r="G61" s="26"/>
      <c r="H61" s="26"/>
      <c r="I61" s="26"/>
      <c r="J61" s="26"/>
      <c r="K61" s="26"/>
      <c r="L61" s="26"/>
      <c r="M61" s="26"/>
      <c r="N61" s="26"/>
      <c r="O61" s="18"/>
      <c r="P61" s="18"/>
      <c r="Q61" s="18"/>
      <c r="R61" s="18"/>
      <c r="S61" s="18"/>
      <c r="T61" s="18"/>
      <c r="U61" s="18"/>
      <c r="V61" s="18"/>
      <c r="W61" s="18"/>
      <c r="X61" s="18"/>
      <c r="Y61" s="18"/>
      <c r="Z61" s="18"/>
      <c r="AA61" s="18"/>
      <c r="AB61" s="18"/>
      <c r="AC61" s="18"/>
    </row>
    <row r="62" spans="2:29" ht="15.75" customHeight="1" x14ac:dyDescent="0.15">
      <c r="B62" s="79" t="s">
        <v>56</v>
      </c>
      <c r="C62" s="17"/>
      <c r="D62" s="17"/>
      <c r="E62" s="80">
        <f>E59-E61-E60</f>
        <v>0</v>
      </c>
      <c r="F62" s="26"/>
      <c r="G62" s="26"/>
      <c r="H62" s="26"/>
      <c r="I62" s="26"/>
      <c r="J62" s="26"/>
      <c r="K62" s="26"/>
      <c r="L62" s="26"/>
      <c r="M62" s="26"/>
      <c r="N62" s="26"/>
      <c r="O62" s="18"/>
      <c r="P62" s="18"/>
      <c r="Q62" s="18"/>
      <c r="R62" s="18"/>
      <c r="S62" s="18"/>
      <c r="T62" s="18"/>
      <c r="U62" s="18"/>
      <c r="V62" s="18"/>
      <c r="W62" s="18"/>
      <c r="X62" s="18"/>
      <c r="Y62" s="18"/>
      <c r="Z62" s="18"/>
      <c r="AA62" s="18"/>
      <c r="AB62" s="18"/>
      <c r="AC62" s="18"/>
    </row>
    <row r="63" spans="2:29" ht="15.75" customHeight="1" x14ac:dyDescent="0.15">
      <c r="B63" s="16"/>
      <c r="C63" s="17"/>
      <c r="D63" s="17"/>
      <c r="E63" s="80"/>
      <c r="F63" s="26"/>
      <c r="G63" s="26"/>
      <c r="H63" s="26"/>
      <c r="I63" s="26"/>
      <c r="J63" s="26"/>
      <c r="K63" s="26"/>
      <c r="L63" s="26"/>
      <c r="M63" s="26"/>
      <c r="N63" s="26"/>
      <c r="O63" s="18"/>
      <c r="P63" s="18"/>
      <c r="Q63" s="18"/>
      <c r="R63" s="18"/>
      <c r="S63" s="18"/>
      <c r="T63" s="18"/>
      <c r="U63" s="18"/>
      <c r="V63" s="18"/>
      <c r="W63" s="18"/>
      <c r="X63" s="18"/>
      <c r="Y63" s="18"/>
      <c r="Z63" s="18"/>
      <c r="AA63" s="18"/>
      <c r="AB63" s="18"/>
      <c r="AC63" s="18"/>
    </row>
    <row r="64" spans="2:29" ht="15.75" customHeight="1" x14ac:dyDescent="0.15">
      <c r="B64" s="16" t="s">
        <v>58</v>
      </c>
      <c r="C64" s="17"/>
      <c r="D64" s="17"/>
      <c r="E64" s="80">
        <f>IF(E8&gt;=12,(SUM(E53:N54)),E53)</f>
        <v>0</v>
      </c>
      <c r="F64" s="26"/>
      <c r="G64" s="26"/>
      <c r="H64" s="26"/>
      <c r="I64" s="26"/>
      <c r="J64" s="26"/>
      <c r="K64" s="26"/>
      <c r="L64" s="26"/>
      <c r="M64" s="26"/>
      <c r="N64" s="26"/>
      <c r="O64" s="18"/>
      <c r="P64" s="18"/>
      <c r="Q64" s="18"/>
      <c r="R64" s="18"/>
      <c r="S64" s="18"/>
      <c r="T64" s="18"/>
      <c r="U64" s="18"/>
      <c r="V64" s="18"/>
      <c r="W64" s="18"/>
      <c r="X64" s="18"/>
      <c r="Y64" s="18"/>
      <c r="Z64" s="18"/>
      <c r="AA64" s="18"/>
      <c r="AB64" s="18"/>
      <c r="AC64" s="18"/>
    </row>
    <row r="65" spans="2:29" ht="15.75" customHeight="1" x14ac:dyDescent="0.15">
      <c r="B65" s="16" t="s">
        <v>44</v>
      </c>
      <c r="C65" s="17"/>
      <c r="D65" s="17"/>
      <c r="E65" s="80">
        <f>MAX(E54:N54)</f>
        <v>0</v>
      </c>
      <c r="F65" s="26"/>
      <c r="G65" s="26"/>
      <c r="H65" s="26"/>
      <c r="I65" s="26"/>
      <c r="J65" s="26"/>
      <c r="K65" s="26"/>
      <c r="L65" s="26"/>
      <c r="M65" s="26"/>
      <c r="N65" s="26"/>
      <c r="O65" s="18"/>
      <c r="P65" s="18"/>
      <c r="Q65" s="18"/>
      <c r="R65" s="18"/>
      <c r="S65" s="18"/>
      <c r="T65" s="18"/>
      <c r="U65" s="18"/>
      <c r="V65" s="18"/>
      <c r="W65" s="18"/>
      <c r="X65" s="18"/>
      <c r="Y65" s="18"/>
      <c r="Z65" s="18"/>
      <c r="AA65" s="18"/>
      <c r="AB65" s="18"/>
      <c r="AC65" s="18"/>
    </row>
    <row r="66" spans="2:29" ht="15.75" customHeight="1" x14ac:dyDescent="0.15">
      <c r="B66" s="17"/>
      <c r="C66" s="17"/>
      <c r="D66" s="17"/>
      <c r="E66" s="26"/>
      <c r="F66" s="26"/>
      <c r="G66" s="26"/>
      <c r="H66" s="26"/>
      <c r="I66" s="26"/>
      <c r="J66" s="26"/>
      <c r="K66" s="26"/>
      <c r="L66" s="26"/>
      <c r="M66" s="26"/>
      <c r="N66" s="26"/>
      <c r="O66" s="18"/>
      <c r="P66" s="18"/>
      <c r="Q66" s="18"/>
      <c r="R66" s="18"/>
      <c r="S66" s="18"/>
      <c r="T66" s="18"/>
      <c r="U66" s="18"/>
      <c r="V66" s="18"/>
      <c r="W66" s="18"/>
      <c r="X66" s="18"/>
      <c r="Y66" s="18"/>
      <c r="Z66" s="18"/>
      <c r="AA66" s="18"/>
      <c r="AB66" s="18"/>
      <c r="AC66" s="18"/>
    </row>
    <row r="68" spans="2:29" ht="15.75" customHeight="1" x14ac:dyDescent="0.15">
      <c r="B68" s="17" t="s">
        <v>68</v>
      </c>
      <c r="C68" s="17"/>
      <c r="D68" s="17"/>
      <c r="E68" s="78" t="str">
        <f>IF(E17="","",(E62/E7/(E8/12)))</f>
        <v/>
      </c>
      <c r="F68" s="26"/>
      <c r="G68" s="26"/>
      <c r="H68" s="26"/>
      <c r="I68" s="26"/>
      <c r="J68" s="26"/>
      <c r="K68" s="26"/>
      <c r="L68" s="26"/>
      <c r="M68" s="26"/>
      <c r="N68" s="26"/>
      <c r="O68" s="18"/>
      <c r="P68" s="18"/>
      <c r="Q68" s="18"/>
      <c r="R68" s="18"/>
      <c r="S68" s="18"/>
      <c r="T68" s="18"/>
      <c r="U68" s="18"/>
      <c r="V68" s="18"/>
      <c r="W68" s="18"/>
      <c r="X68" s="18"/>
      <c r="Y68" s="18"/>
      <c r="Z68" s="18"/>
      <c r="AA68" s="18"/>
      <c r="AB68" s="18"/>
      <c r="AC68" s="18"/>
    </row>
    <row r="69" spans="2:29" ht="15.75" customHeight="1" x14ac:dyDescent="0.15">
      <c r="B69" s="17"/>
      <c r="C69" s="17"/>
      <c r="D69" s="17"/>
      <c r="E69" s="26"/>
      <c r="F69" s="26"/>
      <c r="G69" s="26"/>
      <c r="H69" s="26"/>
      <c r="I69" s="26"/>
      <c r="J69" s="26"/>
      <c r="K69" s="26"/>
      <c r="L69" s="26"/>
      <c r="M69" s="26"/>
      <c r="N69" s="26"/>
      <c r="O69" s="18"/>
      <c r="P69" s="18"/>
      <c r="Q69" s="18"/>
      <c r="R69" s="18"/>
      <c r="S69" s="18"/>
      <c r="T69" s="18"/>
      <c r="U69" s="18"/>
      <c r="V69" s="18"/>
      <c r="W69" s="18"/>
      <c r="X69" s="18"/>
      <c r="Y69" s="18"/>
      <c r="Z69" s="18"/>
      <c r="AA69" s="18"/>
      <c r="AB69" s="18"/>
      <c r="AC69" s="18"/>
    </row>
    <row r="70" spans="2:29" ht="15.75" customHeight="1" thickBot="1" x14ac:dyDescent="0.2">
      <c r="B70" s="17" t="s">
        <v>35</v>
      </c>
      <c r="C70" s="17"/>
      <c r="D70" s="17"/>
      <c r="E70" s="54" t="str">
        <f>IF(E17="","",(E65/E7/(E8/12)))</f>
        <v/>
      </c>
      <c r="F70" s="26"/>
      <c r="G70" s="26"/>
      <c r="H70" s="26"/>
      <c r="I70" s="26"/>
      <c r="J70" s="26"/>
      <c r="K70" s="26"/>
      <c r="L70" s="26"/>
      <c r="M70" s="26"/>
      <c r="N70" s="26"/>
      <c r="O70" s="18"/>
      <c r="P70" s="18"/>
      <c r="Q70" s="18"/>
      <c r="R70" s="18"/>
      <c r="S70" s="18"/>
      <c r="T70" s="18"/>
      <c r="U70" s="18"/>
      <c r="V70" s="18"/>
      <c r="W70" s="18"/>
      <c r="X70" s="18"/>
      <c r="Y70" s="18"/>
      <c r="Z70" s="18"/>
      <c r="AA70" s="18"/>
      <c r="AB70" s="18"/>
      <c r="AC70" s="18"/>
    </row>
    <row r="71" spans="2:29" ht="15.75" customHeight="1" thickTop="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ht="15.75" customHeight="1" x14ac:dyDescent="0.15">
      <c r="B72" s="2"/>
      <c r="C72" s="2"/>
      <c r="D72" s="2"/>
      <c r="E72" s="43"/>
      <c r="F72" s="2"/>
      <c r="G72" s="2"/>
      <c r="H72" s="2"/>
      <c r="I72" s="2"/>
      <c r="J72" s="2"/>
      <c r="K72" s="2"/>
      <c r="L72" s="2"/>
      <c r="M72" s="2"/>
      <c r="N72" s="2"/>
      <c r="O72" s="2"/>
      <c r="P72" s="2"/>
      <c r="Q72" s="2"/>
      <c r="R72" s="2"/>
      <c r="S72" s="2"/>
      <c r="T72" s="2"/>
      <c r="U72" s="2"/>
      <c r="V72" s="2"/>
      <c r="W72" s="2"/>
      <c r="X72" s="2"/>
      <c r="Y72" s="2"/>
      <c r="Z72" s="2"/>
      <c r="AA72" s="2"/>
      <c r="AB72" s="2"/>
      <c r="AC72" s="2"/>
    </row>
    <row r="73" spans="2:29" ht="15.75"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ht="15.75"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ht="15.75"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ht="15.75"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ht="15.75"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ht="15.75"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ht="15.75"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ht="15.75"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ht="15.75"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ht="15.75"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ht="15.75"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2:29" ht="15.75"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ht="15.75"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ht="15.75"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ht="13"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ht="13"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ht="13"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ht="13"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ht="13"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ht="13"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ht="13"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ht="13"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ht="13"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ht="13"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ht="13"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ht="13"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ht="13"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ht="13"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ht="13"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ht="13"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ht="13"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ht="13"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ht="13"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ht="13"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ht="13"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ht="13"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ht="13"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ht="13"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ht="13"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ht="13"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ht="13"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ht="13"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ht="13"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ht="13"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ht="13"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ht="13"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ht="13"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ht="13"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ht="13"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ht="13"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3"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3"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3"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ht="13"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ht="13"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ht="13"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ht="13" x14ac:dyDescent="0.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ht="13" x14ac:dyDescent="0.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ht="13" x14ac:dyDescent="0.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ht="13" x14ac:dyDescent="0.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ht="13" x14ac:dyDescent="0.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ht="13" x14ac:dyDescent="0.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ht="13" x14ac:dyDescent="0.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ht="13" x14ac:dyDescent="0.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ht="13" x14ac:dyDescent="0.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ht="13" x14ac:dyDescent="0.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ht="13" x14ac:dyDescent="0.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ht="13" x14ac:dyDescent="0.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ht="13"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ht="13" x14ac:dyDescent="0.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ht="13" x14ac:dyDescent="0.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ht="13" x14ac:dyDescent="0.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ht="13" x14ac:dyDescent="0.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ht="13" x14ac:dyDescent="0.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ht="13" x14ac:dyDescent="0.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ht="13" x14ac:dyDescent="0.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ht="13" x14ac:dyDescent="0.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13" x14ac:dyDescent="0.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ht="13" x14ac:dyDescent="0.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ht="13" x14ac:dyDescent="0.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ht="13" x14ac:dyDescent="0.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ht="13" x14ac:dyDescent="0.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ht="13" x14ac:dyDescent="0.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ht="13" x14ac:dyDescent="0.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ht="13" x14ac:dyDescent="0.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ht="13" x14ac:dyDescent="0.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ht="13" x14ac:dyDescent="0.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ht="13" x14ac:dyDescent="0.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ht="13"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ht="13"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ht="13"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ht="13"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ht="13"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ht="13"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ht="13"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ht="13"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ht="13"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ht="13"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ht="13"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ht="13"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ht="13"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ht="13"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ht="13"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ht="13"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ht="13"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ht="13"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ht="13"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ht="13"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ht="13"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ht="13"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ht="13"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ht="13"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ht="13"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ht="13"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ht="13"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ht="13"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2:29" ht="13"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2:29" ht="13"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2:29" ht="13"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2:29" ht="13"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2:29" ht="13"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2:29" ht="13"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2:29" ht="13"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2:29" ht="13"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2:29" ht="13"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2:29" ht="13"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2:29" ht="13"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2:29" ht="13"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2:29" ht="13"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2:29" ht="13"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2:29" ht="13"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2:29" ht="13"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2:29" ht="13"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2:29" ht="13"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2:29" ht="13"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2:29" ht="13"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2:29" ht="13"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2:29" ht="13"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2:29" ht="13"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2:29" ht="13"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2:29" ht="13"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2:29" ht="13"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2:29" ht="13"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2:29" ht="13"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2:29" ht="13"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2:29" ht="13"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2:29" ht="13"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2:29" ht="13"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2:29" ht="13"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2:29" ht="13"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2:29" ht="13"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2:29" ht="13"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2:29" ht="13"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2:29" ht="13"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2:29" ht="13"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2:29" ht="13"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2:29" ht="13"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2:29" ht="13"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2:29" ht="13"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2:29" ht="13"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2:29" ht="13"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2:29" ht="13"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2:29" ht="13"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2:29" ht="13"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2:29" ht="13"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2:29" ht="13"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2:29" ht="13"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2:29" ht="13"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2:29" ht="13"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2:29" ht="13"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2:29" ht="13"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2:29" ht="13"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2:29" ht="13"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2:29" ht="13"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2:29" ht="13"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2:29" ht="13"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2:29" ht="13"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2:29" ht="13"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2:29" ht="13"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2:29" ht="13"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2:29" ht="13"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2:29" ht="13"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2:29" ht="13"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2:29" ht="13"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2:29" ht="13"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2:29" ht="13"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2:29" ht="13"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2:29" ht="13"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2:29" ht="13"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2:29" ht="13"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2:29" ht="13"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2:29" ht="13"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2:29" ht="13"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2:29" ht="13"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2:29" ht="13"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2:29" ht="13"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2:29" ht="13"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2:29" ht="13"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2:29" ht="13"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2:29" ht="13"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2:29" ht="13"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2:29" ht="13"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2:29" ht="13"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2:29" ht="13"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2:29" ht="13"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2:29" ht="13"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2:29" ht="13"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2:29" ht="13"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2:29" ht="13"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2:29" ht="13"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2:29" ht="13"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2:29" ht="13"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2:29" ht="13"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2:29" ht="13"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2:29" ht="13"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2:29" ht="13"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2:29" ht="13"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2:29" ht="13"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2:29" ht="13"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2:29" ht="13"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2:29" ht="13"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2:29" ht="13"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2:29" ht="13"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2:29" ht="13"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2:29" ht="13"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2:29" ht="13"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2:29" ht="13"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2:29" ht="13"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2:29" ht="13"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2:29" ht="13"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2:29" ht="13"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2:29" ht="13"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2:29" ht="13"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2:29" ht="13"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2:29" ht="13"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2:29" ht="13"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2:29" ht="13"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2:29" ht="13"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2:29" ht="13"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2:29" ht="13"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2:29" ht="13"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2:29" ht="13" x14ac:dyDescent="0.1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2:29" ht="13" x14ac:dyDescent="0.1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2:29" ht="13" x14ac:dyDescent="0.1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2:29" ht="13" x14ac:dyDescent="0.1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2:29" ht="13" x14ac:dyDescent="0.1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2:29" ht="13" x14ac:dyDescent="0.1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2:29" ht="13" x14ac:dyDescent="0.1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2:29" ht="13" x14ac:dyDescent="0.1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2:29" ht="13" x14ac:dyDescent="0.1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2:29" ht="13" x14ac:dyDescent="0.1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2:29" ht="13" x14ac:dyDescent="0.1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2:29" ht="13" x14ac:dyDescent="0.1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2:29" ht="13" x14ac:dyDescent="0.1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2:29" ht="13" x14ac:dyDescent="0.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2:29" ht="13" x14ac:dyDescent="0.1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2:29" ht="13" x14ac:dyDescent="0.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2:29" ht="13" x14ac:dyDescent="0.1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2:29" ht="13" x14ac:dyDescent="0.1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2:29" ht="13" x14ac:dyDescent="0.1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2:29" ht="13" x14ac:dyDescent="0.1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2:29" ht="13" x14ac:dyDescent="0.1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2:29" ht="13" x14ac:dyDescent="0.1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2:29" ht="13" x14ac:dyDescent="0.1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2:29" ht="13" x14ac:dyDescent="0.1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2:29" ht="13" x14ac:dyDescent="0.1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2:29" ht="13" x14ac:dyDescent="0.1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2:29" ht="13" x14ac:dyDescent="0.1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2:29" ht="13" x14ac:dyDescent="0.1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2:29" ht="13" x14ac:dyDescent="0.1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2:29" ht="13" x14ac:dyDescent="0.1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2:29" ht="13" x14ac:dyDescent="0.1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2:29" ht="13" x14ac:dyDescent="0.1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2:29" ht="13" x14ac:dyDescent="0.1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2:29" ht="13" x14ac:dyDescent="0.1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2:29" ht="13" x14ac:dyDescent="0.1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2:29" ht="13" x14ac:dyDescent="0.1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2:29" ht="13" x14ac:dyDescent="0.1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2:29" ht="13" x14ac:dyDescent="0.1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2:29" ht="13" x14ac:dyDescent="0.1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2:29" ht="13" x14ac:dyDescent="0.1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2:29" ht="13" x14ac:dyDescent="0.1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2:29" ht="13" x14ac:dyDescent="0.1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2:29" ht="13" x14ac:dyDescent="0.1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2:29" ht="13" x14ac:dyDescent="0.1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2:29" ht="13" x14ac:dyDescent="0.1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2:29" ht="13" x14ac:dyDescent="0.1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2:29" ht="13" x14ac:dyDescent="0.1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2:29" ht="13" x14ac:dyDescent="0.1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2:29" ht="13" x14ac:dyDescent="0.1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2:29" ht="13" x14ac:dyDescent="0.1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2:29" ht="13" x14ac:dyDescent="0.1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2:29" ht="13" x14ac:dyDescent="0.1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2:29" ht="13" x14ac:dyDescent="0.1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2:29" ht="13" x14ac:dyDescent="0.1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2:29" ht="13" x14ac:dyDescent="0.1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2:29" ht="13" x14ac:dyDescent="0.1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2:29" ht="13" x14ac:dyDescent="0.1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2:29" ht="13" x14ac:dyDescent="0.1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2:29" ht="13" x14ac:dyDescent="0.1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2:29" ht="13" x14ac:dyDescent="0.1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2:29" ht="13" x14ac:dyDescent="0.1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2:29" ht="13" x14ac:dyDescent="0.1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2:29" ht="13" x14ac:dyDescent="0.1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2:29" ht="13" x14ac:dyDescent="0.1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2:29" ht="13" x14ac:dyDescent="0.1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2:29" ht="13" x14ac:dyDescent="0.1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2:29" ht="13" x14ac:dyDescent="0.1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2:29" ht="13" x14ac:dyDescent="0.1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2:29" ht="13" x14ac:dyDescent="0.1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2:29" ht="13" x14ac:dyDescent="0.1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2:29" ht="13" x14ac:dyDescent="0.1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2:29" ht="13" x14ac:dyDescent="0.1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2:29" ht="13" x14ac:dyDescent="0.1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2:29" ht="13" x14ac:dyDescent="0.1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2:29" ht="13" x14ac:dyDescent="0.1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2:29" ht="13" x14ac:dyDescent="0.1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2:29" ht="13" x14ac:dyDescent="0.1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2:29" ht="13" x14ac:dyDescent="0.1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2:29" ht="13" x14ac:dyDescent="0.1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2:29" ht="13" x14ac:dyDescent="0.1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2:29" ht="13" x14ac:dyDescent="0.1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2:29" ht="13" x14ac:dyDescent="0.1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2:29" ht="13" x14ac:dyDescent="0.1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2:29" ht="13" x14ac:dyDescent="0.1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2:29" ht="13" x14ac:dyDescent="0.1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2:29" ht="13" x14ac:dyDescent="0.1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2:29" ht="13" x14ac:dyDescent="0.1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2:29" ht="13" x14ac:dyDescent="0.1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2:29" ht="13" x14ac:dyDescent="0.1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2:29" ht="13" x14ac:dyDescent="0.1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2:29" ht="13" x14ac:dyDescent="0.1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2:29" ht="13" x14ac:dyDescent="0.1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2:29" ht="13" x14ac:dyDescent="0.1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2:29" ht="13" x14ac:dyDescent="0.1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2:29" ht="13" x14ac:dyDescent="0.1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2:29" ht="13" x14ac:dyDescent="0.1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2:29" ht="13" x14ac:dyDescent="0.1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2:29" ht="13" x14ac:dyDescent="0.1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2:29" ht="13" x14ac:dyDescent="0.1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2:29" ht="13" x14ac:dyDescent="0.1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2:29" ht="13" x14ac:dyDescent="0.1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2:29" ht="13" x14ac:dyDescent="0.1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2:29" ht="13" x14ac:dyDescent="0.1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2:29" ht="13" x14ac:dyDescent="0.1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2:29" ht="13" x14ac:dyDescent="0.1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2:29" ht="13" x14ac:dyDescent="0.1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2:29" ht="13" x14ac:dyDescent="0.1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2:29" ht="13" x14ac:dyDescent="0.1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2:29" ht="13" x14ac:dyDescent="0.1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2:29" ht="13" x14ac:dyDescent="0.1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2:29" ht="13" x14ac:dyDescent="0.1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2:29" ht="13" x14ac:dyDescent="0.1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2:29" ht="13" x14ac:dyDescent="0.1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2:29" ht="13" x14ac:dyDescent="0.1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2:29" ht="13" x14ac:dyDescent="0.1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2:29" ht="13" x14ac:dyDescent="0.1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2:29" ht="13" x14ac:dyDescent="0.1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2:29" ht="13" x14ac:dyDescent="0.1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2:29" ht="13" x14ac:dyDescent="0.1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2:29" ht="13" x14ac:dyDescent="0.1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2:29" ht="13" x14ac:dyDescent="0.1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2:29" ht="13" x14ac:dyDescent="0.1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2:29" ht="13" x14ac:dyDescent="0.1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2:29" ht="13" x14ac:dyDescent="0.1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2:29" ht="13" x14ac:dyDescent="0.1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2:29" ht="13" x14ac:dyDescent="0.1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2:29" ht="13" x14ac:dyDescent="0.1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2:29" ht="13" x14ac:dyDescent="0.1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2:29" ht="13" x14ac:dyDescent="0.1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2:29" ht="13" x14ac:dyDescent="0.1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2:29" ht="13" x14ac:dyDescent="0.1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2:29" ht="13" x14ac:dyDescent="0.1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2:29" ht="13" x14ac:dyDescent="0.1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2:29" ht="13" x14ac:dyDescent="0.1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2:29" ht="13" x14ac:dyDescent="0.1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2:29" ht="13" x14ac:dyDescent="0.1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2:29" ht="13" x14ac:dyDescent="0.1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2:29" ht="13" x14ac:dyDescent="0.1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2:29" ht="13" x14ac:dyDescent="0.1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2:29" ht="13" x14ac:dyDescent="0.1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2:29" ht="13" x14ac:dyDescent="0.1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2:29" ht="13" x14ac:dyDescent="0.1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2:29" ht="13" x14ac:dyDescent="0.1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2:29" ht="13" x14ac:dyDescent="0.1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2:29" ht="13" x14ac:dyDescent="0.1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2:29" ht="13" x14ac:dyDescent="0.1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2:29" ht="13" x14ac:dyDescent="0.1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2:29" ht="13" x14ac:dyDescent="0.1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2:29" ht="13" x14ac:dyDescent="0.1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2:29" ht="13" x14ac:dyDescent="0.1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2:29" ht="13" x14ac:dyDescent="0.1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2:29" ht="13" x14ac:dyDescent="0.1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2:29" ht="13" x14ac:dyDescent="0.1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2:29" ht="13" x14ac:dyDescent="0.1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2:29" ht="13" x14ac:dyDescent="0.1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2:29" ht="13" x14ac:dyDescent="0.1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2:29" ht="13" x14ac:dyDescent="0.1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2:29" ht="13" x14ac:dyDescent="0.1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2:29" ht="13" x14ac:dyDescent="0.1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2:29" ht="13" x14ac:dyDescent="0.1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2:29" ht="13" x14ac:dyDescent="0.1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2:29" ht="13" x14ac:dyDescent="0.1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2:29" ht="13" x14ac:dyDescent="0.1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2:29" ht="13" x14ac:dyDescent="0.1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2:29" ht="13" x14ac:dyDescent="0.1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2:29" ht="13" x14ac:dyDescent="0.1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2:29" ht="13" x14ac:dyDescent="0.1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2:29" ht="13" x14ac:dyDescent="0.1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2:29" ht="13" x14ac:dyDescent="0.1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2:29" ht="13" x14ac:dyDescent="0.1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2:29" ht="13" x14ac:dyDescent="0.1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2:29" ht="13" x14ac:dyDescent="0.1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2:29" ht="13" x14ac:dyDescent="0.1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2:29" ht="13" x14ac:dyDescent="0.1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2:29" ht="13" x14ac:dyDescent="0.1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2:29" ht="13" x14ac:dyDescent="0.1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2:29" ht="13" x14ac:dyDescent="0.1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2:29" ht="13" x14ac:dyDescent="0.1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2:29" ht="13" x14ac:dyDescent="0.1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2:29" ht="13" x14ac:dyDescent="0.1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2:29" ht="13" x14ac:dyDescent="0.1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2:29" ht="13" x14ac:dyDescent="0.1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2:29" ht="13" x14ac:dyDescent="0.1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2:29" ht="13" x14ac:dyDescent="0.1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2:29" ht="13" x14ac:dyDescent="0.1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2:29" ht="13" x14ac:dyDescent="0.1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2:29" ht="13" x14ac:dyDescent="0.1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2:29" ht="13" x14ac:dyDescent="0.1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2:29" ht="13" x14ac:dyDescent="0.1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2:29" ht="13" x14ac:dyDescent="0.1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2:29" ht="13" x14ac:dyDescent="0.1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2:29" ht="13" x14ac:dyDescent="0.1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2:29" ht="13" x14ac:dyDescent="0.1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2:29" ht="13" x14ac:dyDescent="0.1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2:29" ht="13" x14ac:dyDescent="0.1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2:29" ht="13" x14ac:dyDescent="0.1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2:29" ht="13" x14ac:dyDescent="0.1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2:29" ht="13" x14ac:dyDescent="0.1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2:29" ht="13" x14ac:dyDescent="0.1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2:29" ht="13" x14ac:dyDescent="0.1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2:29" ht="13" x14ac:dyDescent="0.1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2:29" ht="13" x14ac:dyDescent="0.1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2:29" ht="13" x14ac:dyDescent="0.1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2:29" ht="13" x14ac:dyDescent="0.1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2:29" ht="13" x14ac:dyDescent="0.1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2:29" ht="13" x14ac:dyDescent="0.1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2:29" ht="13" x14ac:dyDescent="0.1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2:29" ht="13" x14ac:dyDescent="0.1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2:29" ht="13" x14ac:dyDescent="0.1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2:29" ht="13" x14ac:dyDescent="0.1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2:29" ht="13" x14ac:dyDescent="0.1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2:29" ht="13" x14ac:dyDescent="0.1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2:29" ht="13" x14ac:dyDescent="0.1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2:29" ht="13" x14ac:dyDescent="0.1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2:29" ht="13" x14ac:dyDescent="0.1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2:29" ht="13" x14ac:dyDescent="0.1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2:29" ht="13" x14ac:dyDescent="0.1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2:29" ht="13" x14ac:dyDescent="0.1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2:29" ht="13" x14ac:dyDescent="0.1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2:29" ht="13" x14ac:dyDescent="0.1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2:29" ht="13" x14ac:dyDescent="0.1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2:29" ht="13" x14ac:dyDescent="0.1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2:29" ht="13" x14ac:dyDescent="0.1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2:29" ht="13" x14ac:dyDescent="0.1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2:29" ht="13" x14ac:dyDescent="0.1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2:29" ht="13" x14ac:dyDescent="0.1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2:29" ht="13" x14ac:dyDescent="0.1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2:29" ht="13" x14ac:dyDescent="0.1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2:29" ht="13" x14ac:dyDescent="0.1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2:29" ht="13" x14ac:dyDescent="0.1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2:29" ht="13" x14ac:dyDescent="0.1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2:29" ht="13" x14ac:dyDescent="0.1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2:29" ht="13" x14ac:dyDescent="0.1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2:29" ht="13" x14ac:dyDescent="0.1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2:29" ht="13" x14ac:dyDescent="0.1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2:29" ht="13" x14ac:dyDescent="0.1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2:29" ht="13" x14ac:dyDescent="0.1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2:29" ht="13" x14ac:dyDescent="0.1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2:29" ht="13" x14ac:dyDescent="0.1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2:29" ht="13" x14ac:dyDescent="0.1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2:29" ht="13" x14ac:dyDescent="0.1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2:29" ht="13" x14ac:dyDescent="0.1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2:29" ht="13" x14ac:dyDescent="0.1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2:29" ht="13" x14ac:dyDescent="0.1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2:29" ht="13" x14ac:dyDescent="0.1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2:29" ht="13" x14ac:dyDescent="0.1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2:29" ht="13" x14ac:dyDescent="0.1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2:29" ht="13" x14ac:dyDescent="0.1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2:29" ht="13" x14ac:dyDescent="0.1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2:29" ht="13" x14ac:dyDescent="0.1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2:29" ht="13" x14ac:dyDescent="0.1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2:29" ht="13" x14ac:dyDescent="0.1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2:29" ht="13" x14ac:dyDescent="0.1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2:29" ht="13" x14ac:dyDescent="0.1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2:29" ht="13" x14ac:dyDescent="0.1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2:29" ht="13" x14ac:dyDescent="0.1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2:29" ht="13" x14ac:dyDescent="0.1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2:29" ht="13" x14ac:dyDescent="0.1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2:29" ht="13" x14ac:dyDescent="0.1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2:29" ht="13" x14ac:dyDescent="0.1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2:29" ht="13" x14ac:dyDescent="0.1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2:29" ht="13" x14ac:dyDescent="0.1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2:29" ht="13" x14ac:dyDescent="0.1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2:29" ht="13" x14ac:dyDescent="0.1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2:29" ht="13" x14ac:dyDescent="0.1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2:29" ht="13" x14ac:dyDescent="0.1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2:29" ht="13" x14ac:dyDescent="0.1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2:29" ht="13" x14ac:dyDescent="0.1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2:29" ht="13" x14ac:dyDescent="0.1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2:29" ht="13" x14ac:dyDescent="0.1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2:29" ht="13" x14ac:dyDescent="0.1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2:29" ht="13" x14ac:dyDescent="0.1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2:29" ht="13" x14ac:dyDescent="0.1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2:29" ht="13" x14ac:dyDescent="0.1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2:29" ht="13" x14ac:dyDescent="0.1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2:29" ht="13" x14ac:dyDescent="0.1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2:29" ht="13" x14ac:dyDescent="0.1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2:29" ht="13" x14ac:dyDescent="0.1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2:29" ht="13" x14ac:dyDescent="0.1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2:29" ht="13" x14ac:dyDescent="0.1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2:29" ht="13" x14ac:dyDescent="0.1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2:29" ht="13" x14ac:dyDescent="0.1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2:29" ht="13" x14ac:dyDescent="0.1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2:29" ht="13" x14ac:dyDescent="0.1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2:29" ht="13" x14ac:dyDescent="0.1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2:29" ht="13" x14ac:dyDescent="0.1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2:29" ht="13" x14ac:dyDescent="0.1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2:29" ht="13" x14ac:dyDescent="0.1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2:29" ht="13" x14ac:dyDescent="0.1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2:29" ht="13" x14ac:dyDescent="0.1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2:29" ht="13" x14ac:dyDescent="0.1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2:29" ht="13" x14ac:dyDescent="0.1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2:29" ht="13" x14ac:dyDescent="0.1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2:29" ht="13" x14ac:dyDescent="0.1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2:29" ht="13" x14ac:dyDescent="0.1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2:29" ht="13" x14ac:dyDescent="0.1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2:29" ht="13" x14ac:dyDescent="0.1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2:29" ht="13" x14ac:dyDescent="0.1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2:29" ht="13" x14ac:dyDescent="0.1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2:29" ht="13" x14ac:dyDescent="0.1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2:29" ht="13" x14ac:dyDescent="0.1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2:29" ht="13" x14ac:dyDescent="0.1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2:29" ht="13" x14ac:dyDescent="0.1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2:29" ht="13" x14ac:dyDescent="0.1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2:29" ht="13" x14ac:dyDescent="0.1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2:29" ht="13" x14ac:dyDescent="0.1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2:29" ht="13" x14ac:dyDescent="0.1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2:29" ht="13" x14ac:dyDescent="0.1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2:29" ht="13" x14ac:dyDescent="0.1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2:29" ht="13" x14ac:dyDescent="0.1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2:29" ht="13" x14ac:dyDescent="0.1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2:29" ht="13" x14ac:dyDescent="0.1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2:29" ht="13" x14ac:dyDescent="0.1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2:29" ht="13" x14ac:dyDescent="0.1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2:29" ht="13" x14ac:dyDescent="0.1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2:29" ht="13" x14ac:dyDescent="0.1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2:29" ht="13" x14ac:dyDescent="0.1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2:29" ht="13" x14ac:dyDescent="0.1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2:29" ht="13" x14ac:dyDescent="0.1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2:29" ht="13" x14ac:dyDescent="0.1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2:29" ht="13" x14ac:dyDescent="0.1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2:29" ht="13" x14ac:dyDescent="0.1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2:29" ht="13" x14ac:dyDescent="0.1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2:29" ht="13" x14ac:dyDescent="0.1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2:29" ht="13" x14ac:dyDescent="0.1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2:29" ht="13" x14ac:dyDescent="0.1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2:29" ht="13" x14ac:dyDescent="0.1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2:29" ht="13" x14ac:dyDescent="0.1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2:29" ht="13" x14ac:dyDescent="0.1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2:29" ht="13" x14ac:dyDescent="0.1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2:29" ht="13" x14ac:dyDescent="0.1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2:29" ht="13" x14ac:dyDescent="0.1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2:29" ht="13" x14ac:dyDescent="0.1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2:29" ht="13" x14ac:dyDescent="0.1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2:29" ht="13" x14ac:dyDescent="0.1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2:29" ht="13" x14ac:dyDescent="0.1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2:29" ht="13" x14ac:dyDescent="0.1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2:29" ht="13" x14ac:dyDescent="0.1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2:29" ht="13" x14ac:dyDescent="0.1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2:29" ht="13" x14ac:dyDescent="0.1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2:29" ht="13" x14ac:dyDescent="0.1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2:29" ht="13" x14ac:dyDescent="0.1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2:29" ht="13" x14ac:dyDescent="0.1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2:29" ht="13" x14ac:dyDescent="0.1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2:29" ht="13" x14ac:dyDescent="0.1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2:29" ht="13" x14ac:dyDescent="0.1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2:29" ht="13" x14ac:dyDescent="0.1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2:29" ht="13" x14ac:dyDescent="0.1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2:29" ht="13" x14ac:dyDescent="0.1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2:29" ht="13" x14ac:dyDescent="0.1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2:29" ht="13" x14ac:dyDescent="0.1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2:29" ht="13" x14ac:dyDescent="0.1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2:29" ht="13" x14ac:dyDescent="0.1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2:29" ht="13" x14ac:dyDescent="0.1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2:29" ht="13" x14ac:dyDescent="0.1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2:29" ht="13" x14ac:dyDescent="0.1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2:29" ht="13" x14ac:dyDescent="0.1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2:29" ht="13" x14ac:dyDescent="0.1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2:29" ht="13" x14ac:dyDescent="0.1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2:29" ht="13" x14ac:dyDescent="0.1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2:29" ht="13" x14ac:dyDescent="0.1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2:29" ht="13" x14ac:dyDescent="0.1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2:29" ht="13" x14ac:dyDescent="0.1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2:29" ht="13" x14ac:dyDescent="0.1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2:29" ht="13" x14ac:dyDescent="0.1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2:29" ht="13" x14ac:dyDescent="0.1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2:29" ht="13" x14ac:dyDescent="0.1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2:29" ht="13" x14ac:dyDescent="0.1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2:29" ht="13" x14ac:dyDescent="0.1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2:29" ht="13" x14ac:dyDescent="0.1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2:29" ht="13" x14ac:dyDescent="0.1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2:29" ht="13" x14ac:dyDescent="0.1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2:29" ht="13" x14ac:dyDescent="0.1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2:29" ht="13" x14ac:dyDescent="0.1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2:29" ht="13" x14ac:dyDescent="0.1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2:29" ht="13" x14ac:dyDescent="0.1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2:29" ht="13" x14ac:dyDescent="0.1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2:29" ht="13" x14ac:dyDescent="0.1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2:29" ht="13" x14ac:dyDescent="0.1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2:29" ht="13" x14ac:dyDescent="0.1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2:29" ht="13" x14ac:dyDescent="0.1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2:29" ht="13" x14ac:dyDescent="0.1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2:29" ht="13" x14ac:dyDescent="0.1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2:29" ht="13" x14ac:dyDescent="0.1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2:29" ht="13" x14ac:dyDescent="0.1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2:29" ht="13" x14ac:dyDescent="0.1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2:29" ht="13" x14ac:dyDescent="0.1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2:29" ht="13" x14ac:dyDescent="0.1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2:29" ht="13" x14ac:dyDescent="0.1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2:29" ht="13" x14ac:dyDescent="0.1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2:29" ht="13" x14ac:dyDescent="0.1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2:29" ht="13" x14ac:dyDescent="0.1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2:29" ht="13" x14ac:dyDescent="0.1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2:29" ht="13" x14ac:dyDescent="0.1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2:29" ht="13" x14ac:dyDescent="0.1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2:29" ht="13" x14ac:dyDescent="0.1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2:29" ht="13" x14ac:dyDescent="0.1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2:29" ht="13" x14ac:dyDescent="0.1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2:29" ht="13" x14ac:dyDescent="0.1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2:29" ht="13" x14ac:dyDescent="0.1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2:29" ht="13" x14ac:dyDescent="0.1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2:29" ht="13" x14ac:dyDescent="0.1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2:29" ht="13" x14ac:dyDescent="0.1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2:29" ht="13" x14ac:dyDescent="0.1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2:29" ht="13" x14ac:dyDescent="0.1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2:29" ht="13" x14ac:dyDescent="0.1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2:29" ht="13" x14ac:dyDescent="0.1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2:29" ht="13" x14ac:dyDescent="0.1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2:29" ht="13" x14ac:dyDescent="0.1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2:29" ht="13" x14ac:dyDescent="0.1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2:29" ht="13" x14ac:dyDescent="0.1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2:29" ht="13" x14ac:dyDescent="0.1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2:29" ht="13" x14ac:dyDescent="0.1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2:29" ht="13" x14ac:dyDescent="0.1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2:29" ht="13" x14ac:dyDescent="0.1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2:29" ht="13" x14ac:dyDescent="0.1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2:29" ht="13" x14ac:dyDescent="0.1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2:29" ht="13" x14ac:dyDescent="0.1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2:29" ht="13" x14ac:dyDescent="0.1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2:29" ht="13" x14ac:dyDescent="0.1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2:29" ht="13" x14ac:dyDescent="0.1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2:29" ht="13" x14ac:dyDescent="0.1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2:29" ht="13" x14ac:dyDescent="0.1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2:29" ht="13" x14ac:dyDescent="0.1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2:29" ht="13" x14ac:dyDescent="0.1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2:29" ht="13" x14ac:dyDescent="0.1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2:29" ht="13" x14ac:dyDescent="0.1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2:29" ht="13" x14ac:dyDescent="0.1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2:29" ht="13" x14ac:dyDescent="0.1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2:29" ht="13" x14ac:dyDescent="0.1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2:29" ht="13" x14ac:dyDescent="0.1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2:29" ht="13" x14ac:dyDescent="0.1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2:29" ht="13" x14ac:dyDescent="0.1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2:29" ht="13" x14ac:dyDescent="0.1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2:29" ht="13" x14ac:dyDescent="0.1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2:29" ht="13" x14ac:dyDescent="0.1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2:29" ht="13" x14ac:dyDescent="0.1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2:29" ht="13" x14ac:dyDescent="0.1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2:29" ht="13" x14ac:dyDescent="0.1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2:29" ht="13" x14ac:dyDescent="0.1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2:29" ht="13" x14ac:dyDescent="0.1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2:29" ht="13" x14ac:dyDescent="0.1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2:29" ht="13" x14ac:dyDescent="0.1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2:29" ht="13" x14ac:dyDescent="0.1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2:29" ht="13" x14ac:dyDescent="0.1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2:29" ht="13" x14ac:dyDescent="0.1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2:29" ht="13" x14ac:dyDescent="0.1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2:29" ht="13" x14ac:dyDescent="0.1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2:29" ht="13" x14ac:dyDescent="0.1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2:29" ht="13" x14ac:dyDescent="0.1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2:29" ht="13" x14ac:dyDescent="0.1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2:29" ht="13" x14ac:dyDescent="0.1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2:29" ht="13" x14ac:dyDescent="0.1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2:29" ht="13" x14ac:dyDescent="0.1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2:29" ht="13" x14ac:dyDescent="0.1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2:29" ht="13" x14ac:dyDescent="0.1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2:29" ht="13" x14ac:dyDescent="0.1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2:29" ht="13" x14ac:dyDescent="0.1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2:29" ht="13" x14ac:dyDescent="0.1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2:29" ht="13" x14ac:dyDescent="0.1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2:29" ht="13" x14ac:dyDescent="0.1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2:29" ht="13" x14ac:dyDescent="0.1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2:29" ht="13" x14ac:dyDescent="0.1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2:29" ht="13" x14ac:dyDescent="0.1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2:29" ht="13" x14ac:dyDescent="0.1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2:29" ht="13" x14ac:dyDescent="0.1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2:29" ht="13" x14ac:dyDescent="0.1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2:29" ht="13" x14ac:dyDescent="0.1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2:29" ht="13" x14ac:dyDescent="0.1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2:29" ht="13" x14ac:dyDescent="0.1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2:29" ht="13" x14ac:dyDescent="0.1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2:29" ht="13" x14ac:dyDescent="0.1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2:29" ht="13" x14ac:dyDescent="0.1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2:29" ht="13" x14ac:dyDescent="0.1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2:29" ht="13" x14ac:dyDescent="0.1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2:29" ht="13" x14ac:dyDescent="0.1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2:29" ht="13" x14ac:dyDescent="0.1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2:29" ht="13" x14ac:dyDescent="0.1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2:29" ht="13" x14ac:dyDescent="0.1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2:29" ht="13" x14ac:dyDescent="0.1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2:29" ht="13" x14ac:dyDescent="0.1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2:29" ht="13" x14ac:dyDescent="0.1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2:29" ht="13" x14ac:dyDescent="0.1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2:29" ht="13" x14ac:dyDescent="0.1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2:29" ht="13" x14ac:dyDescent="0.1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2:29" ht="13" x14ac:dyDescent="0.1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2:29" ht="13" x14ac:dyDescent="0.1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2:29" ht="13" x14ac:dyDescent="0.1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2:29" ht="13" x14ac:dyDescent="0.1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2:29" ht="13" x14ac:dyDescent="0.1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2:29" ht="13" x14ac:dyDescent="0.1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2:29" ht="13" x14ac:dyDescent="0.1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2:29" ht="13" x14ac:dyDescent="0.1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2:29" ht="13" x14ac:dyDescent="0.1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2:29" ht="13" x14ac:dyDescent="0.1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2:29" ht="13" x14ac:dyDescent="0.1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2:29" ht="13" x14ac:dyDescent="0.1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2:29" ht="13" x14ac:dyDescent="0.1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2:29" ht="13" x14ac:dyDescent="0.1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2:29" ht="13" x14ac:dyDescent="0.1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2:29" ht="13" x14ac:dyDescent="0.1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2:29" ht="13" x14ac:dyDescent="0.1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2:29" ht="13" x14ac:dyDescent="0.1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2:29" ht="13" x14ac:dyDescent="0.1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2:29" ht="13" x14ac:dyDescent="0.1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2:29" ht="13" x14ac:dyDescent="0.1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2:29" ht="13" x14ac:dyDescent="0.1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2:29" ht="13" x14ac:dyDescent="0.1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2:29" ht="13" x14ac:dyDescent="0.1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2:29" ht="13" x14ac:dyDescent="0.1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2:29" ht="13" x14ac:dyDescent="0.1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2:29" ht="13" x14ac:dyDescent="0.1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2:29" ht="13" x14ac:dyDescent="0.1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2:29" ht="13" x14ac:dyDescent="0.1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2:29" ht="13" x14ac:dyDescent="0.1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2:29" ht="13" x14ac:dyDescent="0.1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2:29" ht="13" x14ac:dyDescent="0.1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2:29" ht="13" x14ac:dyDescent="0.1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2:29" ht="13" x14ac:dyDescent="0.1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2:29" ht="13" x14ac:dyDescent="0.1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2:29" ht="13" x14ac:dyDescent="0.1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2:29" ht="13" x14ac:dyDescent="0.1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2:29" ht="13" x14ac:dyDescent="0.1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2:29" ht="13" x14ac:dyDescent="0.1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2:29" ht="13" x14ac:dyDescent="0.1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2:29" ht="13" x14ac:dyDescent="0.1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2:29" ht="13" x14ac:dyDescent="0.1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2:29" ht="13" x14ac:dyDescent="0.1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2:29" ht="13" x14ac:dyDescent="0.1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2:29" ht="13" x14ac:dyDescent="0.1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2:29" ht="13" x14ac:dyDescent="0.1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2:29" ht="13" x14ac:dyDescent="0.1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2:29" ht="13" x14ac:dyDescent="0.1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2:29" ht="13" x14ac:dyDescent="0.1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2:29" ht="13" x14ac:dyDescent="0.1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2:29" ht="13" x14ac:dyDescent="0.1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2:29" ht="13" x14ac:dyDescent="0.1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2:29" ht="13" x14ac:dyDescent="0.1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2:29" ht="13" x14ac:dyDescent="0.1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2:29" ht="13" x14ac:dyDescent="0.1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2:29" ht="13" x14ac:dyDescent="0.1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2:29" ht="13" x14ac:dyDescent="0.1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2:29" ht="13" x14ac:dyDescent="0.1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2:29" ht="13" x14ac:dyDescent="0.1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2:29" ht="13" x14ac:dyDescent="0.1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2:29" ht="13" x14ac:dyDescent="0.1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2:29" ht="13" x14ac:dyDescent="0.1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2:29" ht="13" x14ac:dyDescent="0.1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2:29" ht="13" x14ac:dyDescent="0.1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2:29" ht="13" x14ac:dyDescent="0.1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2:29" ht="13" x14ac:dyDescent="0.1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2:29" ht="13" x14ac:dyDescent="0.1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2:29" ht="13" x14ac:dyDescent="0.1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2:29" ht="13" x14ac:dyDescent="0.1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2:29" ht="13" x14ac:dyDescent="0.1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2:29" ht="13" x14ac:dyDescent="0.1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2:29" ht="13" x14ac:dyDescent="0.1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2:29" ht="13" x14ac:dyDescent="0.1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2:29" ht="13" x14ac:dyDescent="0.1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2:29" ht="13" x14ac:dyDescent="0.1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2:29" ht="13" x14ac:dyDescent="0.1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2:29" ht="13" x14ac:dyDescent="0.1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2:29" ht="13" x14ac:dyDescent="0.1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2:29" ht="13" x14ac:dyDescent="0.1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2:29" ht="13" x14ac:dyDescent="0.1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2:29" ht="13" x14ac:dyDescent="0.1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2:29" ht="13" x14ac:dyDescent="0.1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2:29" ht="13" x14ac:dyDescent="0.1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2:29" ht="13" x14ac:dyDescent="0.1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2:29" ht="13" x14ac:dyDescent="0.1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2:29" ht="13" x14ac:dyDescent="0.1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2:29" ht="13" x14ac:dyDescent="0.1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2:29" ht="13" x14ac:dyDescent="0.1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2:29" ht="13" x14ac:dyDescent="0.1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2:29" ht="13" x14ac:dyDescent="0.1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2:29" ht="13" x14ac:dyDescent="0.1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2:29" ht="13" x14ac:dyDescent="0.1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2:29" ht="13" x14ac:dyDescent="0.1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2:29" ht="13" x14ac:dyDescent="0.1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2:29" ht="13" x14ac:dyDescent="0.1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2:29" ht="13" x14ac:dyDescent="0.1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2:29" ht="13" x14ac:dyDescent="0.1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2:29" ht="13" x14ac:dyDescent="0.1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2:29" ht="13" x14ac:dyDescent="0.1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2:29" ht="13" x14ac:dyDescent="0.1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2:29" ht="13" x14ac:dyDescent="0.1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2:29" ht="13" x14ac:dyDescent="0.1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2:29" ht="13" x14ac:dyDescent="0.1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2:29" ht="13" x14ac:dyDescent="0.1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2:29" ht="13" x14ac:dyDescent="0.1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2:29" ht="13" x14ac:dyDescent="0.1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2:29" ht="13" x14ac:dyDescent="0.1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2:29" ht="13" x14ac:dyDescent="0.1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2:29" ht="13" x14ac:dyDescent="0.1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2:29" ht="13" x14ac:dyDescent="0.1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2:29" ht="13" x14ac:dyDescent="0.1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2:29" ht="13" x14ac:dyDescent="0.1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2:29" ht="13" x14ac:dyDescent="0.1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2:29" ht="13" x14ac:dyDescent="0.1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2:29" ht="13" x14ac:dyDescent="0.1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2:29" ht="13" x14ac:dyDescent="0.1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2:29" ht="13" x14ac:dyDescent="0.1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2:29" ht="13" x14ac:dyDescent="0.1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2:29" ht="13" x14ac:dyDescent="0.1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2:29" ht="13" x14ac:dyDescent="0.1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2:29" ht="13" x14ac:dyDescent="0.1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2:29" ht="13" x14ac:dyDescent="0.1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2:29" ht="13" x14ac:dyDescent="0.1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2:29" ht="13" x14ac:dyDescent="0.1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2:29" ht="13" x14ac:dyDescent="0.1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2:29" ht="13" x14ac:dyDescent="0.1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2:29" ht="13" x14ac:dyDescent="0.1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2:29" ht="13" x14ac:dyDescent="0.1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2:29" ht="13" x14ac:dyDescent="0.1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2:29" ht="13" x14ac:dyDescent="0.1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2:29" ht="13" x14ac:dyDescent="0.1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2:29" ht="13" x14ac:dyDescent="0.1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2:29" ht="13" x14ac:dyDescent="0.1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2:29" ht="13" x14ac:dyDescent="0.1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2:29" ht="13" x14ac:dyDescent="0.1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2:29" ht="13" x14ac:dyDescent="0.1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2:29" ht="13" x14ac:dyDescent="0.1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2:29" ht="13" x14ac:dyDescent="0.1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2:29" ht="13" x14ac:dyDescent="0.1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2:29" ht="13" x14ac:dyDescent="0.1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2:29" ht="13" x14ac:dyDescent="0.1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2:29" ht="13" x14ac:dyDescent="0.1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2:29" ht="13" x14ac:dyDescent="0.1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2:29" ht="13" x14ac:dyDescent="0.1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2:29" ht="13" x14ac:dyDescent="0.1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2:29" ht="13" x14ac:dyDescent="0.15">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2:29" ht="13" x14ac:dyDescent="0.15">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2:29" ht="13" x14ac:dyDescent="0.15">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2:29" ht="13" x14ac:dyDescent="0.15">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2:29" ht="13" x14ac:dyDescent="0.15">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2:29" ht="13" x14ac:dyDescent="0.15">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2:29" ht="13" x14ac:dyDescent="0.15">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2:29" ht="13" x14ac:dyDescent="0.15">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2:29" ht="13" x14ac:dyDescent="0.15">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2:29" ht="13" x14ac:dyDescent="0.15">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2:29" ht="13" x14ac:dyDescent="0.15">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2:29" ht="13" x14ac:dyDescent="0.15">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2:29" ht="13" x14ac:dyDescent="0.15">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2:29" ht="13" x14ac:dyDescent="0.15">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2:29" ht="13" x14ac:dyDescent="0.15">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2:29" ht="13" x14ac:dyDescent="0.15">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2:29" ht="13" x14ac:dyDescent="0.15">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2:29" ht="13" x14ac:dyDescent="0.15">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2:29" ht="13" x14ac:dyDescent="0.15">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2:29" ht="13" x14ac:dyDescent="0.15">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2:29" ht="13" x14ac:dyDescent="0.15">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2:29" ht="13" x14ac:dyDescent="0.15">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2:29" ht="13" x14ac:dyDescent="0.15">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2:29" ht="13" x14ac:dyDescent="0.15">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2:29" ht="13" x14ac:dyDescent="0.15">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2:29" ht="13" x14ac:dyDescent="0.15">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2:29" ht="13" x14ac:dyDescent="0.15">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2:29" ht="13" x14ac:dyDescent="0.15">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2:29" ht="13" x14ac:dyDescent="0.15">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2:29" ht="13" x14ac:dyDescent="0.15">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2:29" ht="13" x14ac:dyDescent="0.15">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2:29" ht="13" x14ac:dyDescent="0.15">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2:29" ht="13" x14ac:dyDescent="0.15">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2:29" ht="13" x14ac:dyDescent="0.15">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2:29" ht="13" x14ac:dyDescent="0.15">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2:29" ht="13" x14ac:dyDescent="0.15">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2:29" ht="13" x14ac:dyDescent="0.15">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2:29" ht="13" x14ac:dyDescent="0.15">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2:29" ht="13" x14ac:dyDescent="0.15">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2:29" ht="13" x14ac:dyDescent="0.15">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2:29" ht="13" x14ac:dyDescent="0.15">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2:29" ht="13" x14ac:dyDescent="0.15">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2:29" ht="13" x14ac:dyDescent="0.15">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2:29" ht="13" x14ac:dyDescent="0.15">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2:29" ht="13" x14ac:dyDescent="0.15">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2:29" ht="13" x14ac:dyDescent="0.15">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2:29" ht="13" x14ac:dyDescent="0.15">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2:29" ht="13" x14ac:dyDescent="0.15">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2:29" ht="13" x14ac:dyDescent="0.15">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2:29" ht="13" x14ac:dyDescent="0.15">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2:29" ht="13" x14ac:dyDescent="0.15">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2:29" ht="13" x14ac:dyDescent="0.15">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2:29" ht="13" x14ac:dyDescent="0.15">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2:29" ht="13" x14ac:dyDescent="0.15">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2:29" ht="13" x14ac:dyDescent="0.15">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2:29" ht="13" x14ac:dyDescent="0.15">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2:29" ht="13" x14ac:dyDescent="0.1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2:29" ht="13" x14ac:dyDescent="0.1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row r="1002" spans="2:29" ht="13" x14ac:dyDescent="0.1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row>
    <row r="1003" spans="2:29" ht="13" x14ac:dyDescent="0.1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row>
    <row r="1004" spans="2:29" ht="13" x14ac:dyDescent="0.1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row>
    <row r="1005" spans="2:29" ht="13" x14ac:dyDescent="0.1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row>
    <row r="1006" spans="2:29" ht="13" x14ac:dyDescent="0.1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row>
    <row r="1007" spans="2:29" ht="13" x14ac:dyDescent="0.1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row>
    <row r="1008" spans="2:29" ht="13" x14ac:dyDescent="0.1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row>
    <row r="1009" spans="2:29" ht="13" x14ac:dyDescent="0.1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row>
    <row r="1010" spans="2:29" ht="13" x14ac:dyDescent="0.1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row>
    <row r="1011" spans="2:29" ht="13" x14ac:dyDescent="0.1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row>
    <row r="1012" spans="2:29" ht="13" x14ac:dyDescent="0.1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row>
    <row r="1013" spans="2:29" ht="13" x14ac:dyDescent="0.1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row>
    <row r="1014" spans="2:29" ht="13" x14ac:dyDescent="0.1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row>
    <row r="1015" spans="2:29" ht="13" x14ac:dyDescent="0.1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row>
    <row r="1016" spans="2:29" ht="13" x14ac:dyDescent="0.1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row>
    <row r="1017" spans="2:29" ht="13" x14ac:dyDescent="0.1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row>
    <row r="1018" spans="2:29" ht="13" x14ac:dyDescent="0.1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row>
    <row r="1019" spans="2:29" ht="13" x14ac:dyDescent="0.1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row>
    <row r="1020" spans="2:29" ht="13" x14ac:dyDescent="0.1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row>
    <row r="1021" spans="2:29" ht="13" x14ac:dyDescent="0.1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row>
    <row r="1022" spans="2:29" ht="13" x14ac:dyDescent="0.1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row>
    <row r="1023" spans="2:29" ht="13" x14ac:dyDescent="0.1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row>
    <row r="1024" spans="2:29" ht="13" x14ac:dyDescent="0.1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row>
    <row r="1025" spans="2:29" ht="13" x14ac:dyDescent="0.1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row>
    <row r="1026" spans="2:29" ht="13" x14ac:dyDescent="0.1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row>
    <row r="1027" spans="2:29" ht="13" x14ac:dyDescent="0.1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row>
    <row r="1028" spans="2:29" ht="13" x14ac:dyDescent="0.1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row>
    <row r="1029" spans="2:29" ht="13" x14ac:dyDescent="0.1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row>
    <row r="1030" spans="2:29" ht="13" x14ac:dyDescent="0.1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row>
    <row r="1031" spans="2:29" ht="13" x14ac:dyDescent="0.1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row>
    <row r="1032" spans="2:29" ht="13" x14ac:dyDescent="0.1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row>
    <row r="1033" spans="2:29" ht="13" x14ac:dyDescent="0.1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row>
    <row r="1034" spans="2:29" ht="13" x14ac:dyDescent="0.1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row>
    <row r="1035" spans="2:29" ht="13" x14ac:dyDescent="0.1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row>
    <row r="1036" spans="2:29" ht="13" x14ac:dyDescent="0.1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row>
    <row r="1037" spans="2:29" ht="13" x14ac:dyDescent="0.1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row>
    <row r="1038" spans="2:29" ht="13" x14ac:dyDescent="0.1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row>
    <row r="1039" spans="2:29" ht="13" x14ac:dyDescent="0.1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row>
    <row r="1040" spans="2:29" ht="13" x14ac:dyDescent="0.1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row>
    <row r="1041" spans="2:29" ht="13" x14ac:dyDescent="0.1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row>
    <row r="1042" spans="2:29" ht="13" x14ac:dyDescent="0.1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row>
    <row r="1043" spans="2:29" ht="13" x14ac:dyDescent="0.1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row>
    <row r="1044" spans="2:29" ht="13" x14ac:dyDescent="0.1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row>
    <row r="1045" spans="2:29" ht="13" x14ac:dyDescent="0.1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row>
    <row r="1046" spans="2:29" ht="13" x14ac:dyDescent="0.1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row>
  </sheetData>
  <sheetProtection formatCells="0" formatColumns="0" formatRows="0" insertColumns="0" insertRows="0" insertHyperlinks="0"/>
  <mergeCells count="3">
    <mergeCell ref="B2:F3"/>
    <mergeCell ref="E5:F5"/>
    <mergeCell ref="H8:J13"/>
  </mergeCells>
  <conditionalFormatting sqref="E18:N19">
    <cfRule type="expression" dxfId="17" priority="4">
      <formula>IF(E17="","",1)</formula>
    </cfRule>
  </conditionalFormatting>
  <conditionalFormatting sqref="I32">
    <cfRule type="notContainsBlanks" dxfId="16" priority="5">
      <formula>LEN(TRIM(I32))&gt;0</formula>
    </cfRule>
  </conditionalFormatting>
  <conditionalFormatting sqref="E24:N24">
    <cfRule type="expression" dxfId="15" priority="6">
      <formula>IF(E17="","",1)</formula>
    </cfRule>
  </conditionalFormatting>
  <conditionalFormatting sqref="E31:N31">
    <cfRule type="expression" dxfId="14" priority="7">
      <formula>IF(E17="","",1)</formula>
    </cfRule>
  </conditionalFormatting>
  <conditionalFormatting sqref="E32:N32">
    <cfRule type="expression" dxfId="13" priority="8">
      <formula>IF(E17="","",1)</formula>
    </cfRule>
  </conditionalFormatting>
  <conditionalFormatting sqref="E45:N46 E20:N20 E22:N22 E68:N70 E49:N66">
    <cfRule type="notContainsBlanks" dxfId="12" priority="9">
      <formula>LEN(TRIM(E20))&gt;0</formula>
    </cfRule>
  </conditionalFormatting>
  <conditionalFormatting sqref="E29:N29">
    <cfRule type="notContainsBlanks" dxfId="11" priority="10">
      <formula>LEN(TRIM(E29))&gt;0</formula>
    </cfRule>
  </conditionalFormatting>
  <conditionalFormatting sqref="E34:N34">
    <cfRule type="expression" dxfId="10" priority="11">
      <formula>IF(E17="","",1)</formula>
    </cfRule>
  </conditionalFormatting>
  <conditionalFormatting sqref="E35:N35">
    <cfRule type="expression" dxfId="9" priority="12">
      <formula>IF(E17="","",1)</formula>
    </cfRule>
  </conditionalFormatting>
  <conditionalFormatting sqref="E21:N21">
    <cfRule type="cellIs" dxfId="8" priority="3" operator="greaterThan">
      <formula>0</formula>
    </cfRule>
  </conditionalFormatting>
  <conditionalFormatting sqref="E25:N25">
    <cfRule type="expression" dxfId="7" priority="2">
      <formula>IF(E24="","",1)</formula>
    </cfRule>
  </conditionalFormatting>
  <conditionalFormatting sqref="E27:N27">
    <cfRule type="cellIs" dxfId="6" priority="1" operator="greaterThan">
      <formula>0</formula>
    </cfRule>
  </conditionalFormatting>
  <pageMargins left="0.7" right="0.7" top="0.75" bottom="0.75" header="0.3" footer="0.3"/>
  <pageSetup orientation="portrait" horizontalDpi="0" verticalDpi="0"/>
  <ignoredErrors>
    <ignoredError sqref="E17:N17" unlockedFormula="1"/>
    <ignoredError sqref="E27:N27" evalError="1"/>
  </ignoredError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OPTION 1</vt:lpstr>
      <vt:lpstr>OPTION 2</vt:lpstr>
      <vt:lpstr>OPTION 3</vt:lpstr>
      <vt:lpstr>OPTION 4</vt:lpstr>
      <vt:lpstr>Comparison</vt:lpstr>
      <vt:lpstr>Disclaimer</vt:lpstr>
      <vt:lpstr>Unlocked Option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2022-03-17T21:59:40Z</dcterms:created>
  <dcterms:modified xsi:type="dcterms:W3CDTF">2022-05-22T18:57:15Z</dcterms:modified>
</cp:coreProperties>
</file>