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00 Finn\Marketing 2023\Example packages\Single House\"/>
    </mc:Choice>
  </mc:AlternateContent>
  <xr:revisionPtr revIDLastSave="0" documentId="13_ncr:1_{AA758C1B-2BC8-4988-ADDA-E200889E2CAC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Site Schedule" sheetId="12" r:id="rId1"/>
    <sheet name="Job Summary" sheetId="5" r:id="rId2"/>
    <sheet name="Site Summary" sheetId="10" r:id="rId3"/>
    <sheet name="Site Dimensions" sheetId="13" r:id="rId4"/>
    <sheet name="RW-Main Roof" sheetId="14" r:id="rId5"/>
    <sheet name="RW-Garage" sheetId="15" r:id="rId6"/>
  </sheets>
  <definedNames>
    <definedName name="_xlnm._FilterDatabase" localSheetId="3" hidden="1">'Site Dimensions'!$A$9:$U$9</definedName>
    <definedName name="AbutCourses" localSheetId="4">'RW-Main Roof'!$B$15</definedName>
    <definedName name="Area" localSheetId="5">'RW-Garage'!$B$9</definedName>
    <definedName name="Area" localSheetId="4">'RW-Main Roof'!$B$9</definedName>
    <definedName name="CustomerName">'Job Summary'!$B$1</definedName>
    <definedName name="Dimensions" localSheetId="5">'RW-Garage'!$A$9</definedName>
    <definedName name="Dimensions" localSheetId="4">'RW-Main Roof'!$A$9</definedName>
    <definedName name="Dimensions">#REF!</definedName>
    <definedName name="DuoRidge" localSheetId="5">'RW-Garage'!$B$13</definedName>
    <definedName name="DuoRidge" localSheetId="4">'RW-Main Roof'!$B$14</definedName>
    <definedName name="Eave" localSheetId="5">'RW-Garage'!$B$10</definedName>
    <definedName name="Eave" localSheetId="4">'RW-Main Roof'!$B$10</definedName>
    <definedName name="JobSummaryItemId12155">'Job Summary'!$G$9</definedName>
    <definedName name="JobSummaryItemId12159">'Job Summary'!$G$8</definedName>
    <definedName name="JobSummaryTotal">'Job Summary'!$G$12</definedName>
    <definedName name="Labour" localSheetId="5">'RW-Garage'!$A$51</definedName>
    <definedName name="Labour" localSheetId="4">'RW-Main Roof'!$A$68</definedName>
    <definedName name="Labour">#REF!</definedName>
    <definedName name="LABOURTOTAL" localSheetId="5">'RW-Garage'!$G$60</definedName>
    <definedName name="LABOURTOTAL" localSheetId="4">'RW-Main Roof'!$G$83</definedName>
    <definedName name="LABOURTOTAL">#REF!</definedName>
    <definedName name="LabP4820R01L1G78Desc">'Site Summary'!$A$45</definedName>
    <definedName name="LabP4820R01L1G78Per">'Site Summary'!$F$45</definedName>
    <definedName name="LabP4820R01L1G78Rate">'Site Summary'!$G$45</definedName>
    <definedName name="LabP4820R0L1G55Desc">'Site Summary'!$A$42</definedName>
    <definedName name="LabP4820R0L1G55Per">'Site Summary'!$F$42</definedName>
    <definedName name="LabP4820R0L1G55Rate">'Site Summary'!$G$42</definedName>
    <definedName name="LabP4820R0L1G56Desc">'Site Summary'!$A$43</definedName>
    <definedName name="LabP4820R0L1G56Per">'Site Summary'!$F$43</definedName>
    <definedName name="LabP4820R0L1G56Rate">'Site Summary'!$G$43</definedName>
    <definedName name="LabP4820R10L1G264Desc">'Site Summary'!$A$47</definedName>
    <definedName name="LabP4820R10L1G264Per">'Site Summary'!$F$47</definedName>
    <definedName name="LabP4820R10L1G264Rate">'Site Summary'!$G$47</definedName>
    <definedName name="LabP4820R15L1G1Desc">'Site Summary'!$A$36</definedName>
    <definedName name="LabP4820R15L1G1Per">'Site Summary'!$F$36</definedName>
    <definedName name="LabP4820R15L1G1Rate">'Site Summary'!$G$36</definedName>
    <definedName name="LabP4820R15L1G257Desc">'Site Summary'!$A$46</definedName>
    <definedName name="LabP4820R15L1G257Per">'Site Summary'!$F$46</definedName>
    <definedName name="LabP4820R15L1G257Rate">'Site Summary'!$G$46</definedName>
    <definedName name="LabP4820R20L1G7Desc">'Site Summary'!$A$39</definedName>
    <definedName name="LabP4820R20L1G7Per">'Site Summary'!$F$39</definedName>
    <definedName name="LabP4820R20L1G7Rate">'Site Summary'!$G$39</definedName>
    <definedName name="LabP4820R30LabLabourforCuttingtoVeluxDesc">'Site Summary'!$A$48</definedName>
    <definedName name="LabP4820R30LabLabourforCuttingtoVeluxPer">'Site Summary'!$F$48</definedName>
    <definedName name="LabP4820R30LabLabourforCuttingtoVeluxRate">'Site Summary'!$G$48</definedName>
    <definedName name="LabP4820R4L1G58Desc">'Site Summary'!$A$44</definedName>
    <definedName name="LabP4820R4L1G58Per">'Site Summary'!$F$44</definedName>
    <definedName name="LabP4820R4L1G58Rate">'Site Summary'!$G$44</definedName>
    <definedName name="LabP4820R5L1G10Desc">'Site Summary'!$A$41</definedName>
    <definedName name="LabP4820R5L1G10Per">'Site Summary'!$F$41</definedName>
    <definedName name="LabP4820R5L1G10Rate">'Site Summary'!$G$41</definedName>
    <definedName name="LabP4820R5L1G2Desc">'Site Summary'!$A$37</definedName>
    <definedName name="LabP4820R5L1G2Per">'Site Summary'!$F$37</definedName>
    <definedName name="LabP4820R5L1G2Rate">'Site Summary'!$G$37</definedName>
    <definedName name="LabP4820R5L1G3Desc">'Site Summary'!$A$38</definedName>
    <definedName name="LabP4820R5L1G3Per">'Site Summary'!$F$38</definedName>
    <definedName name="LabP4820R5L1G3Rate">'Site Summary'!$G$38</definedName>
    <definedName name="LabP4820R5L1G8Desc">'Site Summary'!$A$40</definedName>
    <definedName name="LabP4820R5L1G8Per">'Site Summary'!$F$40</definedName>
    <definedName name="LabP4820R5L1G8Rate">'Site Summary'!$G$40</definedName>
    <definedName name="LeftVerge" localSheetId="5">'RW-Garage'!$B$11</definedName>
    <definedName name="LeftVerge" localSheetId="4">'RW-Main Roof'!$B$11</definedName>
    <definedName name="MarkupPercentage">'Job Summary'!$E$5</definedName>
    <definedName name="Materials" localSheetId="5">'RW-Garage'!$A$34</definedName>
    <definedName name="Materials" localSheetId="4">'RW-Main Roof'!$A$43</definedName>
    <definedName name="Materials">#REF!</definedName>
    <definedName name="MATERIALTOTAL" localSheetId="5">'RW-Garage'!$G$46</definedName>
    <definedName name="MATERIALTOTAL" localSheetId="4">'RW-Main Roof'!$G$63</definedName>
    <definedName name="MATERIALTOTAL">#REF!</definedName>
    <definedName name="MatLeadValleySaddleCode">'Site Summary'!$C$26</definedName>
    <definedName name="MatLeadValleySaddleColour">'Site Summary'!$B$26</definedName>
    <definedName name="MatLeadValleySaddleDesc">'Site Summary'!$D$26</definedName>
    <definedName name="MatLeadValleySaddleManufacturer">'Site Summary'!$A$26</definedName>
    <definedName name="MatLeadValleySaddlePerText">'Site Summary'!$G$26</definedName>
    <definedName name="MatLeadValleySaddlePrice">'Site Summary'!$F$26</definedName>
    <definedName name="MatP10043C0Code">'Site Summary'!$C$12</definedName>
    <definedName name="MatP10043C0Colour">'Site Summary'!$B$12</definedName>
    <definedName name="MatP10043C0Desc">'Site Summary'!$D$12</definedName>
    <definedName name="MatP10043C0Manufacturer">'Site Summary'!$A$12</definedName>
    <definedName name="MatP10043C0PerText">'Site Summary'!$G$12</definedName>
    <definedName name="MatP10043C0Price">'Site Summary'!$F$12</definedName>
    <definedName name="MatP10057C0Code">'Site Summary'!$C$14</definedName>
    <definedName name="MatP10057C0Colour">'Site Summary'!$B$14</definedName>
    <definedName name="MatP10057C0Desc">'Site Summary'!$D$14</definedName>
    <definedName name="MatP10057C0Manufacturer">'Site Summary'!$A$14</definedName>
    <definedName name="MatP10057C0PerText">'Site Summary'!$G$14</definedName>
    <definedName name="MatP10057C0Price">'Site Summary'!$F$14</definedName>
    <definedName name="MatP3547C50Code">'Site Summary'!$C$18</definedName>
    <definedName name="MatP3547C50Colour">'Site Summary'!$B$18</definedName>
    <definedName name="MatP3547C50Desc">'Site Summary'!$D$18</definedName>
    <definedName name="MatP3547C50Manufacturer">'Site Summary'!$A$18</definedName>
    <definedName name="MatP3547C50PerText">'Site Summary'!$G$18</definedName>
    <definedName name="MatP3547C50Price">'Site Summary'!$F$18</definedName>
    <definedName name="MatP3551C50Code">'Site Summary'!$C$19</definedName>
    <definedName name="MatP3551C50Colour">'Site Summary'!$B$19</definedName>
    <definedName name="MatP3551C50Desc">'Site Summary'!$D$19</definedName>
    <definedName name="MatP3551C50Manufacturer">'Site Summary'!$A$19</definedName>
    <definedName name="MatP3551C50PerText">'Site Summary'!$G$19</definedName>
    <definedName name="MatP3551C50Price">'Site Summary'!$F$19</definedName>
    <definedName name="MatP3554C50Code">'Site Summary'!$C$21</definedName>
    <definedName name="MatP3554C50Colour">'Site Summary'!$B$21</definedName>
    <definedName name="MatP3554C50Desc">'Site Summary'!$D$21</definedName>
    <definedName name="MatP3554C50Manufacturer">'Site Summary'!$A$21</definedName>
    <definedName name="MatP3554C50PerText">'Site Summary'!$G$21</definedName>
    <definedName name="MatP3554C50Price">'Site Summary'!$F$21</definedName>
    <definedName name="MatP4820C23Code">'Site Summary'!$C$9</definedName>
    <definedName name="MatP4820C23Colour">'Site Summary'!$B$9</definedName>
    <definedName name="MatP4820C23Desc">'Site Summary'!$D$9</definedName>
    <definedName name="MatP4820C23Manufacturer">'Site Summary'!$A$9</definedName>
    <definedName name="MatP4820C23PerText">'Site Summary'!$G$9</definedName>
    <definedName name="MatP4820C23Price">'Site Summary'!$F$9</definedName>
    <definedName name="MatP4822C23Code">'Site Summary'!$C$10</definedName>
    <definedName name="MatP4822C23Colour">'Site Summary'!$B$10</definedName>
    <definedName name="MatP4822C23Desc">'Site Summary'!$D$10</definedName>
    <definedName name="MatP4822C23Manufacturer">'Site Summary'!$A$10</definedName>
    <definedName name="MatP4822C23PerText">'Site Summary'!$G$10</definedName>
    <definedName name="MatP4822C23Price">'Site Summary'!$F$10</definedName>
    <definedName name="MatP5155C0Code">'Site Summary'!$C$11</definedName>
    <definedName name="MatP5155C0Colour">'Site Summary'!$B$11</definedName>
    <definedName name="MatP5155C0Desc">'Site Summary'!$D$11</definedName>
    <definedName name="MatP5155C0Manufacturer">'Site Summary'!$A$11</definedName>
    <definedName name="MatP5155C0PerText">'Site Summary'!$G$11</definedName>
    <definedName name="MatP5155C0Price">'Site Summary'!$F$11</definedName>
    <definedName name="MatP5273C0Code">'Site Summary'!$C$17</definedName>
    <definedName name="MatP5273C0Colour">'Site Summary'!$B$17</definedName>
    <definedName name="MatP5273C0Desc">'Site Summary'!$D$17</definedName>
    <definedName name="MatP5273C0Manufacturer">'Site Summary'!$A$17</definedName>
    <definedName name="MatP5273C0PerText">'Site Summary'!$G$17</definedName>
    <definedName name="MatP5273C0Price">'Site Summary'!$F$17</definedName>
    <definedName name="MatP657C50Code">'Site Summary'!$C$20</definedName>
    <definedName name="MatP657C50Colour">'Site Summary'!$B$20</definedName>
    <definedName name="MatP657C50Desc">'Site Summary'!$D$20</definedName>
    <definedName name="MatP657C50Manufacturer">'Site Summary'!$A$20</definedName>
    <definedName name="MatP657C50PerText">'Site Summary'!$G$20</definedName>
    <definedName name="MatP657C50Price">'Site Summary'!$F$20</definedName>
    <definedName name="MatP8281C0Code">'Site Summary'!$C$27</definedName>
    <definedName name="MatP8281C0Colour">'Site Summary'!$B$27</definedName>
    <definedName name="MatP8281C0Desc">'Site Summary'!$D$27</definedName>
    <definedName name="MatP8281C0Manufacturer">'Site Summary'!$A$27</definedName>
    <definedName name="MatP8281C0PerText">'Site Summary'!$G$27</definedName>
    <definedName name="MatP8281C0Price">'Site Summary'!$F$27</definedName>
    <definedName name="MatP8352C50Code">'Site Summary'!$C$15</definedName>
    <definedName name="MatP8352C50Colour">'Site Summary'!$B$15</definedName>
    <definedName name="MatP8352C50Desc">'Site Summary'!$D$15</definedName>
    <definedName name="MatP8352C50Manufacturer">'Site Summary'!$A$15</definedName>
    <definedName name="MatP8352C50PerText">'Site Summary'!$G$15</definedName>
    <definedName name="MatP8352C50Price">'Site Summary'!$F$15</definedName>
    <definedName name="MatP8377C50Code">'Site Summary'!$C$16</definedName>
    <definedName name="MatP8377C50Colour">'Site Summary'!$B$16</definedName>
    <definedName name="MatP8377C50Desc">'Site Summary'!$D$16</definedName>
    <definedName name="MatP8377C50Manufacturer">'Site Summary'!$A$16</definedName>
    <definedName name="MatP8377C50PerText">'Site Summary'!$G$16</definedName>
    <definedName name="MatP8377C50Price">'Site Summary'!$F$16</definedName>
    <definedName name="MatP9008C0Code">'Site Summary'!$C$13</definedName>
    <definedName name="MatP9008C0Colour">'Site Summary'!$B$13</definedName>
    <definedName name="MatP9008C0Desc">'Site Summary'!$D$13</definedName>
    <definedName name="MatP9008C0Manufacturer">'Site Summary'!$A$13</definedName>
    <definedName name="MatP9008C0PerText">'Site Summary'!$G$13</definedName>
    <definedName name="MatP9008C0Price">'Site Summary'!$F$13</definedName>
    <definedName name="MatP9061C92Code">'Site Summary'!$C$24</definedName>
    <definedName name="MatP9061C92Colour">'Site Summary'!$B$24</definedName>
    <definedName name="MatP9061C92Desc">'Site Summary'!$D$24</definedName>
    <definedName name="MatP9061C92Manufacturer">'Site Summary'!$A$24</definedName>
    <definedName name="MatP9061C92PerText">'Site Summary'!$G$24</definedName>
    <definedName name="MatP9061C92Price">'Site Summary'!$F$24</definedName>
    <definedName name="MatP9062C92Code">'Site Summary'!$C$25</definedName>
    <definedName name="MatP9062C92Colour">'Site Summary'!$B$25</definedName>
    <definedName name="MatP9062C92Desc">'Site Summary'!$D$25</definedName>
    <definedName name="MatP9062C92Manufacturer">'Site Summary'!$A$25</definedName>
    <definedName name="MatP9062C92PerText">'Site Summary'!$G$25</definedName>
    <definedName name="MatP9062C92Price">'Site Summary'!$F$25</definedName>
    <definedName name="MatP9100C0Code">'Site Summary'!$C$23</definedName>
    <definedName name="MatP9100C0Colour">'Site Summary'!$B$23</definedName>
    <definedName name="MatP9100C0Desc">'Site Summary'!$D$23</definedName>
    <definedName name="MatP9100C0Manufacturer">'Site Summary'!$A$23</definedName>
    <definedName name="MatP9100C0PerText">'Site Summary'!$G$23</definedName>
    <definedName name="MatP9100C0Price">'Site Summary'!$F$23</definedName>
    <definedName name="MatP9303C0Code">'Site Summary'!$C$22</definedName>
    <definedName name="MatP9303C0Colour">'Site Summary'!$B$22</definedName>
    <definedName name="MatP9303C0Desc">'Site Summary'!$D$22</definedName>
    <definedName name="MatP9303C0Manufacturer">'Site Summary'!$A$22</definedName>
    <definedName name="MatP9303C0PerText">'Site Summary'!$G$22</definedName>
    <definedName name="MatP9303C0Price">'Site Summary'!$F$22</definedName>
    <definedName name="PlotSummary">'Job Summary'!$B$8</definedName>
    <definedName name="RafterSpacing" localSheetId="5">'RW-Garage'!$B$14</definedName>
    <definedName name="RafterSpacing" localSheetId="4">'RW-Main Roof'!$B$16</definedName>
    <definedName name="RightVerge" localSheetId="5">'RW-Garage'!$B$12</definedName>
    <definedName name="RightVerge" localSheetId="4">'RW-Main Roof'!$B$12</definedName>
    <definedName name="sclSchedule">'Site Summary'!$N$3</definedName>
    <definedName name="SiteDimsPitched">'Site Dimensions'!$A$10</definedName>
    <definedName name="SiteDimsVertical">'Site Dimensions'!$A$19</definedName>
    <definedName name="SiteLabour">'Site Summary'!$A$36</definedName>
    <definedName name="SiteMaterials">'Site Summary'!$A$9</definedName>
    <definedName name="SiteName">'Job Summary'!$B$3</definedName>
    <definedName name="SitePivotTable">'Site Schedule'!$A$7</definedName>
    <definedName name="SiteReference">'Job Summary'!$B$2</definedName>
    <definedName name="SiteScheduleTotal">'Site Schedule'!$E$11</definedName>
    <definedName name="SiteSummaryLabourTotal">'Site Summary'!$H$50</definedName>
    <definedName name="SiteSummaryMaterialTotal">'Site Summary'!$H$29</definedName>
    <definedName name="Specification" localSheetId="5">'RW-Garage'!$A$20</definedName>
    <definedName name="Specification" localSheetId="4">'RW-Main Roof'!$A$22</definedName>
    <definedName name="Specification">#REF!</definedName>
    <definedName name="Valley" localSheetId="4">'RW-Main Roof'!$B$13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5" l="1"/>
  <c r="E57" i="15"/>
  <c r="F57" i="15"/>
  <c r="D57" i="15"/>
  <c r="G57" i="15" s="1"/>
  <c r="A57" i="15"/>
  <c r="E56" i="15"/>
  <c r="F56" i="15"/>
  <c r="D56" i="15"/>
  <c r="G56" i="15" s="1"/>
  <c r="A56" i="15"/>
  <c r="F55" i="15"/>
  <c r="D55" i="15"/>
  <c r="G55" i="15" s="1"/>
  <c r="A55" i="15"/>
  <c r="E54" i="15"/>
  <c r="F54" i="15"/>
  <c r="D54" i="15"/>
  <c r="G54" i="15" s="1"/>
  <c r="A54" i="15"/>
  <c r="E53" i="15"/>
  <c r="F53" i="15"/>
  <c r="D53" i="15"/>
  <c r="G53" i="15" s="1"/>
  <c r="A53" i="15"/>
  <c r="E52" i="15"/>
  <c r="F52" i="15"/>
  <c r="D52" i="15"/>
  <c r="G52" i="15" s="1"/>
  <c r="A52" i="15"/>
  <c r="E51" i="15"/>
  <c r="F51" i="15"/>
  <c r="D51" i="15"/>
  <c r="G51" i="15" s="1"/>
  <c r="A51" i="15"/>
  <c r="F44" i="15"/>
  <c r="E44" i="15"/>
  <c r="G44" i="15" s="1"/>
  <c r="C44" i="15"/>
  <c r="B44" i="15"/>
  <c r="A44" i="15"/>
  <c r="F43" i="15"/>
  <c r="E43" i="15"/>
  <c r="G43" i="15" s="1"/>
  <c r="C43" i="15"/>
  <c r="B43" i="15"/>
  <c r="A43" i="15"/>
  <c r="F42" i="15"/>
  <c r="E42" i="15"/>
  <c r="G42" i="15" s="1"/>
  <c r="C42" i="15"/>
  <c r="B42" i="15"/>
  <c r="A42" i="15"/>
  <c r="F41" i="15"/>
  <c r="E41" i="15"/>
  <c r="G41" i="15" s="1"/>
  <c r="C41" i="15"/>
  <c r="B41" i="15"/>
  <c r="A41" i="15"/>
  <c r="F40" i="15"/>
  <c r="E40" i="15"/>
  <c r="G40" i="15" s="1"/>
  <c r="C40" i="15"/>
  <c r="B40" i="15"/>
  <c r="A40" i="15"/>
  <c r="F39" i="15"/>
  <c r="E39" i="15"/>
  <c r="G39" i="15" s="1"/>
  <c r="C39" i="15"/>
  <c r="B39" i="15"/>
  <c r="A39" i="15"/>
  <c r="F38" i="15"/>
  <c r="E38" i="15"/>
  <c r="G38" i="15" s="1"/>
  <c r="C38" i="15"/>
  <c r="B38" i="15"/>
  <c r="A38" i="15"/>
  <c r="F37" i="15"/>
  <c r="E37" i="15"/>
  <c r="G37" i="15" s="1"/>
  <c r="C37" i="15"/>
  <c r="B37" i="15"/>
  <c r="A37" i="15"/>
  <c r="F36" i="15"/>
  <c r="E36" i="15"/>
  <c r="G36" i="15" s="1"/>
  <c r="C36" i="15"/>
  <c r="B36" i="15"/>
  <c r="A36" i="15"/>
  <c r="F35" i="15"/>
  <c r="E35" i="15"/>
  <c r="G35" i="15" s="1"/>
  <c r="C35" i="15"/>
  <c r="B35" i="15"/>
  <c r="A35" i="15"/>
  <c r="F34" i="15"/>
  <c r="E34" i="15"/>
  <c r="G34" i="15" s="1"/>
  <c r="C34" i="15"/>
  <c r="B34" i="15"/>
  <c r="A34" i="15"/>
  <c r="E8" i="5"/>
  <c r="E80" i="14"/>
  <c r="F80" i="14"/>
  <c r="D80" i="14"/>
  <c r="G80" i="14" s="1"/>
  <c r="A80" i="14"/>
  <c r="F79" i="14"/>
  <c r="D79" i="14"/>
  <c r="G79" i="14" s="1"/>
  <c r="A79" i="14"/>
  <c r="F78" i="14"/>
  <c r="D78" i="14"/>
  <c r="G78" i="14" s="1"/>
  <c r="A78" i="14"/>
  <c r="F77" i="14"/>
  <c r="D77" i="14"/>
  <c r="G77" i="14" s="1"/>
  <c r="A77" i="14"/>
  <c r="F76" i="14"/>
  <c r="D76" i="14"/>
  <c r="G76" i="14" s="1"/>
  <c r="A76" i="14"/>
  <c r="E75" i="14"/>
  <c r="F75" i="14"/>
  <c r="D75" i="14"/>
  <c r="G75" i="14" s="1"/>
  <c r="A75" i="14"/>
  <c r="E74" i="14"/>
  <c r="F74" i="14"/>
  <c r="D74" i="14"/>
  <c r="G74" i="14" s="1"/>
  <c r="A74" i="14"/>
  <c r="E73" i="14"/>
  <c r="F73" i="14"/>
  <c r="D73" i="14"/>
  <c r="G73" i="14" s="1"/>
  <c r="A73" i="14"/>
  <c r="E72" i="14"/>
  <c r="F72" i="14"/>
  <c r="D72" i="14"/>
  <c r="G72" i="14" s="1"/>
  <c r="A72" i="14"/>
  <c r="E71" i="14"/>
  <c r="F71" i="14"/>
  <c r="D71" i="14"/>
  <c r="G71" i="14" s="1"/>
  <c r="A71" i="14"/>
  <c r="E70" i="14"/>
  <c r="F70" i="14"/>
  <c r="D70" i="14"/>
  <c r="G70" i="14" s="1"/>
  <c r="A70" i="14"/>
  <c r="E69" i="14"/>
  <c r="F69" i="14"/>
  <c r="D69" i="14"/>
  <c r="G69" i="14" s="1"/>
  <c r="A69" i="14"/>
  <c r="E68" i="14"/>
  <c r="F68" i="14"/>
  <c r="D68" i="14"/>
  <c r="G68" i="14" s="1"/>
  <c r="A68" i="14"/>
  <c r="F61" i="14"/>
  <c r="E61" i="14"/>
  <c r="G61" i="14" s="1"/>
  <c r="C61" i="14"/>
  <c r="B61" i="14"/>
  <c r="A61" i="14"/>
  <c r="F60" i="14"/>
  <c r="E60" i="14"/>
  <c r="G60" i="14" s="1"/>
  <c r="C60" i="14"/>
  <c r="B60" i="14"/>
  <c r="A60" i="14"/>
  <c r="F59" i="14"/>
  <c r="E59" i="14"/>
  <c r="G59" i="14" s="1"/>
  <c r="C59" i="14"/>
  <c r="B59" i="14"/>
  <c r="A59" i="14"/>
  <c r="F58" i="14"/>
  <c r="E58" i="14"/>
  <c r="G58" i="14" s="1"/>
  <c r="C58" i="14"/>
  <c r="B58" i="14"/>
  <c r="A58" i="14"/>
  <c r="F57" i="14"/>
  <c r="E57" i="14"/>
  <c r="G57" i="14" s="1"/>
  <c r="C57" i="14"/>
  <c r="B57" i="14"/>
  <c r="A57" i="14"/>
  <c r="F56" i="14"/>
  <c r="E56" i="14"/>
  <c r="G56" i="14" s="1"/>
  <c r="C56" i="14"/>
  <c r="B56" i="14"/>
  <c r="A56" i="14"/>
  <c r="F55" i="14"/>
  <c r="E55" i="14"/>
  <c r="G55" i="14" s="1"/>
  <c r="C55" i="14"/>
  <c r="B55" i="14"/>
  <c r="A55" i="14"/>
  <c r="F54" i="14"/>
  <c r="E54" i="14"/>
  <c r="G54" i="14" s="1"/>
  <c r="C54" i="14"/>
  <c r="B54" i="14"/>
  <c r="A54" i="14"/>
  <c r="F53" i="14"/>
  <c r="E53" i="14"/>
  <c r="G53" i="14" s="1"/>
  <c r="C53" i="14"/>
  <c r="B53" i="14"/>
  <c r="A53" i="14"/>
  <c r="F52" i="14"/>
  <c r="E52" i="14"/>
  <c r="G52" i="14" s="1"/>
  <c r="C52" i="14"/>
  <c r="B52" i="14"/>
  <c r="A52" i="14"/>
  <c r="F51" i="14"/>
  <c r="E51" i="14"/>
  <c r="G51" i="14" s="1"/>
  <c r="C51" i="14"/>
  <c r="B51" i="14"/>
  <c r="A51" i="14"/>
  <c r="F50" i="14"/>
  <c r="E50" i="14"/>
  <c r="G50" i="14" s="1"/>
  <c r="C50" i="14"/>
  <c r="B50" i="14"/>
  <c r="A50" i="14"/>
  <c r="F49" i="14"/>
  <c r="E49" i="14"/>
  <c r="G49" i="14" s="1"/>
  <c r="C49" i="14"/>
  <c r="B49" i="14"/>
  <c r="A49" i="14"/>
  <c r="F48" i="14"/>
  <c r="E48" i="14"/>
  <c r="G48" i="14" s="1"/>
  <c r="C48" i="14"/>
  <c r="B48" i="14"/>
  <c r="A48" i="14"/>
  <c r="F47" i="14"/>
  <c r="E47" i="14"/>
  <c r="G47" i="14" s="1"/>
  <c r="C47" i="14"/>
  <c r="B47" i="14"/>
  <c r="A47" i="14"/>
  <c r="F46" i="14"/>
  <c r="E46" i="14"/>
  <c r="G46" i="14" s="1"/>
  <c r="C46" i="14"/>
  <c r="B46" i="14"/>
  <c r="A46" i="14"/>
  <c r="F45" i="14"/>
  <c r="E45" i="14"/>
  <c r="G45" i="14" s="1"/>
  <c r="C45" i="14"/>
  <c r="B45" i="14"/>
  <c r="A45" i="14"/>
  <c r="F44" i="14"/>
  <c r="E44" i="14"/>
  <c r="G44" i="14" s="1"/>
  <c r="C44" i="14"/>
  <c r="B44" i="14"/>
  <c r="A44" i="14"/>
  <c r="F43" i="14"/>
  <c r="E43" i="14"/>
  <c r="G43" i="14" s="1"/>
  <c r="C43" i="14"/>
  <c r="B43" i="14"/>
  <c r="A43" i="14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21" i="13"/>
  <c r="I21" i="13"/>
  <c r="J21" i="13"/>
  <c r="K21" i="13"/>
  <c r="L21" i="13"/>
  <c r="G21" i="13"/>
  <c r="R13" i="13"/>
  <c r="S13" i="13"/>
  <c r="T13" i="13"/>
  <c r="H13" i="13"/>
  <c r="I13" i="13"/>
  <c r="J13" i="13"/>
  <c r="K13" i="13"/>
  <c r="L13" i="13"/>
  <c r="M13" i="13"/>
  <c r="N13" i="13"/>
  <c r="O13" i="13"/>
  <c r="P13" i="13"/>
  <c r="Q13" i="13"/>
  <c r="G13" i="13"/>
  <c r="G60" i="15" l="1"/>
  <c r="D9" i="5" s="1"/>
  <c r="G46" i="15"/>
  <c r="C9" i="5" s="1"/>
  <c r="F9" i="5" s="1"/>
  <c r="G83" i="14"/>
  <c r="D8" i="5" s="1"/>
  <c r="G63" i="14"/>
  <c r="C8" i="5" s="1"/>
  <c r="H50" i="10"/>
  <c r="H29" i="10"/>
  <c r="G9" i="5" l="1"/>
  <c r="F8" i="5"/>
  <c r="G8" i="5" s="1"/>
  <c r="F11" i="13" l="1"/>
  <c r="C8" i="12"/>
  <c r="D8" i="12"/>
  <c r="F10" i="13"/>
  <c r="L3" i="10"/>
  <c r="E8" i="12" l="1"/>
  <c r="E11" i="12" s="1"/>
  <c r="N3" i="10" s="1"/>
  <c r="G12" i="5"/>
  <c r="N2" i="10" s="1"/>
  <c r="L2" i="10" l="1"/>
  <c r="L4" i="10" s="1"/>
</calcChain>
</file>

<file path=xl/sharedStrings.xml><?xml version="1.0" encoding="utf-8"?>
<sst xmlns="http://schemas.openxmlformats.org/spreadsheetml/2006/main" count="335" uniqueCount="155">
  <si>
    <t>Customer :</t>
  </si>
  <si>
    <t>Site :</t>
  </si>
  <si>
    <t>Part Description</t>
  </si>
  <si>
    <t>Price</t>
  </si>
  <si>
    <t>Per</t>
  </si>
  <si>
    <t>Total :</t>
  </si>
  <si>
    <t>Item</t>
  </si>
  <si>
    <t>Rate</t>
  </si>
  <si>
    <t>Unit</t>
  </si>
  <si>
    <t>Quantity</t>
  </si>
  <si>
    <t>SPECIFICATION</t>
  </si>
  <si>
    <t>DIMENSIONS</t>
  </si>
  <si>
    <t>Plot :</t>
  </si>
  <si>
    <t>Item :</t>
  </si>
  <si>
    <t>MATERIALS</t>
  </si>
  <si>
    <t>LABOUR</t>
  </si>
  <si>
    <t>Cost</t>
  </si>
  <si>
    <t>Materials</t>
  </si>
  <si>
    <t>Labour</t>
  </si>
  <si>
    <t>Margin</t>
  </si>
  <si>
    <t>Total</t>
  </si>
  <si>
    <t>Markup %</t>
  </si>
  <si>
    <t>SUMMARY</t>
  </si>
  <si>
    <t>Site Materials</t>
  </si>
  <si>
    <t>Manufacturer Name</t>
  </si>
  <si>
    <t>Colour</t>
  </si>
  <si>
    <t>Product Code</t>
  </si>
  <si>
    <t>Product Name</t>
  </si>
  <si>
    <t>Per Text</t>
  </si>
  <si>
    <t>Site Labour</t>
  </si>
  <si>
    <t>Description</t>
  </si>
  <si>
    <t>Tile</t>
  </si>
  <si>
    <t>SCHEDULE</t>
  </si>
  <si>
    <t>Plot 
Reference</t>
  </si>
  <si>
    <t>Plot
Description</t>
  </si>
  <si>
    <t>Site Check List</t>
  </si>
  <si>
    <t>Job Summary</t>
  </si>
  <si>
    <t>Site Schedule</t>
  </si>
  <si>
    <t>Code</t>
  </si>
  <si>
    <t>Plot Ref</t>
  </si>
  <si>
    <t>Plot Desc</t>
  </si>
  <si>
    <t>Eave</t>
  </si>
  <si>
    <t>Hip</t>
  </si>
  <si>
    <t>Valley</t>
  </si>
  <si>
    <t>SITE DIMENSIONS</t>
  </si>
  <si>
    <t>PITCHED</t>
  </si>
  <si>
    <t>VERTICAL</t>
  </si>
  <si>
    <t>Interal Angle</t>
  </si>
  <si>
    <t>External Angle</t>
  </si>
  <si>
    <t>Gable</t>
  </si>
  <si>
    <t>Area</t>
  </si>
  <si>
    <t>Top Course</t>
  </si>
  <si>
    <t>Left Verge</t>
  </si>
  <si>
    <t>Right Verge</t>
  </si>
  <si>
    <t>Duo Ridge</t>
  </si>
  <si>
    <t>Mono Ridge</t>
  </si>
  <si>
    <t>Top Abutment</t>
  </si>
  <si>
    <t>Abut Courses</t>
  </si>
  <si>
    <t>Rafter Spacing</t>
  </si>
  <si>
    <t>Party Wall</t>
  </si>
  <si>
    <t>Secret Gutter</t>
  </si>
  <si>
    <t>Bonding Length</t>
  </si>
  <si>
    <t>Tile Colour</t>
  </si>
  <si>
    <t>Reference :</t>
  </si>
  <si>
    <t xml:space="preserve">Reference : </t>
  </si>
  <si>
    <t>Cost Per m²</t>
  </si>
  <si>
    <t>SSQ</t>
  </si>
  <si>
    <t>Slate Grey</t>
  </si>
  <si>
    <t>SSQ Del Carmen Standard 500 x 250</t>
  </si>
  <si>
    <t>Each</t>
  </si>
  <si>
    <t>SSQ Del Carmen Standard 500 x 375</t>
  </si>
  <si>
    <t>Marley</t>
  </si>
  <si>
    <t>Not Specified</t>
  </si>
  <si>
    <t>209</t>
  </si>
  <si>
    <t>Modern Ridge Tile (457mm)</t>
  </si>
  <si>
    <t>Miscellaneous</t>
  </si>
  <si>
    <t>Breathable Membrane (50m x 1m)</t>
  </si>
  <si>
    <t>Roll</t>
  </si>
  <si>
    <t>Battens (50mm x 25mm)</t>
  </si>
  <si>
    <t>Metre</t>
  </si>
  <si>
    <t>Counter Battens (38mm x 38mm)</t>
  </si>
  <si>
    <t>N/A</t>
  </si>
  <si>
    <t>Generic Ridge/Hip Roll (6m)</t>
  </si>
  <si>
    <t>Pack</t>
  </si>
  <si>
    <t>Generic Continuous Dry Verge (5m)</t>
  </si>
  <si>
    <t>MA394</t>
  </si>
  <si>
    <t>Modern Ridge End Cap</t>
  </si>
  <si>
    <t>Generic 10mm Over Fascia Vent (1m)</t>
  </si>
  <si>
    <t>Generic Roll Out Rafter Tray (6m)</t>
  </si>
  <si>
    <t>Generic Underlay Support Tray (1.5m)</t>
  </si>
  <si>
    <t>Generic GRP Valley (3m Slate)</t>
  </si>
  <si>
    <t>30mm x 3.00mm Copper Clout Nails</t>
  </si>
  <si>
    <t>Kg</t>
  </si>
  <si>
    <t>Batten Nails - 65mm x 3.35mm Galvanised</t>
  </si>
  <si>
    <t>Grey</t>
  </si>
  <si>
    <t>Lead Code 4 - 150mm (6m)</t>
  </si>
  <si>
    <t>Lead Code 4 - 180mm (6m)</t>
  </si>
  <si>
    <t>Extras</t>
  </si>
  <si>
    <t>Lead Valley Saddle</t>
  </si>
  <si>
    <t>Generic Eave Insulation (1m)</t>
  </si>
  <si>
    <t>Main Area</t>
  </si>
  <si>
    <t>m²</t>
  </si>
  <si>
    <t>m</t>
  </si>
  <si>
    <t>Verge</t>
  </si>
  <si>
    <t>Batten</t>
  </si>
  <si>
    <t>Felt</t>
  </si>
  <si>
    <t>Counter Batten</t>
  </si>
  <si>
    <t>Slate Holing</t>
  </si>
  <si>
    <t>Stepped Flashing (Code 4)</t>
  </si>
  <si>
    <t>Soakers (Code 4)</t>
  </si>
  <si>
    <t>Labour for Cutting to Velux</t>
  </si>
  <si>
    <t>Area (sq m):</t>
  </si>
  <si>
    <t>Eave (m):</t>
  </si>
  <si>
    <t>Left Verge (m):</t>
  </si>
  <si>
    <t>Right Verge (m):</t>
  </si>
  <si>
    <t>Valley (m):</t>
  </si>
  <si>
    <t>Duo Ridge (m):</t>
  </si>
  <si>
    <t>Side Abutment (m):</t>
  </si>
  <si>
    <t>Rafter Spacing (mm):</t>
  </si>
  <si>
    <t>Pitch (deg.):</t>
  </si>
  <si>
    <t>Tile:</t>
  </si>
  <si>
    <t>SSQ - SSQ Del Carmen Standard 500 x 250 (Colour - Slate Grey) - Headlap 100 mm</t>
  </si>
  <si>
    <t>Fixings:</t>
  </si>
  <si>
    <t>Perimeters - Tiles Nailed</t>
  </si>
  <si>
    <t>General Areas - Tiles Nailed (100%)</t>
  </si>
  <si>
    <t>Eaves:</t>
  </si>
  <si>
    <t>Generic, Generic Underlay Support Tray (1.5m), Generic 10mm Over Fascia Vent (1m)</t>
  </si>
  <si>
    <t>Generic, Generic Roll Out Rafter Tray (6m), Generic Eave Insulation (1m)</t>
  </si>
  <si>
    <t>Verge:</t>
  </si>
  <si>
    <t>3 Ridge End Cap(s)</t>
  </si>
  <si>
    <t>Valley:</t>
  </si>
  <si>
    <t>Slate and a Halfs every other course along Valleys</t>
  </si>
  <si>
    <t>Duo Ridge:</t>
  </si>
  <si>
    <t>Generic Ridge Roll (6m) with Modern Ridge Tile (457mm)</t>
  </si>
  <si>
    <t>Batten:</t>
  </si>
  <si>
    <t>Battens (50mm x 25mm), Batten Nails - 65mm x 3.35mm Galvanised</t>
  </si>
  <si>
    <t>Counter Batten:</t>
  </si>
  <si>
    <t>Underlay:</t>
  </si>
  <si>
    <t>Main Area - Breathable Membrane (50m x 1m)</t>
  </si>
  <si>
    <t>Valley - Breathable Membrane (50m x 1m)</t>
  </si>
  <si>
    <t>Flashing:</t>
  </si>
  <si>
    <t>Soakers</t>
  </si>
  <si>
    <t>Stepped Flashing</t>
  </si>
  <si>
    <t>RW Roofing Works</t>
  </si>
  <si>
    <t>Main Roof</t>
  </si>
  <si>
    <t>RW-Main Roof</t>
  </si>
  <si>
    <t>Generic, Generic Underlay Support Tray (1.5m)</t>
  </si>
  <si>
    <t>2 Ridge End Cap(s)</t>
  </si>
  <si>
    <t>Garage</t>
  </si>
  <si>
    <t>RW-Garage</t>
  </si>
  <si>
    <t>RW</t>
  </si>
  <si>
    <t>Roofing Works</t>
  </si>
  <si>
    <t>Not Found</t>
  </si>
  <si>
    <t>Example Customer</t>
  </si>
  <si>
    <t>Site Address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</si>
</sst>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#,##0.00_);\-#,##0.00"/>
    <numFmt numFmtId="166" formatCode="&quot;£&quot;#,##0.00"/>
  </numFmts>
  <fonts count="2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ahoma"/>
      <family val="2"/>
    </font>
    <font>
      <sz val="10"/>
      <color indexed="8"/>
      <name val="MS Sans Serif"/>
    </font>
    <font>
      <b/>
      <sz val="12"/>
      <color indexed="8"/>
      <name val="Tahoma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164" fontId="10" fillId="0" borderId="0" xfId="1" applyFont="1" applyFill="1" applyBorder="1" applyAlignment="1" applyProtection="1"/>
    <xf numFmtId="0" fontId="10" fillId="0" borderId="0" xfId="0" applyFont="1" applyAlignment="1">
      <alignment horizontal="left" vertical="center"/>
    </xf>
    <xf numFmtId="164" fontId="10" fillId="0" borderId="0" xfId="1" applyFont="1" applyBorder="1" applyAlignment="1">
      <alignment vertical="center"/>
    </xf>
    <xf numFmtId="164" fontId="9" fillId="0" borderId="0" xfId="1" applyFont="1" applyBorder="1" applyAlignment="1">
      <alignment horizontal="center" vertical="center"/>
    </xf>
    <xf numFmtId="164" fontId="10" fillId="0" borderId="0" xfId="1" applyFont="1" applyFill="1" applyBorder="1" applyAlignment="1" applyProtection="1">
      <alignment horizontal="right"/>
    </xf>
    <xf numFmtId="164" fontId="9" fillId="0" borderId="0" xfId="0" applyNumberFormat="1" applyFont="1"/>
    <xf numFmtId="164" fontId="10" fillId="0" borderId="0" xfId="0" applyNumberFormat="1" applyFont="1"/>
    <xf numFmtId="9" fontId="10" fillId="0" borderId="0" xfId="0" applyNumberFormat="1" applyFont="1"/>
    <xf numFmtId="0" fontId="8" fillId="0" borderId="0" xfId="0" applyFont="1"/>
    <xf numFmtId="164" fontId="8" fillId="0" borderId="0" xfId="1" applyFont="1" applyFill="1" applyBorder="1" applyAlignment="1" applyProtection="1"/>
    <xf numFmtId="9" fontId="12" fillId="0" borderId="0" xfId="2" applyFont="1" applyFill="1" applyBorder="1" applyAlignment="1" applyProtection="1"/>
    <xf numFmtId="9" fontId="8" fillId="0" borderId="0" xfId="0" applyNumberFormat="1" applyFont="1"/>
    <xf numFmtId="164" fontId="10" fillId="0" borderId="2" xfId="0" applyNumberFormat="1" applyFont="1" applyBorder="1"/>
    <xf numFmtId="0" fontId="10" fillId="0" borderId="0" xfId="0" applyFont="1" applyAlignment="1">
      <alignment vertical="center"/>
    </xf>
    <xf numFmtId="164" fontId="9" fillId="0" borderId="2" xfId="1" applyFont="1" applyFill="1" applyBorder="1" applyAlignment="1" applyProtection="1"/>
    <xf numFmtId="164" fontId="9" fillId="0" borderId="0" xfId="1" applyFont="1" applyFill="1" applyBorder="1" applyAlignment="1" applyProtection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" fontId="14" fillId="0" borderId="0" xfId="0" applyNumberFormat="1" applyFont="1" applyAlignment="1">
      <alignment horizontal="right"/>
    </xf>
    <xf numFmtId="164" fontId="14" fillId="0" borderId="0" xfId="12" applyFont="1" applyFill="1" applyBorder="1" applyAlignment="1" applyProtection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164" fontId="13" fillId="0" borderId="1" xfId="12" applyFont="1" applyBorder="1" applyAlignment="1">
      <alignment horizontal="right" vertical="center"/>
    </xf>
    <xf numFmtId="164" fontId="14" fillId="0" borderId="0" xfId="12" applyFont="1" applyFill="1" applyBorder="1" applyAlignment="1" applyProtection="1"/>
    <xf numFmtId="165" fontId="14" fillId="0" borderId="0" xfId="0" applyNumberFormat="1" applyFont="1"/>
    <xf numFmtId="16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6" xfId="0" applyFont="1" applyBorder="1"/>
    <xf numFmtId="164" fontId="14" fillId="0" borderId="6" xfId="0" applyNumberFormat="1" applyFont="1" applyBorder="1"/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/>
    <xf numFmtId="0" fontId="16" fillId="2" borderId="5" xfId="0" applyFont="1" applyFill="1" applyBorder="1" applyAlignment="1">
      <alignment horizontal="center"/>
    </xf>
    <xf numFmtId="0" fontId="14" fillId="0" borderId="6" xfId="0" applyFont="1" applyBorder="1"/>
    <xf numFmtId="49" fontId="14" fillId="0" borderId="0" xfId="0" applyNumberFormat="1" applyFont="1"/>
    <xf numFmtId="49" fontId="14" fillId="0" borderId="0" xfId="12" applyNumberFormat="1" applyFont="1" applyBorder="1" applyAlignment="1">
      <alignment vertical="center"/>
    </xf>
    <xf numFmtId="49" fontId="14" fillId="0" borderId="0" xfId="12" applyNumberFormat="1" applyFont="1" applyFill="1" applyBorder="1" applyAlignment="1" applyProtection="1"/>
    <xf numFmtId="49" fontId="14" fillId="0" borderId="0" xfId="2" applyNumberFormat="1" applyFont="1" applyFill="1" applyBorder="1" applyAlignment="1" applyProtection="1"/>
    <xf numFmtId="2" fontId="14" fillId="0" borderId="0" xfId="12" applyNumberFormat="1" applyFont="1" applyFill="1" applyBorder="1" applyAlignment="1" applyProtection="1"/>
    <xf numFmtId="164" fontId="17" fillId="0" borderId="0" xfId="12" applyFont="1" applyFill="1" applyBorder="1" applyAlignment="1" applyProtection="1"/>
    <xf numFmtId="49" fontId="14" fillId="0" borderId="0" xfId="0" applyNumberFormat="1" applyFont="1" applyAlignment="1">
      <alignment horizontal="center"/>
    </xf>
    <xf numFmtId="164" fontId="14" fillId="0" borderId="0" xfId="0" applyNumberFormat="1" applyFont="1"/>
    <xf numFmtId="0" fontId="13" fillId="0" borderId="0" xfId="0" applyFont="1" applyAlignment="1">
      <alignment vertical="center"/>
    </xf>
    <xf numFmtId="0" fontId="18" fillId="0" borderId="0" xfId="0" applyFont="1"/>
    <xf numFmtId="164" fontId="13" fillId="0" borderId="2" xfId="0" applyNumberFormat="1" applyFont="1" applyBorder="1"/>
    <xf numFmtId="2" fontId="14" fillId="0" borderId="0" xfId="0" applyNumberFormat="1" applyFont="1"/>
    <xf numFmtId="0" fontId="17" fillId="0" borderId="0" xfId="0" applyFont="1"/>
    <xf numFmtId="164" fontId="13" fillId="0" borderId="0" xfId="0" applyNumberFormat="1" applyFont="1"/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17" fillId="0" borderId="0" xfId="0" applyFont="1" applyAlignment="1">
      <alignment horizontal="center"/>
    </xf>
    <xf numFmtId="9" fontId="14" fillId="0" borderId="0" xfId="0" applyNumberFormat="1" applyFont="1"/>
    <xf numFmtId="22" fontId="14" fillId="0" borderId="0" xfId="0" applyNumberFormat="1" applyFont="1"/>
    <xf numFmtId="14" fontId="14" fillId="0" borderId="0" xfId="0" applyNumberFormat="1" applyFont="1"/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/>
    <xf numFmtId="49" fontId="11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2" fontId="14" fillId="0" borderId="2" xfId="0" applyNumberFormat="1" applyFont="1" applyBorder="1"/>
    <xf numFmtId="0" fontId="16" fillId="2" borderId="4" xfId="0" applyFont="1" applyFill="1" applyBorder="1" applyAlignment="1">
      <alignment horizontal="left"/>
    </xf>
    <xf numFmtId="49" fontId="19" fillId="0" borderId="0" xfId="0" applyNumberFormat="1" applyFont="1"/>
    <xf numFmtId="49" fontId="19" fillId="0" borderId="0" xfId="12" applyNumberFormat="1" applyFont="1" applyBorder="1" applyAlignment="1">
      <alignment vertical="center"/>
    </xf>
    <xf numFmtId="49" fontId="19" fillId="0" borderId="0" xfId="12" applyNumberFormat="1" applyFont="1" applyFill="1" applyBorder="1" applyAlignment="1" applyProtection="1"/>
    <xf numFmtId="2" fontId="19" fillId="0" borderId="0" xfId="12" applyNumberFormat="1" applyFont="1" applyFill="1" applyBorder="1" applyAlignment="1" applyProtection="1"/>
    <xf numFmtId="2" fontId="19" fillId="0" borderId="0" xfId="0" applyNumberFormat="1" applyFont="1"/>
    <xf numFmtId="0" fontId="19" fillId="0" borderId="0" xfId="0" applyFont="1" applyAlignment="1">
      <alignment horizontal="left" vertical="center"/>
    </xf>
    <xf numFmtId="166" fontId="19" fillId="0" borderId="0" xfId="0" applyNumberFormat="1" applyFont="1"/>
    <xf numFmtId="166" fontId="19" fillId="0" borderId="0" xfId="12" applyNumberFormat="1" applyFont="1" applyFill="1" applyBorder="1" applyAlignment="1" applyProtection="1"/>
    <xf numFmtId="166" fontId="14" fillId="0" borderId="0" xfId="12" applyNumberFormat="1" applyFont="1" applyFill="1" applyBorder="1" applyAlignment="1" applyProtection="1"/>
    <xf numFmtId="0" fontId="14" fillId="0" borderId="0" xfId="0" applyFont="1" applyAlignment="1">
      <alignment vertical="top"/>
    </xf>
    <xf numFmtId="49" fontId="14" fillId="0" borderId="0" xfId="12" applyNumberFormat="1" applyFont="1" applyFill="1" applyBorder="1" applyAlignment="1">
      <alignment vertical="center"/>
    </xf>
    <xf numFmtId="49" fontId="14" fillId="0" borderId="0" xfId="0" quotePrefix="1" applyNumberFormat="1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/>
  </cellXfs>
  <cellStyles count="36">
    <cellStyle name="Currency" xfId="1" builtinId="4"/>
    <cellStyle name="Currency 2" xfId="3" xr:uid="{00000000-0005-0000-0000-000001000000}"/>
    <cellStyle name="Currency 2 2" xfId="8" xr:uid="{00000000-0005-0000-0000-000002000000}"/>
    <cellStyle name="Currency 2 2 2" xfId="25" xr:uid="{00000000-0005-0000-0000-000003000000}"/>
    <cellStyle name="Currency 2 3" xfId="20" xr:uid="{00000000-0005-0000-0000-000004000000}"/>
    <cellStyle name="Currency 3" xfId="5" xr:uid="{00000000-0005-0000-0000-000005000000}"/>
    <cellStyle name="Currency 3 2" xfId="10" xr:uid="{00000000-0005-0000-0000-000006000000}"/>
    <cellStyle name="Currency 3 2 2" xfId="17" xr:uid="{00000000-0005-0000-0000-000007000000}"/>
    <cellStyle name="Currency 3 2 2 2" xfId="34" xr:uid="{00000000-0005-0000-0000-000008000000}"/>
    <cellStyle name="Currency 3 2 3" xfId="27" xr:uid="{00000000-0005-0000-0000-000009000000}"/>
    <cellStyle name="Currency 3 3" xfId="14" xr:uid="{00000000-0005-0000-0000-00000A000000}"/>
    <cellStyle name="Currency 3 3 2" xfId="31" xr:uid="{00000000-0005-0000-0000-00000B000000}"/>
    <cellStyle name="Currency 3 4" xfId="22" xr:uid="{00000000-0005-0000-0000-00000C000000}"/>
    <cellStyle name="Currency 4" xfId="7" xr:uid="{00000000-0005-0000-0000-00000D000000}"/>
    <cellStyle name="Currency 4 2" xfId="24" xr:uid="{00000000-0005-0000-0000-00000E000000}"/>
    <cellStyle name="Currency 5" xfId="12" xr:uid="{00000000-0005-0000-0000-00000F000000}"/>
    <cellStyle name="Currency 5 2" xfId="29" xr:uid="{00000000-0005-0000-0000-000010000000}"/>
    <cellStyle name="Currency 6" xfId="19" xr:uid="{00000000-0005-0000-0000-000011000000}"/>
    <cellStyle name="Normal" xfId="0" builtinId="0"/>
    <cellStyle name="Normal 2" xfId="4" xr:uid="{00000000-0005-0000-0000-000013000000}"/>
    <cellStyle name="Normal 2 2" xfId="9" xr:uid="{00000000-0005-0000-0000-000014000000}"/>
    <cellStyle name="Normal 2 2 2" xfId="16" xr:uid="{00000000-0005-0000-0000-000015000000}"/>
    <cellStyle name="Normal 2 2 2 2" xfId="33" xr:uid="{00000000-0005-0000-0000-000016000000}"/>
    <cellStyle name="Normal 2 2 3" xfId="26" xr:uid="{00000000-0005-0000-0000-000017000000}"/>
    <cellStyle name="Normal 2 3" xfId="13" xr:uid="{00000000-0005-0000-0000-000018000000}"/>
    <cellStyle name="Normal 2 3 2" xfId="30" xr:uid="{00000000-0005-0000-0000-000019000000}"/>
    <cellStyle name="Normal 2 4" xfId="21" xr:uid="{00000000-0005-0000-0000-00001A000000}"/>
    <cellStyle name="Percent" xfId="2" builtinId="5"/>
    <cellStyle name="Percent 2" xfId="6" xr:uid="{00000000-0005-0000-0000-00001C000000}"/>
    <cellStyle name="Percent 2 2" xfId="11" xr:uid="{00000000-0005-0000-0000-00001D000000}"/>
    <cellStyle name="Percent 2 2 2" xfId="18" xr:uid="{00000000-0005-0000-0000-00001E000000}"/>
    <cellStyle name="Percent 2 2 2 2" xfId="35" xr:uid="{00000000-0005-0000-0000-00001F000000}"/>
    <cellStyle name="Percent 2 2 3" xfId="28" xr:uid="{00000000-0005-0000-0000-000020000000}"/>
    <cellStyle name="Percent 2 3" xfId="15" xr:uid="{00000000-0005-0000-0000-000021000000}"/>
    <cellStyle name="Percent 2 3 2" xfId="32" xr:uid="{00000000-0005-0000-0000-000022000000}"/>
    <cellStyle name="Percent 2 4" xfId="23" xr:uid="{00000000-0005-0000-0000-000023000000}"/>
  </cellStyles>
  <dxfs count="3">
    <dxf>
      <fill>
        <patternFill>
          <bgColor theme="7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A11"/>
  <sheetViews>
    <sheetView workbookViewId="0">
      <selection activeCell="B12" sqref="B12"/>
    </sheetView>
  </sheetViews>
  <sheetFormatPr defaultRowHeight="15" x14ac:dyDescent="0.25"/>
  <cols>
    <col min="1" max="1" width="11.28515625" style="73" customWidth="1"/>
    <col min="2" max="2" width="33" style="2" customWidth="1"/>
    <col min="3" max="4" width="12.42578125" style="2" customWidth="1"/>
    <col min="5" max="5" width="15.7109375" style="2" customWidth="1"/>
    <col min="6" max="6" width="9.140625" style="2"/>
    <col min="7" max="7" width="9.140625" style="13"/>
    <col min="8" max="16384" width="9.140625" style="2"/>
  </cols>
  <sheetData>
    <row r="1" spans="1:27" x14ac:dyDescent="0.25">
      <c r="A1" s="72" t="s">
        <v>0</v>
      </c>
      <c r="B1" s="8" t="s">
        <v>153</v>
      </c>
      <c r="C1" s="8"/>
      <c r="D1" s="8"/>
      <c r="E1" s="8"/>
      <c r="F1" s="8"/>
      <c r="G1" s="8"/>
      <c r="H1" s="20"/>
    </row>
    <row r="2" spans="1:27" x14ac:dyDescent="0.25">
      <c r="A2" s="72" t="s">
        <v>63</v>
      </c>
      <c r="B2" s="8">
        <v>1234</v>
      </c>
      <c r="C2" s="8"/>
      <c r="D2" s="8"/>
      <c r="E2" s="8"/>
      <c r="F2" s="8"/>
      <c r="G2" s="8"/>
      <c r="H2" s="8"/>
    </row>
    <row r="3" spans="1:27" x14ac:dyDescent="0.25">
      <c r="A3" s="72" t="s">
        <v>1</v>
      </c>
      <c r="B3" s="8" t="s">
        <v>154</v>
      </c>
      <c r="C3" s="8"/>
      <c r="D3" s="8"/>
      <c r="E3" s="8"/>
      <c r="F3" s="8"/>
      <c r="G3" s="8"/>
      <c r="H3" s="8"/>
    </row>
    <row r="4" spans="1:27" x14ac:dyDescent="0.25">
      <c r="G4" s="2"/>
    </row>
    <row r="5" spans="1:27" x14ac:dyDescent="0.25">
      <c r="A5" s="74" t="s">
        <v>32</v>
      </c>
      <c r="G5" s="2"/>
    </row>
    <row r="6" spans="1:27" x14ac:dyDescent="0.25">
      <c r="G6" s="2"/>
    </row>
    <row r="7" spans="1:27" s="5" customFormat="1" ht="30" x14ac:dyDescent="0.25">
      <c r="A7" s="75" t="s">
        <v>33</v>
      </c>
      <c r="B7" s="4" t="s">
        <v>34</v>
      </c>
      <c r="C7" s="4" t="s">
        <v>144</v>
      </c>
      <c r="D7" s="4" t="s">
        <v>148</v>
      </c>
      <c r="E7" s="4" t="s">
        <v>20</v>
      </c>
    </row>
    <row r="8" spans="1:27" x14ac:dyDescent="0.25">
      <c r="A8" s="76" t="s">
        <v>150</v>
      </c>
      <c r="B8" s="6" t="s">
        <v>151</v>
      </c>
      <c r="C8" s="13">
        <f>JobSummaryItemId12159</f>
        <v>14571.673990507959</v>
      </c>
      <c r="D8" s="13">
        <f>JobSummaryItemId12155</f>
        <v>5888.3499976754192</v>
      </c>
      <c r="E8" s="22">
        <f>SUM(C8:D8)</f>
        <v>20460.023988183377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x14ac:dyDescent="0.25">
      <c r="A9" s="76"/>
      <c r="B9" s="6"/>
      <c r="C9" s="13"/>
      <c r="D9" s="13"/>
      <c r="E9" s="2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x14ac:dyDescent="0.25">
      <c r="A10" s="76"/>
      <c r="B10" s="6"/>
      <c r="C10" s="13"/>
      <c r="D10" s="13"/>
      <c r="E10" s="2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thickBot="1" x14ac:dyDescent="0.3">
      <c r="E11" s="21">
        <f>SUM(E8:E10)</f>
        <v>20460.023988183377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G52"/>
  <sheetViews>
    <sheetView workbookViewId="0">
      <selection activeCell="B21" sqref="B21"/>
    </sheetView>
  </sheetViews>
  <sheetFormatPr defaultColWidth="8.85546875" defaultRowHeight="15" x14ac:dyDescent="0.25"/>
  <cols>
    <col min="1" max="1" width="11.28515625" style="2" customWidth="1"/>
    <col min="2" max="2" width="34" style="7" customWidth="1"/>
    <col min="3" max="7" width="12.140625" style="2" customWidth="1"/>
    <col min="8" max="16384" width="8.85546875" style="2"/>
  </cols>
  <sheetData>
    <row r="1" spans="1:7" x14ac:dyDescent="0.25">
      <c r="A1" s="1" t="s">
        <v>0</v>
      </c>
      <c r="B1" s="8" t="s">
        <v>153</v>
      </c>
      <c r="C1" s="8"/>
      <c r="D1" s="8"/>
      <c r="E1" s="8"/>
      <c r="F1" s="8"/>
    </row>
    <row r="2" spans="1:7" x14ac:dyDescent="0.25">
      <c r="A2" s="1" t="s">
        <v>64</v>
      </c>
      <c r="B2" s="8">
        <v>1234</v>
      </c>
      <c r="C2" s="8"/>
      <c r="D2" s="8"/>
      <c r="E2" s="8"/>
      <c r="F2" s="8"/>
      <c r="G2" s="8"/>
    </row>
    <row r="3" spans="1:7" x14ac:dyDescent="0.25">
      <c r="A3" s="1" t="s">
        <v>1</v>
      </c>
      <c r="B3" s="8" t="s">
        <v>154</v>
      </c>
      <c r="C3" s="8"/>
      <c r="D3" s="8"/>
      <c r="E3" s="8"/>
      <c r="F3" s="8"/>
      <c r="G3" s="8"/>
    </row>
    <row r="4" spans="1:7" x14ac:dyDescent="0.25">
      <c r="A4" s="8"/>
      <c r="B4" s="9"/>
    </row>
    <row r="5" spans="1:7" x14ac:dyDescent="0.25">
      <c r="A5" s="3" t="s">
        <v>22</v>
      </c>
      <c r="B5" s="9"/>
      <c r="E5" s="18">
        <v>0.3</v>
      </c>
    </row>
    <row r="6" spans="1:7" x14ac:dyDescent="0.25">
      <c r="B6" s="2"/>
    </row>
    <row r="7" spans="1:7" x14ac:dyDescent="0.25">
      <c r="B7" s="1" t="s">
        <v>6</v>
      </c>
      <c r="C7" s="10" t="s">
        <v>17</v>
      </c>
      <c r="D7" s="5" t="s">
        <v>18</v>
      </c>
      <c r="E7" s="5" t="s">
        <v>21</v>
      </c>
      <c r="F7" s="5" t="s">
        <v>19</v>
      </c>
      <c r="G7" s="5" t="s">
        <v>20</v>
      </c>
    </row>
    <row r="8" spans="1:7" x14ac:dyDescent="0.25">
      <c r="B8" s="1" t="s">
        <v>145</v>
      </c>
      <c r="C8" s="9">
        <f>'RW-Main Roof'!MATERIALTOTAL</f>
        <v>7940.0599926984296</v>
      </c>
      <c r="D8" s="7">
        <f>'RW-Main Roof'!LABOURTOTAL</f>
        <v>3268.9200000000005</v>
      </c>
      <c r="E8" s="17">
        <f>MarkupPercentage</f>
        <v>0.3</v>
      </c>
      <c r="F8" s="7">
        <f>(C8+D8)*E8</f>
        <v>3362.6939978095293</v>
      </c>
      <c r="G8" s="7">
        <f>C8+D8+F8</f>
        <v>14571.673990507959</v>
      </c>
    </row>
    <row r="9" spans="1:7" x14ac:dyDescent="0.25">
      <c r="B9" s="1" t="s">
        <v>149</v>
      </c>
      <c r="C9" s="9">
        <f>'RW-Garage'!MATERIALTOTAL</f>
        <v>3371.8999982118607</v>
      </c>
      <c r="D9" s="7">
        <f>'RW-Garage'!LABOURTOTAL</f>
        <v>1157.6000000000001</v>
      </c>
      <c r="E9" s="17">
        <f>MarkupPercentage</f>
        <v>0.3</v>
      </c>
      <c r="F9" s="7">
        <f>(C9+D9)*E9</f>
        <v>1358.8499994635581</v>
      </c>
      <c r="G9" s="7">
        <f>C9+D9+F9</f>
        <v>5888.3499976754192</v>
      </c>
    </row>
    <row r="10" spans="1:7" x14ac:dyDescent="0.25">
      <c r="B10" s="1"/>
      <c r="C10" s="9"/>
      <c r="D10" s="7"/>
      <c r="E10" s="17"/>
      <c r="F10" s="7"/>
      <c r="G10" s="7"/>
    </row>
    <row r="11" spans="1:7" x14ac:dyDescent="0.25">
      <c r="E11" s="15"/>
      <c r="G11" s="13"/>
    </row>
    <row r="12" spans="1:7" ht="15.75" thickBot="1" x14ac:dyDescent="0.3">
      <c r="B12" s="11"/>
      <c r="D12" s="12"/>
      <c r="G12" s="19">
        <f>SUM(G8:G11)</f>
        <v>20460.023988183377</v>
      </c>
    </row>
    <row r="13" spans="1:7" ht="15.75" thickTop="1" x14ac:dyDescent="0.25"/>
    <row r="17" spans="1:4" x14ac:dyDescent="0.25">
      <c r="C17" s="13"/>
    </row>
    <row r="18" spans="1:4" x14ac:dyDescent="0.25">
      <c r="C18" s="13"/>
    </row>
    <row r="19" spans="1:4" x14ac:dyDescent="0.25">
      <c r="C19" s="13"/>
    </row>
    <row r="20" spans="1:4" x14ac:dyDescent="0.25">
      <c r="A20" s="14"/>
      <c r="C20" s="13"/>
    </row>
    <row r="21" spans="1:4" x14ac:dyDescent="0.25">
      <c r="B21" s="11"/>
      <c r="D21" s="12"/>
    </row>
    <row r="26" spans="1:4" x14ac:dyDescent="0.25">
      <c r="C26" s="13"/>
    </row>
    <row r="27" spans="1:4" x14ac:dyDescent="0.25">
      <c r="C27" s="13"/>
    </row>
    <row r="28" spans="1:4" x14ac:dyDescent="0.25">
      <c r="C28" s="13"/>
    </row>
    <row r="29" spans="1:4" x14ac:dyDescent="0.25">
      <c r="A29" s="14"/>
      <c r="C29" s="13"/>
    </row>
    <row r="30" spans="1:4" x14ac:dyDescent="0.25">
      <c r="B30" s="11"/>
      <c r="D30" s="12"/>
    </row>
    <row r="35" spans="1:4" x14ac:dyDescent="0.25">
      <c r="C35" s="13"/>
    </row>
    <row r="36" spans="1:4" x14ac:dyDescent="0.25">
      <c r="C36" s="13"/>
    </row>
    <row r="37" spans="1:4" x14ac:dyDescent="0.25">
      <c r="C37" s="13"/>
    </row>
    <row r="38" spans="1:4" x14ac:dyDescent="0.25">
      <c r="A38" s="14"/>
      <c r="C38" s="13"/>
    </row>
    <row r="39" spans="1:4" x14ac:dyDescent="0.25">
      <c r="B39" s="11"/>
      <c r="D39" s="12"/>
    </row>
    <row r="44" spans="1:4" x14ac:dyDescent="0.25">
      <c r="A44" s="15"/>
    </row>
    <row r="46" spans="1:4" x14ac:dyDescent="0.25">
      <c r="A46" s="15"/>
      <c r="B46" s="16"/>
      <c r="C46" s="15"/>
      <c r="D46" s="15"/>
    </row>
    <row r="47" spans="1:4" x14ac:dyDescent="0.25">
      <c r="A47" s="15"/>
      <c r="B47" s="16"/>
      <c r="C47" s="15"/>
      <c r="D47" s="15"/>
    </row>
    <row r="48" spans="1:4" x14ac:dyDescent="0.25">
      <c r="A48" s="15"/>
      <c r="B48" s="16"/>
      <c r="C48" s="15"/>
      <c r="D48" s="15"/>
    </row>
    <row r="49" spans="1:4" x14ac:dyDescent="0.25">
      <c r="A49" s="15"/>
      <c r="B49" s="16"/>
      <c r="C49" s="15"/>
      <c r="D49" s="15"/>
    </row>
    <row r="50" spans="1:4" x14ac:dyDescent="0.25">
      <c r="A50" s="15"/>
      <c r="B50" s="16"/>
      <c r="C50" s="15"/>
      <c r="D50" s="15"/>
    </row>
    <row r="51" spans="1:4" x14ac:dyDescent="0.25">
      <c r="A51" s="15"/>
      <c r="B51" s="16"/>
      <c r="C51" s="15"/>
      <c r="D51" s="15"/>
    </row>
    <row r="52" spans="1:4" x14ac:dyDescent="0.25">
      <c r="A52" s="15"/>
      <c r="B52" s="16"/>
      <c r="C52" s="15"/>
      <c r="D52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85"/>
  <sheetViews>
    <sheetView workbookViewId="0">
      <selection activeCell="C7" sqref="C7"/>
    </sheetView>
  </sheetViews>
  <sheetFormatPr defaultColWidth="8.85546875" defaultRowHeight="12.75" x14ac:dyDescent="0.2"/>
  <cols>
    <col min="1" max="1" width="18.5703125" style="24" customWidth="1"/>
    <col min="2" max="2" width="11" style="24" customWidth="1"/>
    <col min="3" max="3" width="12.85546875" style="24" customWidth="1"/>
    <col min="4" max="4" width="46.85546875" style="24" customWidth="1"/>
    <col min="5" max="5" width="10" style="24" customWidth="1"/>
    <col min="6" max="6" width="9.5703125" style="24" customWidth="1"/>
    <col min="7" max="7" width="9.85546875" style="45" customWidth="1"/>
    <col min="8" max="8" width="12.85546875" style="24" customWidth="1"/>
    <col min="9" max="10" width="8.85546875" style="24"/>
    <col min="11" max="11" width="13.28515625" style="24" bestFit="1" customWidth="1"/>
    <col min="12" max="12" width="15.85546875" style="24" customWidth="1"/>
    <col min="13" max="13" width="13.140625" style="24" bestFit="1" customWidth="1"/>
    <col min="14" max="14" width="15.85546875" style="24" customWidth="1"/>
    <col min="15" max="16384" width="8.85546875" style="24"/>
  </cols>
  <sheetData>
    <row r="1" spans="1:14" x14ac:dyDescent="0.2">
      <c r="A1" s="23" t="s">
        <v>0</v>
      </c>
      <c r="B1" s="39" t="s">
        <v>153</v>
      </c>
      <c r="C1" s="39"/>
      <c r="D1" s="39"/>
      <c r="E1" s="39"/>
      <c r="F1" s="39"/>
      <c r="K1" s="94" t="s">
        <v>35</v>
      </c>
      <c r="L1" s="94"/>
      <c r="M1" s="94"/>
      <c r="N1" s="94"/>
    </row>
    <row r="2" spans="1:14" x14ac:dyDescent="0.2">
      <c r="A2" s="23" t="s">
        <v>64</v>
      </c>
      <c r="B2" s="39">
        <v>1234</v>
      </c>
      <c r="C2" s="39"/>
      <c r="D2" s="39"/>
      <c r="E2" s="39"/>
      <c r="F2" s="39"/>
      <c r="G2" s="39"/>
      <c r="K2" s="42" t="s">
        <v>17</v>
      </c>
      <c r="L2" s="43">
        <f>SiteSummaryMaterialTotal</f>
        <v>11311.959990910293</v>
      </c>
      <c r="M2" s="42" t="s">
        <v>36</v>
      </c>
      <c r="N2" s="43">
        <f>JobSummaryTotal</f>
        <v>20460.023988183377</v>
      </c>
    </row>
    <row r="3" spans="1:14" x14ac:dyDescent="0.2">
      <c r="A3" s="23" t="s">
        <v>1</v>
      </c>
      <c r="B3" s="39" t="s">
        <v>154</v>
      </c>
      <c r="C3" s="39"/>
      <c r="D3" s="39"/>
      <c r="E3" s="39"/>
      <c r="F3" s="39"/>
      <c r="G3" s="39"/>
      <c r="K3" s="42" t="s">
        <v>18</v>
      </c>
      <c r="L3" s="43">
        <f>SiteSummaryLabourTotal</f>
        <v>4426.5200676441191</v>
      </c>
      <c r="M3" s="42" t="s">
        <v>37</v>
      </c>
      <c r="N3" s="43">
        <f>SiteScheduleTotal</f>
        <v>20460.023988183377</v>
      </c>
    </row>
    <row r="4" spans="1:14" x14ac:dyDescent="0.2">
      <c r="K4" s="42" t="s">
        <v>20</v>
      </c>
      <c r="L4" s="43">
        <f>L2+L3</f>
        <v>15738.480058554411</v>
      </c>
      <c r="M4" s="42"/>
      <c r="N4" s="49"/>
    </row>
    <row r="5" spans="1:14" x14ac:dyDescent="0.2">
      <c r="A5" s="93" t="s">
        <v>23</v>
      </c>
      <c r="B5" s="93"/>
      <c r="C5" s="93"/>
      <c r="D5" s="93"/>
      <c r="E5" s="93"/>
      <c r="F5" s="93"/>
      <c r="G5" s="93"/>
    </row>
    <row r="6" spans="1:14" x14ac:dyDescent="0.2">
      <c r="A6" s="93"/>
      <c r="B6" s="93"/>
      <c r="C6" s="93"/>
      <c r="D6" s="93"/>
      <c r="E6" s="93"/>
      <c r="F6" s="93"/>
      <c r="G6" s="93"/>
    </row>
    <row r="7" spans="1:14" x14ac:dyDescent="0.2">
      <c r="A7" s="23"/>
      <c r="B7" s="44"/>
      <c r="C7" s="44"/>
      <c r="D7" s="44"/>
      <c r="E7" s="44"/>
    </row>
    <row r="8" spans="1:14" x14ac:dyDescent="0.2">
      <c r="A8" s="46" t="s">
        <v>24</v>
      </c>
      <c r="B8" s="47" t="s">
        <v>25</v>
      </c>
      <c r="C8" s="47" t="s">
        <v>26</v>
      </c>
      <c r="D8" s="47" t="s">
        <v>27</v>
      </c>
      <c r="E8" s="47" t="s">
        <v>9</v>
      </c>
      <c r="F8" s="47" t="s">
        <v>3</v>
      </c>
      <c r="G8" s="47" t="s">
        <v>28</v>
      </c>
      <c r="H8" s="48" t="s">
        <v>16</v>
      </c>
    </row>
    <row r="9" spans="1:14" x14ac:dyDescent="0.2">
      <c r="A9" s="50" t="s">
        <v>66</v>
      </c>
      <c r="B9" s="91" t="s">
        <v>67</v>
      </c>
      <c r="C9" s="52"/>
      <c r="D9" s="53" t="s">
        <v>68</v>
      </c>
      <c r="E9" s="54">
        <v>4087</v>
      </c>
      <c r="F9" s="55">
        <v>1.78</v>
      </c>
      <c r="G9" s="56" t="s">
        <v>69</v>
      </c>
      <c r="H9" s="57">
        <f t="shared" ref="H9:H27" si="0">E9 * F9</f>
        <v>7274.86</v>
      </c>
    </row>
    <row r="10" spans="1:14" x14ac:dyDescent="0.2">
      <c r="A10" s="50" t="s">
        <v>66</v>
      </c>
      <c r="B10" s="91" t="s">
        <v>67</v>
      </c>
      <c r="C10" s="52"/>
      <c r="D10" s="53" t="s">
        <v>70</v>
      </c>
      <c r="E10" s="54">
        <v>125</v>
      </c>
      <c r="F10" s="55">
        <v>5.81</v>
      </c>
      <c r="G10" s="56" t="s">
        <v>69</v>
      </c>
      <c r="H10" s="57">
        <f t="shared" si="0"/>
        <v>726.25</v>
      </c>
    </row>
    <row r="11" spans="1:14" x14ac:dyDescent="0.2">
      <c r="A11" s="50" t="s">
        <v>71</v>
      </c>
      <c r="B11" s="91" t="s">
        <v>72</v>
      </c>
      <c r="C11" s="52" t="s">
        <v>73</v>
      </c>
      <c r="D11" s="53" t="s">
        <v>74</v>
      </c>
      <c r="E11" s="54">
        <v>58</v>
      </c>
      <c r="F11" s="55">
        <v>3.37</v>
      </c>
      <c r="G11" s="56" t="s">
        <v>69</v>
      </c>
      <c r="H11" s="57">
        <f t="shared" si="0"/>
        <v>195.46</v>
      </c>
    </row>
    <row r="12" spans="1:14" x14ac:dyDescent="0.2">
      <c r="A12" s="50" t="s">
        <v>75</v>
      </c>
      <c r="B12" s="91" t="s">
        <v>72</v>
      </c>
      <c r="C12" s="52"/>
      <c r="D12" s="53" t="s">
        <v>76</v>
      </c>
      <c r="E12" s="54">
        <v>5.9999998956918699</v>
      </c>
      <c r="F12" s="55">
        <v>70</v>
      </c>
      <c r="G12" s="56" t="s">
        <v>77</v>
      </c>
      <c r="H12" s="57">
        <f t="shared" si="0"/>
        <v>419.9999926984309</v>
      </c>
    </row>
    <row r="13" spans="1:14" x14ac:dyDescent="0.2">
      <c r="A13" s="50" t="s">
        <v>75</v>
      </c>
      <c r="B13" s="91" t="s">
        <v>72</v>
      </c>
      <c r="C13" s="52"/>
      <c r="D13" s="53" t="s">
        <v>78</v>
      </c>
      <c r="E13" s="54">
        <v>1063</v>
      </c>
      <c r="F13" s="55">
        <v>1</v>
      </c>
      <c r="G13" s="56" t="s">
        <v>79</v>
      </c>
      <c r="H13" s="57">
        <f t="shared" si="0"/>
        <v>1063</v>
      </c>
    </row>
    <row r="14" spans="1:14" x14ac:dyDescent="0.2">
      <c r="A14" s="50" t="s">
        <v>75</v>
      </c>
      <c r="B14" s="91" t="s">
        <v>72</v>
      </c>
      <c r="C14" s="52"/>
      <c r="D14" s="53" t="s">
        <v>80</v>
      </c>
      <c r="E14" s="54">
        <v>232</v>
      </c>
      <c r="F14" s="55">
        <v>1.5</v>
      </c>
      <c r="G14" s="56" t="s">
        <v>79</v>
      </c>
      <c r="H14" s="57">
        <f t="shared" si="0"/>
        <v>348</v>
      </c>
    </row>
    <row r="15" spans="1:14" x14ac:dyDescent="0.2">
      <c r="A15" s="50" t="s">
        <v>75</v>
      </c>
      <c r="B15" s="91" t="s">
        <v>81</v>
      </c>
      <c r="C15" s="52"/>
      <c r="D15" s="53" t="s">
        <v>82</v>
      </c>
      <c r="E15" s="54">
        <v>5</v>
      </c>
      <c r="F15" s="55">
        <v>45</v>
      </c>
      <c r="G15" s="56" t="s">
        <v>83</v>
      </c>
      <c r="H15" s="57">
        <f t="shared" si="0"/>
        <v>225</v>
      </c>
    </row>
    <row r="16" spans="1:14" x14ac:dyDescent="0.2">
      <c r="A16" s="50" t="s">
        <v>75</v>
      </c>
      <c r="B16" s="91" t="s">
        <v>81</v>
      </c>
      <c r="C16" s="52"/>
      <c r="D16" s="53" t="s">
        <v>84</v>
      </c>
      <c r="E16" s="54">
        <v>9</v>
      </c>
      <c r="F16" s="55">
        <v>36.5</v>
      </c>
      <c r="G16" s="56" t="s">
        <v>69</v>
      </c>
      <c r="H16" s="57">
        <f t="shared" si="0"/>
        <v>328.5</v>
      </c>
    </row>
    <row r="17" spans="1:8" x14ac:dyDescent="0.2">
      <c r="A17" s="50" t="s">
        <v>71</v>
      </c>
      <c r="B17" s="91" t="s">
        <v>72</v>
      </c>
      <c r="C17" s="52" t="s">
        <v>85</v>
      </c>
      <c r="D17" s="53" t="s">
        <v>86</v>
      </c>
      <c r="E17" s="54">
        <v>5</v>
      </c>
      <c r="F17" s="55">
        <v>5.05</v>
      </c>
      <c r="G17" s="56" t="s">
        <v>69</v>
      </c>
      <c r="H17" s="57">
        <f t="shared" si="0"/>
        <v>25.25</v>
      </c>
    </row>
    <row r="18" spans="1:8" x14ac:dyDescent="0.2">
      <c r="A18" s="50" t="s">
        <v>75</v>
      </c>
      <c r="B18" s="91" t="s">
        <v>81</v>
      </c>
      <c r="C18" s="52"/>
      <c r="D18" s="53" t="s">
        <v>87</v>
      </c>
      <c r="E18" s="54">
        <v>23</v>
      </c>
      <c r="F18" s="55">
        <v>1.5</v>
      </c>
      <c r="G18" s="56" t="s">
        <v>69</v>
      </c>
      <c r="H18" s="57">
        <f t="shared" si="0"/>
        <v>34.5</v>
      </c>
    </row>
    <row r="19" spans="1:8" x14ac:dyDescent="0.2">
      <c r="A19" s="50" t="s">
        <v>75</v>
      </c>
      <c r="B19" s="91" t="s">
        <v>81</v>
      </c>
      <c r="C19" s="52"/>
      <c r="D19" s="53" t="s">
        <v>88</v>
      </c>
      <c r="E19" s="54">
        <v>4</v>
      </c>
      <c r="F19" s="55">
        <v>11</v>
      </c>
      <c r="G19" s="56" t="s">
        <v>69</v>
      </c>
      <c r="H19" s="57">
        <f t="shared" si="0"/>
        <v>44</v>
      </c>
    </row>
    <row r="20" spans="1:8" x14ac:dyDescent="0.2">
      <c r="A20" s="50" t="s">
        <v>75</v>
      </c>
      <c r="B20" s="91" t="s">
        <v>81</v>
      </c>
      <c r="C20" s="52"/>
      <c r="D20" s="53" t="s">
        <v>89</v>
      </c>
      <c r="E20" s="54">
        <v>34</v>
      </c>
      <c r="F20" s="55">
        <v>1.5</v>
      </c>
      <c r="G20" s="56" t="s">
        <v>69</v>
      </c>
      <c r="H20" s="57">
        <f t="shared" si="0"/>
        <v>51</v>
      </c>
    </row>
    <row r="21" spans="1:8" x14ac:dyDescent="0.2">
      <c r="A21" s="50" t="s">
        <v>75</v>
      </c>
      <c r="B21" s="91" t="s">
        <v>81</v>
      </c>
      <c r="C21" s="52"/>
      <c r="D21" s="53" t="s">
        <v>90</v>
      </c>
      <c r="E21" s="54">
        <v>2</v>
      </c>
      <c r="F21" s="55">
        <v>32</v>
      </c>
      <c r="G21" s="56" t="s">
        <v>69</v>
      </c>
      <c r="H21" s="57">
        <f t="shared" si="0"/>
        <v>64</v>
      </c>
    </row>
    <row r="22" spans="1:8" x14ac:dyDescent="0.2">
      <c r="A22" s="50" t="s">
        <v>75</v>
      </c>
      <c r="B22" s="91" t="s">
        <v>72</v>
      </c>
      <c r="C22" s="52"/>
      <c r="D22" s="53" t="s">
        <v>91</v>
      </c>
      <c r="E22" s="54">
        <v>18.9999998807907</v>
      </c>
      <c r="F22" s="55">
        <v>15</v>
      </c>
      <c r="G22" s="56" t="s">
        <v>92</v>
      </c>
      <c r="H22" s="57">
        <f t="shared" si="0"/>
        <v>284.99999821186049</v>
      </c>
    </row>
    <row r="23" spans="1:8" x14ac:dyDescent="0.2">
      <c r="A23" s="50" t="s">
        <v>75</v>
      </c>
      <c r="B23" s="91" t="s">
        <v>72</v>
      </c>
      <c r="C23" s="52"/>
      <c r="D23" s="53" t="s">
        <v>93</v>
      </c>
      <c r="E23" s="54">
        <v>10</v>
      </c>
      <c r="F23" s="55">
        <v>4.5</v>
      </c>
      <c r="G23" s="56" t="s">
        <v>92</v>
      </c>
      <c r="H23" s="57">
        <f t="shared" si="0"/>
        <v>45</v>
      </c>
    </row>
    <row r="24" spans="1:8" x14ac:dyDescent="0.2">
      <c r="A24" s="50" t="s">
        <v>75</v>
      </c>
      <c r="B24" s="91" t="s">
        <v>94</v>
      </c>
      <c r="C24" s="52"/>
      <c r="D24" s="53" t="s">
        <v>95</v>
      </c>
      <c r="E24" s="54">
        <v>3</v>
      </c>
      <c r="F24" s="55">
        <v>7.9</v>
      </c>
      <c r="G24" s="56" t="s">
        <v>79</v>
      </c>
      <c r="H24" s="57">
        <f t="shared" si="0"/>
        <v>23.700000000000003</v>
      </c>
    </row>
    <row r="25" spans="1:8" x14ac:dyDescent="0.2">
      <c r="A25" s="50" t="s">
        <v>75</v>
      </c>
      <c r="B25" s="91" t="s">
        <v>94</v>
      </c>
      <c r="C25" s="52"/>
      <c r="D25" s="53" t="s">
        <v>96</v>
      </c>
      <c r="E25" s="54">
        <v>3</v>
      </c>
      <c r="F25" s="55">
        <v>9.48</v>
      </c>
      <c r="G25" s="56" t="s">
        <v>79</v>
      </c>
      <c r="H25" s="57">
        <f t="shared" si="0"/>
        <v>28.44</v>
      </c>
    </row>
    <row r="26" spans="1:8" x14ac:dyDescent="0.2">
      <c r="A26" s="50" t="s">
        <v>97</v>
      </c>
      <c r="B26" s="91" t="s">
        <v>72</v>
      </c>
      <c r="C26" s="52"/>
      <c r="D26" s="53" t="s">
        <v>98</v>
      </c>
      <c r="E26" s="54">
        <v>1</v>
      </c>
      <c r="F26" s="55">
        <v>15</v>
      </c>
      <c r="G26" s="56" t="s">
        <v>69</v>
      </c>
      <c r="H26" s="57">
        <f t="shared" si="0"/>
        <v>15</v>
      </c>
    </row>
    <row r="27" spans="1:8" x14ac:dyDescent="0.2">
      <c r="A27" s="50" t="s">
        <v>75</v>
      </c>
      <c r="B27" s="91" t="s">
        <v>72</v>
      </c>
      <c r="C27" s="52"/>
      <c r="D27" s="53" t="s">
        <v>99</v>
      </c>
      <c r="E27" s="54">
        <v>23</v>
      </c>
      <c r="F27" s="55">
        <v>5</v>
      </c>
      <c r="G27" s="56" t="s">
        <v>69</v>
      </c>
      <c r="H27" s="57">
        <f t="shared" si="0"/>
        <v>115</v>
      </c>
    </row>
    <row r="28" spans="1:8" x14ac:dyDescent="0.2">
      <c r="A28" s="50"/>
      <c r="B28" s="51"/>
      <c r="C28" s="52"/>
      <c r="D28" s="53"/>
      <c r="E28" s="54"/>
      <c r="F28" s="55"/>
      <c r="G28" s="56"/>
      <c r="H28" s="57"/>
    </row>
    <row r="29" spans="1:8" ht="13.5" thickBot="1" x14ac:dyDescent="0.25">
      <c r="B29" s="58"/>
      <c r="C29" s="29"/>
      <c r="D29" s="29"/>
      <c r="E29" s="29"/>
      <c r="F29" s="59"/>
      <c r="G29" s="29" t="s">
        <v>20</v>
      </c>
      <c r="H29" s="60">
        <f>SUM(H9:H28)</f>
        <v>11311.959990910293</v>
      </c>
    </row>
    <row r="30" spans="1:8" ht="13.5" thickTop="1" x14ac:dyDescent="0.2">
      <c r="A30" s="50"/>
      <c r="B30" s="50"/>
      <c r="C30" s="50"/>
      <c r="D30" s="50"/>
      <c r="E30" s="61"/>
      <c r="F30" s="62"/>
      <c r="G30" s="56"/>
      <c r="H30" s="57"/>
    </row>
    <row r="31" spans="1:8" x14ac:dyDescent="0.2">
      <c r="C31" s="63"/>
    </row>
    <row r="32" spans="1:8" x14ac:dyDescent="0.2">
      <c r="A32" s="93" t="s">
        <v>29</v>
      </c>
      <c r="B32" s="93"/>
      <c r="C32" s="93"/>
      <c r="D32" s="93"/>
      <c r="E32" s="93"/>
      <c r="F32" s="93"/>
      <c r="G32" s="93"/>
    </row>
    <row r="33" spans="1:8" x14ac:dyDescent="0.2">
      <c r="A33" s="93"/>
      <c r="B33" s="93"/>
      <c r="C33" s="93"/>
      <c r="D33" s="93"/>
      <c r="E33" s="93"/>
      <c r="F33" s="93"/>
      <c r="G33" s="93"/>
    </row>
    <row r="34" spans="1:8" x14ac:dyDescent="0.2">
      <c r="A34" s="23"/>
      <c r="B34" s="44"/>
      <c r="C34" s="44"/>
      <c r="D34" s="44"/>
      <c r="E34" s="44"/>
    </row>
    <row r="35" spans="1:8" x14ac:dyDescent="0.2">
      <c r="A35" s="64" t="s">
        <v>30</v>
      </c>
      <c r="B35" s="65"/>
      <c r="C35" s="65" t="s">
        <v>31</v>
      </c>
      <c r="D35" s="65"/>
      <c r="E35" s="47" t="s">
        <v>9</v>
      </c>
      <c r="F35" s="47" t="s">
        <v>4</v>
      </c>
      <c r="G35" s="47" t="s">
        <v>7</v>
      </c>
      <c r="H35" s="48" t="s">
        <v>16</v>
      </c>
    </row>
    <row r="36" spans="1:8" x14ac:dyDescent="0.2">
      <c r="A36" s="24" t="s">
        <v>100</v>
      </c>
      <c r="C36" s="24" t="s">
        <v>68</v>
      </c>
      <c r="E36" s="54">
        <v>181.16000366210938</v>
      </c>
      <c r="F36" s="66" t="s">
        <v>101</v>
      </c>
      <c r="G36" s="55">
        <v>15</v>
      </c>
      <c r="H36" s="57">
        <f t="shared" ref="H36:H48" si="1">E36 * G36</f>
        <v>2717.4000549316406</v>
      </c>
    </row>
    <row r="37" spans="1:8" x14ac:dyDescent="0.2">
      <c r="A37" s="24" t="s">
        <v>41</v>
      </c>
      <c r="C37" s="24" t="s">
        <v>68</v>
      </c>
      <c r="E37" s="54">
        <v>43.299999237060547</v>
      </c>
      <c r="F37" s="66" t="s">
        <v>102</v>
      </c>
      <c r="G37" s="55">
        <v>5</v>
      </c>
      <c r="H37" s="57">
        <f t="shared" si="1"/>
        <v>216.49999618530273</v>
      </c>
    </row>
    <row r="38" spans="1:8" x14ac:dyDescent="0.2">
      <c r="A38" s="24" t="s">
        <v>103</v>
      </c>
      <c r="C38" s="24" t="s">
        <v>68</v>
      </c>
      <c r="E38" s="54">
        <v>36.560000419616699</v>
      </c>
      <c r="F38" s="66" t="s">
        <v>102</v>
      </c>
      <c r="G38" s="55">
        <v>5</v>
      </c>
      <c r="H38" s="57">
        <f t="shared" si="1"/>
        <v>182.8000020980835</v>
      </c>
    </row>
    <row r="39" spans="1:8" x14ac:dyDescent="0.2">
      <c r="A39" s="24" t="s">
        <v>43</v>
      </c>
      <c r="C39" s="24" t="s">
        <v>68</v>
      </c>
      <c r="E39" s="54">
        <v>5.5199999809265137</v>
      </c>
      <c r="F39" s="66" t="s">
        <v>102</v>
      </c>
      <c r="G39" s="55">
        <v>20</v>
      </c>
      <c r="H39" s="57">
        <f t="shared" si="1"/>
        <v>110.39999961853027</v>
      </c>
    </row>
    <row r="40" spans="1:8" x14ac:dyDescent="0.2">
      <c r="A40" s="24" t="s">
        <v>54</v>
      </c>
      <c r="C40" s="24" t="s">
        <v>68</v>
      </c>
      <c r="E40" s="54">
        <v>24.800000190734863</v>
      </c>
      <c r="F40" s="66" t="s">
        <v>102</v>
      </c>
      <c r="G40" s="55">
        <v>5</v>
      </c>
      <c r="H40" s="57">
        <f t="shared" si="1"/>
        <v>124.00000095367432</v>
      </c>
    </row>
    <row r="41" spans="1:8" x14ac:dyDescent="0.2">
      <c r="A41" s="24" t="s">
        <v>57</v>
      </c>
      <c r="C41" s="24" t="s">
        <v>68</v>
      </c>
      <c r="E41" s="54">
        <v>1.3600000143051147</v>
      </c>
      <c r="F41" s="66" t="s">
        <v>102</v>
      </c>
      <c r="G41" s="55">
        <v>5</v>
      </c>
      <c r="H41" s="57">
        <f t="shared" si="1"/>
        <v>6.8000000715255737</v>
      </c>
    </row>
    <row r="42" spans="1:8" x14ac:dyDescent="0.2">
      <c r="A42" s="24" t="s">
        <v>104</v>
      </c>
      <c r="C42" s="24" t="s">
        <v>68</v>
      </c>
      <c r="E42" s="54">
        <v>181.16000366210938</v>
      </c>
      <c r="F42" s="66" t="s">
        <v>101</v>
      </c>
      <c r="G42" s="55">
        <v>0</v>
      </c>
      <c r="H42" s="57">
        <f t="shared" si="1"/>
        <v>0</v>
      </c>
    </row>
    <row r="43" spans="1:8" x14ac:dyDescent="0.2">
      <c r="A43" s="24" t="s">
        <v>105</v>
      </c>
      <c r="C43" s="24" t="s">
        <v>68</v>
      </c>
      <c r="E43" s="54">
        <v>181.16000366210938</v>
      </c>
      <c r="F43" s="66" t="s">
        <v>101</v>
      </c>
      <c r="G43" s="55">
        <v>0</v>
      </c>
      <c r="H43" s="57">
        <f t="shared" si="1"/>
        <v>0</v>
      </c>
    </row>
    <row r="44" spans="1:8" x14ac:dyDescent="0.2">
      <c r="A44" s="24" t="s">
        <v>106</v>
      </c>
      <c r="C44" s="24" t="s">
        <v>68</v>
      </c>
      <c r="E44" s="54">
        <v>126.48000335693359</v>
      </c>
      <c r="F44" s="66" t="s">
        <v>101</v>
      </c>
      <c r="G44" s="55">
        <v>4</v>
      </c>
      <c r="H44" s="57">
        <f t="shared" si="1"/>
        <v>505.92001342773438</v>
      </c>
    </row>
    <row r="45" spans="1:8" x14ac:dyDescent="0.2">
      <c r="A45" s="24" t="s">
        <v>107</v>
      </c>
      <c r="C45" s="24" t="s">
        <v>68</v>
      </c>
      <c r="E45" s="54">
        <v>4087</v>
      </c>
      <c r="F45" s="66" t="s">
        <v>69</v>
      </c>
      <c r="G45" s="55">
        <v>0.1</v>
      </c>
      <c r="H45" s="57">
        <f t="shared" si="1"/>
        <v>408.70000000000005</v>
      </c>
    </row>
    <row r="46" spans="1:8" x14ac:dyDescent="0.2">
      <c r="A46" s="24" t="s">
        <v>108</v>
      </c>
      <c r="C46" s="24" t="s">
        <v>68</v>
      </c>
      <c r="E46" s="54">
        <v>1.3600000143051147</v>
      </c>
      <c r="F46" s="66" t="s">
        <v>102</v>
      </c>
      <c r="G46" s="55">
        <v>15</v>
      </c>
      <c r="H46" s="57">
        <f t="shared" si="1"/>
        <v>20.400000214576721</v>
      </c>
    </row>
    <row r="47" spans="1:8" x14ac:dyDescent="0.2">
      <c r="A47" s="24" t="s">
        <v>109</v>
      </c>
      <c r="C47" s="24" t="s">
        <v>68</v>
      </c>
      <c r="E47" s="54">
        <v>1.3600000143051147</v>
      </c>
      <c r="F47" s="66" t="s">
        <v>102</v>
      </c>
      <c r="G47" s="55">
        <v>10</v>
      </c>
      <c r="H47" s="57">
        <f t="shared" si="1"/>
        <v>13.600000143051147</v>
      </c>
    </row>
    <row r="48" spans="1:8" x14ac:dyDescent="0.2">
      <c r="A48" s="24" t="s">
        <v>110</v>
      </c>
      <c r="C48" s="24" t="s">
        <v>68</v>
      </c>
      <c r="E48" s="54">
        <v>4</v>
      </c>
      <c r="F48" s="66"/>
      <c r="G48" s="55">
        <v>30</v>
      </c>
      <c r="H48" s="57">
        <f t="shared" si="1"/>
        <v>120</v>
      </c>
    </row>
    <row r="49" spans="1:11" x14ac:dyDescent="0.2">
      <c r="E49" s="54"/>
      <c r="F49" s="66"/>
      <c r="G49" s="55"/>
      <c r="H49" s="57"/>
    </row>
    <row r="50" spans="1:11" ht="13.5" thickBot="1" x14ac:dyDescent="0.25">
      <c r="C50" s="29"/>
      <c r="D50" s="29"/>
      <c r="E50" s="29"/>
      <c r="F50" s="67"/>
      <c r="G50" s="29" t="s">
        <v>20</v>
      </c>
      <c r="H50" s="60">
        <f>SUM(H36:H49)</f>
        <v>4426.5200676441191</v>
      </c>
    </row>
    <row r="51" spans="1:11" ht="13.5" thickTop="1" x14ac:dyDescent="0.2">
      <c r="B51" s="57"/>
      <c r="F51" s="66"/>
      <c r="G51" s="68"/>
    </row>
    <row r="52" spans="1:11" x14ac:dyDescent="0.2">
      <c r="B52" s="57"/>
      <c r="F52" s="66"/>
    </row>
    <row r="53" spans="1:11" x14ac:dyDescent="0.2">
      <c r="A53" s="69"/>
      <c r="B53" s="57"/>
      <c r="F53" s="66"/>
    </row>
    <row r="54" spans="1:11" x14ac:dyDescent="0.2">
      <c r="C54" s="63"/>
    </row>
    <row r="59" spans="1:11" x14ac:dyDescent="0.2">
      <c r="B59" s="57"/>
    </row>
    <row r="60" spans="1:11" x14ac:dyDescent="0.2">
      <c r="B60" s="57"/>
      <c r="K60" s="70"/>
    </row>
    <row r="61" spans="1:11" x14ac:dyDescent="0.2">
      <c r="B61" s="57"/>
      <c r="K61" s="71"/>
    </row>
    <row r="62" spans="1:11" x14ac:dyDescent="0.2">
      <c r="A62" s="69"/>
      <c r="B62" s="57"/>
    </row>
    <row r="63" spans="1:11" x14ac:dyDescent="0.2">
      <c r="C63" s="63"/>
    </row>
    <row r="65" spans="1:11" x14ac:dyDescent="0.2">
      <c r="K65" s="71"/>
    </row>
    <row r="68" spans="1:11" x14ac:dyDescent="0.2">
      <c r="B68" s="57"/>
    </row>
    <row r="69" spans="1:11" x14ac:dyDescent="0.2">
      <c r="B69" s="57"/>
    </row>
    <row r="70" spans="1:11" x14ac:dyDescent="0.2">
      <c r="B70" s="57"/>
    </row>
    <row r="71" spans="1:11" x14ac:dyDescent="0.2">
      <c r="A71" s="69"/>
      <c r="B71" s="57"/>
    </row>
    <row r="72" spans="1:11" x14ac:dyDescent="0.2">
      <c r="C72" s="63"/>
    </row>
    <row r="77" spans="1:11" x14ac:dyDescent="0.2">
      <c r="A77" s="62"/>
    </row>
    <row r="79" spans="1:11" x14ac:dyDescent="0.2">
      <c r="A79" s="62"/>
      <c r="B79" s="62"/>
      <c r="C79" s="62"/>
    </row>
    <row r="80" spans="1:11" x14ac:dyDescent="0.2">
      <c r="A80" s="62"/>
      <c r="B80" s="62"/>
      <c r="C80" s="62"/>
    </row>
    <row r="81" spans="1:3" x14ac:dyDescent="0.2">
      <c r="A81" s="62"/>
      <c r="B81" s="62"/>
      <c r="C81" s="62"/>
    </row>
    <row r="82" spans="1:3" x14ac:dyDescent="0.2">
      <c r="A82" s="62"/>
      <c r="B82" s="62"/>
      <c r="C82" s="62"/>
    </row>
    <row r="83" spans="1:3" x14ac:dyDescent="0.2">
      <c r="A83" s="62"/>
      <c r="B83" s="62"/>
      <c r="C83" s="62"/>
    </row>
    <row r="84" spans="1:3" x14ac:dyDescent="0.2">
      <c r="A84" s="62"/>
      <c r="B84" s="62"/>
      <c r="C84" s="62"/>
    </row>
    <row r="85" spans="1:3" x14ac:dyDescent="0.2">
      <c r="A85" s="62"/>
      <c r="B85" s="62"/>
      <c r="C85" s="62"/>
    </row>
  </sheetData>
  <mergeCells count="5">
    <mergeCell ref="A32:G32"/>
    <mergeCell ref="A33:G33"/>
    <mergeCell ref="K1:N1"/>
    <mergeCell ref="A5:G5"/>
    <mergeCell ref="A6:G6"/>
  </mergeCells>
  <conditionalFormatting sqref="G9:G28">
    <cfRule type="cellIs" dxfId="2" priority="1" operator="equal">
      <formula>"Not Set"</formula>
    </cfRule>
  </conditionalFormatting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U22"/>
  <sheetViews>
    <sheetView workbookViewId="0">
      <pane xSplit="4" ySplit="9" topLeftCell="E10" activePane="bottomRight" state="frozen"/>
      <selection activeCell="A45" sqref="A45"/>
      <selection pane="topRight" activeCell="A45" sqref="A45"/>
      <selection pane="bottomLeft" activeCell="A45" sqref="A45"/>
      <selection pane="bottomRight" activeCell="B5" sqref="B5"/>
    </sheetView>
  </sheetViews>
  <sheetFormatPr defaultRowHeight="12.75" x14ac:dyDescent="0.2"/>
  <cols>
    <col min="1" max="1" width="18.42578125" style="24" customWidth="1"/>
    <col min="2" max="2" width="29" style="24" customWidth="1"/>
    <col min="3" max="3" width="25.5703125" style="24" customWidth="1"/>
    <col min="4" max="4" width="25.42578125" style="24" customWidth="1"/>
    <col min="5" max="5" width="23.140625" style="24" customWidth="1"/>
    <col min="6" max="6" width="12.42578125" style="24" bestFit="1" customWidth="1"/>
    <col min="7" max="21" width="13.42578125" style="24" customWidth="1"/>
    <col min="22" max="16384" width="9.140625" style="24"/>
  </cols>
  <sheetData>
    <row r="1" spans="1:21" x14ac:dyDescent="0.2">
      <c r="A1" s="23" t="s">
        <v>0</v>
      </c>
      <c r="B1" s="39" t="s">
        <v>153</v>
      </c>
      <c r="C1" s="39"/>
      <c r="D1" s="39"/>
      <c r="E1" s="39"/>
      <c r="F1" s="39"/>
      <c r="G1" s="90"/>
      <c r="H1" s="26"/>
      <c r="I1" s="39"/>
      <c r="J1" s="39"/>
      <c r="K1" s="45"/>
    </row>
    <row r="2" spans="1:21" x14ac:dyDescent="0.2">
      <c r="A2" s="23" t="s">
        <v>64</v>
      </c>
      <c r="B2" s="39">
        <v>1234</v>
      </c>
      <c r="C2" s="39"/>
      <c r="D2" s="39"/>
      <c r="E2" s="39"/>
      <c r="F2" s="39"/>
      <c r="G2" s="39"/>
      <c r="H2" s="26"/>
      <c r="I2" s="39"/>
      <c r="J2" s="39"/>
      <c r="K2" s="45"/>
    </row>
    <row r="3" spans="1:21" x14ac:dyDescent="0.2">
      <c r="A3" s="23" t="s">
        <v>1</v>
      </c>
      <c r="B3" s="39" t="s">
        <v>154</v>
      </c>
      <c r="C3" s="39"/>
      <c r="D3" s="39"/>
      <c r="E3" s="39"/>
      <c r="F3" s="39"/>
      <c r="G3" s="39"/>
      <c r="H3" s="26"/>
      <c r="I3" s="39"/>
      <c r="J3" s="39"/>
      <c r="K3" s="45"/>
    </row>
    <row r="4" spans="1:21" x14ac:dyDescent="0.2">
      <c r="K4" s="45"/>
    </row>
    <row r="5" spans="1:21" x14ac:dyDescent="0.2">
      <c r="A5" s="77" t="s">
        <v>44</v>
      </c>
      <c r="B5" s="25"/>
      <c r="C5" s="25"/>
      <c r="D5" s="25"/>
      <c r="E5" s="25"/>
      <c r="F5" s="25"/>
      <c r="G5" s="25"/>
      <c r="I5" s="25"/>
      <c r="J5" s="25"/>
      <c r="K5" s="25"/>
      <c r="L5" s="25"/>
    </row>
    <row r="6" spans="1:21" x14ac:dyDescent="0.2">
      <c r="A6" s="78"/>
      <c r="B6" s="25"/>
      <c r="C6" s="25"/>
      <c r="D6" s="25"/>
      <c r="E6" s="25"/>
      <c r="F6" s="25"/>
      <c r="G6" s="25"/>
      <c r="I6" s="25"/>
      <c r="J6" s="25"/>
      <c r="K6" s="25"/>
      <c r="L6" s="25"/>
    </row>
    <row r="7" spans="1:21" x14ac:dyDescent="0.2">
      <c r="A7" s="25" t="s">
        <v>45</v>
      </c>
      <c r="B7" s="25"/>
      <c r="C7" s="25"/>
      <c r="D7" s="25"/>
      <c r="E7" s="25"/>
      <c r="F7" s="25"/>
      <c r="G7" s="25"/>
      <c r="I7" s="25"/>
      <c r="J7" s="25"/>
      <c r="K7" s="25"/>
      <c r="L7" s="25"/>
    </row>
    <row r="9" spans="1:21" x14ac:dyDescent="0.2">
      <c r="A9" s="46" t="s">
        <v>39</v>
      </c>
      <c r="B9" s="47" t="s">
        <v>40</v>
      </c>
      <c r="C9" s="47" t="s">
        <v>6</v>
      </c>
      <c r="D9" s="47" t="s">
        <v>31</v>
      </c>
      <c r="E9" s="47" t="s">
        <v>62</v>
      </c>
      <c r="F9" s="47" t="s">
        <v>65</v>
      </c>
      <c r="G9" s="80" t="s">
        <v>50</v>
      </c>
      <c r="H9" s="80" t="s">
        <v>41</v>
      </c>
      <c r="I9" s="80" t="s">
        <v>51</v>
      </c>
      <c r="J9" s="80" t="s">
        <v>52</v>
      </c>
      <c r="K9" s="80" t="s">
        <v>53</v>
      </c>
      <c r="L9" s="80" t="s">
        <v>42</v>
      </c>
      <c r="M9" s="80" t="s">
        <v>43</v>
      </c>
      <c r="N9" s="80" t="s">
        <v>54</v>
      </c>
      <c r="O9" s="80" t="s">
        <v>55</v>
      </c>
      <c r="P9" s="80" t="s">
        <v>56</v>
      </c>
      <c r="Q9" s="80" t="s">
        <v>57</v>
      </c>
      <c r="R9" s="80" t="s">
        <v>61</v>
      </c>
      <c r="S9" s="80" t="s">
        <v>60</v>
      </c>
      <c r="T9" s="80" t="s">
        <v>59</v>
      </c>
      <c r="U9" s="80" t="s">
        <v>58</v>
      </c>
    </row>
    <row r="10" spans="1:21" x14ac:dyDescent="0.2">
      <c r="A10" s="92" t="s">
        <v>150</v>
      </c>
      <c r="B10" s="51" t="s">
        <v>151</v>
      </c>
      <c r="C10" s="52" t="s">
        <v>148</v>
      </c>
      <c r="D10" s="52" t="s">
        <v>68</v>
      </c>
      <c r="E10" s="52" t="s">
        <v>152</v>
      </c>
      <c r="F10" s="89">
        <f>JobSummaryItemId12155 / G10</f>
        <v>107.68745363591466</v>
      </c>
      <c r="G10" s="54">
        <v>54.680000305175803</v>
      </c>
      <c r="H10" s="61">
        <v>20.399999618530298</v>
      </c>
      <c r="I10" s="61"/>
      <c r="J10" s="61">
        <v>5.3600001335143999</v>
      </c>
      <c r="K10" s="61">
        <v>5.3600001335143999</v>
      </c>
      <c r="L10" s="61"/>
      <c r="M10" s="61"/>
      <c r="N10" s="61">
        <v>10.199999809265099</v>
      </c>
      <c r="O10" s="61"/>
      <c r="P10" s="61"/>
      <c r="Q10" s="61"/>
      <c r="R10" s="61"/>
      <c r="S10" s="61"/>
      <c r="T10" s="61"/>
      <c r="U10" s="24">
        <v>600</v>
      </c>
    </row>
    <row r="11" spans="1:21" x14ac:dyDescent="0.2">
      <c r="A11" s="92" t="s">
        <v>150</v>
      </c>
      <c r="B11" s="51" t="s">
        <v>151</v>
      </c>
      <c r="C11" s="52" t="s">
        <v>144</v>
      </c>
      <c r="D11" s="52" t="s">
        <v>68</v>
      </c>
      <c r="E11" s="52" t="s">
        <v>152</v>
      </c>
      <c r="F11" s="89">
        <f>JobSummaryItemId12159 / G11</f>
        <v>115.20931059264632</v>
      </c>
      <c r="G11" s="54">
        <v>126.48000335693401</v>
      </c>
      <c r="H11" s="61">
        <v>22.899999618530298</v>
      </c>
      <c r="I11" s="61"/>
      <c r="J11" s="61">
        <v>12.920000076293899</v>
      </c>
      <c r="K11" s="61">
        <v>12.920000076293899</v>
      </c>
      <c r="L11" s="61"/>
      <c r="M11" s="61">
        <v>5.5199999809265101</v>
      </c>
      <c r="N11" s="61">
        <v>14.6000003814697</v>
      </c>
      <c r="O11" s="61"/>
      <c r="P11" s="61"/>
      <c r="Q11" s="61">
        <v>1.3600000143051101</v>
      </c>
      <c r="R11" s="61"/>
      <c r="S11" s="61"/>
      <c r="T11" s="61"/>
      <c r="U11" s="24">
        <v>600</v>
      </c>
    </row>
    <row r="12" spans="1:21" x14ac:dyDescent="0.2">
      <c r="A12" s="50"/>
      <c r="B12" s="51"/>
      <c r="C12" s="52"/>
      <c r="D12" s="52"/>
      <c r="E12" s="52"/>
      <c r="F12" s="89"/>
      <c r="G12" s="54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1" ht="13.5" thickBot="1" x14ac:dyDescent="0.25">
      <c r="G13" s="79">
        <f>SUM(G10:G12)</f>
        <v>181.1600036621098</v>
      </c>
      <c r="H13" s="79">
        <f t="shared" ref="H13:Q13" si="0">SUM(H10:H12)</f>
        <v>43.299999237060597</v>
      </c>
      <c r="I13" s="79">
        <f t="shared" si="0"/>
        <v>0</v>
      </c>
      <c r="J13" s="79">
        <f t="shared" si="0"/>
        <v>18.2800002098083</v>
      </c>
      <c r="K13" s="79">
        <f t="shared" si="0"/>
        <v>18.2800002098083</v>
      </c>
      <c r="L13" s="79">
        <f t="shared" si="0"/>
        <v>0</v>
      </c>
      <c r="M13" s="79">
        <f t="shared" si="0"/>
        <v>5.5199999809265101</v>
      </c>
      <c r="N13" s="79">
        <f t="shared" si="0"/>
        <v>24.800000190734799</v>
      </c>
      <c r="O13" s="79">
        <f t="shared" si="0"/>
        <v>0</v>
      </c>
      <c r="P13" s="79">
        <f t="shared" si="0"/>
        <v>0</v>
      </c>
      <c r="Q13" s="79">
        <f t="shared" si="0"/>
        <v>1.3600000143051101</v>
      </c>
      <c r="R13" s="79">
        <f>SUM(R10:R12)</f>
        <v>0</v>
      </c>
      <c r="S13" s="79">
        <f t="shared" ref="S13" si="1">SUM(S10:S12)</f>
        <v>0</v>
      </c>
      <c r="T13" s="79">
        <f t="shared" ref="T13" si="2">SUM(T10:T12)</f>
        <v>0</v>
      </c>
    </row>
    <row r="14" spans="1:21" ht="13.5" thickTop="1" x14ac:dyDescent="0.2"/>
    <row r="16" spans="1:21" x14ac:dyDescent="0.2">
      <c r="A16" s="25" t="s">
        <v>46</v>
      </c>
    </row>
    <row r="18" spans="1:12" x14ac:dyDescent="0.2">
      <c r="A18" s="46" t="s">
        <v>39</v>
      </c>
      <c r="B18" s="47" t="s">
        <v>40</v>
      </c>
      <c r="C18" s="47" t="s">
        <v>6</v>
      </c>
      <c r="D18" s="47" t="s">
        <v>31</v>
      </c>
      <c r="E18" s="47" t="s">
        <v>62</v>
      </c>
      <c r="F18" s="47" t="s">
        <v>65</v>
      </c>
      <c r="G18" s="80" t="s">
        <v>50</v>
      </c>
      <c r="H18" s="80" t="s">
        <v>41</v>
      </c>
      <c r="I18" s="80" t="s">
        <v>51</v>
      </c>
      <c r="J18" s="80" t="s">
        <v>49</v>
      </c>
      <c r="K18" s="80" t="s">
        <v>47</v>
      </c>
      <c r="L18" s="80" t="s">
        <v>48</v>
      </c>
    </row>
    <row r="19" spans="1:12" s="66" customFormat="1" x14ac:dyDescent="0.2">
      <c r="A19" s="86"/>
      <c r="F19" s="87"/>
      <c r="G19" s="85"/>
      <c r="H19" s="85"/>
      <c r="I19" s="85"/>
      <c r="J19" s="85"/>
      <c r="K19" s="85"/>
      <c r="L19" s="85"/>
    </row>
    <row r="20" spans="1:12" s="66" customFormat="1" x14ac:dyDescent="0.2">
      <c r="A20" s="81"/>
      <c r="B20" s="82"/>
      <c r="C20" s="83"/>
      <c r="D20" s="83"/>
      <c r="E20" s="83"/>
      <c r="F20" s="88"/>
      <c r="G20" s="84"/>
      <c r="H20" s="85"/>
      <c r="I20" s="85"/>
      <c r="J20" s="85"/>
      <c r="K20" s="85"/>
      <c r="L20" s="85"/>
    </row>
    <row r="21" spans="1:12" ht="13.5" thickBot="1" x14ac:dyDescent="0.25">
      <c r="G21" s="79">
        <f>SUM(G19:G20)</f>
        <v>0</v>
      </c>
      <c r="H21" s="79">
        <f t="shared" ref="H21:L21" si="3">SUM(H19:H20)</f>
        <v>0</v>
      </c>
      <c r="I21" s="79">
        <f t="shared" si="3"/>
        <v>0</v>
      </c>
      <c r="J21" s="79">
        <f t="shared" si="3"/>
        <v>0</v>
      </c>
      <c r="K21" s="79">
        <f t="shared" si="3"/>
        <v>0</v>
      </c>
      <c r="L21" s="79">
        <f t="shared" si="3"/>
        <v>0</v>
      </c>
    </row>
    <row r="22" spans="1:12" ht="13.5" thickTop="1" x14ac:dyDescent="0.2"/>
  </sheetData>
  <autoFilter ref="A9:U9" xr:uid="{00000000-0009-0000-0000-000003000000}"/>
  <conditionalFormatting sqref="G10:H11 J10:K11 N10:N11 U10:U11">
    <cfRule type="cellIs" dxfId="1" priority="1" operator="equal">
      <formula>0</formula>
    </cfRule>
  </conditionalFormatting>
  <conditionalFormatting sqref="G10:G11">
    <cfRule type="expression" dxfId="0" priority="2">
      <formula>AND(ISERR(SEARCH("Main Roof",C10))=FALSE, $G10&lt;70)</formula>
    </cfRule>
  </conditionalFormatting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E5078-E8D1-45D4-9DD6-BAB8F42C0C9F}">
  <dimension ref="A1:G117"/>
  <sheetViews>
    <sheetView workbookViewId="0">
      <selection activeCell="C11" sqref="C11"/>
    </sheetView>
  </sheetViews>
  <sheetFormatPr defaultColWidth="11.42578125" defaultRowHeight="12.75" x14ac:dyDescent="0.2"/>
  <cols>
    <col min="1" max="1" width="20" style="24" customWidth="1"/>
    <col min="2" max="2" width="15" style="24" customWidth="1"/>
    <col min="3" max="3" width="34" style="24" customWidth="1"/>
    <col min="4" max="4" width="9.7109375" style="24" customWidth="1"/>
    <col min="5" max="5" width="8.5703125" style="24" customWidth="1"/>
    <col min="6" max="6" width="12.28515625" style="24" customWidth="1"/>
    <col min="7" max="7" width="11.85546875" style="24" customWidth="1"/>
    <col min="8" max="16384" width="11.42578125" style="24"/>
  </cols>
  <sheetData>
    <row r="1" spans="1:7" x14ac:dyDescent="0.2">
      <c r="A1" s="23" t="s">
        <v>0</v>
      </c>
      <c r="B1" s="39" t="s">
        <v>153</v>
      </c>
      <c r="C1" s="39"/>
      <c r="D1" s="39"/>
      <c r="E1" s="39"/>
      <c r="F1" s="39"/>
    </row>
    <row r="2" spans="1:7" x14ac:dyDescent="0.2">
      <c r="A2" s="23" t="s">
        <v>64</v>
      </c>
      <c r="B2" s="39">
        <v>1234</v>
      </c>
      <c r="C2" s="39"/>
      <c r="D2" s="39"/>
      <c r="E2" s="39"/>
      <c r="F2" s="39"/>
      <c r="G2" s="39"/>
    </row>
    <row r="3" spans="1:7" x14ac:dyDescent="0.2">
      <c r="A3" s="23" t="s">
        <v>1</v>
      </c>
      <c r="B3" s="39" t="s">
        <v>154</v>
      </c>
      <c r="C3" s="39"/>
      <c r="D3" s="39"/>
      <c r="E3" s="39"/>
      <c r="F3" s="39"/>
      <c r="G3" s="39"/>
    </row>
    <row r="4" spans="1:7" x14ac:dyDescent="0.2">
      <c r="A4" s="23" t="s">
        <v>12</v>
      </c>
      <c r="B4" s="95" t="s">
        <v>143</v>
      </c>
      <c r="C4" s="95"/>
      <c r="D4" s="95"/>
      <c r="E4" s="95"/>
      <c r="F4" s="95"/>
    </row>
    <row r="5" spans="1:7" x14ac:dyDescent="0.2">
      <c r="A5" s="23" t="s">
        <v>13</v>
      </c>
      <c r="B5" s="95" t="s">
        <v>144</v>
      </c>
      <c r="C5" s="95"/>
      <c r="D5" s="95"/>
      <c r="E5" s="95"/>
      <c r="F5" s="95"/>
    </row>
    <row r="7" spans="1:7" x14ac:dyDescent="0.2">
      <c r="A7" s="25" t="s">
        <v>11</v>
      </c>
      <c r="B7" s="25"/>
      <c r="C7" s="25"/>
      <c r="D7" s="25"/>
      <c r="E7" s="25"/>
      <c r="F7" s="25"/>
      <c r="G7" s="25"/>
    </row>
    <row r="8" spans="1:7" x14ac:dyDescent="0.2">
      <c r="A8" s="25"/>
      <c r="B8" s="25"/>
      <c r="C8" s="25"/>
      <c r="D8" s="25"/>
      <c r="E8" s="25"/>
      <c r="F8" s="25"/>
      <c r="G8" s="25"/>
    </row>
    <row r="9" spans="1:7" x14ac:dyDescent="0.2">
      <c r="A9" s="23" t="s">
        <v>111</v>
      </c>
      <c r="B9" s="24">
        <v>126.48</v>
      </c>
      <c r="C9" s="23"/>
      <c r="D9" s="26"/>
    </row>
    <row r="10" spans="1:7" x14ac:dyDescent="0.2">
      <c r="A10" s="23" t="s">
        <v>112</v>
      </c>
      <c r="B10" s="24">
        <v>22.9</v>
      </c>
      <c r="C10" s="23"/>
      <c r="D10" s="26"/>
    </row>
    <row r="11" spans="1:7" x14ac:dyDescent="0.2">
      <c r="A11" s="23" t="s">
        <v>113</v>
      </c>
      <c r="B11" s="24">
        <v>12.92</v>
      </c>
      <c r="C11" s="23"/>
      <c r="D11" s="26"/>
    </row>
    <row r="12" spans="1:7" x14ac:dyDescent="0.2">
      <c r="A12" s="23" t="s">
        <v>114</v>
      </c>
      <c r="B12" s="24">
        <v>12.92</v>
      </c>
      <c r="C12" s="23"/>
      <c r="D12" s="26"/>
    </row>
    <row r="13" spans="1:7" x14ac:dyDescent="0.2">
      <c r="A13" s="23" t="s">
        <v>115</v>
      </c>
      <c r="B13" s="24">
        <v>5.52</v>
      </c>
      <c r="C13" s="23"/>
      <c r="D13" s="26"/>
    </row>
    <row r="14" spans="1:7" x14ac:dyDescent="0.2">
      <c r="A14" s="23" t="s">
        <v>116</v>
      </c>
      <c r="B14" s="24">
        <v>14.6</v>
      </c>
      <c r="C14" s="23"/>
      <c r="D14" s="26"/>
    </row>
    <row r="15" spans="1:7" x14ac:dyDescent="0.2">
      <c r="A15" s="23" t="s">
        <v>117</v>
      </c>
      <c r="B15" s="24">
        <v>1.36</v>
      </c>
      <c r="C15" s="23"/>
      <c r="D15" s="26"/>
    </row>
    <row r="16" spans="1:7" x14ac:dyDescent="0.2">
      <c r="A16" s="23" t="s">
        <v>118</v>
      </c>
      <c r="B16" s="24">
        <v>600</v>
      </c>
      <c r="C16" s="23"/>
      <c r="D16" s="26"/>
    </row>
    <row r="17" spans="1:7" x14ac:dyDescent="0.2">
      <c r="A17" s="23" t="s">
        <v>119</v>
      </c>
      <c r="B17" s="24">
        <v>36.5</v>
      </c>
      <c r="C17" s="23"/>
      <c r="D17" s="26"/>
    </row>
    <row r="18" spans="1:7" x14ac:dyDescent="0.2">
      <c r="A18" s="23"/>
      <c r="C18" s="23"/>
      <c r="D18" s="26"/>
    </row>
    <row r="19" spans="1:7" x14ac:dyDescent="0.2">
      <c r="A19" s="23"/>
      <c r="B19" s="27"/>
      <c r="C19" s="23"/>
      <c r="D19" s="26"/>
    </row>
    <row r="20" spans="1:7" x14ac:dyDescent="0.2">
      <c r="A20" s="28" t="s">
        <v>10</v>
      </c>
      <c r="B20" s="28"/>
      <c r="C20" s="28"/>
      <c r="D20" s="28"/>
      <c r="E20" s="28"/>
      <c r="F20" s="28"/>
      <c r="G20" s="28"/>
    </row>
    <row r="21" spans="1:7" x14ac:dyDescent="0.2">
      <c r="A21" s="28"/>
      <c r="B21" s="28"/>
      <c r="C21" s="28"/>
      <c r="D21" s="28"/>
      <c r="E21" s="28"/>
      <c r="F21" s="28"/>
      <c r="G21" s="28"/>
    </row>
    <row r="22" spans="1:7" x14ac:dyDescent="0.2">
      <c r="A22" s="29" t="s">
        <v>120</v>
      </c>
      <c r="B22" s="24" t="s">
        <v>121</v>
      </c>
      <c r="C22" s="29"/>
      <c r="D22" s="29"/>
      <c r="E22" s="29"/>
      <c r="F22" s="29"/>
    </row>
    <row r="23" spans="1:7" x14ac:dyDescent="0.2">
      <c r="A23" s="29" t="s">
        <v>122</v>
      </c>
      <c r="B23" s="24" t="s">
        <v>123</v>
      </c>
      <c r="C23" s="29"/>
      <c r="D23" s="29"/>
      <c r="E23" s="29"/>
      <c r="F23" s="29"/>
    </row>
    <row r="24" spans="1:7" x14ac:dyDescent="0.2">
      <c r="A24" s="29"/>
      <c r="B24" s="24" t="s">
        <v>124</v>
      </c>
      <c r="C24" s="29"/>
      <c r="D24" s="29"/>
      <c r="E24" s="29"/>
      <c r="F24" s="29"/>
    </row>
    <row r="25" spans="1:7" x14ac:dyDescent="0.2">
      <c r="A25" s="29" t="s">
        <v>125</v>
      </c>
      <c r="B25" s="24" t="s">
        <v>126</v>
      </c>
      <c r="C25" s="29"/>
      <c r="D25" s="29"/>
      <c r="E25" s="29"/>
      <c r="F25" s="29"/>
    </row>
    <row r="26" spans="1:7" x14ac:dyDescent="0.2">
      <c r="A26" s="29"/>
      <c r="B26" s="24" t="s">
        <v>127</v>
      </c>
      <c r="C26" s="29"/>
      <c r="D26" s="29"/>
      <c r="E26" s="29"/>
      <c r="F26" s="29"/>
    </row>
    <row r="27" spans="1:7" x14ac:dyDescent="0.2">
      <c r="A27" s="29" t="s">
        <v>128</v>
      </c>
      <c r="B27" s="24" t="s">
        <v>84</v>
      </c>
      <c r="C27" s="29"/>
      <c r="D27" s="29"/>
      <c r="E27" s="29"/>
      <c r="F27" s="29"/>
    </row>
    <row r="28" spans="1:7" x14ac:dyDescent="0.2">
      <c r="A28" s="29"/>
      <c r="B28" s="24" t="s">
        <v>129</v>
      </c>
      <c r="C28" s="29"/>
      <c r="D28" s="29"/>
      <c r="E28" s="29"/>
      <c r="F28" s="29"/>
    </row>
    <row r="29" spans="1:7" x14ac:dyDescent="0.2">
      <c r="A29" s="29" t="s">
        <v>130</v>
      </c>
      <c r="B29" s="24" t="s">
        <v>90</v>
      </c>
      <c r="C29" s="29"/>
      <c r="D29" s="29"/>
      <c r="E29" s="29"/>
      <c r="F29" s="29"/>
    </row>
    <row r="30" spans="1:7" x14ac:dyDescent="0.2">
      <c r="A30" s="29"/>
      <c r="B30" s="24" t="s">
        <v>131</v>
      </c>
      <c r="C30" s="29"/>
      <c r="D30" s="29"/>
      <c r="E30" s="29"/>
      <c r="F30" s="29"/>
    </row>
    <row r="31" spans="1:7" x14ac:dyDescent="0.2">
      <c r="A31" s="29" t="s">
        <v>132</v>
      </c>
      <c r="B31" s="24" t="s">
        <v>133</v>
      </c>
      <c r="C31" s="29"/>
      <c r="D31" s="29"/>
      <c r="E31" s="29"/>
      <c r="F31" s="29"/>
    </row>
    <row r="32" spans="1:7" x14ac:dyDescent="0.2">
      <c r="A32" s="29" t="s">
        <v>134</v>
      </c>
      <c r="B32" s="24" t="s">
        <v>135</v>
      </c>
      <c r="C32" s="29"/>
      <c r="D32" s="29"/>
      <c r="E32" s="29"/>
      <c r="F32" s="29"/>
    </row>
    <row r="33" spans="1:7" x14ac:dyDescent="0.2">
      <c r="A33" s="29" t="s">
        <v>136</v>
      </c>
      <c r="B33" s="24" t="s">
        <v>80</v>
      </c>
      <c r="C33" s="29"/>
      <c r="D33" s="29"/>
      <c r="E33" s="29"/>
      <c r="F33" s="29"/>
    </row>
    <row r="34" spans="1:7" x14ac:dyDescent="0.2">
      <c r="A34" s="29" t="s">
        <v>137</v>
      </c>
      <c r="B34" s="24" t="s">
        <v>138</v>
      </c>
      <c r="C34" s="29"/>
      <c r="D34" s="29"/>
      <c r="E34" s="29"/>
      <c r="F34" s="29"/>
    </row>
    <row r="35" spans="1:7" x14ac:dyDescent="0.2">
      <c r="A35" s="29"/>
      <c r="B35" s="24" t="s">
        <v>139</v>
      </c>
      <c r="C35" s="29"/>
      <c r="D35" s="29"/>
      <c r="E35" s="29"/>
      <c r="F35" s="29"/>
    </row>
    <row r="36" spans="1:7" x14ac:dyDescent="0.2">
      <c r="A36" s="29" t="s">
        <v>140</v>
      </c>
      <c r="B36" s="24" t="s">
        <v>141</v>
      </c>
      <c r="C36" s="29"/>
      <c r="D36" s="29"/>
      <c r="E36" s="29"/>
      <c r="F36" s="29"/>
    </row>
    <row r="37" spans="1:7" x14ac:dyDescent="0.2">
      <c r="A37" s="29"/>
      <c r="B37" s="24" t="s">
        <v>142</v>
      </c>
      <c r="C37" s="29"/>
      <c r="D37" s="29"/>
      <c r="E37" s="29"/>
      <c r="F37" s="29"/>
    </row>
    <row r="38" spans="1:7" x14ac:dyDescent="0.2">
      <c r="A38" s="29"/>
      <c r="C38" s="29"/>
      <c r="D38" s="29"/>
      <c r="E38" s="29"/>
      <c r="F38" s="29"/>
    </row>
    <row r="39" spans="1:7" x14ac:dyDescent="0.2">
      <c r="A39" s="29"/>
      <c r="C39" s="29"/>
      <c r="D39" s="29"/>
      <c r="E39" s="29"/>
      <c r="F39" s="29"/>
    </row>
    <row r="40" spans="1:7" x14ac:dyDescent="0.2">
      <c r="A40" s="25" t="s">
        <v>14</v>
      </c>
      <c r="B40" s="25"/>
      <c r="C40" s="25"/>
      <c r="D40" s="25"/>
      <c r="E40" s="25"/>
      <c r="F40" s="25"/>
      <c r="G40" s="25"/>
    </row>
    <row r="42" spans="1:7" s="29" customFormat="1" x14ac:dyDescent="0.2">
      <c r="A42" s="29" t="s">
        <v>25</v>
      </c>
      <c r="B42" s="29" t="s">
        <v>38</v>
      </c>
      <c r="C42" s="29" t="s">
        <v>2</v>
      </c>
      <c r="D42" s="30" t="s">
        <v>9</v>
      </c>
      <c r="E42" s="30" t="s">
        <v>3</v>
      </c>
      <c r="F42" s="30" t="s">
        <v>4</v>
      </c>
      <c r="G42" s="30" t="s">
        <v>16</v>
      </c>
    </row>
    <row r="43" spans="1:7" x14ac:dyDescent="0.2">
      <c r="A43" s="24" t="str">
        <f>MatP4820C23Colour</f>
        <v>Slate Grey</v>
      </c>
      <c r="B43" s="24" t="str">
        <f>IF(MatP4820C23Code=0,"",MatP4820C23Code)</f>
        <v/>
      </c>
      <c r="C43" s="24" t="str">
        <f>MatP4820C23Desc</f>
        <v>SSQ Del Carmen Standard 500 x 250</v>
      </c>
      <c r="D43" s="31">
        <v>2779</v>
      </c>
      <c r="E43" s="32">
        <f>MatP4820C23Price</f>
        <v>1.78</v>
      </c>
      <c r="F43" s="33" t="str">
        <f>MatP4820C23PerText</f>
        <v>Each</v>
      </c>
      <c r="G43" s="32">
        <f t="shared" ref="G43:G61" si="0">D43 * E43</f>
        <v>4946.62</v>
      </c>
    </row>
    <row r="44" spans="1:7" x14ac:dyDescent="0.2">
      <c r="A44" s="24" t="str">
        <f>MatP4822C23Colour</f>
        <v>Slate Grey</v>
      </c>
      <c r="B44" s="24" t="str">
        <f>IF(MatP4822C23Code=0,"",MatP4822C23Code)</f>
        <v/>
      </c>
      <c r="C44" s="24" t="str">
        <f>MatP4822C23Desc</f>
        <v>SSQ Del Carmen Standard 500 x 375</v>
      </c>
      <c r="D44" s="31">
        <v>97</v>
      </c>
      <c r="E44" s="32">
        <f>MatP4822C23Price</f>
        <v>5.81</v>
      </c>
      <c r="F44" s="33" t="str">
        <f>MatP4822C23PerText</f>
        <v>Each</v>
      </c>
      <c r="G44" s="32">
        <f t="shared" si="0"/>
        <v>563.56999999999994</v>
      </c>
    </row>
    <row r="45" spans="1:7" x14ac:dyDescent="0.2">
      <c r="A45" s="24" t="str">
        <f>MatP5155C0Colour</f>
        <v>Not Specified</v>
      </c>
      <c r="B45" s="24" t="str">
        <f>IF(MatP5155C0Code=0,"",MatP5155C0Code)</f>
        <v>209</v>
      </c>
      <c r="C45" s="24" t="str">
        <f>MatP5155C0Desc</f>
        <v>Modern Ridge Tile (457mm)</v>
      </c>
      <c r="D45" s="31">
        <v>34</v>
      </c>
      <c r="E45" s="32">
        <f>MatP5155C0Price</f>
        <v>3.37</v>
      </c>
      <c r="F45" s="33" t="str">
        <f>MatP5155C0PerText</f>
        <v>Each</v>
      </c>
      <c r="G45" s="32">
        <f t="shared" si="0"/>
        <v>114.58</v>
      </c>
    </row>
    <row r="46" spans="1:7" x14ac:dyDescent="0.2">
      <c r="A46" s="24" t="str">
        <f>MatP10043C0Colour</f>
        <v>Not Specified</v>
      </c>
      <c r="B46" s="24" t="str">
        <f>IF(MatP10043C0Code=0,"",MatP10043C0Code)</f>
        <v/>
      </c>
      <c r="C46" s="24" t="str">
        <f>MatP10043C0Desc</f>
        <v>Breathable Membrane (50m x 1m)</v>
      </c>
      <c r="D46" s="31">
        <v>3.9999998956918716</v>
      </c>
      <c r="E46" s="32">
        <f>MatP10043C0Price</f>
        <v>70</v>
      </c>
      <c r="F46" s="33" t="str">
        <f>MatP10043C0PerText</f>
        <v>Roll</v>
      </c>
      <c r="G46" s="32">
        <f t="shared" si="0"/>
        <v>279.99999269843102</v>
      </c>
    </row>
    <row r="47" spans="1:7" x14ac:dyDescent="0.2">
      <c r="A47" s="24" t="str">
        <f>MatP9008C0Colour</f>
        <v>Not Specified</v>
      </c>
      <c r="B47" s="24" t="str">
        <f>IF(MatP9008C0Code=0,"",MatP9008C0Code)</f>
        <v/>
      </c>
      <c r="C47" s="24" t="str">
        <f>MatP9008C0Desc</f>
        <v>Battens (50mm x 25mm)</v>
      </c>
      <c r="D47" s="31">
        <v>740</v>
      </c>
      <c r="E47" s="32">
        <f>MatP9008C0Price</f>
        <v>1</v>
      </c>
      <c r="F47" s="33" t="str">
        <f>MatP9008C0PerText</f>
        <v>Metre</v>
      </c>
      <c r="G47" s="32">
        <f t="shared" si="0"/>
        <v>740</v>
      </c>
    </row>
    <row r="48" spans="1:7" x14ac:dyDescent="0.2">
      <c r="A48" s="24" t="str">
        <f>MatP10057C0Colour</f>
        <v>Not Specified</v>
      </c>
      <c r="B48" s="24" t="str">
        <f>IF(MatP10057C0Code=0,"",MatP10057C0Code)</f>
        <v/>
      </c>
      <c r="C48" s="24" t="str">
        <f>MatP10057C0Desc</f>
        <v>Counter Battens (38mm x 38mm)</v>
      </c>
      <c r="D48" s="31">
        <v>232</v>
      </c>
      <c r="E48" s="32">
        <f>MatP10057C0Price</f>
        <v>1.5</v>
      </c>
      <c r="F48" s="33" t="str">
        <f>MatP10057C0PerText</f>
        <v>Metre</v>
      </c>
      <c r="G48" s="32">
        <f t="shared" si="0"/>
        <v>348</v>
      </c>
    </row>
    <row r="49" spans="1:7" x14ac:dyDescent="0.2">
      <c r="A49" s="24" t="str">
        <f>MatP8352C50Colour</f>
        <v>N/A</v>
      </c>
      <c r="B49" s="24" t="str">
        <f>IF(MatP8352C50Code=0,"",MatP8352C50Code)</f>
        <v/>
      </c>
      <c r="C49" s="24" t="str">
        <f>MatP8352C50Desc</f>
        <v>Generic Ridge/Hip Roll (6m)</v>
      </c>
      <c r="D49" s="31">
        <v>3</v>
      </c>
      <c r="E49" s="32">
        <f>MatP8352C50Price</f>
        <v>45</v>
      </c>
      <c r="F49" s="33" t="str">
        <f>MatP8352C50PerText</f>
        <v>Pack</v>
      </c>
      <c r="G49" s="32">
        <f t="shared" si="0"/>
        <v>135</v>
      </c>
    </row>
    <row r="50" spans="1:7" x14ac:dyDescent="0.2">
      <c r="A50" s="24" t="str">
        <f>MatP8377C50Colour</f>
        <v>N/A</v>
      </c>
      <c r="B50" s="24" t="str">
        <f>IF(MatP8377C50Code=0,"",MatP8377C50Code)</f>
        <v/>
      </c>
      <c r="C50" s="24" t="str">
        <f>MatP8377C50Desc</f>
        <v>Generic Continuous Dry Verge (5m)</v>
      </c>
      <c r="D50" s="31">
        <v>6</v>
      </c>
      <c r="E50" s="32">
        <f>MatP8377C50Price</f>
        <v>36.5</v>
      </c>
      <c r="F50" s="33" t="str">
        <f>MatP8377C50PerText</f>
        <v>Each</v>
      </c>
      <c r="G50" s="32">
        <f t="shared" si="0"/>
        <v>219</v>
      </c>
    </row>
    <row r="51" spans="1:7" x14ac:dyDescent="0.2">
      <c r="A51" s="24" t="str">
        <f>MatP5273C0Colour</f>
        <v>Not Specified</v>
      </c>
      <c r="B51" s="24" t="str">
        <f>IF(MatP5273C0Code=0,"",MatP5273C0Code)</f>
        <v>MA394</v>
      </c>
      <c r="C51" s="24" t="str">
        <f>MatP5273C0Desc</f>
        <v>Modern Ridge End Cap</v>
      </c>
      <c r="D51" s="31">
        <v>3</v>
      </c>
      <c r="E51" s="32">
        <f>MatP5273C0Price</f>
        <v>5.05</v>
      </c>
      <c r="F51" s="33" t="str">
        <f>MatP5273C0PerText</f>
        <v>Each</v>
      </c>
      <c r="G51" s="32">
        <f t="shared" si="0"/>
        <v>15.149999999999999</v>
      </c>
    </row>
    <row r="52" spans="1:7" x14ac:dyDescent="0.2">
      <c r="A52" s="24" t="str">
        <f>MatP3547C50Colour</f>
        <v>N/A</v>
      </c>
      <c r="B52" s="24" t="str">
        <f>IF(MatP3547C50Code=0,"",MatP3547C50Code)</f>
        <v/>
      </c>
      <c r="C52" s="24" t="str">
        <f>MatP3547C50Desc</f>
        <v>Generic 10mm Over Fascia Vent (1m)</v>
      </c>
      <c r="D52" s="31">
        <v>23</v>
      </c>
      <c r="E52" s="32">
        <f>MatP3547C50Price</f>
        <v>1.5</v>
      </c>
      <c r="F52" s="33" t="str">
        <f>MatP3547C50PerText</f>
        <v>Each</v>
      </c>
      <c r="G52" s="32">
        <f t="shared" si="0"/>
        <v>34.5</v>
      </c>
    </row>
    <row r="53" spans="1:7" x14ac:dyDescent="0.2">
      <c r="A53" s="24" t="str">
        <f>MatP3551C50Colour</f>
        <v>N/A</v>
      </c>
      <c r="B53" s="24" t="str">
        <f>IF(MatP3551C50Code=0,"",MatP3551C50Code)</f>
        <v/>
      </c>
      <c r="C53" s="24" t="str">
        <f>MatP3551C50Desc</f>
        <v>Generic Roll Out Rafter Tray (6m)</v>
      </c>
      <c r="D53" s="31">
        <v>4</v>
      </c>
      <c r="E53" s="32">
        <f>MatP3551C50Price</f>
        <v>11</v>
      </c>
      <c r="F53" s="33" t="str">
        <f>MatP3551C50PerText</f>
        <v>Each</v>
      </c>
      <c r="G53" s="32">
        <f t="shared" si="0"/>
        <v>44</v>
      </c>
    </row>
    <row r="54" spans="1:7" x14ac:dyDescent="0.2">
      <c r="A54" s="24" t="str">
        <f>MatP657C50Colour</f>
        <v>N/A</v>
      </c>
      <c r="B54" s="24" t="str">
        <f>IF(MatP657C50Code=0,"",MatP657C50Code)</f>
        <v/>
      </c>
      <c r="C54" s="24" t="str">
        <f>MatP657C50Desc</f>
        <v>Generic Underlay Support Tray (1.5m)</v>
      </c>
      <c r="D54" s="31">
        <v>18</v>
      </c>
      <c r="E54" s="32">
        <f>MatP657C50Price</f>
        <v>1.5</v>
      </c>
      <c r="F54" s="33" t="str">
        <f>MatP657C50PerText</f>
        <v>Each</v>
      </c>
      <c r="G54" s="32">
        <f t="shared" si="0"/>
        <v>27</v>
      </c>
    </row>
    <row r="55" spans="1:7" x14ac:dyDescent="0.2">
      <c r="A55" s="24" t="str">
        <f>MatP3554C50Colour</f>
        <v>N/A</v>
      </c>
      <c r="B55" s="24" t="str">
        <f>IF(MatP3554C50Code=0,"",MatP3554C50Code)</f>
        <v/>
      </c>
      <c r="C55" s="24" t="str">
        <f>MatP3554C50Desc</f>
        <v>Generic GRP Valley (3m Slate)</v>
      </c>
      <c r="D55" s="31">
        <v>2</v>
      </c>
      <c r="E55" s="32">
        <f>MatP3554C50Price</f>
        <v>32</v>
      </c>
      <c r="F55" s="33" t="str">
        <f>MatP3554C50PerText</f>
        <v>Each</v>
      </c>
      <c r="G55" s="32">
        <f t="shared" si="0"/>
        <v>64</v>
      </c>
    </row>
    <row r="56" spans="1:7" x14ac:dyDescent="0.2">
      <c r="A56" s="24" t="str">
        <f>MatP9303C0Colour</f>
        <v>Not Specified</v>
      </c>
      <c r="B56" s="24" t="str">
        <f>IF(MatP9303C0Code=0,"",MatP9303C0Code)</f>
        <v/>
      </c>
      <c r="C56" s="24" t="str">
        <f>MatP9303C0Desc</f>
        <v>30mm x 3.00mm Copper Clout Nails</v>
      </c>
      <c r="D56" s="31">
        <v>13</v>
      </c>
      <c r="E56" s="32">
        <f>MatP9303C0Price</f>
        <v>15</v>
      </c>
      <c r="F56" s="33" t="str">
        <f>MatP9303C0PerText</f>
        <v>Kg</v>
      </c>
      <c r="G56" s="32">
        <f t="shared" si="0"/>
        <v>195</v>
      </c>
    </row>
    <row r="57" spans="1:7" x14ac:dyDescent="0.2">
      <c r="A57" s="24" t="str">
        <f>MatP9100C0Colour</f>
        <v>Not Specified</v>
      </c>
      <c r="B57" s="24" t="str">
        <f>IF(MatP9100C0Code=0,"",MatP9100C0Code)</f>
        <v/>
      </c>
      <c r="C57" s="24" t="str">
        <f>MatP9100C0Desc</f>
        <v>Batten Nails - 65mm x 3.35mm Galvanised</v>
      </c>
      <c r="D57" s="31">
        <v>7</v>
      </c>
      <c r="E57" s="32">
        <f>MatP9100C0Price</f>
        <v>4.5</v>
      </c>
      <c r="F57" s="33" t="str">
        <f>MatP9100C0PerText</f>
        <v>Kg</v>
      </c>
      <c r="G57" s="32">
        <f t="shared" si="0"/>
        <v>31.5</v>
      </c>
    </row>
    <row r="58" spans="1:7" x14ac:dyDescent="0.2">
      <c r="A58" s="24" t="str">
        <f>MatP9061C92Colour</f>
        <v>Grey</v>
      </c>
      <c r="B58" s="24" t="str">
        <f>IF(MatP9061C92Code=0,"",MatP9061C92Code)</f>
        <v/>
      </c>
      <c r="C58" s="24" t="str">
        <f>MatP9061C92Desc</f>
        <v>Lead Code 4 - 150mm (6m)</v>
      </c>
      <c r="D58" s="31">
        <v>3</v>
      </c>
      <c r="E58" s="32">
        <f>MatP9061C92Price</f>
        <v>7.9</v>
      </c>
      <c r="F58" s="33" t="str">
        <f>MatP9061C92PerText</f>
        <v>Metre</v>
      </c>
      <c r="G58" s="32">
        <f t="shared" si="0"/>
        <v>23.700000000000003</v>
      </c>
    </row>
    <row r="59" spans="1:7" x14ac:dyDescent="0.2">
      <c r="A59" s="24" t="str">
        <f>MatP9062C92Colour</f>
        <v>Grey</v>
      </c>
      <c r="B59" s="24" t="str">
        <f>IF(MatP9062C92Code=0,"",MatP9062C92Code)</f>
        <v/>
      </c>
      <c r="C59" s="24" t="str">
        <f>MatP9062C92Desc</f>
        <v>Lead Code 4 - 180mm (6m)</v>
      </c>
      <c r="D59" s="31">
        <v>3</v>
      </c>
      <c r="E59" s="32">
        <f>MatP9062C92Price</f>
        <v>9.48</v>
      </c>
      <c r="F59" s="33" t="str">
        <f>MatP9062C92PerText</f>
        <v>Metre</v>
      </c>
      <c r="G59" s="32">
        <f t="shared" si="0"/>
        <v>28.44</v>
      </c>
    </row>
    <row r="60" spans="1:7" x14ac:dyDescent="0.2">
      <c r="A60" s="24" t="str">
        <f>MatLeadValleySaddleColour</f>
        <v>Not Specified</v>
      </c>
      <c r="B60" s="24" t="str">
        <f>IF(MatLeadValleySaddleCode=0,"",MatLeadValleySaddleCode)</f>
        <v/>
      </c>
      <c r="C60" s="24" t="str">
        <f>MatLeadValleySaddleDesc</f>
        <v>Lead Valley Saddle</v>
      </c>
      <c r="D60" s="31">
        <v>1</v>
      </c>
      <c r="E60" s="32">
        <f>MatLeadValleySaddlePrice</f>
        <v>15</v>
      </c>
      <c r="F60" s="33" t="str">
        <f>MatLeadValleySaddlePerText</f>
        <v>Each</v>
      </c>
      <c r="G60" s="32">
        <f t="shared" si="0"/>
        <v>15</v>
      </c>
    </row>
    <row r="61" spans="1:7" x14ac:dyDescent="0.2">
      <c r="A61" s="24" t="str">
        <f>MatP8281C0Colour</f>
        <v>Not Specified</v>
      </c>
      <c r="B61" s="24" t="str">
        <f>IF(MatP8281C0Code=0,"",MatP8281C0Code)</f>
        <v/>
      </c>
      <c r="C61" s="24" t="str">
        <f>MatP8281C0Desc</f>
        <v>Generic Eave Insulation (1m)</v>
      </c>
      <c r="D61" s="31">
        <v>23</v>
      </c>
      <c r="E61" s="32">
        <f>MatP8281C0Price</f>
        <v>5</v>
      </c>
      <c r="F61" s="33" t="str">
        <f>MatP8281C0PerText</f>
        <v>Each</v>
      </c>
      <c r="G61" s="32">
        <f t="shared" si="0"/>
        <v>115</v>
      </c>
    </row>
    <row r="62" spans="1:7" x14ac:dyDescent="0.2">
      <c r="D62" s="31"/>
      <c r="E62" s="32"/>
      <c r="F62" s="33"/>
      <c r="G62" s="32"/>
    </row>
    <row r="63" spans="1:7" x14ac:dyDescent="0.2">
      <c r="F63" s="34" t="s">
        <v>5</v>
      </c>
      <c r="G63" s="35">
        <f>SUM(G43:G62)</f>
        <v>7940.0599926984296</v>
      </c>
    </row>
    <row r="64" spans="1:7" x14ac:dyDescent="0.2">
      <c r="G64" s="34"/>
    </row>
    <row r="65" spans="1:7" x14ac:dyDescent="0.2">
      <c r="A65" s="25" t="s">
        <v>15</v>
      </c>
      <c r="B65" s="25"/>
      <c r="D65" s="25"/>
      <c r="E65" s="25"/>
      <c r="F65" s="25"/>
      <c r="G65" s="25"/>
    </row>
    <row r="67" spans="1:7" x14ac:dyDescent="0.2">
      <c r="A67" s="96" t="s">
        <v>6</v>
      </c>
      <c r="B67" s="96"/>
      <c r="C67" s="96"/>
      <c r="D67" s="34" t="s">
        <v>7</v>
      </c>
      <c r="E67" s="34" t="s">
        <v>9</v>
      </c>
      <c r="F67" s="34" t="s">
        <v>8</v>
      </c>
      <c r="G67" s="34" t="s">
        <v>16</v>
      </c>
    </row>
    <row r="68" spans="1:7" x14ac:dyDescent="0.2">
      <c r="A68" s="97" t="str">
        <f>LabP4820R0L1G56Desc</f>
        <v>Felt</v>
      </c>
      <c r="B68" s="97"/>
      <c r="C68" s="97"/>
      <c r="D68" s="36">
        <f>LabP4820R0L1G56Rate</f>
        <v>0</v>
      </c>
      <c r="E68" s="37">
        <f>'RW-Main Roof'!Area</f>
        <v>126.48</v>
      </c>
      <c r="F68" s="27" t="str">
        <f xml:space="preserve"> "" &amp; LabP4820R0L1G56Per</f>
        <v>m²</v>
      </c>
      <c r="G68" s="36">
        <f t="shared" ref="G68:G80" si="1">D68 * E68</f>
        <v>0</v>
      </c>
    </row>
    <row r="69" spans="1:7" x14ac:dyDescent="0.2">
      <c r="A69" s="24" t="str">
        <f>LabP4820R0L1G55Desc</f>
        <v>Batten</v>
      </c>
      <c r="D69" s="36">
        <f>LabP4820R0L1G55Rate</f>
        <v>0</v>
      </c>
      <c r="E69" s="37">
        <f>'RW-Main Roof'!Area</f>
        <v>126.48</v>
      </c>
      <c r="F69" s="27" t="str">
        <f xml:space="preserve"> "" &amp; LabP4820R0L1G55Per</f>
        <v>m²</v>
      </c>
      <c r="G69" s="36">
        <f t="shared" si="1"/>
        <v>0</v>
      </c>
    </row>
    <row r="70" spans="1:7" x14ac:dyDescent="0.2">
      <c r="A70" s="24" t="str">
        <f>LabP4820R15L1G1Desc</f>
        <v>Main Area</v>
      </c>
      <c r="D70" s="36">
        <f>LabP4820R15L1G1Rate</f>
        <v>15</v>
      </c>
      <c r="E70" s="37">
        <f>'RW-Main Roof'!Area</f>
        <v>126.48</v>
      </c>
      <c r="F70" s="27" t="str">
        <f xml:space="preserve"> "" &amp; LabP4820R15L1G1Per</f>
        <v>m²</v>
      </c>
      <c r="G70" s="36">
        <f t="shared" si="1"/>
        <v>1897.2</v>
      </c>
    </row>
    <row r="71" spans="1:7" x14ac:dyDescent="0.2">
      <c r="A71" s="24" t="str">
        <f>LabP4820R5L1G2Desc</f>
        <v>Eave</v>
      </c>
      <c r="D71" s="36">
        <f>LabP4820R5L1G2Rate</f>
        <v>5</v>
      </c>
      <c r="E71" s="37">
        <f>'RW-Main Roof'!Eave</f>
        <v>22.9</v>
      </c>
      <c r="F71" s="27" t="str">
        <f xml:space="preserve"> "" &amp; LabP4820R5L1G2Per</f>
        <v>m</v>
      </c>
      <c r="G71" s="36">
        <f t="shared" si="1"/>
        <v>114.5</v>
      </c>
    </row>
    <row r="72" spans="1:7" x14ac:dyDescent="0.2">
      <c r="A72" s="24" t="str">
        <f>LabP4820R5L1G3Desc</f>
        <v>Verge</v>
      </c>
      <c r="D72" s="36">
        <f>LabP4820R5L1G3Rate</f>
        <v>5</v>
      </c>
      <c r="E72" s="37">
        <f>LeftVerge+RightVerge</f>
        <v>25.84</v>
      </c>
      <c r="F72" s="27" t="str">
        <f xml:space="preserve"> "" &amp; LabP4820R5L1G3Per</f>
        <v>m</v>
      </c>
      <c r="G72" s="36">
        <f t="shared" si="1"/>
        <v>129.19999999999999</v>
      </c>
    </row>
    <row r="73" spans="1:7" x14ac:dyDescent="0.2">
      <c r="A73" s="24" t="str">
        <f>LabP4820R20L1G7Desc</f>
        <v>Valley</v>
      </c>
      <c r="D73" s="36">
        <f>LabP4820R20L1G7Rate</f>
        <v>20</v>
      </c>
      <c r="E73" s="37">
        <f>'RW-Main Roof'!Valley</f>
        <v>5.52</v>
      </c>
      <c r="F73" s="27" t="str">
        <f xml:space="preserve"> "" &amp; LabP4820R20L1G7Per</f>
        <v>m</v>
      </c>
      <c r="G73" s="36">
        <f t="shared" si="1"/>
        <v>110.39999999999999</v>
      </c>
    </row>
    <row r="74" spans="1:7" x14ac:dyDescent="0.2">
      <c r="A74" s="24" t="str">
        <f>LabP4820R5L1G8Desc</f>
        <v>Duo Ridge</v>
      </c>
      <c r="D74" s="36">
        <f>LabP4820R5L1G8Rate</f>
        <v>5</v>
      </c>
      <c r="E74" s="37">
        <f>'RW-Main Roof'!DuoRidge</f>
        <v>14.6</v>
      </c>
      <c r="F74" s="27" t="str">
        <f xml:space="preserve"> "" &amp; LabP4820R5L1G8Per</f>
        <v>m</v>
      </c>
      <c r="G74" s="36">
        <f t="shared" si="1"/>
        <v>73</v>
      </c>
    </row>
    <row r="75" spans="1:7" x14ac:dyDescent="0.2">
      <c r="A75" s="24" t="str">
        <f>LabP4820R5L1G10Desc</f>
        <v>Abut Courses</v>
      </c>
      <c r="D75" s="36">
        <f>LabP4820R5L1G10Rate</f>
        <v>5</v>
      </c>
      <c r="E75" s="37">
        <f>'RW-Main Roof'!AbutCourses</f>
        <v>1.36</v>
      </c>
      <c r="F75" s="27" t="str">
        <f xml:space="preserve"> "" &amp; LabP4820R5L1G10Per</f>
        <v>m</v>
      </c>
      <c r="G75" s="36">
        <f t="shared" si="1"/>
        <v>6.8000000000000007</v>
      </c>
    </row>
    <row r="76" spans="1:7" x14ac:dyDescent="0.2">
      <c r="A76" s="24" t="str">
        <f>LabP4820R01L1G78Desc</f>
        <v>Slate Holing</v>
      </c>
      <c r="D76" s="36">
        <f>LabP4820R01L1G78Rate</f>
        <v>0.1</v>
      </c>
      <c r="E76" s="37">
        <v>2779</v>
      </c>
      <c r="F76" s="27" t="str">
        <f xml:space="preserve"> "" &amp; LabP4820R01L1G78Per</f>
        <v>Each</v>
      </c>
      <c r="G76" s="36">
        <f t="shared" si="1"/>
        <v>277.90000000000003</v>
      </c>
    </row>
    <row r="77" spans="1:7" x14ac:dyDescent="0.2">
      <c r="A77" s="24" t="str">
        <f>LabP4820R15L1G257Desc</f>
        <v>Stepped Flashing (Code 4)</v>
      </c>
      <c r="D77" s="36">
        <f>LabP4820R15L1G257Rate</f>
        <v>15</v>
      </c>
      <c r="E77" s="37">
        <v>1.36</v>
      </c>
      <c r="F77" s="27" t="str">
        <f xml:space="preserve"> "" &amp; LabP4820R15L1G257Per</f>
        <v>m</v>
      </c>
      <c r="G77" s="36">
        <f t="shared" si="1"/>
        <v>20.400000000000002</v>
      </c>
    </row>
    <row r="78" spans="1:7" x14ac:dyDescent="0.2">
      <c r="A78" s="24" t="str">
        <f>LabP4820R10L1G264Desc</f>
        <v>Soakers (Code 4)</v>
      </c>
      <c r="D78" s="36">
        <f>LabP4820R10L1G264Rate</f>
        <v>10</v>
      </c>
      <c r="E78" s="37">
        <v>1.36</v>
      </c>
      <c r="F78" s="27" t="str">
        <f xml:space="preserve"> "" &amp; LabP4820R10L1G264Per</f>
        <v>m</v>
      </c>
      <c r="G78" s="36">
        <f t="shared" si="1"/>
        <v>13.600000000000001</v>
      </c>
    </row>
    <row r="79" spans="1:7" x14ac:dyDescent="0.2">
      <c r="A79" s="24" t="str">
        <f>LabP4820R30LabLabourforCuttingtoVeluxDesc</f>
        <v>Labour for Cutting to Velux</v>
      </c>
      <c r="D79" s="36">
        <f>LabP4820R30LabLabourforCuttingtoVeluxRate</f>
        <v>30</v>
      </c>
      <c r="E79" s="37">
        <v>4</v>
      </c>
      <c r="F79" s="27" t="str">
        <f xml:space="preserve"> "" &amp; LabP4820R30LabLabourforCuttingtoVeluxPer</f>
        <v/>
      </c>
      <c r="G79" s="36">
        <f t="shared" si="1"/>
        <v>120</v>
      </c>
    </row>
    <row r="80" spans="1:7" x14ac:dyDescent="0.2">
      <c r="A80" s="24" t="str">
        <f>LabP4820R4L1G58Desc</f>
        <v>Counter Batten</v>
      </c>
      <c r="D80" s="36">
        <f>LabP4820R4L1G58Rate</f>
        <v>4</v>
      </c>
      <c r="E80" s="37">
        <f>'RW-Main Roof'!Area</f>
        <v>126.48</v>
      </c>
      <c r="F80" s="27" t="str">
        <f xml:space="preserve"> "" &amp; LabP4820R4L1G58Per</f>
        <v>m²</v>
      </c>
      <c r="G80" s="36">
        <f t="shared" si="1"/>
        <v>505.92</v>
      </c>
    </row>
    <row r="81" spans="1:7" x14ac:dyDescent="0.2">
      <c r="D81" s="36"/>
      <c r="E81" s="37"/>
      <c r="F81" s="27"/>
      <c r="G81" s="36"/>
    </row>
    <row r="82" spans="1:7" x14ac:dyDescent="0.2">
      <c r="A82" s="97"/>
      <c r="B82" s="97"/>
      <c r="C82" s="97"/>
      <c r="D82" s="36"/>
      <c r="E82" s="37"/>
      <c r="G82" s="36"/>
    </row>
    <row r="83" spans="1:7" x14ac:dyDescent="0.2">
      <c r="F83" s="34" t="s">
        <v>5</v>
      </c>
      <c r="G83" s="35">
        <f>SUM(G68:G82)</f>
        <v>3268.9200000000005</v>
      </c>
    </row>
    <row r="87" spans="1:7" x14ac:dyDescent="0.2">
      <c r="A87" s="34"/>
      <c r="B87" s="38"/>
    </row>
    <row r="89" spans="1:7" x14ac:dyDescent="0.2">
      <c r="A89" s="34"/>
      <c r="B89" s="38"/>
    </row>
    <row r="91" spans="1:7" x14ac:dyDescent="0.2">
      <c r="A91" s="34"/>
      <c r="B91" s="38"/>
    </row>
    <row r="93" spans="1:7" x14ac:dyDescent="0.2">
      <c r="A93" s="34"/>
      <c r="B93" s="38"/>
    </row>
    <row r="96" spans="1:7" x14ac:dyDescent="0.2">
      <c r="A96" s="34"/>
      <c r="B96" s="38"/>
      <c r="C96" s="39"/>
    </row>
    <row r="98" spans="1:3" x14ac:dyDescent="0.2">
      <c r="A98" s="34"/>
      <c r="B98" s="38"/>
    </row>
    <row r="100" spans="1:3" x14ac:dyDescent="0.2">
      <c r="A100" s="34"/>
      <c r="B100" s="38"/>
      <c r="C100" s="39"/>
    </row>
    <row r="102" spans="1:3" x14ac:dyDescent="0.2">
      <c r="A102" s="34"/>
      <c r="B102" s="38"/>
    </row>
    <row r="104" spans="1:3" x14ac:dyDescent="0.2">
      <c r="A104" s="34"/>
      <c r="B104" s="38"/>
    </row>
    <row r="107" spans="1:3" x14ac:dyDescent="0.2">
      <c r="A107" s="34"/>
      <c r="B107" s="38"/>
    </row>
    <row r="109" spans="1:3" x14ac:dyDescent="0.2">
      <c r="A109" s="34"/>
      <c r="B109" s="38"/>
    </row>
    <row r="111" spans="1:3" x14ac:dyDescent="0.2">
      <c r="A111" s="34"/>
      <c r="B111" s="38"/>
      <c r="C111" s="39"/>
    </row>
    <row r="114" spans="1:3" x14ac:dyDescent="0.2">
      <c r="A114" s="34"/>
      <c r="B114" s="40"/>
      <c r="C114" s="23"/>
    </row>
    <row r="117" spans="1:3" x14ac:dyDescent="0.2">
      <c r="A117" s="39"/>
      <c r="B117" s="41"/>
    </row>
  </sheetData>
  <mergeCells count="5">
    <mergeCell ref="B4:F4"/>
    <mergeCell ref="B5:F5"/>
    <mergeCell ref="A67:C67"/>
    <mergeCell ref="A68:C68"/>
    <mergeCell ref="A82:C82"/>
  </mergeCells>
  <pageMargins left="0.59089835992723128" right="0.19719757252565651" top="0.19719757252565651" bottom="0.19719757252565651" header="0.5" footer="0.5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87CC-A5A1-43D9-A12D-C69C65EEC1A5}">
  <dimension ref="A1:G94"/>
  <sheetViews>
    <sheetView tabSelected="1" workbookViewId="0">
      <selection activeCell="E17" sqref="E17"/>
    </sheetView>
  </sheetViews>
  <sheetFormatPr defaultColWidth="11.42578125" defaultRowHeight="12.75" x14ac:dyDescent="0.2"/>
  <cols>
    <col min="1" max="1" width="20" style="24" customWidth="1"/>
    <col min="2" max="2" width="15" style="24" customWidth="1"/>
    <col min="3" max="3" width="34" style="24" customWidth="1"/>
    <col min="4" max="4" width="9.7109375" style="24" customWidth="1"/>
    <col min="5" max="5" width="8.5703125" style="24" customWidth="1"/>
    <col min="6" max="6" width="12.28515625" style="24" customWidth="1"/>
    <col min="7" max="7" width="11.85546875" style="24" customWidth="1"/>
    <col min="8" max="16384" width="11.42578125" style="24"/>
  </cols>
  <sheetData>
    <row r="1" spans="1:7" x14ac:dyDescent="0.2">
      <c r="A1" s="23" t="s">
        <v>0</v>
      </c>
      <c r="B1" s="39" t="s">
        <v>153</v>
      </c>
      <c r="C1" s="39"/>
      <c r="D1" s="39"/>
      <c r="E1" s="39"/>
      <c r="F1" s="39"/>
    </row>
    <row r="2" spans="1:7" x14ac:dyDescent="0.2">
      <c r="A2" s="23" t="s">
        <v>64</v>
      </c>
      <c r="B2" s="39">
        <v>1234</v>
      </c>
      <c r="C2" s="39"/>
      <c r="D2" s="39"/>
      <c r="E2" s="39"/>
      <c r="F2" s="39"/>
      <c r="G2" s="39"/>
    </row>
    <row r="3" spans="1:7" x14ac:dyDescent="0.2">
      <c r="A3" s="23" t="s">
        <v>1</v>
      </c>
      <c r="B3" s="39" t="s">
        <v>154</v>
      </c>
      <c r="C3" s="39"/>
      <c r="D3" s="39"/>
      <c r="E3" s="39"/>
      <c r="F3" s="39"/>
      <c r="G3" s="39"/>
    </row>
    <row r="4" spans="1:7" x14ac:dyDescent="0.2">
      <c r="A4" s="23" t="s">
        <v>12</v>
      </c>
      <c r="B4" s="95" t="s">
        <v>143</v>
      </c>
      <c r="C4" s="95"/>
      <c r="D4" s="95"/>
      <c r="E4" s="95"/>
      <c r="F4" s="95"/>
    </row>
    <row r="5" spans="1:7" x14ac:dyDescent="0.2">
      <c r="A5" s="23" t="s">
        <v>13</v>
      </c>
      <c r="B5" s="95" t="s">
        <v>148</v>
      </c>
      <c r="C5" s="95"/>
      <c r="D5" s="95"/>
      <c r="E5" s="95"/>
      <c r="F5" s="95"/>
    </row>
    <row r="7" spans="1:7" x14ac:dyDescent="0.2">
      <c r="A7" s="25" t="s">
        <v>11</v>
      </c>
      <c r="B7" s="25"/>
      <c r="C7" s="25"/>
      <c r="D7" s="25"/>
      <c r="E7" s="25"/>
      <c r="F7" s="25"/>
      <c r="G7" s="25"/>
    </row>
    <row r="8" spans="1:7" x14ac:dyDescent="0.2">
      <c r="A8" s="25"/>
      <c r="B8" s="25"/>
      <c r="C8" s="25"/>
      <c r="D8" s="25"/>
      <c r="E8" s="25"/>
      <c r="F8" s="25"/>
      <c r="G8" s="25"/>
    </row>
    <row r="9" spans="1:7" x14ac:dyDescent="0.2">
      <c r="A9" s="23" t="s">
        <v>111</v>
      </c>
      <c r="B9" s="24">
        <v>54.68</v>
      </c>
      <c r="C9" s="23"/>
      <c r="D9" s="26"/>
    </row>
    <row r="10" spans="1:7" x14ac:dyDescent="0.2">
      <c r="A10" s="23" t="s">
        <v>112</v>
      </c>
      <c r="B10" s="24">
        <v>20.399999999999999</v>
      </c>
      <c r="C10" s="23"/>
      <c r="D10" s="26"/>
    </row>
    <row r="11" spans="1:7" x14ac:dyDescent="0.2">
      <c r="A11" s="23" t="s">
        <v>113</v>
      </c>
      <c r="B11" s="24">
        <v>5.36</v>
      </c>
      <c r="C11" s="23"/>
      <c r="D11" s="26"/>
    </row>
    <row r="12" spans="1:7" x14ac:dyDescent="0.2">
      <c r="A12" s="23" t="s">
        <v>114</v>
      </c>
      <c r="B12" s="24">
        <v>5.36</v>
      </c>
      <c r="C12" s="23"/>
      <c r="D12" s="26"/>
    </row>
    <row r="13" spans="1:7" x14ac:dyDescent="0.2">
      <c r="A13" s="23" t="s">
        <v>116</v>
      </c>
      <c r="B13" s="24">
        <v>10.199999999999999</v>
      </c>
      <c r="C13" s="23"/>
      <c r="D13" s="26"/>
    </row>
    <row r="14" spans="1:7" x14ac:dyDescent="0.2">
      <c r="A14" s="23" t="s">
        <v>118</v>
      </c>
      <c r="B14" s="24">
        <v>600</v>
      </c>
      <c r="C14" s="23"/>
      <c r="D14" s="26"/>
    </row>
    <row r="15" spans="1:7" x14ac:dyDescent="0.2">
      <c r="A15" s="23" t="s">
        <v>119</v>
      </c>
      <c r="B15" s="24">
        <v>33</v>
      </c>
      <c r="C15" s="23"/>
      <c r="D15" s="26"/>
    </row>
    <row r="16" spans="1:7" x14ac:dyDescent="0.2">
      <c r="A16" s="23"/>
      <c r="C16" s="23"/>
      <c r="D16" s="26"/>
    </row>
    <row r="17" spans="1:7" x14ac:dyDescent="0.2">
      <c r="A17" s="23"/>
      <c r="B17" s="27"/>
      <c r="C17" s="23"/>
      <c r="D17" s="26"/>
    </row>
    <row r="18" spans="1:7" x14ac:dyDescent="0.2">
      <c r="A18" s="28" t="s">
        <v>10</v>
      </c>
      <c r="B18" s="28"/>
      <c r="C18" s="28"/>
      <c r="D18" s="28"/>
      <c r="E18" s="28"/>
      <c r="F18" s="28"/>
      <c r="G18" s="28"/>
    </row>
    <row r="19" spans="1:7" x14ac:dyDescent="0.2">
      <c r="A19" s="28"/>
      <c r="B19" s="28"/>
      <c r="C19" s="28"/>
      <c r="D19" s="28"/>
      <c r="E19" s="28"/>
      <c r="F19" s="28"/>
      <c r="G19" s="28"/>
    </row>
    <row r="20" spans="1:7" x14ac:dyDescent="0.2">
      <c r="A20" s="29" t="s">
        <v>120</v>
      </c>
      <c r="B20" s="24" t="s">
        <v>121</v>
      </c>
      <c r="C20" s="29"/>
      <c r="D20" s="29"/>
      <c r="E20" s="29"/>
      <c r="F20" s="29"/>
    </row>
    <row r="21" spans="1:7" x14ac:dyDescent="0.2">
      <c r="A21" s="29" t="s">
        <v>122</v>
      </c>
      <c r="B21" s="24" t="s">
        <v>123</v>
      </c>
      <c r="C21" s="29"/>
      <c r="D21" s="29"/>
      <c r="E21" s="29"/>
      <c r="F21" s="29"/>
    </row>
    <row r="22" spans="1:7" x14ac:dyDescent="0.2">
      <c r="A22" s="29"/>
      <c r="B22" s="24" t="s">
        <v>124</v>
      </c>
      <c r="C22" s="29"/>
      <c r="D22" s="29"/>
      <c r="E22" s="29"/>
      <c r="F22" s="29"/>
    </row>
    <row r="23" spans="1:7" x14ac:dyDescent="0.2">
      <c r="A23" s="29" t="s">
        <v>125</v>
      </c>
      <c r="B23" s="24" t="s">
        <v>146</v>
      </c>
      <c r="C23" s="29"/>
      <c r="D23" s="29"/>
      <c r="E23" s="29"/>
      <c r="F23" s="29"/>
    </row>
    <row r="24" spans="1:7" x14ac:dyDescent="0.2">
      <c r="A24" s="29" t="s">
        <v>128</v>
      </c>
      <c r="B24" s="24" t="s">
        <v>84</v>
      </c>
      <c r="C24" s="29"/>
      <c r="D24" s="29"/>
      <c r="E24" s="29"/>
      <c r="F24" s="29"/>
    </row>
    <row r="25" spans="1:7" x14ac:dyDescent="0.2">
      <c r="A25" s="29"/>
      <c r="B25" s="24" t="s">
        <v>147</v>
      </c>
      <c r="C25" s="29"/>
      <c r="D25" s="29"/>
      <c r="E25" s="29"/>
      <c r="F25" s="29"/>
    </row>
    <row r="26" spans="1:7" x14ac:dyDescent="0.2">
      <c r="A26" s="29" t="s">
        <v>132</v>
      </c>
      <c r="B26" s="24" t="s">
        <v>133</v>
      </c>
      <c r="C26" s="29"/>
      <c r="D26" s="29"/>
      <c r="E26" s="29"/>
      <c r="F26" s="29"/>
    </row>
    <row r="27" spans="1:7" x14ac:dyDescent="0.2">
      <c r="A27" s="29" t="s">
        <v>134</v>
      </c>
      <c r="B27" s="24" t="s">
        <v>135</v>
      </c>
      <c r="C27" s="29"/>
      <c r="D27" s="29"/>
      <c r="E27" s="29"/>
      <c r="F27" s="29"/>
    </row>
    <row r="28" spans="1:7" x14ac:dyDescent="0.2">
      <c r="A28" s="29" t="s">
        <v>137</v>
      </c>
      <c r="B28" s="24" t="s">
        <v>138</v>
      </c>
      <c r="C28" s="29"/>
      <c r="D28" s="29"/>
      <c r="E28" s="29"/>
      <c r="F28" s="29"/>
    </row>
    <row r="29" spans="1:7" x14ac:dyDescent="0.2">
      <c r="A29" s="29"/>
      <c r="C29" s="29"/>
      <c r="D29" s="29"/>
      <c r="E29" s="29"/>
      <c r="F29" s="29"/>
    </row>
    <row r="30" spans="1:7" x14ac:dyDescent="0.2">
      <c r="A30" s="29"/>
      <c r="C30" s="29"/>
      <c r="D30" s="29"/>
      <c r="E30" s="29"/>
      <c r="F30" s="29"/>
    </row>
    <row r="31" spans="1:7" x14ac:dyDescent="0.2">
      <c r="A31" s="25" t="s">
        <v>14</v>
      </c>
      <c r="B31" s="25"/>
      <c r="C31" s="25"/>
      <c r="D31" s="25"/>
      <c r="E31" s="25"/>
      <c r="F31" s="25"/>
      <c r="G31" s="25"/>
    </row>
    <row r="33" spans="1:7" s="29" customFormat="1" x14ac:dyDescent="0.2">
      <c r="A33" s="29" t="s">
        <v>25</v>
      </c>
      <c r="B33" s="29" t="s">
        <v>38</v>
      </c>
      <c r="C33" s="29" t="s">
        <v>2</v>
      </c>
      <c r="D33" s="30" t="s">
        <v>9</v>
      </c>
      <c r="E33" s="30" t="s">
        <v>3</v>
      </c>
      <c r="F33" s="30" t="s">
        <v>4</v>
      </c>
      <c r="G33" s="30" t="s">
        <v>16</v>
      </c>
    </row>
    <row r="34" spans="1:7" x14ac:dyDescent="0.2">
      <c r="A34" s="24" t="str">
        <f>MatP4820C23Colour</f>
        <v>Slate Grey</v>
      </c>
      <c r="B34" s="24" t="str">
        <f>IF(MatP4820C23Code=0,"",MatP4820C23Code)</f>
        <v/>
      </c>
      <c r="C34" s="24" t="str">
        <f>MatP4820C23Desc</f>
        <v>SSQ Del Carmen Standard 500 x 250</v>
      </c>
      <c r="D34" s="31">
        <v>1308</v>
      </c>
      <c r="E34" s="32">
        <f>MatP4820C23Price</f>
        <v>1.78</v>
      </c>
      <c r="F34" s="33" t="str">
        <f>MatP4820C23PerText</f>
        <v>Each</v>
      </c>
      <c r="G34" s="32">
        <f t="shared" ref="G34:G44" si="0">D34 * E34</f>
        <v>2328.2400000000002</v>
      </c>
    </row>
    <row r="35" spans="1:7" x14ac:dyDescent="0.2">
      <c r="A35" s="24" t="str">
        <f>MatP4822C23Colour</f>
        <v>Slate Grey</v>
      </c>
      <c r="B35" s="24" t="str">
        <f>IF(MatP4822C23Code=0,"",MatP4822C23Code)</f>
        <v/>
      </c>
      <c r="C35" s="24" t="str">
        <f>MatP4822C23Desc</f>
        <v>SSQ Del Carmen Standard 500 x 375</v>
      </c>
      <c r="D35" s="31">
        <v>28</v>
      </c>
      <c r="E35" s="32">
        <f>MatP4822C23Price</f>
        <v>5.81</v>
      </c>
      <c r="F35" s="33" t="str">
        <f>MatP4822C23PerText</f>
        <v>Each</v>
      </c>
      <c r="G35" s="32">
        <f t="shared" si="0"/>
        <v>162.67999999999998</v>
      </c>
    </row>
    <row r="36" spans="1:7" x14ac:dyDescent="0.2">
      <c r="A36" s="24" t="str">
        <f>MatP5155C0Colour</f>
        <v>Not Specified</v>
      </c>
      <c r="B36" s="24" t="str">
        <f>IF(MatP5155C0Code=0,"",MatP5155C0Code)</f>
        <v>209</v>
      </c>
      <c r="C36" s="24" t="str">
        <f>MatP5155C0Desc</f>
        <v>Modern Ridge Tile (457mm)</v>
      </c>
      <c r="D36" s="31">
        <v>24</v>
      </c>
      <c r="E36" s="32">
        <f>MatP5155C0Price</f>
        <v>3.37</v>
      </c>
      <c r="F36" s="33" t="str">
        <f>MatP5155C0PerText</f>
        <v>Each</v>
      </c>
      <c r="G36" s="32">
        <f t="shared" si="0"/>
        <v>80.88</v>
      </c>
    </row>
    <row r="37" spans="1:7" x14ac:dyDescent="0.2">
      <c r="A37" s="24" t="str">
        <f>MatP10043C0Colour</f>
        <v>Not Specified</v>
      </c>
      <c r="B37" s="24" t="str">
        <f>IF(MatP10043C0Code=0,"",MatP10043C0Code)</f>
        <v/>
      </c>
      <c r="C37" s="24" t="str">
        <f>MatP10043C0Desc</f>
        <v>Breathable Membrane (50m x 1m)</v>
      </c>
      <c r="D37" s="31">
        <v>2</v>
      </c>
      <c r="E37" s="32">
        <f>MatP10043C0Price</f>
        <v>70</v>
      </c>
      <c r="F37" s="33" t="str">
        <f>MatP10043C0PerText</f>
        <v>Roll</v>
      </c>
      <c r="G37" s="32">
        <f t="shared" si="0"/>
        <v>140</v>
      </c>
    </row>
    <row r="38" spans="1:7" x14ac:dyDescent="0.2">
      <c r="A38" s="24" t="str">
        <f>MatP9008C0Colour</f>
        <v>Not Specified</v>
      </c>
      <c r="B38" s="24" t="str">
        <f>IF(MatP9008C0Code=0,"",MatP9008C0Code)</f>
        <v/>
      </c>
      <c r="C38" s="24" t="str">
        <f>MatP9008C0Desc</f>
        <v>Battens (50mm x 25mm)</v>
      </c>
      <c r="D38" s="31">
        <v>323</v>
      </c>
      <c r="E38" s="32">
        <f>MatP9008C0Price</f>
        <v>1</v>
      </c>
      <c r="F38" s="33" t="str">
        <f>MatP9008C0PerText</f>
        <v>Metre</v>
      </c>
      <c r="G38" s="32">
        <f t="shared" si="0"/>
        <v>323</v>
      </c>
    </row>
    <row r="39" spans="1:7" x14ac:dyDescent="0.2">
      <c r="A39" s="24" t="str">
        <f>MatP8352C50Colour</f>
        <v>N/A</v>
      </c>
      <c r="B39" s="24" t="str">
        <f>IF(MatP8352C50Code=0,"",MatP8352C50Code)</f>
        <v/>
      </c>
      <c r="C39" s="24" t="str">
        <f>MatP8352C50Desc</f>
        <v>Generic Ridge/Hip Roll (6m)</v>
      </c>
      <c r="D39" s="31">
        <v>2</v>
      </c>
      <c r="E39" s="32">
        <f>MatP8352C50Price</f>
        <v>45</v>
      </c>
      <c r="F39" s="33" t="str">
        <f>MatP8352C50PerText</f>
        <v>Pack</v>
      </c>
      <c r="G39" s="32">
        <f t="shared" si="0"/>
        <v>90</v>
      </c>
    </row>
    <row r="40" spans="1:7" x14ac:dyDescent="0.2">
      <c r="A40" s="24" t="str">
        <f>MatP8377C50Colour</f>
        <v>N/A</v>
      </c>
      <c r="B40" s="24" t="str">
        <f>IF(MatP8377C50Code=0,"",MatP8377C50Code)</f>
        <v/>
      </c>
      <c r="C40" s="24" t="str">
        <f>MatP8377C50Desc</f>
        <v>Generic Continuous Dry Verge (5m)</v>
      </c>
      <c r="D40" s="31">
        <v>3</v>
      </c>
      <c r="E40" s="32">
        <f>MatP8377C50Price</f>
        <v>36.5</v>
      </c>
      <c r="F40" s="33" t="str">
        <f>MatP8377C50PerText</f>
        <v>Each</v>
      </c>
      <c r="G40" s="32">
        <f t="shared" si="0"/>
        <v>109.5</v>
      </c>
    </row>
    <row r="41" spans="1:7" x14ac:dyDescent="0.2">
      <c r="A41" s="24" t="str">
        <f>MatP5273C0Colour</f>
        <v>Not Specified</v>
      </c>
      <c r="B41" s="24" t="str">
        <f>IF(MatP5273C0Code=0,"",MatP5273C0Code)</f>
        <v>MA394</v>
      </c>
      <c r="C41" s="24" t="str">
        <f>MatP5273C0Desc</f>
        <v>Modern Ridge End Cap</v>
      </c>
      <c r="D41" s="31">
        <v>2</v>
      </c>
      <c r="E41" s="32">
        <f>MatP5273C0Price</f>
        <v>5.05</v>
      </c>
      <c r="F41" s="33" t="str">
        <f>MatP5273C0PerText</f>
        <v>Each</v>
      </c>
      <c r="G41" s="32">
        <f t="shared" si="0"/>
        <v>10.1</v>
      </c>
    </row>
    <row r="42" spans="1:7" x14ac:dyDescent="0.2">
      <c r="A42" s="24" t="str">
        <f>MatP657C50Colour</f>
        <v>N/A</v>
      </c>
      <c r="B42" s="24" t="str">
        <f>IF(MatP657C50Code=0,"",MatP657C50Code)</f>
        <v/>
      </c>
      <c r="C42" s="24" t="str">
        <f>MatP657C50Desc</f>
        <v>Generic Underlay Support Tray (1.5m)</v>
      </c>
      <c r="D42" s="31">
        <v>16</v>
      </c>
      <c r="E42" s="32">
        <f>MatP657C50Price</f>
        <v>1.5</v>
      </c>
      <c r="F42" s="33" t="str">
        <f>MatP657C50PerText</f>
        <v>Each</v>
      </c>
      <c r="G42" s="32">
        <f t="shared" si="0"/>
        <v>24</v>
      </c>
    </row>
    <row r="43" spans="1:7" x14ac:dyDescent="0.2">
      <c r="A43" s="24" t="str">
        <f>MatP9303C0Colour</f>
        <v>Not Specified</v>
      </c>
      <c r="B43" s="24" t="str">
        <f>IF(MatP9303C0Code=0,"",MatP9303C0Code)</f>
        <v/>
      </c>
      <c r="C43" s="24" t="str">
        <f>MatP9303C0Desc</f>
        <v>30mm x 3.00mm Copper Clout Nails</v>
      </c>
      <c r="D43" s="31">
        <v>5.9999998807907104</v>
      </c>
      <c r="E43" s="32">
        <f>MatP9303C0Price</f>
        <v>15</v>
      </c>
      <c r="F43" s="33" t="str">
        <f>MatP9303C0PerText</f>
        <v>Kg</v>
      </c>
      <c r="G43" s="32">
        <f t="shared" si="0"/>
        <v>89.999998211860657</v>
      </c>
    </row>
    <row r="44" spans="1:7" x14ac:dyDescent="0.2">
      <c r="A44" s="24" t="str">
        <f>MatP9100C0Colour</f>
        <v>Not Specified</v>
      </c>
      <c r="B44" s="24" t="str">
        <f>IF(MatP9100C0Code=0,"",MatP9100C0Code)</f>
        <v/>
      </c>
      <c r="C44" s="24" t="str">
        <f>MatP9100C0Desc</f>
        <v>Batten Nails - 65mm x 3.35mm Galvanised</v>
      </c>
      <c r="D44" s="31">
        <v>3</v>
      </c>
      <c r="E44" s="32">
        <f>MatP9100C0Price</f>
        <v>4.5</v>
      </c>
      <c r="F44" s="33" t="str">
        <f>MatP9100C0PerText</f>
        <v>Kg</v>
      </c>
      <c r="G44" s="32">
        <f t="shared" si="0"/>
        <v>13.5</v>
      </c>
    </row>
    <row r="45" spans="1:7" x14ac:dyDescent="0.2">
      <c r="D45" s="31"/>
      <c r="E45" s="32"/>
      <c r="F45" s="33"/>
      <c r="G45" s="32"/>
    </row>
    <row r="46" spans="1:7" x14ac:dyDescent="0.2">
      <c r="F46" s="34" t="s">
        <v>5</v>
      </c>
      <c r="G46" s="35">
        <f>SUM(G34:G45)</f>
        <v>3371.8999982118607</v>
      </c>
    </row>
    <row r="47" spans="1:7" x14ac:dyDescent="0.2">
      <c r="G47" s="34"/>
    </row>
    <row r="48" spans="1:7" x14ac:dyDescent="0.2">
      <c r="A48" s="25" t="s">
        <v>15</v>
      </c>
      <c r="B48" s="25"/>
      <c r="D48" s="25"/>
      <c r="E48" s="25"/>
      <c r="F48" s="25"/>
      <c r="G48" s="25"/>
    </row>
    <row r="50" spans="1:7" x14ac:dyDescent="0.2">
      <c r="A50" s="96" t="s">
        <v>6</v>
      </c>
      <c r="B50" s="96"/>
      <c r="C50" s="96"/>
      <c r="D50" s="34" t="s">
        <v>7</v>
      </c>
      <c r="E50" s="34" t="s">
        <v>9</v>
      </c>
      <c r="F50" s="34" t="s">
        <v>8</v>
      </c>
      <c r="G50" s="34" t="s">
        <v>16</v>
      </c>
    </row>
    <row r="51" spans="1:7" x14ac:dyDescent="0.2">
      <c r="A51" s="97" t="str">
        <f>LabP4820R15L1G1Desc</f>
        <v>Main Area</v>
      </c>
      <c r="B51" s="97"/>
      <c r="C51" s="97"/>
      <c r="D51" s="36">
        <f>LabP4820R15L1G1Rate</f>
        <v>15</v>
      </c>
      <c r="E51" s="37">
        <f>'RW-Garage'!Area</f>
        <v>54.68</v>
      </c>
      <c r="F51" s="27" t="str">
        <f xml:space="preserve"> "" &amp; LabP4820R15L1G1Per</f>
        <v>m²</v>
      </c>
      <c r="G51" s="36">
        <f t="shared" ref="G51:G57" si="1">D51 * E51</f>
        <v>820.2</v>
      </c>
    </row>
    <row r="52" spans="1:7" x14ac:dyDescent="0.2">
      <c r="A52" s="24" t="str">
        <f>LabP4820R5L1G2Desc</f>
        <v>Eave</v>
      </c>
      <c r="D52" s="36">
        <f>LabP4820R5L1G2Rate</f>
        <v>5</v>
      </c>
      <c r="E52" s="37">
        <f>'RW-Garage'!Eave</f>
        <v>20.399999999999999</v>
      </c>
      <c r="F52" s="27" t="str">
        <f xml:space="preserve"> "" &amp; LabP4820R5L1G2Per</f>
        <v>m</v>
      </c>
      <c r="G52" s="36">
        <f t="shared" si="1"/>
        <v>102</v>
      </c>
    </row>
    <row r="53" spans="1:7" x14ac:dyDescent="0.2">
      <c r="A53" s="24" t="str">
        <f>LabP4820R5L1G3Desc</f>
        <v>Verge</v>
      </c>
      <c r="D53" s="36">
        <f>LabP4820R5L1G3Rate</f>
        <v>5</v>
      </c>
      <c r="E53" s="37">
        <f>LeftVerge+RightVerge</f>
        <v>10.72</v>
      </c>
      <c r="F53" s="27" t="str">
        <f xml:space="preserve"> "" &amp; LabP4820R5L1G3Per</f>
        <v>m</v>
      </c>
      <c r="G53" s="36">
        <f t="shared" si="1"/>
        <v>53.6</v>
      </c>
    </row>
    <row r="54" spans="1:7" x14ac:dyDescent="0.2">
      <c r="A54" s="24" t="str">
        <f>LabP4820R5L1G8Desc</f>
        <v>Duo Ridge</v>
      </c>
      <c r="D54" s="36">
        <f>LabP4820R5L1G8Rate</f>
        <v>5</v>
      </c>
      <c r="E54" s="37">
        <f>'RW-Garage'!DuoRidge</f>
        <v>10.199999999999999</v>
      </c>
      <c r="F54" s="27" t="str">
        <f xml:space="preserve"> "" &amp; LabP4820R5L1G8Per</f>
        <v>m</v>
      </c>
      <c r="G54" s="36">
        <f t="shared" si="1"/>
        <v>51</v>
      </c>
    </row>
    <row r="55" spans="1:7" x14ac:dyDescent="0.2">
      <c r="A55" s="24" t="str">
        <f>LabP4820R01L1G78Desc</f>
        <v>Slate Holing</v>
      </c>
      <c r="D55" s="36">
        <f>LabP4820R01L1G78Rate</f>
        <v>0.1</v>
      </c>
      <c r="E55" s="37">
        <v>1308</v>
      </c>
      <c r="F55" s="27" t="str">
        <f xml:space="preserve"> "" &amp; LabP4820R01L1G78Per</f>
        <v>Each</v>
      </c>
      <c r="G55" s="36">
        <f t="shared" si="1"/>
        <v>130.80000000000001</v>
      </c>
    </row>
    <row r="56" spans="1:7" x14ac:dyDescent="0.2">
      <c r="A56" s="24" t="str">
        <f>LabP4820R0L1G56Desc</f>
        <v>Felt</v>
      </c>
      <c r="D56" s="36">
        <f>LabP4820R0L1G56Rate</f>
        <v>0</v>
      </c>
      <c r="E56" s="37">
        <f>'RW-Garage'!Area</f>
        <v>54.68</v>
      </c>
      <c r="F56" s="27" t="str">
        <f xml:space="preserve"> "" &amp; LabP4820R0L1G56Per</f>
        <v>m²</v>
      </c>
      <c r="G56" s="36">
        <f t="shared" si="1"/>
        <v>0</v>
      </c>
    </row>
    <row r="57" spans="1:7" x14ac:dyDescent="0.2">
      <c r="A57" s="24" t="str">
        <f>LabP4820R0L1G55Desc</f>
        <v>Batten</v>
      </c>
      <c r="D57" s="36">
        <f>LabP4820R0L1G55Rate</f>
        <v>0</v>
      </c>
      <c r="E57" s="37">
        <f>'RW-Garage'!Area</f>
        <v>54.68</v>
      </c>
      <c r="F57" s="27" t="str">
        <f xml:space="preserve"> "" &amp; LabP4820R0L1G55Per</f>
        <v>m²</v>
      </c>
      <c r="G57" s="36">
        <f t="shared" si="1"/>
        <v>0</v>
      </c>
    </row>
    <row r="58" spans="1:7" x14ac:dyDescent="0.2">
      <c r="D58" s="36"/>
      <c r="E58" s="37"/>
      <c r="F58" s="27"/>
      <c r="G58" s="36"/>
    </row>
    <row r="59" spans="1:7" x14ac:dyDescent="0.2">
      <c r="A59" s="97"/>
      <c r="B59" s="97"/>
      <c r="C59" s="97"/>
      <c r="D59" s="36"/>
      <c r="E59" s="37"/>
      <c r="G59" s="36"/>
    </row>
    <row r="60" spans="1:7" x14ac:dyDescent="0.2">
      <c r="F60" s="34" t="s">
        <v>5</v>
      </c>
      <c r="G60" s="35">
        <f>SUM(G51:G59)</f>
        <v>1157.6000000000001</v>
      </c>
    </row>
    <row r="64" spans="1:7" x14ac:dyDescent="0.2">
      <c r="A64" s="34"/>
      <c r="B64" s="38"/>
    </row>
    <row r="66" spans="1:3" x14ac:dyDescent="0.2">
      <c r="A66" s="34"/>
      <c r="B66" s="38"/>
    </row>
    <row r="68" spans="1:3" x14ac:dyDescent="0.2">
      <c r="A68" s="34"/>
      <c r="B68" s="38"/>
    </row>
    <row r="70" spans="1:3" x14ac:dyDescent="0.2">
      <c r="A70" s="34"/>
      <c r="B70" s="38"/>
    </row>
    <row r="73" spans="1:3" x14ac:dyDescent="0.2">
      <c r="A73" s="34"/>
      <c r="B73" s="38"/>
      <c r="C73" s="39"/>
    </row>
    <row r="75" spans="1:3" x14ac:dyDescent="0.2">
      <c r="A75" s="34"/>
      <c r="B75" s="38"/>
    </row>
    <row r="77" spans="1:3" x14ac:dyDescent="0.2">
      <c r="A77" s="34"/>
      <c r="B77" s="38"/>
      <c r="C77" s="39"/>
    </row>
    <row r="79" spans="1:3" x14ac:dyDescent="0.2">
      <c r="A79" s="34"/>
      <c r="B79" s="38"/>
    </row>
    <row r="81" spans="1:3" x14ac:dyDescent="0.2">
      <c r="A81" s="34"/>
      <c r="B81" s="38"/>
    </row>
    <row r="84" spans="1:3" x14ac:dyDescent="0.2">
      <c r="A84" s="34"/>
      <c r="B84" s="38"/>
    </row>
    <row r="86" spans="1:3" x14ac:dyDescent="0.2">
      <c r="A86" s="34"/>
      <c r="B86" s="38"/>
    </row>
    <row r="88" spans="1:3" x14ac:dyDescent="0.2">
      <c r="A88" s="34"/>
      <c r="B88" s="38"/>
      <c r="C88" s="39"/>
    </row>
    <row r="91" spans="1:3" x14ac:dyDescent="0.2">
      <c r="A91" s="34"/>
      <c r="B91" s="40"/>
      <c r="C91" s="23"/>
    </row>
    <row r="94" spans="1:3" x14ac:dyDescent="0.2">
      <c r="A94" s="39"/>
      <c r="B94" s="41"/>
    </row>
  </sheetData>
  <mergeCells count="5">
    <mergeCell ref="B4:F4"/>
    <mergeCell ref="B5:F5"/>
    <mergeCell ref="A50:C50"/>
    <mergeCell ref="A51:C51"/>
    <mergeCell ref="A59:C59"/>
  </mergeCells>
  <pageMargins left="0.59089835992723128" right="0.19719757252565651" top="0.19719757252565651" bottom="0.1971975725256565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196</vt:i4>
      </vt:variant>
    </vt:vector>
  </HeadingPairs>
  <TitlesOfParts>
    <vt:vector size="202" baseType="lpstr">
      <vt:lpstr>Site Schedule</vt:lpstr>
      <vt:lpstr>Job Summary</vt:lpstr>
      <vt:lpstr>Site Summary</vt:lpstr>
      <vt:lpstr>Site Dimensions</vt:lpstr>
      <vt:lpstr>RW-Main Roof</vt:lpstr>
      <vt:lpstr>RW-Garage</vt:lpstr>
      <vt:lpstr>'RW-Main Roof'!AbutCourses</vt:lpstr>
      <vt:lpstr>'RW-Garage'!Area</vt:lpstr>
      <vt:lpstr>'RW-Main Roof'!Area</vt:lpstr>
      <vt:lpstr>CustomerName</vt:lpstr>
      <vt:lpstr>'RW-Garage'!Dimensions</vt:lpstr>
      <vt:lpstr>'RW-Main Roof'!Dimensions</vt:lpstr>
      <vt:lpstr>'RW-Garage'!DuoRidge</vt:lpstr>
      <vt:lpstr>'RW-Main Roof'!DuoRidge</vt:lpstr>
      <vt:lpstr>'RW-Garage'!Eave</vt:lpstr>
      <vt:lpstr>'RW-Main Roof'!Eave</vt:lpstr>
      <vt:lpstr>JobSummaryItemId12155</vt:lpstr>
      <vt:lpstr>JobSummaryItemId12159</vt:lpstr>
      <vt:lpstr>JobSummaryTotal</vt:lpstr>
      <vt:lpstr>'RW-Garage'!Labour</vt:lpstr>
      <vt:lpstr>'RW-Main Roof'!Labour</vt:lpstr>
      <vt:lpstr>'RW-Garage'!LABOURTOTAL</vt:lpstr>
      <vt:lpstr>'RW-Main Roof'!LABOURTOTAL</vt:lpstr>
      <vt:lpstr>LabP4820R01L1G78Desc</vt:lpstr>
      <vt:lpstr>LabP4820R01L1G78Per</vt:lpstr>
      <vt:lpstr>LabP4820R01L1G78Rate</vt:lpstr>
      <vt:lpstr>LabP4820R0L1G55Desc</vt:lpstr>
      <vt:lpstr>LabP4820R0L1G55Per</vt:lpstr>
      <vt:lpstr>LabP4820R0L1G55Rate</vt:lpstr>
      <vt:lpstr>LabP4820R0L1G56Desc</vt:lpstr>
      <vt:lpstr>LabP4820R0L1G56Per</vt:lpstr>
      <vt:lpstr>LabP4820R0L1G56Rate</vt:lpstr>
      <vt:lpstr>LabP4820R10L1G264Desc</vt:lpstr>
      <vt:lpstr>LabP4820R10L1G264Per</vt:lpstr>
      <vt:lpstr>LabP4820R10L1G264Rate</vt:lpstr>
      <vt:lpstr>LabP4820R15L1G1Desc</vt:lpstr>
      <vt:lpstr>LabP4820R15L1G1Per</vt:lpstr>
      <vt:lpstr>LabP4820R15L1G1Rate</vt:lpstr>
      <vt:lpstr>LabP4820R15L1G257Desc</vt:lpstr>
      <vt:lpstr>LabP4820R15L1G257Per</vt:lpstr>
      <vt:lpstr>LabP4820R15L1G257Rate</vt:lpstr>
      <vt:lpstr>LabP4820R20L1G7Desc</vt:lpstr>
      <vt:lpstr>LabP4820R20L1G7Per</vt:lpstr>
      <vt:lpstr>LabP4820R20L1G7Rate</vt:lpstr>
      <vt:lpstr>LabP4820R30LabLabourforCuttingtoVeluxDesc</vt:lpstr>
      <vt:lpstr>LabP4820R30LabLabourforCuttingtoVeluxPer</vt:lpstr>
      <vt:lpstr>LabP4820R30LabLabourforCuttingtoVeluxRate</vt:lpstr>
      <vt:lpstr>LabP4820R4L1G58Desc</vt:lpstr>
      <vt:lpstr>LabP4820R4L1G58Per</vt:lpstr>
      <vt:lpstr>LabP4820R4L1G58Rate</vt:lpstr>
      <vt:lpstr>LabP4820R5L1G10Desc</vt:lpstr>
      <vt:lpstr>LabP4820R5L1G10Per</vt:lpstr>
      <vt:lpstr>LabP4820R5L1G10Rate</vt:lpstr>
      <vt:lpstr>LabP4820R5L1G2Desc</vt:lpstr>
      <vt:lpstr>LabP4820R5L1G2Per</vt:lpstr>
      <vt:lpstr>LabP4820R5L1G2Rate</vt:lpstr>
      <vt:lpstr>LabP4820R5L1G3Desc</vt:lpstr>
      <vt:lpstr>LabP4820R5L1G3Per</vt:lpstr>
      <vt:lpstr>LabP4820R5L1G3Rate</vt:lpstr>
      <vt:lpstr>LabP4820R5L1G8Desc</vt:lpstr>
      <vt:lpstr>LabP4820R5L1G8Per</vt:lpstr>
      <vt:lpstr>LabP4820R5L1G8Rate</vt:lpstr>
      <vt:lpstr>'RW-Garage'!LeftVerge</vt:lpstr>
      <vt:lpstr>'RW-Main Roof'!LeftVerge</vt:lpstr>
      <vt:lpstr>MarkupPercentage</vt:lpstr>
      <vt:lpstr>'RW-Garage'!Materials</vt:lpstr>
      <vt:lpstr>'RW-Main Roof'!Materials</vt:lpstr>
      <vt:lpstr>'RW-Garage'!MATERIALTOTAL</vt:lpstr>
      <vt:lpstr>'RW-Main Roof'!MATERIALTOTAL</vt:lpstr>
      <vt:lpstr>MatLeadValleySaddleCode</vt:lpstr>
      <vt:lpstr>MatLeadValleySaddleColour</vt:lpstr>
      <vt:lpstr>MatLeadValleySaddleDesc</vt:lpstr>
      <vt:lpstr>MatLeadValleySaddleManufacturer</vt:lpstr>
      <vt:lpstr>MatLeadValleySaddlePerText</vt:lpstr>
      <vt:lpstr>MatLeadValleySaddlePrice</vt:lpstr>
      <vt:lpstr>MatP10043C0Code</vt:lpstr>
      <vt:lpstr>MatP10043C0Colour</vt:lpstr>
      <vt:lpstr>MatP10043C0Desc</vt:lpstr>
      <vt:lpstr>MatP10043C0Manufacturer</vt:lpstr>
      <vt:lpstr>MatP10043C0PerText</vt:lpstr>
      <vt:lpstr>MatP10043C0Price</vt:lpstr>
      <vt:lpstr>MatP10057C0Code</vt:lpstr>
      <vt:lpstr>MatP10057C0Colour</vt:lpstr>
      <vt:lpstr>MatP10057C0Desc</vt:lpstr>
      <vt:lpstr>MatP10057C0Manufacturer</vt:lpstr>
      <vt:lpstr>MatP10057C0PerText</vt:lpstr>
      <vt:lpstr>MatP10057C0Price</vt:lpstr>
      <vt:lpstr>MatP3547C50Code</vt:lpstr>
      <vt:lpstr>MatP3547C50Colour</vt:lpstr>
      <vt:lpstr>MatP3547C50Desc</vt:lpstr>
      <vt:lpstr>MatP3547C50Manufacturer</vt:lpstr>
      <vt:lpstr>MatP3547C50PerText</vt:lpstr>
      <vt:lpstr>MatP3547C50Price</vt:lpstr>
      <vt:lpstr>MatP3551C50Code</vt:lpstr>
      <vt:lpstr>MatP3551C50Colour</vt:lpstr>
      <vt:lpstr>MatP3551C50Desc</vt:lpstr>
      <vt:lpstr>MatP3551C50Manufacturer</vt:lpstr>
      <vt:lpstr>MatP3551C50PerText</vt:lpstr>
      <vt:lpstr>MatP3551C50Price</vt:lpstr>
      <vt:lpstr>MatP3554C50Code</vt:lpstr>
      <vt:lpstr>MatP3554C50Colour</vt:lpstr>
      <vt:lpstr>MatP3554C50Desc</vt:lpstr>
      <vt:lpstr>MatP3554C50Manufacturer</vt:lpstr>
      <vt:lpstr>MatP3554C50PerText</vt:lpstr>
      <vt:lpstr>MatP3554C50Price</vt:lpstr>
      <vt:lpstr>MatP4820C23Code</vt:lpstr>
      <vt:lpstr>MatP4820C23Colour</vt:lpstr>
      <vt:lpstr>MatP4820C23Desc</vt:lpstr>
      <vt:lpstr>MatP4820C23Manufacturer</vt:lpstr>
      <vt:lpstr>MatP4820C23PerText</vt:lpstr>
      <vt:lpstr>MatP4820C23Price</vt:lpstr>
      <vt:lpstr>MatP4822C23Code</vt:lpstr>
      <vt:lpstr>MatP4822C23Colour</vt:lpstr>
      <vt:lpstr>MatP4822C23Desc</vt:lpstr>
      <vt:lpstr>MatP4822C23Manufacturer</vt:lpstr>
      <vt:lpstr>MatP4822C23PerText</vt:lpstr>
      <vt:lpstr>MatP4822C23Price</vt:lpstr>
      <vt:lpstr>MatP5155C0Code</vt:lpstr>
      <vt:lpstr>MatP5155C0Colour</vt:lpstr>
      <vt:lpstr>MatP5155C0Desc</vt:lpstr>
      <vt:lpstr>MatP5155C0Manufacturer</vt:lpstr>
      <vt:lpstr>MatP5155C0PerText</vt:lpstr>
      <vt:lpstr>MatP5155C0Price</vt:lpstr>
      <vt:lpstr>MatP5273C0Code</vt:lpstr>
      <vt:lpstr>MatP5273C0Colour</vt:lpstr>
      <vt:lpstr>MatP5273C0Desc</vt:lpstr>
      <vt:lpstr>MatP5273C0Manufacturer</vt:lpstr>
      <vt:lpstr>MatP5273C0PerText</vt:lpstr>
      <vt:lpstr>MatP5273C0Price</vt:lpstr>
      <vt:lpstr>MatP657C50Code</vt:lpstr>
      <vt:lpstr>MatP657C50Colour</vt:lpstr>
      <vt:lpstr>MatP657C50Desc</vt:lpstr>
      <vt:lpstr>MatP657C50Manufacturer</vt:lpstr>
      <vt:lpstr>MatP657C50PerText</vt:lpstr>
      <vt:lpstr>MatP657C50Price</vt:lpstr>
      <vt:lpstr>MatP8281C0Code</vt:lpstr>
      <vt:lpstr>MatP8281C0Colour</vt:lpstr>
      <vt:lpstr>MatP8281C0Desc</vt:lpstr>
      <vt:lpstr>MatP8281C0Manufacturer</vt:lpstr>
      <vt:lpstr>MatP8281C0PerText</vt:lpstr>
      <vt:lpstr>MatP8281C0Price</vt:lpstr>
      <vt:lpstr>MatP8352C50Code</vt:lpstr>
      <vt:lpstr>MatP8352C50Colour</vt:lpstr>
      <vt:lpstr>MatP8352C50Desc</vt:lpstr>
      <vt:lpstr>MatP8352C50Manufacturer</vt:lpstr>
      <vt:lpstr>MatP8352C50PerText</vt:lpstr>
      <vt:lpstr>MatP8352C50Price</vt:lpstr>
      <vt:lpstr>MatP8377C50Code</vt:lpstr>
      <vt:lpstr>MatP8377C50Colour</vt:lpstr>
      <vt:lpstr>MatP8377C50Desc</vt:lpstr>
      <vt:lpstr>MatP8377C50Manufacturer</vt:lpstr>
      <vt:lpstr>MatP8377C50PerText</vt:lpstr>
      <vt:lpstr>MatP8377C50Price</vt:lpstr>
      <vt:lpstr>MatP9008C0Code</vt:lpstr>
      <vt:lpstr>MatP9008C0Colour</vt:lpstr>
      <vt:lpstr>MatP9008C0Desc</vt:lpstr>
      <vt:lpstr>MatP9008C0Manufacturer</vt:lpstr>
      <vt:lpstr>MatP9008C0PerText</vt:lpstr>
      <vt:lpstr>MatP9008C0Price</vt:lpstr>
      <vt:lpstr>MatP9061C92Code</vt:lpstr>
      <vt:lpstr>MatP9061C92Colour</vt:lpstr>
      <vt:lpstr>MatP9061C92Desc</vt:lpstr>
      <vt:lpstr>MatP9061C92Manufacturer</vt:lpstr>
      <vt:lpstr>MatP9061C92PerText</vt:lpstr>
      <vt:lpstr>MatP9061C92Price</vt:lpstr>
      <vt:lpstr>MatP9062C92Code</vt:lpstr>
      <vt:lpstr>MatP9062C92Colour</vt:lpstr>
      <vt:lpstr>MatP9062C92Desc</vt:lpstr>
      <vt:lpstr>MatP9062C92Manufacturer</vt:lpstr>
      <vt:lpstr>MatP9062C92PerText</vt:lpstr>
      <vt:lpstr>MatP9062C92Price</vt:lpstr>
      <vt:lpstr>MatP9100C0Code</vt:lpstr>
      <vt:lpstr>MatP9100C0Colour</vt:lpstr>
      <vt:lpstr>MatP9100C0Desc</vt:lpstr>
      <vt:lpstr>MatP9100C0Manufacturer</vt:lpstr>
      <vt:lpstr>MatP9100C0PerText</vt:lpstr>
      <vt:lpstr>MatP9100C0Price</vt:lpstr>
      <vt:lpstr>MatP9303C0Code</vt:lpstr>
      <vt:lpstr>MatP9303C0Colour</vt:lpstr>
      <vt:lpstr>MatP9303C0Desc</vt:lpstr>
      <vt:lpstr>MatP9303C0Manufacturer</vt:lpstr>
      <vt:lpstr>MatP9303C0PerText</vt:lpstr>
      <vt:lpstr>MatP9303C0Price</vt:lpstr>
      <vt:lpstr>PlotSummary</vt:lpstr>
      <vt:lpstr>'RW-Garage'!RafterSpacing</vt:lpstr>
      <vt:lpstr>'RW-Main Roof'!RafterSpacing</vt:lpstr>
      <vt:lpstr>'RW-Garage'!RightVerge</vt:lpstr>
      <vt:lpstr>'RW-Main Roof'!RightVerge</vt:lpstr>
      <vt:lpstr>sclSchedule</vt:lpstr>
      <vt:lpstr>SiteDimsPitched</vt:lpstr>
      <vt:lpstr>SiteDimsVertical</vt:lpstr>
      <vt:lpstr>SiteLabour</vt:lpstr>
      <vt:lpstr>SiteMaterials</vt:lpstr>
      <vt:lpstr>SiteName</vt:lpstr>
      <vt:lpstr>SitePivotTable</vt:lpstr>
      <vt:lpstr>SiteReference</vt:lpstr>
      <vt:lpstr>SiteScheduleTotal</vt:lpstr>
      <vt:lpstr>SiteSummaryLabourTotal</vt:lpstr>
      <vt:lpstr>SiteSummaryMaterialTotal</vt:lpstr>
      <vt:lpstr>'RW-Garage'!Specification</vt:lpstr>
      <vt:lpstr>'RW-Main Roof'!Specification</vt:lpstr>
      <vt:lpstr>'RW-Main Roof'!Valley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Frayling</dc:creator>
  <cp:lastModifiedBy>finn.bradford</cp:lastModifiedBy>
  <dcterms:created xsi:type="dcterms:W3CDTF">2014-07-10T15:09:01Z</dcterms:created>
  <dcterms:modified xsi:type="dcterms:W3CDTF">2023-03-15T11:29:48Z</dcterms:modified>
</cp:coreProperties>
</file>