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Total Standings" sheetId="1" r:id="rId1"/>
    <sheet name="Tournaments Fished" sheetId="2" r:id="rId2"/>
    <sheet name="Sept " sheetId="3" r:id="rId3"/>
    <sheet name="Oct" sheetId="4" r:id="rId4"/>
    <sheet name="Nov" sheetId="5" r:id="rId5"/>
    <sheet name="Jan" sheetId="6" r:id="rId6"/>
    <sheet name="Feb" sheetId="7" r:id="rId7"/>
    <sheet name="March" sheetId="8" r:id="rId8"/>
    <sheet name="April" sheetId="9" r:id="rId9"/>
    <sheet name="May" sheetId="10" r:id="rId10"/>
    <sheet name="June" sheetId="11" r:id="rId11"/>
    <sheet name="July" sheetId="12" r:id="rId12"/>
    <sheet name="Aug" sheetId="13" r:id="rId13"/>
    <sheet name="Teams" sheetId="14" r:id="rId14"/>
    <sheet name="Payout" sheetId="15" r:id="rId15"/>
    <sheet name="Team Payout" sheetId="16" r:id="rId16"/>
  </sheets>
  <externalReferences>
    <externalReference r:id="rId19"/>
  </externalReferences>
  <definedNames>
    <definedName name="nnbc" localSheetId="15">'[1]Payout'!#REF!</definedName>
    <definedName name="nnbc">'[1]Payout'!#REF!</definedName>
    <definedName name="pay" localSheetId="15">'[1]Payout'!#REF!</definedName>
    <definedName name="pay">'[1]Payout'!#REF!</definedName>
    <definedName name="payour">#REF!</definedName>
    <definedName name="payout10teams" localSheetId="14">'Payout'!#REF!</definedName>
    <definedName name="payout10teams" localSheetId="15">'Team Payout'!#REF!</definedName>
    <definedName name="payout10teams">#REF!</definedName>
    <definedName name="payout20teams" localSheetId="14">'Payout'!#REF!</definedName>
    <definedName name="payout20teams" localSheetId="15">'Team Payout'!#REF!</definedName>
    <definedName name="payout20teams">#REF!</definedName>
    <definedName name="payout30teams" localSheetId="14">'Payout'!#REF!</definedName>
    <definedName name="payout30teams" localSheetId="15">'Team Payout'!#REF!</definedName>
    <definedName name="payout30teams">#REF!</definedName>
    <definedName name="payout40teams" localSheetId="14">'Payout'!#REF!</definedName>
    <definedName name="payout40teams" localSheetId="15">'Team Payout'!#REF!</definedName>
    <definedName name="payout40teams">#REF!</definedName>
    <definedName name="payout50teams" localSheetId="14">'Payout'!$A$25:$E$34</definedName>
    <definedName name="payout50teams" localSheetId="15">'Team Payout'!$A$25:$E$34</definedName>
    <definedName name="payout50teams">#REF!</definedName>
    <definedName name="payout60teams" localSheetId="14">'Payout'!#REF!</definedName>
    <definedName name="payout60teams" localSheetId="15">'Team Payout'!#REF!</definedName>
    <definedName name="payout60teams">#REF!</definedName>
    <definedName name="payout70teams" localSheetId="14">'Payout'!#REF!</definedName>
    <definedName name="payout70teams" localSheetId="15">'Team Payout'!#REF!</definedName>
    <definedName name="payout70teams">#REF!</definedName>
    <definedName name="payout71teams" localSheetId="14">'Payout'!#REF!</definedName>
    <definedName name="payout71teams" localSheetId="15">'Team Payout'!#REF!</definedName>
    <definedName name="payout71teams">#REF!</definedName>
    <definedName name="payoutover71teams" localSheetId="14">'Payout'!#REF!</definedName>
    <definedName name="payoutover71teams" localSheetId="15">'Team Payout'!#REF!</definedName>
    <definedName name="payoutover71teams">#REF!</definedName>
    <definedName name="_xlnm.Print_Area" localSheetId="8">'April'!$A$1:$R$27</definedName>
    <definedName name="_xlnm.Print_Area" localSheetId="12">'Aug'!$A$1:$O$29</definedName>
    <definedName name="_xlnm.Print_Area" localSheetId="6">'Feb'!$A$1:$R$31</definedName>
    <definedName name="_xlnm.Print_Area" localSheetId="5">'Jan'!$A$1:$R$28</definedName>
    <definedName name="_xlnm.Print_Area" localSheetId="11">'July'!$A$1:$O$30</definedName>
    <definedName name="_xlnm.Print_Area" localSheetId="10">'June'!$A$1:$R$33</definedName>
    <definedName name="_xlnm.Print_Area" localSheetId="7">'March'!$A$1:$R$36</definedName>
    <definedName name="_xlnm.Print_Area" localSheetId="9">'May'!$A$1:$R$40</definedName>
    <definedName name="_xlnm.Print_Area" localSheetId="4">'Nov'!$A$1:$O$33</definedName>
    <definedName name="_xlnm.Print_Area" localSheetId="3">'Oct'!$A$1:$R$35</definedName>
    <definedName name="_xlnm.Print_Area" localSheetId="2">'Sept '!$A$1:$R$33</definedName>
    <definedName name="_xlnm.Print_Titles" localSheetId="0">'Total Standings'!$1:$2</definedName>
    <definedName name="sheet">#REF!</definedName>
    <definedName name="t">#REF!</definedName>
    <definedName name="table">#REF!</definedName>
    <definedName name="table1" localSheetId="14">'Payout'!#REF!</definedName>
    <definedName name="table1" localSheetId="15">'Team Payout'!#REF!</definedName>
    <definedName name="table1">#REF!</definedName>
    <definedName name="table2" localSheetId="14">'Payout'!#REF!</definedName>
    <definedName name="table2" localSheetId="15">'Team Payout'!#REF!</definedName>
    <definedName name="table2">#REF!</definedName>
    <definedName name="table3" localSheetId="14">'Payout'!#REF!</definedName>
    <definedName name="table3" localSheetId="15">'Team Payout'!#REF!</definedName>
    <definedName name="table3">#REF!</definedName>
    <definedName name="table4" localSheetId="14">'Payout'!#REF!</definedName>
    <definedName name="table4" localSheetId="15">'Team Payout'!#REF!</definedName>
    <definedName name="table4">#REF!</definedName>
    <definedName name="table5" localSheetId="14">'Payout'!$A$9:$E$34</definedName>
    <definedName name="table5" localSheetId="15">'Team Payout'!$A$9:$E$34</definedName>
    <definedName name="table5">#REF!</definedName>
    <definedName name="table6" localSheetId="14">'Payout'!#REF!</definedName>
    <definedName name="table6" localSheetId="15">'Team Payout'!#REF!</definedName>
    <definedName name="table6">#REF!</definedName>
    <definedName name="table7" localSheetId="14">'Payout'!#REF!</definedName>
    <definedName name="table7" localSheetId="15">'Team Payout'!#REF!</definedName>
    <definedName name="table7">#REF!</definedName>
    <definedName name="table8" localSheetId="14">'Payout'!#REF!</definedName>
    <definedName name="table8" localSheetId="15">'Team Payout'!#REF!</definedName>
    <definedName name="table8">#REF!</definedName>
    <definedName name="tenorless" localSheetId="14">'Payout'!#REF!</definedName>
    <definedName name="tenorless" localSheetId="15">'Team Payout'!#REF!</definedName>
    <definedName name="tenorless">#REF!</definedName>
  </definedNames>
  <calcPr fullCalcOnLoad="1"/>
</workbook>
</file>

<file path=xl/sharedStrings.xml><?xml version="1.0" encoding="utf-8"?>
<sst xmlns="http://schemas.openxmlformats.org/spreadsheetml/2006/main" count="563" uniqueCount="108">
  <si>
    <t>Team</t>
  </si>
  <si>
    <t>Name</t>
  </si>
  <si>
    <t>In</t>
  </si>
  <si>
    <t>No.</t>
  </si>
  <si>
    <t>Big</t>
  </si>
  <si>
    <t>Stringer</t>
  </si>
  <si>
    <t>Check</t>
  </si>
  <si>
    <t>Total</t>
  </si>
  <si>
    <t>Fish</t>
  </si>
  <si>
    <t>Bass</t>
  </si>
  <si>
    <t>Points</t>
  </si>
  <si>
    <t>Big Stringer</t>
  </si>
  <si>
    <t>Big Bass</t>
  </si>
  <si>
    <t>Total Winnings</t>
  </si>
  <si>
    <t>Big Bass Winnings</t>
  </si>
  <si>
    <t>Big Stringer Winnings</t>
  </si>
  <si>
    <t>Winnings</t>
  </si>
  <si>
    <t>Place</t>
  </si>
  <si>
    <t>Deductions</t>
  </si>
  <si>
    <t>Plc.</t>
  </si>
  <si>
    <t>Gross Weight</t>
  </si>
  <si>
    <t>Net Weight</t>
  </si>
  <si>
    <t xml:space="preserve"> </t>
  </si>
  <si>
    <t>Bill Ramsey</t>
  </si>
  <si>
    <t>Derrick Shoffitt</t>
  </si>
  <si>
    <t>James Gardiner</t>
  </si>
  <si>
    <t>Johnny Due</t>
  </si>
  <si>
    <t>Meeting</t>
  </si>
  <si>
    <t>Day</t>
  </si>
  <si>
    <t>TOTAL</t>
  </si>
  <si>
    <t>Dead =.25         Short = 1</t>
  </si>
  <si>
    <t>Oct</t>
  </si>
  <si>
    <t>Nov</t>
  </si>
  <si>
    <t>Bob Utterback</t>
  </si>
  <si>
    <t>Jan</t>
  </si>
  <si>
    <t>Feb</t>
  </si>
  <si>
    <t>April</t>
  </si>
  <si>
    <t>May</t>
  </si>
  <si>
    <t>June</t>
  </si>
  <si>
    <t>July</t>
  </si>
  <si>
    <t>Aug</t>
  </si>
  <si>
    <t>Sept</t>
  </si>
  <si>
    <t>March</t>
  </si>
  <si>
    <t>No Name Bass Club Payout</t>
  </si>
  <si>
    <t>Entry fee</t>
  </si>
  <si>
    <t>Godtel</t>
  </si>
  <si>
    <t>Stringer Payout</t>
  </si>
  <si>
    <t>Percent payout</t>
  </si>
  <si>
    <t>Classic</t>
  </si>
  <si>
    <t>Club</t>
  </si>
  <si>
    <t>Entered</t>
  </si>
  <si>
    <t>Payout</t>
  </si>
  <si>
    <t>Total Payout</t>
  </si>
  <si>
    <t>Glen Kimble</t>
  </si>
  <si>
    <t>Chris Callas</t>
  </si>
  <si>
    <t>Jeff Grubbs</t>
  </si>
  <si>
    <t>Rich Richarson</t>
  </si>
  <si>
    <t>Willie Wooten</t>
  </si>
  <si>
    <t>Pot</t>
  </si>
  <si>
    <t>NNBC</t>
  </si>
  <si>
    <t>TABC</t>
  </si>
  <si>
    <t>Caleb Ramsey</t>
  </si>
  <si>
    <t xml:space="preserve">Side </t>
  </si>
  <si>
    <t>Paul Karow</t>
  </si>
  <si>
    <t>Martin Baker</t>
  </si>
  <si>
    <t>Josh Beckman</t>
  </si>
  <si>
    <t>Kurt Morgan</t>
  </si>
  <si>
    <t>Dewayne Likens</t>
  </si>
  <si>
    <t>Lindy Hadley</t>
  </si>
  <si>
    <t>Steven Kruithof</t>
  </si>
  <si>
    <t>Wesley Shoffitt</t>
  </si>
  <si>
    <t>Dead =.50         Short = 1</t>
  </si>
  <si>
    <t>pd</t>
  </si>
  <si>
    <t>Kelvin Jones</t>
  </si>
  <si>
    <t>Will Yates</t>
  </si>
  <si>
    <t>Neal Warner</t>
  </si>
  <si>
    <t>Don Westen</t>
  </si>
  <si>
    <t>September 9 2023     Lake Sam Rayburn  Ramp Monterrey Park  FC</t>
  </si>
  <si>
    <t>April  1  2024</t>
  </si>
  <si>
    <t>July 22   2024</t>
  </si>
  <si>
    <t>August 1 2024</t>
  </si>
  <si>
    <t>Larry Martin</t>
  </si>
  <si>
    <t>Anthony Murray</t>
  </si>
  <si>
    <t xml:space="preserve"> October 21 2023 Sam Rayburn Monterrrey Park</t>
  </si>
  <si>
    <t>John Wohjan</t>
  </si>
  <si>
    <t>Pay</t>
  </si>
  <si>
    <t>P/D</t>
  </si>
  <si>
    <t>P</t>
  </si>
  <si>
    <t>SIDE POT</t>
  </si>
  <si>
    <t>BIG BASS</t>
  </si>
  <si>
    <t>1ST PLACE</t>
  </si>
  <si>
    <t>Darrell Brashear</t>
  </si>
  <si>
    <t>January 9 2024 NACHONICHE FC 6:48</t>
  </si>
  <si>
    <t>November 11 2023 Sam Rayburn CB</t>
  </si>
  <si>
    <t>February 24 2024 Sam Rayburn Monterrey Park</t>
  </si>
  <si>
    <t xml:space="preserve">March 30  2024 Sam Rayburn </t>
  </si>
  <si>
    <t>May 2024   Lake</t>
  </si>
  <si>
    <t>G Charlie Stewart</t>
  </si>
  <si>
    <t>G Kayla Stewart</t>
  </si>
  <si>
    <t>Katrina Kruithof</t>
  </si>
  <si>
    <t>F</t>
  </si>
  <si>
    <t>D</t>
  </si>
  <si>
    <t>PD</t>
  </si>
  <si>
    <t>June  1 2024   Lake  FC 5:45</t>
  </si>
  <si>
    <t>X</t>
  </si>
  <si>
    <t>x</t>
  </si>
  <si>
    <t>p</t>
  </si>
  <si>
    <t>G Brian Warner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</si>
</sst>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0.0%"/>
    <numFmt numFmtId="168" formatCode="0.0"/>
    <numFmt numFmtId="169" formatCode="[$-409]h:mm:ss\ AM/PM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409]d\-mmm;@"/>
    <numFmt numFmtId="177" formatCode="mmm\-yyyy"/>
    <numFmt numFmtId="178" formatCode="_(* #,##0.0_);_(* \(#,##0.0\);_(* &quot;-&quot;??_);_(@_)"/>
    <numFmt numFmtId="179" formatCode="_(* #,##0_);_(* \(#,##0\);_(* &quot;-&quot;??_);_(@_)"/>
    <numFmt numFmtId="180" formatCode="[$-409]dddd\,\ mmmm\ d\,\ yyyy"/>
  </numFmts>
  <fonts count="62">
    <font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6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ptos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ptos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55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center" wrapText="1"/>
      <protection/>
    </xf>
    <xf numFmtId="16" fontId="5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43" fontId="6" fillId="34" borderId="10" xfId="42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" fontId="5" fillId="33" borderId="12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 applyProtection="1">
      <alignment horizontal="center"/>
      <protection locked="0"/>
    </xf>
    <xf numFmtId="2" fontId="6" fillId="35" borderId="10" xfId="0" applyNumberFormat="1" applyFont="1" applyFill="1" applyBorder="1" applyAlignment="1" applyProtection="1">
      <alignment horizontal="center"/>
      <protection locked="0"/>
    </xf>
    <xf numFmtId="2" fontId="11" fillId="35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shrinkToFit="1"/>
    </xf>
    <xf numFmtId="43" fontId="6" fillId="0" borderId="10" xfId="42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43" fontId="6" fillId="35" borderId="12" xfId="42" applyFont="1" applyFill="1" applyBorder="1" applyAlignment="1">
      <alignment horizontal="center" wrapText="1"/>
    </xf>
    <xf numFmtId="179" fontId="6" fillId="0" borderId="12" xfId="42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16" fontId="5" fillId="33" borderId="13" xfId="0" applyNumberFormat="1" applyFont="1" applyFill="1" applyBorder="1" applyAlignment="1">
      <alignment horizontal="center" wrapText="1"/>
    </xf>
    <xf numFmtId="16" fontId="5" fillId="33" borderId="11" xfId="0" applyNumberFormat="1" applyFont="1" applyFill="1" applyBorder="1" applyAlignment="1">
      <alignment horizontal="center" wrapText="1"/>
    </xf>
    <xf numFmtId="0" fontId="6" fillId="35" borderId="13" xfId="0" applyFont="1" applyFill="1" applyBorder="1" applyAlignment="1" applyProtection="1">
      <alignment horizontal="center"/>
      <protection locked="0"/>
    </xf>
    <xf numFmtId="43" fontId="6" fillId="35" borderId="1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6" fontId="5" fillId="0" borderId="13" xfId="0" applyNumberFormat="1" applyFont="1" applyBorder="1" applyAlignment="1">
      <alignment horizontal="center" wrapText="1"/>
    </xf>
    <xf numFmtId="16" fontId="5" fillId="0" borderId="13" xfId="0" applyNumberFormat="1" applyFont="1" applyBorder="1" applyAlignment="1">
      <alignment horizontal="right" wrapText="1"/>
    </xf>
    <xf numFmtId="176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13" xfId="0" applyFont="1" applyBorder="1" applyAlignment="1">
      <alignment horizontal="center" wrapText="1"/>
    </xf>
    <xf numFmtId="16" fontId="6" fillId="0" borderId="13" xfId="0" applyNumberFormat="1" applyFont="1" applyBorder="1" applyAlignment="1">
      <alignment horizontal="center" wrapText="1"/>
    </xf>
    <xf numFmtId="176" fontId="6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36" borderId="15" xfId="0" applyFont="1" applyFill="1" applyBorder="1" applyAlignment="1">
      <alignment wrapText="1"/>
    </xf>
    <xf numFmtId="2" fontId="6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4" fillId="0" borderId="0" xfId="59" applyFont="1">
      <alignment/>
      <protection/>
    </xf>
    <xf numFmtId="44" fontId="14" fillId="0" borderId="0" xfId="47" applyFont="1" applyAlignment="1">
      <alignment/>
    </xf>
    <xf numFmtId="10" fontId="14" fillId="0" borderId="0" xfId="63" applyNumberFormat="1" applyFont="1" applyAlignment="1">
      <alignment/>
    </xf>
    <xf numFmtId="44" fontId="14" fillId="0" borderId="0" xfId="59" applyNumberFormat="1" applyFont="1">
      <alignment/>
      <protection/>
    </xf>
    <xf numFmtId="0" fontId="14" fillId="0" borderId="0" xfId="59" applyFont="1" applyAlignment="1">
      <alignment horizontal="center"/>
      <protection/>
    </xf>
    <xf numFmtId="10" fontId="14" fillId="0" borderId="0" xfId="59" applyNumberFormat="1" applyFont="1">
      <alignment/>
      <protection/>
    </xf>
    <xf numFmtId="9" fontId="14" fillId="0" borderId="0" xfId="59" applyNumberFormat="1" applyFont="1">
      <alignment/>
      <protection/>
    </xf>
    <xf numFmtId="43" fontId="14" fillId="0" borderId="0" xfId="44" applyFont="1" applyAlignment="1">
      <alignment/>
    </xf>
    <xf numFmtId="44" fontId="14" fillId="37" borderId="0" xfId="59" applyNumberFormat="1" applyFont="1" applyFill="1">
      <alignment/>
      <protection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38" borderId="12" xfId="0" applyFont="1" applyFill="1" applyBorder="1" applyAlignment="1">
      <alignment horizontal="center" wrapText="1"/>
    </xf>
    <xf numFmtId="0" fontId="6" fillId="38" borderId="13" xfId="0" applyFont="1" applyFill="1" applyBorder="1" applyAlignment="1" applyProtection="1">
      <alignment horizontal="center"/>
      <protection locked="0"/>
    </xf>
    <xf numFmtId="0" fontId="1" fillId="0" borderId="0" xfId="55" applyFont="1" applyBorder="1" applyAlignment="1" applyProtection="1">
      <alignment horizontal="left"/>
      <protection/>
    </xf>
    <xf numFmtId="0" fontId="6" fillId="34" borderId="12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0" fontId="6" fillId="39" borderId="10" xfId="0" applyFont="1" applyFill="1" applyBorder="1" applyAlignment="1" applyProtection="1">
      <alignment horizontal="center"/>
      <protection locked="0"/>
    </xf>
    <xf numFmtId="0" fontId="6" fillId="39" borderId="13" xfId="0" applyFont="1" applyFill="1" applyBorder="1" applyAlignment="1" applyProtection="1">
      <alignment horizontal="center"/>
      <protection locked="0"/>
    </xf>
    <xf numFmtId="2" fontId="6" fillId="39" borderId="10" xfId="0" applyNumberFormat="1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10" xfId="0" applyNumberFormat="1" applyFont="1" applyFill="1" applyBorder="1" applyAlignment="1" applyProtection="1">
      <alignment horizontal="center"/>
      <protection/>
    </xf>
    <xf numFmtId="43" fontId="6" fillId="35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55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6" fillId="34" borderId="12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56" fillId="0" borderId="0" xfId="55" applyFont="1" applyBorder="1" applyAlignment="1" applyProtection="1">
      <alignment horizontal="left"/>
      <protection/>
    </xf>
    <xf numFmtId="0" fontId="57" fillId="0" borderId="0" xfId="0" applyFont="1" applyBorder="1" applyAlignment="1">
      <alignment horizontal="left"/>
    </xf>
    <xf numFmtId="0" fontId="58" fillId="33" borderId="10" xfId="0" applyFont="1" applyFill="1" applyBorder="1" applyAlignment="1" applyProtection="1">
      <alignment horizontal="center" wrapText="1"/>
      <protection/>
    </xf>
    <xf numFmtId="0" fontId="59" fillId="34" borderId="12" xfId="0" applyFont="1" applyFill="1" applyBorder="1" applyAlignment="1" applyProtection="1">
      <alignment horizontal="left" wrapText="1"/>
      <protection/>
    </xf>
    <xf numFmtId="0" fontId="60" fillId="0" borderId="0" xfId="0" applyFont="1" applyBorder="1" applyAlignment="1" applyProtection="1">
      <alignment horizontal="left"/>
      <protection/>
    </xf>
    <xf numFmtId="0" fontId="3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16" fontId="5" fillId="40" borderId="11" xfId="0" applyNumberFormat="1" applyFont="1" applyFill="1" applyBorder="1" applyAlignment="1">
      <alignment horizontal="center" wrapText="1"/>
    </xf>
    <xf numFmtId="0" fontId="5" fillId="40" borderId="10" xfId="0" applyFont="1" applyFill="1" applyBorder="1" applyAlignment="1" applyProtection="1">
      <alignment horizontal="center" wrapText="1"/>
      <protection/>
    </xf>
    <xf numFmtId="16" fontId="5" fillId="40" borderId="10" xfId="0" applyNumberFormat="1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/>
    </xf>
    <xf numFmtId="0" fontId="9" fillId="39" borderId="0" xfId="0" applyFont="1" applyFill="1" applyAlignment="1">
      <alignment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Border="1" applyAlignment="1">
      <alignment horizontal="left"/>
    </xf>
    <xf numFmtId="2" fontId="6" fillId="0" borderId="10" xfId="42" applyNumberFormat="1" applyFont="1" applyFill="1" applyBorder="1" applyAlignment="1" applyProtection="1">
      <alignment horizontal="center"/>
      <protection locked="0"/>
    </xf>
    <xf numFmtId="2" fontId="11" fillId="39" borderId="10" xfId="0" applyNumberFormat="1" applyFont="1" applyFill="1" applyBorder="1" applyAlignment="1" applyProtection="1">
      <alignment horizontal="center"/>
      <protection locked="0"/>
    </xf>
    <xf numFmtId="17" fontId="4" fillId="0" borderId="0" xfId="0" applyNumberFormat="1" applyFont="1" applyBorder="1" applyAlignment="1">
      <alignment/>
    </xf>
    <xf numFmtId="0" fontId="5" fillId="33" borderId="11" xfId="0" applyFont="1" applyFill="1" applyBorder="1" applyAlignment="1" applyProtection="1">
      <alignment horizontal="center" wrapText="1"/>
      <protection/>
    </xf>
    <xf numFmtId="0" fontId="1" fillId="0" borderId="0" xfId="55" applyFont="1" applyBorder="1" applyAlignment="1" applyProtection="1">
      <alignment horizontal="center"/>
      <protection/>
    </xf>
    <xf numFmtId="17" fontId="4" fillId="0" borderId="0" xfId="0" applyNumberFormat="1" applyFont="1" applyBorder="1" applyAlignment="1">
      <alignment horizontal="center"/>
    </xf>
    <xf numFmtId="0" fontId="6" fillId="3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61" fillId="0" borderId="0" xfId="0" applyFont="1" applyBorder="1" applyAlignment="1" applyProtection="1">
      <alignment/>
      <protection/>
    </xf>
    <xf numFmtId="166" fontId="61" fillId="0" borderId="0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1" fillId="0" borderId="24" xfId="0" applyFont="1" applyBorder="1" applyAlignment="1" applyProtection="1">
      <alignment/>
      <protection/>
    </xf>
    <xf numFmtId="166" fontId="61" fillId="0" borderId="24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43" fontId="6" fillId="35" borderId="10" xfId="42" applyFont="1" applyFill="1" applyBorder="1" applyAlignment="1" applyProtection="1">
      <alignment horizontal="center"/>
      <protection locked="0"/>
    </xf>
    <xf numFmtId="0" fontId="13" fillId="0" borderId="0" xfId="59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Laptop\No%20Name%20Bass%20Club\Club%20Pay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out"/>
      <sheetName val="Payou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56"/>
  <sheetViews>
    <sheetView tabSelected="1" zoomScale="130" zoomScaleNormal="130" workbookViewId="0" topLeftCell="A1">
      <selection activeCell="A11" sqref="A11"/>
    </sheetView>
  </sheetViews>
  <sheetFormatPr defaultColWidth="9.140625" defaultRowHeight="15" customHeight="1"/>
  <cols>
    <col min="1" max="1" width="7.00390625" style="47" bestFit="1" customWidth="1"/>
    <col min="2" max="2" width="8.00390625" style="47" customWidth="1"/>
    <col min="3" max="3" width="23.00390625" style="47" customWidth="1"/>
    <col min="4" max="4" width="9.421875" style="47" customWidth="1"/>
    <col min="5" max="8" width="9.140625" style="47" customWidth="1"/>
    <col min="9" max="9" width="11.00390625" style="47" customWidth="1"/>
    <col min="10" max="10" width="9.140625" style="47" customWidth="1"/>
    <col min="11" max="11" width="10.28125" style="47" customWidth="1"/>
    <col min="12" max="13" width="9.140625" style="47" customWidth="1"/>
    <col min="14" max="14" width="9.7109375" style="48" customWidth="1"/>
    <col min="15" max="15" width="9.140625" style="47" customWidth="1"/>
    <col min="16" max="31" width="0" style="47" hidden="1" customWidth="1"/>
    <col min="32" max="16384" width="9.140625" style="47" customWidth="1"/>
  </cols>
  <sheetData>
    <row r="1" ht="15" customHeight="1" thickBot="1">
      <c r="M1" s="47" t="s">
        <v>22</v>
      </c>
    </row>
    <row r="2" spans="1:15" ht="15.75" customHeight="1" thickBot="1">
      <c r="A2" s="24" t="s">
        <v>19</v>
      </c>
      <c r="B2" s="49" t="s">
        <v>0</v>
      </c>
      <c r="C2" s="49" t="s">
        <v>1</v>
      </c>
      <c r="D2" s="50" t="s">
        <v>41</v>
      </c>
      <c r="E2" s="50" t="s">
        <v>31</v>
      </c>
      <c r="F2" s="50" t="s">
        <v>32</v>
      </c>
      <c r="G2" s="50" t="s">
        <v>34</v>
      </c>
      <c r="H2" s="50" t="s">
        <v>35</v>
      </c>
      <c r="I2" s="50" t="s">
        <v>42</v>
      </c>
      <c r="J2" s="50" t="s">
        <v>36</v>
      </c>
      <c r="K2" s="50" t="s">
        <v>37</v>
      </c>
      <c r="L2" s="50" t="s">
        <v>38</v>
      </c>
      <c r="M2" s="50" t="s">
        <v>39</v>
      </c>
      <c r="N2" s="51" t="s">
        <v>40</v>
      </c>
      <c r="O2" s="50" t="s">
        <v>7</v>
      </c>
    </row>
    <row r="3" spans="1:15" ht="21" customHeight="1" thickBot="1">
      <c r="A3" s="52">
        <v>1</v>
      </c>
      <c r="B3" s="55">
        <v>12</v>
      </c>
      <c r="C3" s="53" t="str">
        <f>IF(ISERROR(VLOOKUP(B3,Teams!$A$2:$B$4678,2)),"",VLOOKUP(B3,Teams!$A$2:$B$4678,2))</f>
        <v>James Gardiner</v>
      </c>
      <c r="D3" s="54">
        <f>IF(ISERROR(VLOOKUP(B3,'Sept '!$A$5:$O$28,15,FALSE))," ",VLOOKUP(B3,'Sept '!$A$5:$O$28,15,FALSE))</f>
        <v>12.13</v>
      </c>
      <c r="E3" s="54">
        <f>IF(ISERROR(VLOOKUP(B3,Oct!$A$5:$O$28,15,FALSE))," ",VLOOKUP(B3,Oct!$A$5:$O$28,15,FALSE))</f>
        <v>9.309999999999999</v>
      </c>
      <c r="F3" s="54">
        <f>IF(ISERROR(VLOOKUP(B3,Nov!$A$5:$O$28,15,FALSE))," ",VLOOKUP(B3,Nov!$A$5:$O$28,15,FALSE))</f>
        <v>11.98</v>
      </c>
      <c r="G3" s="54">
        <f>IF(ISERROR(VLOOKUP(B3,Jan!$A$5:$O$26,15,FALSE))," ",VLOOKUP(B3,Jan!$A$5:$O$26,15,FALSE))</f>
        <v>16.36</v>
      </c>
      <c r="H3" s="54">
        <f>IF(ISERROR(VLOOKUP(B3,Feb!$A$5:$O$26,15,FALSE))," ",VLOOKUP(B3,Feb!$A$5:$O$26,15,FALSE))</f>
        <v>6.15</v>
      </c>
      <c r="I3" s="54">
        <f>IF(ISERROR(VLOOKUP(B3,March!$A$5:$O$28,15,FALSE))," ",VLOOKUP(B3,March!$A$5:$O$28,15,FALSE))</f>
        <v>15.68</v>
      </c>
      <c r="J3" s="54">
        <f>IF(ISERROR(VLOOKUP(B3,April!$A$5:$O$16,15,FALSE))," ",VLOOKUP(B3,April!$A$5:$O$16,15,FALSE))</f>
        <v>2</v>
      </c>
      <c r="K3" s="54">
        <v>16.13</v>
      </c>
      <c r="L3" s="54">
        <f>IF(ISERROR(VLOOKUP(B3,June!$A$5:$O$19,15,FALSE))," ",VLOOKUP(B3,June!$A$5:$O$19,15,FALSE))</f>
        <v>6.41</v>
      </c>
      <c r="M3" s="54" t="str">
        <f>IF(ISERROR(VLOOKUP(B3,July!$A$5:$O$26,15,FALSE))," ",VLOOKUP(B3,July!$A$5:$O$26,15,FALSE))</f>
        <v> </v>
      </c>
      <c r="N3" s="54" t="str">
        <f>IF(ISERROR(VLOOKUP(B3,Aug!$A$5:$O$26,15,FALSE))," ",VLOOKUP(B3,Aug!$A$5:$O$26,15,FALSE))</f>
        <v> </v>
      </c>
      <c r="O3" s="54">
        <f aca="true" t="shared" si="0" ref="O3:O32">SUM(D3:N3)</f>
        <v>96.14999999999999</v>
      </c>
    </row>
    <row r="4" spans="1:15" ht="21" customHeight="1" thickBot="1">
      <c r="A4" s="52">
        <v>2</v>
      </c>
      <c r="B4" s="55">
        <v>24</v>
      </c>
      <c r="C4" s="53" t="str">
        <f>IF(ISERROR(VLOOKUP(B4,Teams!$A$2:$B$4678,2)),"",VLOOKUP(B4,Teams!$A$2:$B$4678,2))</f>
        <v>Paul Karow</v>
      </c>
      <c r="D4" s="54" t="str">
        <f>IF(ISERROR(VLOOKUP(B4,'Sept '!$A$5:$O$28,15,FALSE))," ",VLOOKUP(B4,'Sept '!$A$5:$O$28,15,FALSE))</f>
        <v> </v>
      </c>
      <c r="E4" s="54">
        <f>IF(ISERROR(VLOOKUP(B4,Oct!$A$5:$O$28,15,FALSE))," ",VLOOKUP(B4,Oct!$A$5:$O$28,15,FALSE))</f>
        <v>2</v>
      </c>
      <c r="F4" s="54">
        <f>IF(ISERROR(VLOOKUP(B4,Nov!$A$5:$O$28,15,FALSE))," ",VLOOKUP(B4,Nov!$A$5:$O$28,15,FALSE))</f>
        <v>9.4</v>
      </c>
      <c r="G4" s="54">
        <f>IF(ISERROR(VLOOKUP(B4,Jan!$A$5:$O$26,15,FALSE))," ",VLOOKUP(B4,Jan!$A$5:$O$26,15,FALSE))</f>
        <v>16.36</v>
      </c>
      <c r="H4" s="54">
        <f>IF(ISERROR(VLOOKUP(B4,Feb!$A$5:$O$26,15,FALSE))," ",VLOOKUP(B4,Feb!$A$5:$O$26,15,FALSE))</f>
        <v>7.44</v>
      </c>
      <c r="I4" s="54">
        <f>IF(ISERROR(VLOOKUP(B4,March!$A$5:$O$28,15,FALSE))," ",VLOOKUP(B4,March!$A$5:$O$28,15,FALSE))</f>
        <v>11.43</v>
      </c>
      <c r="J4" s="54">
        <v>2</v>
      </c>
      <c r="K4" s="54">
        <v>16.13</v>
      </c>
      <c r="L4" s="54">
        <f>IF(ISERROR(VLOOKUP(B4,June!$A$5:$O$19,15,FALSE))," ",VLOOKUP(B4,June!$A$5:$O$19,15,FALSE))</f>
        <v>11.42</v>
      </c>
      <c r="M4" s="54" t="str">
        <f>IF(ISERROR(VLOOKUP(B4,July!$A$5:$O$26,15,FALSE))," ",VLOOKUP(B4,July!$A$5:$O$26,15,FALSE))</f>
        <v> </v>
      </c>
      <c r="N4" s="54" t="str">
        <f>IF(ISERROR(VLOOKUP(B4,Aug!$A$5:$O$26,15,FALSE))," ",VLOOKUP(B4,Aug!$A$5:$O$26,15,FALSE))</f>
        <v> </v>
      </c>
      <c r="O4" s="54">
        <f t="shared" si="0"/>
        <v>76.17999999999999</v>
      </c>
    </row>
    <row r="5" spans="1:15" ht="21" customHeight="1" thickBot="1">
      <c r="A5" s="52">
        <v>3</v>
      </c>
      <c r="B5" s="55">
        <v>9</v>
      </c>
      <c r="C5" s="53" t="str">
        <f>IF(ISERROR(VLOOKUP(B5,Teams!$A$2:$B$4678,2)),"",VLOOKUP(B5,Teams!$A$2:$B$4678,2))</f>
        <v>Dewayne Likens</v>
      </c>
      <c r="D5" s="54">
        <f>IF(ISERROR(VLOOKUP(B5,'Sept '!$A$5:$O$28,15,FALSE))," ",VLOOKUP(B5,'Sept '!$A$5:$O$28,15,FALSE))</f>
        <v>4.859999999999999</v>
      </c>
      <c r="E5" s="54">
        <f>IF(ISERROR(VLOOKUP(B5,Oct!$A$5:$O$28,15,FALSE))," ",VLOOKUP(B5,Oct!$A$5:$O$28,15,FALSE))</f>
        <v>6.68</v>
      </c>
      <c r="F5" s="54">
        <f>IF(ISERROR(VLOOKUP(B5,Nov!$A$5:$O$28,15,FALSE))," ",VLOOKUP(B5,Nov!$A$5:$O$28,15,FALSE))</f>
        <v>9.6</v>
      </c>
      <c r="G5" s="54" t="str">
        <f>IF(ISERROR(VLOOKUP(B5,Jan!$A$5:$O$26,15,FALSE))," ",VLOOKUP(B5,Jan!$A$5:$O$26,15,FALSE))</f>
        <v> </v>
      </c>
      <c r="H5" s="54">
        <f>IF(ISERROR(VLOOKUP(B5,Feb!$A$5:$O$26,15,FALSE))," ",VLOOKUP(B5,Feb!$A$5:$O$26,15,FALSE))</f>
        <v>9.9</v>
      </c>
      <c r="I5" s="54">
        <f>IF(ISERROR(VLOOKUP(B5,March!$A$5:$O$28,15,FALSE))," ",VLOOKUP(B5,March!$A$5:$O$28,15,FALSE))</f>
        <v>12.03</v>
      </c>
      <c r="J5" s="54">
        <f>IF(ISERROR(VLOOKUP(B5,April!$A$5:$O$16,15,FALSE))," ",VLOOKUP(B5,April!$A$5:$O$16,15,FALSE))</f>
        <v>3.29</v>
      </c>
      <c r="K5" s="54">
        <v>28.29</v>
      </c>
      <c r="L5" s="54">
        <f>IF(ISERROR(VLOOKUP(B5,June!$A$5:$O$19,15,FALSE))," ",VLOOKUP(B5,June!$A$5:$O$19,15,FALSE))</f>
        <v>1</v>
      </c>
      <c r="M5" s="54" t="str">
        <f>IF(ISERROR(VLOOKUP(B5,July!$A$5:$O$26,15,FALSE))," ",VLOOKUP(B5,July!$A$5:$O$26,15,FALSE))</f>
        <v> </v>
      </c>
      <c r="N5" s="54" t="str">
        <f>IF(ISERROR(VLOOKUP(B5,Aug!$A$5:$O$26,15,FALSE))," ",VLOOKUP(B5,Aug!$A$5:$O$26,15,FALSE))</f>
        <v> </v>
      </c>
      <c r="O5" s="54">
        <f t="shared" si="0"/>
        <v>75.65</v>
      </c>
    </row>
    <row r="6" spans="1:15" ht="21" customHeight="1" thickBot="1">
      <c r="A6" s="52">
        <v>4</v>
      </c>
      <c r="B6" s="55">
        <v>29</v>
      </c>
      <c r="C6" s="53" t="str">
        <f>IF(ISERROR(VLOOKUP(B6,Teams!$A$2:$B$4678,2)),"",VLOOKUP(B6,Teams!$A$2:$B$4678,2))</f>
        <v>Will Yates</v>
      </c>
      <c r="D6" s="54">
        <f>IF(ISERROR(VLOOKUP(B6,'Sept '!$A$5:$O$28,15,FALSE))," ",VLOOKUP(B6,'Sept '!$A$5:$O$28,15,FALSE))</f>
        <v>9.24</v>
      </c>
      <c r="E6" s="54">
        <f>IF(ISERROR(VLOOKUP(B6,Oct!$A$5:$O$28,15,FALSE))," ",VLOOKUP(B6,Oct!$A$5:$O$28,15,FALSE))</f>
        <v>13.01</v>
      </c>
      <c r="F6" s="54">
        <f>IF(ISERROR(VLOOKUP(B6,Nov!$A$5:$O$28,15,FALSE))," ",VLOOKUP(B6,Nov!$A$5:$O$28,15,FALSE))</f>
        <v>1</v>
      </c>
      <c r="G6" s="54">
        <f>IF(ISERROR(VLOOKUP(B6,Jan!$A$5:$O$26,15,FALSE))," ",VLOOKUP(B6,Jan!$A$5:$O$26,15,FALSE))</f>
        <v>16.939999999999998</v>
      </c>
      <c r="H6" s="54">
        <f>IF(ISERROR(VLOOKUP(B6,Feb!$A$5:$O$26,15,FALSE))," ",VLOOKUP(B6,Feb!$A$5:$O$26,15,FALSE))</f>
        <v>2</v>
      </c>
      <c r="I6" s="54">
        <f>IF(ISERROR(VLOOKUP(B6,March!$A$5:$O$28,15,FALSE))," ",VLOOKUP(B6,March!$A$5:$O$28,15,FALSE))</f>
        <v>14.77</v>
      </c>
      <c r="J6" s="54" t="str">
        <f>IF(ISERROR(VLOOKUP(B6,April!$A$5:$O$16,15,FALSE))," ",VLOOKUP(B6,April!$A$5:$O$16,15,FALSE))</f>
        <v> </v>
      </c>
      <c r="K6" s="54">
        <f>IF(ISERROR(VLOOKUP(B6,May!$A$14:$O$39,15,FALSE))," ",VLOOKUP(B6,May!$A$14:$O$39,15,FALSE))</f>
        <v>13.74</v>
      </c>
      <c r="L6" s="54">
        <f>IF(ISERROR(VLOOKUP(B6,June!$A$5:$O$19,15,FALSE))," ",VLOOKUP(B6,June!$A$5:$O$19,15,FALSE))</f>
        <v>2</v>
      </c>
      <c r="M6" s="54" t="str">
        <f>IF(ISERROR(VLOOKUP(B6,July!$A$5:$O$26,15,FALSE))," ",VLOOKUP(B6,July!$A$5:$O$26,15,FALSE))</f>
        <v> </v>
      </c>
      <c r="N6" s="54" t="str">
        <f>IF(ISERROR(VLOOKUP(B6,Aug!$A$5:$O$26,15,FALSE))," ",VLOOKUP(B6,Aug!$A$5:$O$26,15,FALSE))</f>
        <v> </v>
      </c>
      <c r="O6" s="54">
        <f t="shared" si="0"/>
        <v>72.69999999999999</v>
      </c>
    </row>
    <row r="7" spans="1:15" ht="21" customHeight="1" thickBot="1">
      <c r="A7" s="52">
        <v>5</v>
      </c>
      <c r="B7" s="55">
        <v>4</v>
      </c>
      <c r="C7" s="53" t="str">
        <f>IF(ISERROR(VLOOKUP(B7,Teams!$A$2:$B$4678,2)),"",VLOOKUP(B7,Teams!$A$2:$B$4678,2))</f>
        <v>Caleb Ramsey</v>
      </c>
      <c r="D7" s="54">
        <f>IF(ISERROR(VLOOKUP(B7,'Sept '!$A$5:$O$28,15,FALSE))," ",VLOOKUP(B7,'Sept '!$A$5:$O$28,15,FALSE))</f>
        <v>9.77</v>
      </c>
      <c r="E7" s="54">
        <f>IF(ISERROR(VLOOKUP(B7,Oct!$A$5:$O$28,15,FALSE))," ",VLOOKUP(B7,Oct!$A$5:$O$28,15,FALSE))</f>
        <v>3.23</v>
      </c>
      <c r="F7" s="54">
        <f>IF(ISERROR(VLOOKUP(B7,Nov!$A$5:$O$28,15,FALSE))," ",VLOOKUP(B7,Nov!$A$5:$O$28,15,FALSE))</f>
        <v>11.05</v>
      </c>
      <c r="G7" s="54">
        <f>IF(ISERROR(VLOOKUP(B7,Jan!$A$5:$O$26,15,FALSE))," ",VLOOKUP(B7,Jan!$A$5:$O$26,15,FALSE))</f>
        <v>5.74</v>
      </c>
      <c r="H7" s="54">
        <f>IF(ISERROR(VLOOKUP(B7,Feb!$A$5:$O$26,15,FALSE))," ",VLOOKUP(B7,Feb!$A$5:$O$26,15,FALSE))</f>
        <v>11.15</v>
      </c>
      <c r="I7" s="54">
        <f>IF(ISERROR(VLOOKUP(B7,March!$A$5:$O$28,15,FALSE))," ",VLOOKUP(B7,March!$A$5:$O$28,15,FALSE))</f>
        <v>10.24</v>
      </c>
      <c r="J7" s="54" t="str">
        <f>IF(ISERROR(VLOOKUP(B7,April!$A$5:$O$16,15,FALSE))," ",VLOOKUP(B7,April!$A$5:$O$16,15,FALSE))</f>
        <v> </v>
      </c>
      <c r="K7" s="54">
        <v>17.61</v>
      </c>
      <c r="L7" s="54" t="str">
        <f>IF(ISERROR(VLOOKUP(B7,June!$A$5:$O$19,15,FALSE))," ",VLOOKUP(B7,June!$A$5:$O$19,15,FALSE))</f>
        <v> </v>
      </c>
      <c r="M7" s="54" t="str">
        <f>IF(ISERROR(VLOOKUP(B7,July!$A$5:$O$26,15,FALSE))," ",VLOOKUP(B7,July!$A$5:$O$26,15,FALSE))</f>
        <v> </v>
      </c>
      <c r="N7" s="54" t="str">
        <f>IF(ISERROR(VLOOKUP(B7,Aug!$A$5:$O$26,15,FALSE))," ",VLOOKUP(B7,Aug!$A$5:$O$26,15,FALSE))</f>
        <v> </v>
      </c>
      <c r="O7" s="54">
        <f t="shared" si="0"/>
        <v>68.78999999999999</v>
      </c>
    </row>
    <row r="8" spans="1:15" ht="21" customHeight="1" thickBot="1">
      <c r="A8" s="52">
        <v>6</v>
      </c>
      <c r="B8" s="55">
        <v>8</v>
      </c>
      <c r="C8" s="53" t="str">
        <f>IF(ISERROR(VLOOKUP(B8,Teams!$A$2:$B$4678,2)),"",VLOOKUP(B8,Teams!$A$2:$B$4678,2))</f>
        <v>Derrick Shoffitt</v>
      </c>
      <c r="D8" s="54">
        <f>IF(ISERROR(VLOOKUP(B8,'Sept '!$A$5:$O$28,15,FALSE))," ",VLOOKUP(B8,'Sept '!$A$5:$O$28,15,FALSE))</f>
        <v>9.08</v>
      </c>
      <c r="E8" s="54">
        <f>IF(ISERROR(VLOOKUP(B8,Oct!$A$5:$O$28,15,FALSE))," ",VLOOKUP(B8,Oct!$A$5:$O$28,15,FALSE))</f>
        <v>12.55</v>
      </c>
      <c r="F8" s="54">
        <f>IF(ISERROR(VLOOKUP(B8,Nov!$A$5:$O$28,15,FALSE))," ",VLOOKUP(B8,Nov!$A$5:$O$28,15,FALSE))</f>
        <v>1</v>
      </c>
      <c r="G8" s="54">
        <f>IF(ISERROR(VLOOKUP(B8,Jan!$A$5:$O$26,15,FALSE))," ",VLOOKUP(B8,Jan!$A$5:$O$26,15,FALSE))</f>
        <v>1</v>
      </c>
      <c r="H8" s="54">
        <f>IF(ISERROR(VLOOKUP(B8,Feb!$A$5:$O$26,15,FALSE))," ",VLOOKUP(B8,Feb!$A$5:$O$26,15,FALSE))</f>
        <v>17.02</v>
      </c>
      <c r="I8" s="54">
        <f>IF(ISERROR(VLOOKUP(B8,March!$A$5:$O$28,15,FALSE))," ",VLOOKUP(B8,March!$A$5:$O$28,15,FALSE))</f>
        <v>1</v>
      </c>
      <c r="J8" s="54">
        <f>IF(ISERROR(VLOOKUP(B8,April!$A$5:$O$16,15,FALSE))," ",VLOOKUP(B8,April!$A$5:$O$16,15,FALSE))</f>
        <v>10.24</v>
      </c>
      <c r="K8" s="54">
        <v>15.76</v>
      </c>
      <c r="L8" s="54" t="str">
        <f>IF(ISERROR(VLOOKUP(B8,June!$A$5:$O$19,15,FALSE))," ",VLOOKUP(B8,June!$A$5:$O$19,15,FALSE))</f>
        <v> </v>
      </c>
      <c r="M8" s="54" t="str">
        <f>IF(ISERROR(VLOOKUP(B8,July!$A$5:$O$26,15,FALSE))," ",VLOOKUP(B8,July!$A$5:$O$26,15,FALSE))</f>
        <v> </v>
      </c>
      <c r="N8" s="54" t="str">
        <f>IF(ISERROR(VLOOKUP(B8,Aug!$A$5:$O$26,15,FALSE))," ",VLOOKUP(B8,Aug!$A$5:$O$26,15,FALSE))</f>
        <v> </v>
      </c>
      <c r="O8" s="54">
        <f t="shared" si="0"/>
        <v>67.65</v>
      </c>
    </row>
    <row r="9" spans="1:15" ht="21" customHeight="1" thickBot="1">
      <c r="A9" s="52">
        <v>7</v>
      </c>
      <c r="B9" s="55">
        <v>20</v>
      </c>
      <c r="C9" s="53" t="str">
        <f>IF(ISERROR(VLOOKUP(B9,Teams!$A$2:$B$4678,2)),"",VLOOKUP(B9,Teams!$A$2:$B$4678,2))</f>
        <v>Lindy Hadley</v>
      </c>
      <c r="D9" s="54">
        <f>IF(ISERROR(VLOOKUP(B9,'Sept '!$A$5:$O$28,15,FALSE))," ",VLOOKUP(B9,'Sept '!$A$5:$O$28,15,FALSE))</f>
        <v>1</v>
      </c>
      <c r="E9" s="54">
        <f>IF(ISERROR(VLOOKUP(B9,Oct!$A$5:$O$28,15,FALSE))," ",VLOOKUP(B9,Oct!$A$5:$O$28,15,FALSE))</f>
        <v>16.65</v>
      </c>
      <c r="F9" s="54">
        <f>IF(ISERROR(VLOOKUP(B9,Nov!$A$5:$O$28,15,FALSE))," ",VLOOKUP(B9,Nov!$A$5:$O$28,15,FALSE))</f>
        <v>13.62</v>
      </c>
      <c r="G9" s="54">
        <f>IF(ISERROR(VLOOKUP(B9,Jan!$A$5:$O$26,15,FALSE))," ",VLOOKUP(B9,Jan!$A$5:$O$26,15,FALSE))</f>
        <v>1</v>
      </c>
      <c r="H9" s="54">
        <f>IF(ISERROR(VLOOKUP(B9,Feb!$A$5:$O$26,15,FALSE))," ",VLOOKUP(B9,Feb!$A$5:$O$26,15,FALSE))</f>
        <v>1</v>
      </c>
      <c r="I9" s="54">
        <f>IF(ISERROR(VLOOKUP(B9,March!$A$5:$O$28,15,FALSE))," ",VLOOKUP(B9,March!$A$5:$O$28,15,FALSE))</f>
        <v>16.98</v>
      </c>
      <c r="J9" s="54">
        <f>IF(ISERROR(VLOOKUP(B9,April!$A$5:$O$16,15,FALSE))," ",VLOOKUP(B9,April!$A$5:$O$16,15,FALSE))</f>
        <v>13.62</v>
      </c>
      <c r="K9" s="54">
        <f>IF(ISERROR(VLOOKUP(B9,May!$A$14:$O$39,15,FALSE))," ",VLOOKUP(B9,May!$A$14:$O$39,15,FALSE))</f>
        <v>1</v>
      </c>
      <c r="L9" s="54">
        <v>1</v>
      </c>
      <c r="M9" s="54" t="str">
        <f>IF(ISERROR(VLOOKUP(B9,July!$A$5:$O$26,15,FALSE))," ",VLOOKUP(B9,July!$A$5:$O$26,15,FALSE))</f>
        <v> </v>
      </c>
      <c r="N9" s="54" t="str">
        <f>IF(ISERROR(VLOOKUP(B9,Aug!$A$5:$O$26,15,FALSE))," ",VLOOKUP(B9,Aug!$A$5:$O$26,15,FALSE))</f>
        <v> </v>
      </c>
      <c r="O9" s="54">
        <f t="shared" si="0"/>
        <v>65.87</v>
      </c>
    </row>
    <row r="10" spans="1:15" ht="21" customHeight="1" thickBot="1">
      <c r="A10" s="52">
        <v>8</v>
      </c>
      <c r="B10" s="55">
        <v>14</v>
      </c>
      <c r="C10" s="53" t="str">
        <f>IF(ISERROR(VLOOKUP(B10,Teams!$A$2:$B$4678,2)),"",VLOOKUP(B10,Teams!$A$2:$B$4678,2))</f>
        <v>John Wohjan</v>
      </c>
      <c r="D10" s="54">
        <f>IF(ISERROR(VLOOKUP(B10,'Sept '!$A$5:$O$28,15,FALSE))," ",VLOOKUP(B10,'Sept '!$A$5:$O$28,15,FALSE))</f>
        <v>2</v>
      </c>
      <c r="E10" s="54">
        <f>IF(ISERROR(VLOOKUP(B10,Oct!$A$5:$O$28,15,FALSE))," ",VLOOKUP(B10,Oct!$A$5:$O$28,15,FALSE))</f>
        <v>6.22</v>
      </c>
      <c r="F10" s="54" t="str">
        <f>IF(ISERROR(VLOOKUP(B10,Nov!$A$5:$O$28,15,FALSE))," ",VLOOKUP(B10,Nov!$A$5:$O$28,15,FALSE))</f>
        <v> </v>
      </c>
      <c r="G10" s="54">
        <f>IF(ISERROR(VLOOKUP(B10,Jan!$A$5:$O$26,15,FALSE))," ",VLOOKUP(B10,Jan!$A$5:$O$26,15,FALSE))</f>
        <v>1</v>
      </c>
      <c r="H10" s="54">
        <f>IF(ISERROR(VLOOKUP(B10,Feb!$A$5:$O$26,15,FALSE))," ",VLOOKUP(B10,Feb!$A$5:$O$26,15,FALSE))</f>
        <v>9.12</v>
      </c>
      <c r="I10" s="54">
        <f>IF(ISERROR(VLOOKUP(B10,March!$A$5:$O$28,15,FALSE))," ",VLOOKUP(B10,March!$A$5:$O$28,15,FALSE))</f>
        <v>10.79</v>
      </c>
      <c r="J10" s="54">
        <f>IF(ISERROR(VLOOKUP(B10,April!$A$5:$O$16,15,FALSE))," ",VLOOKUP(B10,April!$A$5:$O$16,15,FALSE))</f>
        <v>7.34</v>
      </c>
      <c r="K10" s="54">
        <v>28.29</v>
      </c>
      <c r="L10" s="54">
        <f>IF(ISERROR(VLOOKUP(B10,June!$A$5:$O$19,15,FALSE))," ",VLOOKUP(B10,June!$A$5:$O$19,15,FALSE))</f>
        <v>1</v>
      </c>
      <c r="M10" s="54" t="str">
        <f>IF(ISERROR(VLOOKUP(B10,July!$A$5:$O$26,15,FALSE))," ",VLOOKUP(B10,July!$A$5:$O$26,15,FALSE))</f>
        <v> </v>
      </c>
      <c r="N10" s="54" t="str">
        <f>IF(ISERROR(VLOOKUP(B10,Aug!$A$5:$O$26,15,FALSE))," ",VLOOKUP(B10,Aug!$A$5:$O$26,15,FALSE))</f>
        <v> </v>
      </c>
      <c r="O10" s="54">
        <f t="shared" si="0"/>
        <v>65.75999999999999</v>
      </c>
    </row>
    <row r="11" spans="1:15" ht="21" customHeight="1" thickBot="1">
      <c r="A11" s="52">
        <v>9</v>
      </c>
      <c r="B11" s="55">
        <v>28</v>
      </c>
      <c r="C11" s="53" t="str">
        <f>IF(ISERROR(VLOOKUP(B11,Teams!$A$2:$B$4678,2)),"",VLOOKUP(B11,Teams!$A$2:$B$4678,2))</f>
        <v>Wesley Shoffitt</v>
      </c>
      <c r="D11" s="54">
        <f>IF(ISERROR(VLOOKUP(B11,'Sept '!$A$5:$O$28,15,FALSE))," ",VLOOKUP(B11,'Sept '!$A$5:$O$28,15,FALSE))</f>
        <v>19.43</v>
      </c>
      <c r="E11" s="54">
        <f>IF(ISERROR(VLOOKUP(B11,Oct!$A$5:$O$28,15,FALSE))," ",VLOOKUP(B11,Oct!$A$5:$O$28,15,FALSE))</f>
        <v>6.52</v>
      </c>
      <c r="F11" s="54">
        <f>IF(ISERROR(VLOOKUP(B11,Nov!$A$5:$O$28,15,FALSE))," ",VLOOKUP(B11,Nov!$A$5:$O$28,15,FALSE))</f>
        <v>1</v>
      </c>
      <c r="G11" s="54">
        <f>IF(ISERROR(VLOOKUP(B11,Jan!$A$5:$O$26,15,FALSE))," ",VLOOKUP(B11,Jan!$A$5:$O$26,15,FALSE))</f>
        <v>1</v>
      </c>
      <c r="H11" s="54">
        <f>IF(ISERROR(VLOOKUP(B11,Feb!$A$5:$O$26,15,FALSE))," ",VLOOKUP(B11,Feb!$A$5:$O$26,15,FALSE))</f>
        <v>12</v>
      </c>
      <c r="I11" s="54">
        <f>IF(ISERROR(VLOOKUP(B11,March!$A$5:$O$28,15,FALSE))," ",VLOOKUP(B11,March!$A$5:$O$28,15,FALSE))</f>
        <v>1</v>
      </c>
      <c r="J11" s="54">
        <f>IF(ISERROR(VLOOKUP(B11,April!$A$5:$O$16,15,FALSE))," ",VLOOKUP(B11,April!$A$5:$O$16,15,FALSE))</f>
        <v>8.030000000000001</v>
      </c>
      <c r="K11" s="54">
        <v>16.76</v>
      </c>
      <c r="L11" s="54" t="str">
        <f>IF(ISERROR(VLOOKUP(B11,June!$A$5:$O$19,15,FALSE))," ",VLOOKUP(B11,June!$A$5:$O$19,15,FALSE))</f>
        <v> </v>
      </c>
      <c r="M11" s="54" t="str">
        <f>IF(ISERROR(VLOOKUP(B11,July!$A$5:$O$26,15,FALSE))," ",VLOOKUP(B11,July!$A$5:$O$26,15,FALSE))</f>
        <v> </v>
      </c>
      <c r="N11" s="54" t="str">
        <f>IF(ISERROR(VLOOKUP(B11,Aug!$A$5:$O$26,15,FALSE))," ",VLOOKUP(B11,Aug!$A$5:$O$26,15,FALSE))</f>
        <v> </v>
      </c>
      <c r="O11" s="54">
        <f t="shared" si="0"/>
        <v>65.74000000000001</v>
      </c>
    </row>
    <row r="12" spans="1:15" ht="21" customHeight="1" thickBot="1">
      <c r="A12" s="52">
        <v>10</v>
      </c>
      <c r="B12" s="55">
        <v>11</v>
      </c>
      <c r="C12" s="53" t="str">
        <f>IF(ISERROR(VLOOKUP(B12,Teams!$A$2:$B$4678,2)),"",VLOOKUP(B12,Teams!$A$2:$B$4678,2))</f>
        <v>Glen Kimble</v>
      </c>
      <c r="D12" s="54" t="str">
        <f>IF(ISERROR(VLOOKUP(B12,'Sept '!$A$5:$O$28,15,FALSE))," ",VLOOKUP(B12,'Sept '!$A$5:$O$28,15,FALSE))</f>
        <v> </v>
      </c>
      <c r="E12" s="54">
        <f>IF(ISERROR(VLOOKUP(B12,Oct!$A$5:$O$28,15,FALSE))," ",VLOOKUP(B12,Oct!$A$5:$O$28,15,FALSE))</f>
        <v>8.9</v>
      </c>
      <c r="F12" s="54">
        <f>IF(ISERROR(VLOOKUP(B12,Nov!$A$5:$O$28,15,FALSE))," ",VLOOKUP(B12,Nov!$A$5:$O$28,15,FALSE))</f>
        <v>14.21</v>
      </c>
      <c r="G12" s="54">
        <f>IF(ISERROR(VLOOKUP(B12,Jan!$A$5:$O$26,15,FALSE))," ",VLOOKUP(B12,Jan!$A$5:$O$26,15,FALSE))</f>
        <v>1</v>
      </c>
      <c r="H12" s="54" t="str">
        <f>IF(ISERROR(VLOOKUP(B12,Feb!$A$5:$O$26,15,FALSE))," ",VLOOKUP(B12,Feb!$A$5:$O$26,15,FALSE))</f>
        <v> </v>
      </c>
      <c r="I12" s="54">
        <f>IF(ISERROR(VLOOKUP(B12,March!$A$5:$O$28,15,FALSE))," ",VLOOKUP(B12,March!$A$5:$O$28,15,FALSE))</f>
        <v>14.67</v>
      </c>
      <c r="J12" s="54" t="str">
        <f>IF(ISERROR(VLOOKUP(B12,April!$A$5:$O$16,15,FALSE))," ",VLOOKUP(B12,April!$A$5:$O$16,15,FALSE))</f>
        <v> </v>
      </c>
      <c r="K12" s="54">
        <f>IF(ISERROR(VLOOKUP(B12,May!$A$14:$O$39,15,FALSE))," ",VLOOKUP(B12,May!$A$14:$O$39,15,FALSE))</f>
        <v>14.23</v>
      </c>
      <c r="L12" s="54">
        <f>IF(ISERROR(VLOOKUP(B12,June!$A$5:$O$19,15,FALSE))," ",VLOOKUP(B12,June!$A$5:$O$19,15,FALSE))</f>
        <v>6.98</v>
      </c>
      <c r="M12" s="54" t="str">
        <f>IF(ISERROR(VLOOKUP(B12,July!$A$5:$O$26,15,FALSE))," ",VLOOKUP(B12,July!$A$5:$O$26,15,FALSE))</f>
        <v> </v>
      </c>
      <c r="N12" s="54" t="str">
        <f>IF(ISERROR(VLOOKUP(B12,Aug!$A$5:$O$26,15,FALSE))," ",VLOOKUP(B12,Aug!$A$5:$O$26,15,FALSE))</f>
        <v> </v>
      </c>
      <c r="O12" s="54">
        <f t="shared" si="0"/>
        <v>59.99000000000001</v>
      </c>
    </row>
    <row r="13" spans="1:15" ht="21" customHeight="1" thickBot="1">
      <c r="A13" s="52">
        <v>11</v>
      </c>
      <c r="B13" s="55">
        <v>22</v>
      </c>
      <c r="C13" s="53" t="str">
        <f>IF(ISERROR(VLOOKUP(B13,Teams!$A$2:$B$4678,2)),"",VLOOKUP(B13,Teams!$A$2:$B$4678,2))</f>
        <v>Neal Warner</v>
      </c>
      <c r="D13" s="54">
        <f>IF(ISERROR(VLOOKUP(B13,'Sept '!$A$5:$O$28,15,FALSE))," ",VLOOKUP(B13,'Sept '!$A$5:$O$28,15,FALSE))</f>
        <v>5.77</v>
      </c>
      <c r="E13" s="54">
        <f>IF(ISERROR(VLOOKUP(B13,Oct!$A$5:$O$28,15,FALSE))," ",VLOOKUP(B13,Oct!$A$5:$O$28,15,FALSE))</f>
        <v>1</v>
      </c>
      <c r="F13" s="54">
        <f>IF(ISERROR(VLOOKUP(B13,Nov!$A$5:$O$28,15,FALSE))," ",VLOOKUP(B13,Nov!$A$5:$O$28,15,FALSE))</f>
        <v>1</v>
      </c>
      <c r="G13" s="54">
        <f>IF(ISERROR(VLOOKUP(B13,Jan!$A$5:$O$26,15,FALSE))," ",VLOOKUP(B13,Jan!$A$5:$O$26,15,FALSE))</f>
        <v>16.939999999999998</v>
      </c>
      <c r="H13" s="54">
        <f>IF(ISERROR(VLOOKUP(B13,Feb!$A$5:$O$26,15,FALSE))," ",VLOOKUP(B13,Feb!$A$5:$O$26,15,FALSE))</f>
        <v>5.140000000000001</v>
      </c>
      <c r="I13" s="54">
        <f>IF(ISERROR(VLOOKUP(B13,March!$A$5:$O$28,15,FALSE))," ",VLOOKUP(B13,March!$A$5:$O$28,15,FALSE))</f>
        <v>10.75</v>
      </c>
      <c r="J13" s="54" t="str">
        <f>IF(ISERROR(VLOOKUP(B13,April!$A$5:$O$16,15,FALSE))," ",VLOOKUP(B13,April!$A$5:$O$16,15,FALSE))</f>
        <v> </v>
      </c>
      <c r="K13" s="54">
        <f>IF(ISERROR(VLOOKUP(B13,May!$A$14:$O$39,15,FALSE))," ",VLOOKUP(B13,May!$A$14:$O$39,15,FALSE))</f>
        <v>13.74</v>
      </c>
      <c r="L13" s="54">
        <f>IF(ISERROR(VLOOKUP(B13,June!$A$5:$O$19,15,FALSE))," ",VLOOKUP(B13,June!$A$5:$O$19,15,FALSE))</f>
        <v>2</v>
      </c>
      <c r="M13" s="54" t="str">
        <f>IF(ISERROR(VLOOKUP(B13,July!$A$5:$O$26,15,FALSE))," ",VLOOKUP(B13,July!$A$5:$O$26,15,FALSE))</f>
        <v> </v>
      </c>
      <c r="N13" s="54" t="str">
        <f>IF(ISERROR(VLOOKUP(B13,Aug!$A$5:$O$26,15,FALSE))," ",VLOOKUP(B13,Aug!$A$5:$O$26,15,FALSE))</f>
        <v> </v>
      </c>
      <c r="O13" s="54">
        <f t="shared" si="0"/>
        <v>56.339999999999996</v>
      </c>
    </row>
    <row r="14" spans="1:15" ht="21" customHeight="1" thickBot="1">
      <c r="A14" s="52">
        <v>12</v>
      </c>
      <c r="B14" s="55">
        <v>2</v>
      </c>
      <c r="C14" s="53" t="str">
        <f>IF(ISERROR(VLOOKUP(B14,Teams!$A$2:$B$4678,2)),"",VLOOKUP(B14,Teams!$A$2:$B$4678,2))</f>
        <v>Bill Ramsey</v>
      </c>
      <c r="D14" s="54">
        <f>IF(ISERROR(VLOOKUP(B14,'Sept '!$A$5:$O$28,15,FALSE))," ",VLOOKUP(B14,'Sept '!$A$5:$O$28,15,FALSE))</f>
        <v>2</v>
      </c>
      <c r="E14" s="54">
        <f>IF(ISERROR(VLOOKUP(B14,Oct!$A$5:$O$28,15,FALSE))," ",VLOOKUP(B14,Oct!$A$5:$O$28,15,FALSE))</f>
        <v>4.21</v>
      </c>
      <c r="F14" s="54">
        <f>IF(ISERROR(VLOOKUP(B14,Nov!$A$5:$O$28,15,FALSE))," ",VLOOKUP(B14,Nov!$A$5:$O$28,15,FALSE))</f>
        <v>12.19</v>
      </c>
      <c r="G14" s="54">
        <f>IF(ISERROR(VLOOKUP(B14,Jan!$A$5:$O$26,15,FALSE))," ",VLOOKUP(B14,Jan!$A$5:$O$26,15,FALSE))</f>
        <v>6.74</v>
      </c>
      <c r="H14" s="54">
        <f>IF(ISERROR(VLOOKUP(B14,Feb!$A$5:$O$26,15,FALSE))," ",VLOOKUP(B14,Feb!$A$5:$O$26,15,FALSE))</f>
        <v>6.64</v>
      </c>
      <c r="I14" s="54">
        <f>IF(ISERROR(VLOOKUP(B14,March!$A$5:$O$28,15,FALSE))," ",VLOOKUP(B14,March!$A$5:$O$28,15,FALSE))</f>
        <v>4.48</v>
      </c>
      <c r="J14" s="54" t="str">
        <f>IF(ISERROR(VLOOKUP(B14,April!$A$5:$O$16,15,FALSE))," ",VLOOKUP(B14,April!$A$5:$O$16,15,FALSE))</f>
        <v> </v>
      </c>
      <c r="K14" s="54">
        <v>17.61</v>
      </c>
      <c r="L14" s="54">
        <f>IF(ISERROR(VLOOKUP(B14,June!$A$5:$O$19,15,FALSE))," ",VLOOKUP(B14,June!$A$5:$O$19,15,FALSE))</f>
        <v>2</v>
      </c>
      <c r="M14" s="54" t="str">
        <f>IF(ISERROR(VLOOKUP(B14,July!$A$5:$O$26,15,FALSE))," ",VLOOKUP(B14,July!$A$5:$O$26,15,FALSE))</f>
        <v> </v>
      </c>
      <c r="N14" s="54" t="str">
        <f>IF(ISERROR(VLOOKUP(B14,Aug!$A$5:$O$26,15,FALSE))," ",VLOOKUP(B14,Aug!$A$5:$O$26,15,FALSE))</f>
        <v> </v>
      </c>
      <c r="O14" s="54">
        <f t="shared" si="0"/>
        <v>55.870000000000005</v>
      </c>
    </row>
    <row r="15" spans="1:15" ht="21" customHeight="1" thickBot="1">
      <c r="A15" s="52">
        <v>13</v>
      </c>
      <c r="B15" s="55">
        <v>13</v>
      </c>
      <c r="C15" s="53" t="str">
        <f>IF(ISERROR(VLOOKUP(B15,Teams!$A$2:$B$4678,2)),"",VLOOKUP(B15,Teams!$A$2:$B$4678,2))</f>
        <v>Jeff Grubbs</v>
      </c>
      <c r="D15" s="54">
        <f>IF(ISERROR(VLOOKUP(B15,'Sept '!$A$5:$O$28,15,FALSE))," ",VLOOKUP(B15,'Sept '!$A$5:$O$28,15,FALSE))</f>
        <v>11.12</v>
      </c>
      <c r="E15" s="54">
        <f>IF(ISERROR(VLOOKUP(B15,Oct!$A$5:$O$28,15,FALSE))," ",VLOOKUP(B15,Oct!$A$5:$O$28,15,FALSE))</f>
        <v>5.39</v>
      </c>
      <c r="F15" s="54">
        <f>IF(ISERROR(VLOOKUP(B15,Nov!$A$5:$O$28,15,FALSE))," ",VLOOKUP(B15,Nov!$A$5:$O$28,15,FALSE))</f>
        <v>13.12</v>
      </c>
      <c r="G15" s="54">
        <f>IF(ISERROR(VLOOKUP(B15,Jan!$A$5:$O$26,15,FALSE))," ",VLOOKUP(B15,Jan!$A$5:$O$26,15,FALSE))</f>
        <v>11.41</v>
      </c>
      <c r="H15" s="54">
        <f>IF(ISERROR(VLOOKUP(B15,Feb!$A$5:$O$26,15,FALSE))," ",VLOOKUP(B15,Feb!$A$5:$O$26,15,FALSE))</f>
        <v>13.4</v>
      </c>
      <c r="I15" s="54" t="str">
        <f>IF(ISERROR(VLOOKUP(B15,March!$A$5:$O$28,15,FALSE))," ",VLOOKUP(B15,March!$A$5:$O$28,15,FALSE))</f>
        <v> </v>
      </c>
      <c r="J15" s="54" t="str">
        <f>IF(ISERROR(VLOOKUP(B15,April!$A$5:$O$16,15,FALSE))," ",VLOOKUP(B15,April!$A$5:$O$16,15,FALSE))</f>
        <v> </v>
      </c>
      <c r="K15" s="54" t="str">
        <f>IF(ISERROR(VLOOKUP(B15,May!$A$14:$O$39,15,FALSE))," ",VLOOKUP(B15,May!$A$14:$O$39,15,FALSE))</f>
        <v> </v>
      </c>
      <c r="L15" s="54" t="str">
        <f>IF(ISERROR(VLOOKUP(B15,June!$A$5:$O$19,15,FALSE))," ",VLOOKUP(B15,June!$A$5:$O$19,15,FALSE))</f>
        <v> </v>
      </c>
      <c r="M15" s="54" t="str">
        <f>IF(ISERROR(VLOOKUP(B15,July!$A$5:$O$26,15,FALSE))," ",VLOOKUP(B15,July!$A$5:$O$26,15,FALSE))</f>
        <v> </v>
      </c>
      <c r="N15" s="54" t="str">
        <f>IF(ISERROR(VLOOKUP(B15,Aug!$A$5:$O$26,15,FALSE))," ",VLOOKUP(B15,Aug!$A$5:$O$26,15,FALSE))</f>
        <v> </v>
      </c>
      <c r="O15" s="54">
        <f t="shared" si="0"/>
        <v>54.43999999999999</v>
      </c>
    </row>
    <row r="16" spans="1:15" ht="21" customHeight="1" thickBot="1">
      <c r="A16" s="52">
        <v>14</v>
      </c>
      <c r="B16" s="55">
        <v>27</v>
      </c>
      <c r="C16" s="53" t="str">
        <f>IF(ISERROR(VLOOKUP(B16,Teams!$A$2:$B$4678,2)),"",VLOOKUP(B16,Teams!$A$2:$B$4678,2))</f>
        <v>Steven Kruithof</v>
      </c>
      <c r="D16" s="54">
        <f>IF(ISERROR(VLOOKUP(B16,'Sept '!$A$5:$O$28,15,FALSE))," ",VLOOKUP(B16,'Sept '!$A$5:$O$28,15,FALSE))</f>
        <v>7.6</v>
      </c>
      <c r="E16" s="54">
        <f>IF(ISERROR(VLOOKUP(B16,Oct!$A$5:$O$28,15,FALSE))," ",VLOOKUP(B16,Oct!$A$5:$O$28,15,FALSE))</f>
        <v>2</v>
      </c>
      <c r="F16" s="54">
        <f>IF(ISERROR(VLOOKUP(B16,Nov!$A$5:$O$28,15,FALSE))," ",VLOOKUP(B16,Nov!$A$5:$O$28,15,FALSE))</f>
        <v>11.53</v>
      </c>
      <c r="G16" s="54">
        <f>IF(ISERROR(VLOOKUP(B16,Jan!$A$5:$O$26,15,FALSE))," ",VLOOKUP(B16,Jan!$A$5:$O$26,15,FALSE))</f>
        <v>1</v>
      </c>
      <c r="H16" s="54">
        <f>IF(ISERROR(VLOOKUP(B16,Feb!$A$5:$O$26,15,FALSE))," ",VLOOKUP(B16,Feb!$A$5:$O$26,15,FALSE))</f>
        <v>1</v>
      </c>
      <c r="I16" s="54">
        <f>IF(ISERROR(VLOOKUP(B16,March!$A$5:$O$28,15,FALSE))," ",VLOOKUP(B16,March!$A$5:$O$28,15,FALSE))</f>
        <v>13.47</v>
      </c>
      <c r="J16" s="54">
        <f>IF(ISERROR(VLOOKUP(B16,April!$A$5:$O$16,15,FALSE))," ",VLOOKUP(B16,April!$A$5:$O$16,15,FALSE))</f>
        <v>4.970000000000001</v>
      </c>
      <c r="K16" s="54" t="str">
        <f>IF(ISERROR(VLOOKUP(B16,May!$A$14:$O$39,15,FALSE))," ",VLOOKUP(B16,May!$A$14:$O$39,15,FALSE))</f>
        <v> </v>
      </c>
      <c r="L16" s="54">
        <f>IF(ISERROR(VLOOKUP(B16,June!$A$5:$O$19,15,FALSE))," ",VLOOKUP(B16,June!$A$5:$O$19,15,FALSE))</f>
        <v>9.66</v>
      </c>
      <c r="M16" s="54" t="str">
        <f>IF(ISERROR(VLOOKUP(B16,July!$A$5:$O$26,15,FALSE))," ",VLOOKUP(B16,July!$A$5:$O$26,15,FALSE))</f>
        <v> </v>
      </c>
      <c r="N16" s="54" t="str">
        <f>IF(ISERROR(VLOOKUP(B16,Aug!$A$5:$O$26,15,FALSE))," ",VLOOKUP(B16,Aug!$A$5:$O$26,15,FALSE))</f>
        <v> </v>
      </c>
      <c r="O16" s="54">
        <f t="shared" si="0"/>
        <v>51.230000000000004</v>
      </c>
    </row>
    <row r="17" spans="1:15" ht="21" customHeight="1" thickBot="1">
      <c r="A17" s="52">
        <v>15</v>
      </c>
      <c r="B17" s="55">
        <v>16</v>
      </c>
      <c r="C17" s="53" t="str">
        <f>IF(ISERROR(VLOOKUP(B17,Teams!$A$2:$B$4678,2)),"",VLOOKUP(B17,Teams!$A$2:$B$4678,2))</f>
        <v>Josh Beckman</v>
      </c>
      <c r="D17" s="54" t="str">
        <f>IF(ISERROR(VLOOKUP(B17,'Sept '!$A$5:$O$28,15,FALSE))," ",VLOOKUP(B17,'Sept '!$A$5:$O$28,15,FALSE))</f>
        <v> </v>
      </c>
      <c r="E17" s="54" t="str">
        <f>IF(ISERROR(VLOOKUP(B17,Oct!$A$5:$O$28,15,FALSE))," ",VLOOKUP(B17,Oct!$A$5:$O$28,15,FALSE))</f>
        <v> </v>
      </c>
      <c r="F17" s="54" t="str">
        <f>IF(ISERROR(VLOOKUP(B17,Nov!$A$5:$O$28,15,FALSE))," ",VLOOKUP(B17,Nov!$A$5:$O$28,15,FALSE))</f>
        <v> </v>
      </c>
      <c r="G17" s="54" t="str">
        <f>IF(ISERROR(VLOOKUP(B17,Jan!$A$5:$O$26,15,FALSE))," ",VLOOKUP(B17,Jan!$A$5:$O$26,15,FALSE))</f>
        <v> </v>
      </c>
      <c r="H17" s="54">
        <f>IF(ISERROR(VLOOKUP(B17,Feb!$A$5:$O$26,15,FALSE))," ",VLOOKUP(B17,Feb!$A$5:$O$26,15,FALSE))</f>
        <v>11.1</v>
      </c>
      <c r="I17" s="54">
        <f>IF(ISERROR(VLOOKUP(B17,March!$A$5:$O$28,15,FALSE))," ",VLOOKUP(B17,March!$A$5:$O$28,15,FALSE))</f>
        <v>15.47</v>
      </c>
      <c r="J17" s="54">
        <f>IF(ISERROR(VLOOKUP(B17,April!$A$5:$O$16,15,FALSE))," ",VLOOKUP(B17,April!$A$5:$O$16,15,FALSE))</f>
        <v>2</v>
      </c>
      <c r="K17" s="54">
        <f>IF(ISERROR(VLOOKUP(B17,May!$A$14:$O$39,15,FALSE))," ",VLOOKUP(B17,May!$A$14:$O$39,15,FALSE))</f>
        <v>1</v>
      </c>
      <c r="L17" s="54" t="str">
        <f>IF(ISERROR(VLOOKUP(B17,June!$A$5:$O$19,15,FALSE))," ",VLOOKUP(B17,June!$A$5:$O$19,15,FALSE))</f>
        <v> </v>
      </c>
      <c r="M17" s="54" t="str">
        <f>IF(ISERROR(VLOOKUP(B17,July!$A$5:$O$26,15,FALSE))," ",VLOOKUP(B17,July!$A$5:$O$26,15,FALSE))</f>
        <v> </v>
      </c>
      <c r="N17" s="54" t="str">
        <f>IF(ISERROR(VLOOKUP(B17,Aug!$A$5:$O$26,15,FALSE))," ",VLOOKUP(B17,Aug!$A$5:$O$26,15,FALSE))</f>
        <v> </v>
      </c>
      <c r="O17" s="54">
        <f t="shared" si="0"/>
        <v>29.57</v>
      </c>
    </row>
    <row r="18" spans="1:15" ht="21" customHeight="1" thickBot="1">
      <c r="A18" s="52">
        <v>16</v>
      </c>
      <c r="B18" s="55">
        <v>31</v>
      </c>
      <c r="C18" s="53" t="str">
        <f>IF(ISERROR(VLOOKUP(B18,Teams!$A$2:$B$4678,2)),"",VLOOKUP(B18,Teams!$A$2:$B$4678,2))</f>
        <v>Willie Wooten</v>
      </c>
      <c r="D18" s="54">
        <f>IF(ISERROR(VLOOKUP(B18,'Sept '!$A$5:$O$28,15,FALSE))," ",VLOOKUP(B18,'Sept '!$A$5:$O$28,15,FALSE))</f>
        <v>5.74</v>
      </c>
      <c r="E18" s="54">
        <f>IF(ISERROR(VLOOKUP(B18,Oct!$A$5:$O$28,15,FALSE))," ",VLOOKUP(B18,Oct!$A$5:$O$28,15,FALSE))</f>
        <v>8</v>
      </c>
      <c r="F18" s="54" t="str">
        <f>IF(ISERROR(VLOOKUP(B18,Nov!$A$5:$O$28,15,FALSE))," ",VLOOKUP(B18,Nov!$A$5:$O$28,15,FALSE))</f>
        <v> </v>
      </c>
      <c r="G18" s="54" t="str">
        <f>IF(ISERROR(VLOOKUP(B18,Jan!$A$5:$O$26,15,FALSE))," ",VLOOKUP(B18,Jan!$A$5:$O$26,15,FALSE))</f>
        <v> </v>
      </c>
      <c r="H18" s="54" t="str">
        <f>IF(ISERROR(VLOOKUP(B18,Feb!$A$5:$O$26,15,FALSE))," ",VLOOKUP(B18,Feb!$A$5:$O$26,15,FALSE))</f>
        <v> </v>
      </c>
      <c r="I18" s="54" t="str">
        <f>IF(ISERROR(VLOOKUP(B18,March!$A$5:$O$28,15,FALSE))," ",VLOOKUP(B18,March!$A$5:$O$28,15,FALSE))</f>
        <v> </v>
      </c>
      <c r="J18" s="54" t="str">
        <f>IF(ISERROR(VLOOKUP(B18,April!$A$5:$O$16,15,FALSE))," ",VLOOKUP(B18,April!$A$5:$O$16,15,FALSE))</f>
        <v> </v>
      </c>
      <c r="K18" s="54">
        <f>IF(ISERROR(VLOOKUP(B18,May!$A$14:$O$39,15,FALSE))," ",VLOOKUP(B18,May!$A$14:$O$39,15,FALSE))</f>
        <v>14.4</v>
      </c>
      <c r="L18" s="54" t="str">
        <f>IF(ISERROR(VLOOKUP(B18,June!$A$5:$O$19,15,FALSE))," ",VLOOKUP(B18,June!$A$5:$O$19,15,FALSE))</f>
        <v> </v>
      </c>
      <c r="M18" s="54" t="str">
        <f>IF(ISERROR(VLOOKUP(B18,July!$A$5:$O$26,15,FALSE))," ",VLOOKUP(B18,July!$A$5:$O$26,15,FALSE))</f>
        <v> </v>
      </c>
      <c r="N18" s="54" t="str">
        <f>IF(ISERROR(VLOOKUP(B18,Aug!$A$5:$O$26,15,FALSE))," ",VLOOKUP(B18,Aug!$A$5:$O$26,15,FALSE))</f>
        <v> </v>
      </c>
      <c r="O18" s="54">
        <f t="shared" si="0"/>
        <v>28.14</v>
      </c>
    </row>
    <row r="19" spans="1:143" s="106" customFormat="1" ht="21" customHeight="1" thickBot="1">
      <c r="A19" s="52">
        <v>17</v>
      </c>
      <c r="B19" s="55">
        <v>19</v>
      </c>
      <c r="C19" s="53" t="str">
        <f>IF(ISERROR(VLOOKUP(B19,Teams!$A$2:$B$4678,2)),"",VLOOKUP(B19,Teams!$A$2:$B$4678,2))</f>
        <v>Larry Martin</v>
      </c>
      <c r="D19" s="54">
        <f>IF(ISERROR(VLOOKUP(B19,'Sept '!$A$5:$O$28,15,FALSE))," ",VLOOKUP(B19,'Sept '!$A$5:$O$28,15,FALSE))</f>
        <v>2</v>
      </c>
      <c r="E19" s="54">
        <f>IF(ISERROR(VLOOKUP(B19,Oct!$A$5:$O$28,15,FALSE))," ",VLOOKUP(B19,Oct!$A$5:$O$28,15,FALSE))</f>
        <v>9.51</v>
      </c>
      <c r="F19" s="54">
        <f>IF(ISERROR(VLOOKUP(B19,Nov!$A$5:$O$28,15,FALSE))," ",VLOOKUP(B19,Nov!$A$5:$O$28,15,FALSE))</f>
        <v>8.41</v>
      </c>
      <c r="G19" s="54">
        <f>IF(ISERROR(VLOOKUP(B19,Jan!$A$5:$O$26,15,FALSE))," ",VLOOKUP(B19,Jan!$A$5:$O$26,15,FALSE))</f>
        <v>1</v>
      </c>
      <c r="H19" s="54">
        <f>IF(ISERROR(VLOOKUP(B19,Feb!$A$5:$O$26,15,FALSE))," ",VLOOKUP(B19,Feb!$A$5:$O$26,15,FALSE))</f>
        <v>1</v>
      </c>
      <c r="I19" s="54">
        <f>IF(ISERROR(VLOOKUP(B19,March!$A$5:$O$28,15,FALSE))," ",VLOOKUP(B19,March!$A$5:$O$28,15,FALSE))</f>
        <v>2.4699999999999998</v>
      </c>
      <c r="J19" s="54">
        <f>IF(ISERROR(VLOOKUP(B19,April!$A$5:$O$16,15,FALSE))," ",VLOOKUP(B19,April!$A$5:$O$16,15,FALSE))</f>
        <v>1</v>
      </c>
      <c r="K19" s="54" t="str">
        <f>IF(ISERROR(VLOOKUP(B19,May!$A$14:$O$39,15,FALSE))," ",VLOOKUP(B19,May!$A$14:$O$39,15,FALSE))</f>
        <v> </v>
      </c>
      <c r="L19" s="54">
        <f>IF(ISERROR(VLOOKUP(B19,June!$A$5:$O$19,15,FALSE))," ",VLOOKUP(B19,June!$A$5:$O$19,15,FALSE))</f>
        <v>2</v>
      </c>
      <c r="M19" s="54" t="str">
        <f>IF(ISERROR(VLOOKUP(B19,July!$A$5:$O$26,15,FALSE))," ",VLOOKUP(B19,July!$A$5:$O$26,15,FALSE))</f>
        <v> </v>
      </c>
      <c r="N19" s="54" t="str">
        <f>IF(ISERROR(VLOOKUP(B19,Aug!$A$5:$O$26,15,FALSE))," ",VLOOKUP(B19,Aug!$A$5:$O$26,15,FALSE))</f>
        <v> </v>
      </c>
      <c r="O19" s="54">
        <f t="shared" si="0"/>
        <v>27.39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</row>
    <row r="20" spans="1:143" s="106" customFormat="1" ht="21" customHeight="1" thickBot="1">
      <c r="A20" s="52">
        <v>18</v>
      </c>
      <c r="B20" s="55">
        <v>17</v>
      </c>
      <c r="C20" s="53" t="str">
        <f>IF(ISERROR(VLOOKUP(B20,Teams!$A$2:$B$4678,2)),"",VLOOKUP(B20,Teams!$A$2:$B$4678,2))</f>
        <v>Kelvin Jones</v>
      </c>
      <c r="D20" s="54">
        <f>IF(ISERROR(VLOOKUP(B20,'Sept '!$A$5:$O$28,15,FALSE))," ",VLOOKUP(B20,'Sept '!$A$5:$O$28,15,FALSE))</f>
        <v>4.27</v>
      </c>
      <c r="E20" s="54">
        <f>IF(ISERROR(VLOOKUP(B20,Oct!$A$5:$O$28,15,FALSE))," ",VLOOKUP(B20,Oct!$A$5:$O$28,15,FALSE))</f>
        <v>6.23</v>
      </c>
      <c r="F20" s="54">
        <f>IF(ISERROR(VLOOKUP(B20,Nov!$A$5:$O$28,15,FALSE))," ",VLOOKUP(B20,Nov!$A$5:$O$28,15,FALSE))</f>
        <v>3.77</v>
      </c>
      <c r="G20" s="54">
        <f>IF(ISERROR(VLOOKUP(B20,Jan!$A$5:$O$26,15,FALSE))," ",VLOOKUP(B20,Jan!$A$5:$O$26,15,FALSE))</f>
        <v>1</v>
      </c>
      <c r="H20" s="54">
        <f>IF(ISERROR(VLOOKUP(B20,Feb!$A$5:$O$26,15,FALSE))," ",VLOOKUP(B20,Feb!$A$5:$O$26,15,FALSE))</f>
        <v>2.1</v>
      </c>
      <c r="I20" s="54">
        <f>IF(ISERROR(VLOOKUP(B20,March!$A$5:$O$28,15,FALSE))," ",VLOOKUP(B20,March!$A$5:$O$28,15,FALSE))</f>
        <v>5.49</v>
      </c>
      <c r="J20" s="54">
        <f>IF(ISERROR(VLOOKUP(B20,April!$A$5:$O$16,15,FALSE))," ",VLOOKUP(B20,April!$A$5:$O$16,15,FALSE))</f>
        <v>2</v>
      </c>
      <c r="K20" s="54">
        <f>IF(ISERROR(VLOOKUP(B20,May!$A$14:$O$39,15,FALSE))," ",VLOOKUP(B20,May!$A$14:$O$39,15,FALSE))</f>
        <v>1</v>
      </c>
      <c r="L20" s="54">
        <f>IF(ISERROR(VLOOKUP(B20,June!$A$5:$O$19,15,FALSE))," ",VLOOKUP(B20,June!$A$5:$O$19,15,FALSE))</f>
        <v>1</v>
      </c>
      <c r="M20" s="54" t="str">
        <f>IF(ISERROR(VLOOKUP(B20,July!$A$5:$O$26,15,FALSE))," ",VLOOKUP(B20,July!$A$5:$O$26,15,FALSE))</f>
        <v> </v>
      </c>
      <c r="N20" s="54" t="str">
        <f>IF(ISERROR(VLOOKUP(B20,Aug!$A$5:$O$26,15,FALSE))," ",VLOOKUP(B20,Aug!$A$5:$O$26,15,FALSE))</f>
        <v> </v>
      </c>
      <c r="O20" s="54">
        <f t="shared" si="0"/>
        <v>26.86</v>
      </c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</row>
    <row r="21" spans="1:15" ht="21" customHeight="1" thickBot="1">
      <c r="A21" s="52">
        <v>19</v>
      </c>
      <c r="B21" s="55">
        <v>10</v>
      </c>
      <c r="C21" s="53" t="str">
        <f>IF(ISERROR(VLOOKUP(B21,Teams!$A$2:$B$4678,2)),"",VLOOKUP(B21,Teams!$A$2:$B$4678,2))</f>
        <v>Don Westen</v>
      </c>
      <c r="D21" s="54">
        <f>IF(ISERROR(VLOOKUP(B21,'Sept '!$A$5:$O$28,15,FALSE))," ",VLOOKUP(B21,'Sept '!$A$5:$O$28,15,FALSE))</f>
        <v>1</v>
      </c>
      <c r="E21" s="54">
        <f>IF(ISERROR(VLOOKUP(B21,Oct!$A$5:$O$28,15,FALSE))," ",VLOOKUP(B21,Oct!$A$5:$O$28,15,FALSE))</f>
        <v>1</v>
      </c>
      <c r="F21" s="54">
        <f>IF(ISERROR(VLOOKUP(B21,Nov!$A$5:$O$28,15,FALSE))," ",VLOOKUP(B21,Nov!$A$5:$O$28,15,FALSE))</f>
        <v>2</v>
      </c>
      <c r="G21" s="54">
        <f>IF(ISERROR(VLOOKUP(B21,Jan!$A$5:$O$26,15,FALSE))," ",VLOOKUP(B21,Jan!$A$5:$O$26,15,FALSE))</f>
        <v>1</v>
      </c>
      <c r="H21" s="54">
        <f>IF(ISERROR(VLOOKUP(B21,Feb!$A$5:$O$26,15,FALSE))," ",VLOOKUP(B21,Feb!$A$5:$O$26,15,FALSE))</f>
        <v>15.1</v>
      </c>
      <c r="I21" s="54">
        <f>IF(ISERROR(VLOOKUP(B21,March!$A$5:$O$28,15,FALSE))," ",VLOOKUP(B21,March!$A$5:$O$28,15,FALSE))</f>
        <v>1</v>
      </c>
      <c r="J21" s="54">
        <f>IF(ISERROR(VLOOKUP(B21,April!$A$5:$O$16,15,FALSE))," ",VLOOKUP(B21,April!$A$5:$O$16,15,FALSE))</f>
        <v>3.5700000000000003</v>
      </c>
      <c r="K21" s="54">
        <f>IF(ISERROR(VLOOKUP(B21,May!$A$14:$O$39,15,FALSE))," ",VLOOKUP(B21,May!$A$14:$O$39,15,FALSE))</f>
        <v>1</v>
      </c>
      <c r="L21" s="54">
        <f>IF(ISERROR(VLOOKUP(B21,June!$A$5:$O$19,15,FALSE))," ",VLOOKUP(B21,June!$A$5:$O$19,15,FALSE))</f>
        <v>1</v>
      </c>
      <c r="M21" s="54" t="str">
        <f>IF(ISERROR(VLOOKUP(B21,July!$A$5:$O$26,15,FALSE))," ",VLOOKUP(B21,July!$A$5:$O$26,15,FALSE))</f>
        <v> </v>
      </c>
      <c r="N21" s="54" t="str">
        <f>IF(ISERROR(VLOOKUP(B21,Aug!$A$5:$O$26,15,FALSE))," ",VLOOKUP(B21,Aug!$A$5:$O$26,15,FALSE))</f>
        <v> </v>
      </c>
      <c r="O21" s="54">
        <f t="shared" si="0"/>
        <v>26.67</v>
      </c>
    </row>
    <row r="22" spans="1:15" ht="21" customHeight="1" thickBot="1">
      <c r="A22" s="52">
        <v>20</v>
      </c>
      <c r="B22" s="55">
        <v>15</v>
      </c>
      <c r="C22" s="53" t="str">
        <f>IF(ISERROR(VLOOKUP(B22,Teams!$A$2:$B$4678,2)),"",VLOOKUP(B22,Teams!$A$2:$B$4678,2))</f>
        <v>Johnny Due</v>
      </c>
      <c r="D22" s="54">
        <f>IF(ISERROR(VLOOKUP(B22,'Sept '!$A$5:$O$28,15,FALSE))," ",VLOOKUP(B22,'Sept '!$A$5:$O$28,15,FALSE))</f>
        <v>19.64</v>
      </c>
      <c r="E22" s="54">
        <f>IF(ISERROR(VLOOKUP(B22,Oct!$A$5:$O$28,15,FALSE))," ",VLOOKUP(B22,Oct!$A$5:$O$28,15,FALSE))</f>
        <v>1</v>
      </c>
      <c r="F22" s="54">
        <f>IF(ISERROR(VLOOKUP(B22,Nov!$A$5:$O$28,15,FALSE))," ",VLOOKUP(B22,Nov!$A$5:$O$28,15,FALSE))</f>
        <v>1</v>
      </c>
      <c r="G22" s="54">
        <f>IF(ISERROR(VLOOKUP(B22,Jan!$A$5:$O$26,15,FALSE))," ",VLOOKUP(B22,Jan!$A$5:$O$26,15,FALSE))</f>
        <v>1</v>
      </c>
      <c r="H22" s="54">
        <f>IF(ISERROR(VLOOKUP(B22,Feb!$A$5:$O$26,15,FALSE))," ",VLOOKUP(B22,Feb!$A$5:$O$26,15,FALSE))</f>
        <v>1</v>
      </c>
      <c r="I22" s="54">
        <f>IF(ISERROR(VLOOKUP(B22,March!$A$5:$O$28,15,FALSE))," ",VLOOKUP(B22,March!$A$5:$O$28,15,FALSE))</f>
        <v>1</v>
      </c>
      <c r="J22" s="54" t="str">
        <f>IF(ISERROR(VLOOKUP(B22,April!$A$5:$O$16,15,FALSE))," ",VLOOKUP(B22,April!$A$5:$O$16,15,FALSE))</f>
        <v> </v>
      </c>
      <c r="K22" s="54">
        <f>IF(ISERROR(VLOOKUP(B22,May!$A$14:$O$39,15,FALSE))," ",VLOOKUP(B22,May!$A$14:$O$39,15,FALSE))</f>
        <v>1</v>
      </c>
      <c r="L22" s="54">
        <f>IF(ISERROR(VLOOKUP(B22,June!$A$5:$O$19,15,FALSE))," ",VLOOKUP(B22,June!$A$5:$O$19,15,FALSE))</f>
        <v>1</v>
      </c>
      <c r="M22" s="54" t="str">
        <f>IF(ISERROR(VLOOKUP(B22,July!$A$5:$O$26,15,FALSE))," ",VLOOKUP(B22,July!$A$5:$O$26,15,FALSE))</f>
        <v> </v>
      </c>
      <c r="N22" s="54" t="str">
        <f>IF(ISERROR(VLOOKUP(B22,Aug!$A$5:$O$26,15,FALSE))," ",VLOOKUP(B22,Aug!$A$5:$O$26,15,FALSE))</f>
        <v> </v>
      </c>
      <c r="O22" s="54">
        <f t="shared" si="0"/>
        <v>26.64</v>
      </c>
    </row>
    <row r="23" spans="1:15" ht="21" customHeight="1" thickBot="1">
      <c r="A23" s="52">
        <v>21</v>
      </c>
      <c r="B23" s="55">
        <v>25</v>
      </c>
      <c r="C23" s="53" t="str">
        <f>IF(ISERROR(VLOOKUP(B23,Teams!$A$2:$B$4678,2)),"",VLOOKUP(B23,Teams!$A$2:$B$4678,2))</f>
        <v>Rich Richarson</v>
      </c>
      <c r="D23" s="54">
        <f>IF(ISERROR(VLOOKUP(B23,'Sept '!$A$5:$O$28,15,FALSE))," ",VLOOKUP(B23,'Sept '!$A$5:$O$28,15,FALSE))</f>
        <v>3.73</v>
      </c>
      <c r="E23" s="54" t="str">
        <f>IF(ISERROR(VLOOKUP(B23,Oct!$A$5:$O$28,15,FALSE))," ",VLOOKUP(B23,Oct!$A$5:$O$28,15,FALSE))</f>
        <v> </v>
      </c>
      <c r="F23" s="54">
        <f>IF(ISERROR(VLOOKUP(B23,Nov!$A$5:$O$28,15,FALSE))," ",VLOOKUP(B23,Nov!$A$5:$O$28,15,FALSE))</f>
        <v>10.82</v>
      </c>
      <c r="G23" s="54">
        <f>IF(ISERROR(VLOOKUP(B23,Jan!$A$5:$O$26,15,FALSE))," ",VLOOKUP(B23,Jan!$A$5:$O$26,15,FALSE))</f>
        <v>1</v>
      </c>
      <c r="H23" s="54">
        <f>IF(ISERROR(VLOOKUP(B23,Feb!$A$5:$O$26,15,FALSE))," ",VLOOKUP(B23,Feb!$A$5:$O$26,15,FALSE))</f>
        <v>5.06</v>
      </c>
      <c r="I23" s="54" t="str">
        <f>IF(ISERROR(VLOOKUP(B23,March!$A$5:$O$28,15,FALSE))," ",VLOOKUP(B23,March!$A$5:$O$28,15,FALSE))</f>
        <v> </v>
      </c>
      <c r="J23" s="54" t="str">
        <f>IF(ISERROR(VLOOKUP(B23,April!$A$5:$O$16,15,FALSE))," ",VLOOKUP(B23,April!$A$5:$O$16,15,FALSE))</f>
        <v> </v>
      </c>
      <c r="K23" s="54" t="str">
        <f>IF(ISERROR(VLOOKUP(B23,May!$A$14:$O$39,15,FALSE))," ",VLOOKUP(B23,May!$A$14:$O$39,15,FALSE))</f>
        <v> </v>
      </c>
      <c r="L23" s="54">
        <v>1</v>
      </c>
      <c r="M23" s="54" t="str">
        <f>IF(ISERROR(VLOOKUP(B23,July!$A$5:$O$26,15,FALSE))," ",VLOOKUP(B23,July!$A$5:$O$26,15,FALSE))</f>
        <v> </v>
      </c>
      <c r="N23" s="54" t="str">
        <f>IF(ISERROR(VLOOKUP(B23,Aug!$A$5:$O$26,15,FALSE))," ",VLOOKUP(B23,Aug!$A$5:$O$26,15,FALSE))</f>
        <v> </v>
      </c>
      <c r="O23" s="54">
        <f t="shared" si="0"/>
        <v>21.61</v>
      </c>
    </row>
    <row r="24" spans="1:15" ht="21" customHeight="1" thickBot="1">
      <c r="A24" s="52">
        <v>22</v>
      </c>
      <c r="B24" s="55">
        <v>33</v>
      </c>
      <c r="C24" s="53" t="str">
        <f>IF(ISERROR(VLOOKUP(B24,Teams!$A$2:$B$4678,2)),"",VLOOKUP(B24,Teams!$A$2:$B$4678,2))</f>
        <v>Darrell Brashear</v>
      </c>
      <c r="D24" s="54" t="str">
        <f>IF(ISERROR(VLOOKUP(B24,'Sept '!$A$5:$O$28,15,FALSE))," ",VLOOKUP(B24,'Sept '!$A$5:$O$28,15,FALSE))</f>
        <v> </v>
      </c>
      <c r="E24" s="54" t="str">
        <f>IF(ISERROR(VLOOKUP(B24,Oct!$A$5:$O$28,15,FALSE))," ",VLOOKUP(B24,Oct!$A$5:$O$28,15,FALSE))</f>
        <v> </v>
      </c>
      <c r="F24" s="54" t="str">
        <f>IF(ISERROR(VLOOKUP(B24,Nov!$A$5:$O$28,15,FALSE))," ",VLOOKUP(B24,Nov!$A$5:$O$28,15,FALSE))</f>
        <v> </v>
      </c>
      <c r="G24" s="54">
        <f>IF(ISERROR(VLOOKUP(B24,Jan!$A$5:$O$26,15,FALSE))," ",VLOOKUP(B24,Jan!$A$5:$O$26,15,FALSE))</f>
        <v>11.41</v>
      </c>
      <c r="H24" s="54">
        <f>IF(ISERROR(VLOOKUP(B24,Feb!$A$5:$O$26,15,FALSE))," ",VLOOKUP(B24,Feb!$A$5:$O$26,15,FALSE))</f>
        <v>8.129999999999999</v>
      </c>
      <c r="I24" s="54">
        <f>IF(ISERROR(VLOOKUP(B24,March!$A$5:$O$28,15,FALSE))," ",VLOOKUP(B24,March!$A$5:$O$28,15,FALSE))</f>
        <v>0</v>
      </c>
      <c r="J24" s="54" t="str">
        <f>IF(ISERROR(VLOOKUP(B24,April!$A$5:$O$16,15,FALSE))," ",VLOOKUP(B24,April!$A$5:$O$16,15,FALSE))</f>
        <v> </v>
      </c>
      <c r="K24" s="54" t="str">
        <f>IF(ISERROR(VLOOKUP(B24,May!$A$14:$O$39,15,FALSE))," ",VLOOKUP(B24,May!$A$14:$O$39,15,FALSE))</f>
        <v> </v>
      </c>
      <c r="L24" s="54" t="str">
        <f>IF(ISERROR(VLOOKUP(B24,June!$A$5:$O$19,15,FALSE))," ",VLOOKUP(B24,June!$A$5:$O$19,15,FALSE))</f>
        <v> </v>
      </c>
      <c r="M24" s="54" t="str">
        <f>IF(ISERROR(VLOOKUP(B24,July!$A$5:$O$26,15,FALSE))," ",VLOOKUP(B24,July!$A$5:$O$26,15,FALSE))</f>
        <v> </v>
      </c>
      <c r="N24" s="54" t="str">
        <f>IF(ISERROR(VLOOKUP(B24,Aug!$A$5:$O$26,15,FALSE))," ",VLOOKUP(B24,Aug!$A$5:$O$26,15,FALSE))</f>
        <v> </v>
      </c>
      <c r="O24" s="54">
        <f t="shared" si="0"/>
        <v>19.54</v>
      </c>
    </row>
    <row r="25" spans="1:15" ht="21" customHeight="1" thickBot="1">
      <c r="A25" s="52">
        <v>23</v>
      </c>
      <c r="B25" s="55">
        <v>21</v>
      </c>
      <c r="C25" s="53" t="str">
        <f>IF(ISERROR(VLOOKUP(B25,Teams!$A$2:$B$4678,2)),"",VLOOKUP(B25,Teams!$A$2:$B$4678,2))</f>
        <v>Martin Baker</v>
      </c>
      <c r="D25" s="54">
        <f>IF(ISERROR(VLOOKUP(B25,'Sept '!$A$5:$O$28,15,FALSE))," ",VLOOKUP(B25,'Sept '!$A$5:$O$28,15,FALSE))</f>
        <v>3.73</v>
      </c>
      <c r="E25" s="54">
        <f>IF(ISERROR(VLOOKUP(B25,Oct!$A$5:$O$28,15,FALSE))," ",VLOOKUP(B25,Oct!$A$5:$O$28,15,FALSE))</f>
        <v>1</v>
      </c>
      <c r="F25" s="54">
        <f>IF(ISERROR(VLOOKUP(B25,Nov!$A$5:$O$28,15,FALSE))," ",VLOOKUP(B25,Nov!$A$5:$O$28,15,FALSE))</f>
        <v>0</v>
      </c>
      <c r="G25" s="54">
        <f>IF(ISERROR(VLOOKUP(B25,Jan!$A$5:$O$26,15,FALSE))," ",VLOOKUP(B25,Jan!$A$5:$O$26,15,FALSE))</f>
        <v>1</v>
      </c>
      <c r="H25" s="54">
        <f>IF(ISERROR(VLOOKUP(B25,Feb!$A$5:$O$26,15,FALSE))," ",VLOOKUP(B25,Feb!$A$5:$O$26,15,FALSE))</f>
        <v>1</v>
      </c>
      <c r="I25" s="54">
        <f>IF(ISERROR(VLOOKUP(B25,March!$A$5:$O$28,15,FALSE))," ",VLOOKUP(B25,March!$A$5:$O$28,15,FALSE))</f>
        <v>8.99</v>
      </c>
      <c r="J25" s="54" t="str">
        <f>IF(ISERROR(VLOOKUP(B25,April!$A$5:$O$16,15,FALSE))," ",VLOOKUP(B25,April!$A$5:$O$16,15,FALSE))</f>
        <v> </v>
      </c>
      <c r="K25" s="54">
        <f>IF(ISERROR(VLOOKUP(B25,May!$A$14:$O$39,15,FALSE))," ",VLOOKUP(B25,May!$A$14:$O$39,15,FALSE))</f>
        <v>1</v>
      </c>
      <c r="L25" s="54">
        <v>1</v>
      </c>
      <c r="M25" s="54" t="str">
        <f>IF(ISERROR(VLOOKUP(B25,July!$A$5:$O$26,15,FALSE))," ",VLOOKUP(B25,July!$A$5:$O$26,15,FALSE))</f>
        <v> </v>
      </c>
      <c r="N25" s="54" t="str">
        <f>IF(ISERROR(VLOOKUP(B25,Aug!$A$5:$O$26,15,FALSE))," ",VLOOKUP(B25,Aug!$A$5:$O$26,15,FALSE))</f>
        <v> </v>
      </c>
      <c r="O25" s="54">
        <f t="shared" si="0"/>
        <v>17.72</v>
      </c>
    </row>
    <row r="26" spans="1:31" ht="21" customHeight="1" thickBot="1">
      <c r="A26" s="52">
        <v>24</v>
      </c>
      <c r="B26" s="55">
        <v>18</v>
      </c>
      <c r="C26" s="53" t="str">
        <f>IF(ISERROR(VLOOKUP(B26,Teams!$A$2:$B$4678,2)),"",VLOOKUP(B26,Teams!$A$2:$B$4678,2))</f>
        <v>Kurt Morgan</v>
      </c>
      <c r="D26" s="54">
        <f>IF(ISERROR(VLOOKUP(B26,'Sept '!$A$5:$O$28,15,FALSE))," ",VLOOKUP(B26,'Sept '!$A$5:$O$28,15,FALSE))</f>
        <v>1</v>
      </c>
      <c r="E26" s="54">
        <f>IF(ISERROR(VLOOKUP(B26,Oct!$A$5:$O$28,15,FALSE))," ",VLOOKUP(B26,Oct!$A$5:$O$28,15,FALSE))</f>
        <v>2</v>
      </c>
      <c r="F26" s="54">
        <f>IF(ISERROR(VLOOKUP(B26,Nov!$A$5:$O$28,15,FALSE))," ",VLOOKUP(B26,Nov!$A$5:$O$28,15,FALSE))</f>
        <v>1</v>
      </c>
      <c r="G26" s="54">
        <f>IF(ISERROR(VLOOKUP(B26,Jan!$A$5:$O$26,15,FALSE))," ",VLOOKUP(B26,Jan!$A$5:$O$26,15,FALSE))</f>
        <v>1</v>
      </c>
      <c r="H26" s="54" t="str">
        <f>IF(ISERROR(VLOOKUP(B26,Feb!$A$5:$O$26,15,FALSE))," ",VLOOKUP(B26,Feb!$A$5:$O$26,15,FALSE))</f>
        <v> </v>
      </c>
      <c r="I26" s="54" t="str">
        <f>IF(ISERROR(VLOOKUP(B26,March!$A$5:$O$28,15,FALSE))," ",VLOOKUP(B26,March!$A$5:$O$28,15,FALSE))</f>
        <v> </v>
      </c>
      <c r="J26" s="54">
        <f>IF(ISERROR(VLOOKUP(B26,April!$A$5:$O$16,15,FALSE))," ",VLOOKUP(B26,April!$A$5:$O$16,15,FALSE))</f>
        <v>5.01</v>
      </c>
      <c r="K26" s="54" t="str">
        <f>IF(ISERROR(VLOOKUP(B26,May!$A$14:$O$39,15,FALSE))," ",VLOOKUP(B26,May!$A$14:$O$39,15,FALSE))</f>
        <v> </v>
      </c>
      <c r="L26" s="54" t="str">
        <f>IF(ISERROR(VLOOKUP(B26,June!$A$5:$O$19,15,FALSE))," ",VLOOKUP(B26,June!$A$5:$O$19,15,FALSE))</f>
        <v> </v>
      </c>
      <c r="M26" s="54" t="str">
        <f>IF(ISERROR(VLOOKUP(B26,July!$A$5:$O$26,15,FALSE))," ",VLOOKUP(B26,July!$A$5:$O$26,15,FALSE))</f>
        <v> </v>
      </c>
      <c r="N26" s="54" t="str">
        <f>IF(ISERROR(VLOOKUP(B26,Aug!$A$5:$O$26,15,FALSE))," ",VLOOKUP(B26,Aug!$A$5:$O$26,15,FALSE))</f>
        <v> </v>
      </c>
      <c r="O26" s="54">
        <f t="shared" si="0"/>
        <v>10.01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15" ht="21" customHeight="1" thickBot="1">
      <c r="A27" s="52">
        <v>25</v>
      </c>
      <c r="B27" s="55">
        <v>34</v>
      </c>
      <c r="C27" s="53" t="str">
        <f>IF(ISERROR(VLOOKUP(B27,Teams!$A$2:$B$4678,2)),"",VLOOKUP(B27,Teams!$A$2:$B$4678,2))</f>
        <v>G Charlie Stewart</v>
      </c>
      <c r="D27" s="54" t="str">
        <f>IF(ISERROR(VLOOKUP(B27,'Sept '!$A$5:$O$28,15,FALSE))," ",VLOOKUP(B27,'Sept '!$A$5:$O$28,15,FALSE))</f>
        <v> </v>
      </c>
      <c r="E27" s="54" t="str">
        <f>IF(ISERROR(VLOOKUP(B27,Oct!$A$5:$O$28,15,FALSE))," ",VLOOKUP(B27,Oct!$A$5:$O$28,15,FALSE))</f>
        <v> </v>
      </c>
      <c r="F27" s="54" t="str">
        <f>IF(ISERROR(VLOOKUP(B27,Nov!$A$5:$O$28,15,FALSE))," ",VLOOKUP(B27,Nov!$A$5:$O$28,15,FALSE))</f>
        <v> </v>
      </c>
      <c r="G27" s="54" t="str">
        <f>IF(ISERROR(VLOOKUP(B27,Jan!$A$5:$O$26,15,FALSE))," ",VLOOKUP(B27,Jan!$A$5:$O$26,15,FALSE))</f>
        <v> </v>
      </c>
      <c r="H27" s="54" t="str">
        <f>IF(ISERROR(VLOOKUP(B27,Feb!$A$5:$O$26,15,FALSE))," ",VLOOKUP(B27,Feb!$A$5:$O$26,15,FALSE))</f>
        <v> </v>
      </c>
      <c r="I27" s="54">
        <f>IF(ISERROR(VLOOKUP(B27,March!$A$5:$O$28,15,FALSE))," ",VLOOKUP(B27,March!$A$5:$O$28,15,FALSE))</f>
        <v>8.45</v>
      </c>
      <c r="J27" s="54" t="str">
        <f>IF(ISERROR(VLOOKUP(B27,April!$A$5:$O$16,15,FALSE))," ",VLOOKUP(B27,April!$A$5:$O$16,15,FALSE))</f>
        <v> </v>
      </c>
      <c r="K27" s="54" t="str">
        <f>IF(ISERROR(VLOOKUP(B27,May!$A$14:$O$39,15,FALSE))," ",VLOOKUP(B27,May!$A$14:$O$39,15,FALSE))</f>
        <v> </v>
      </c>
      <c r="L27" s="54" t="str">
        <f>IF(ISERROR(VLOOKUP(B27,June!$A$5:$O$19,15,FALSE))," ",VLOOKUP(B27,June!$A$5:$O$19,15,FALSE))</f>
        <v> </v>
      </c>
      <c r="M27" s="54"/>
      <c r="N27" s="54"/>
      <c r="O27" s="54">
        <f t="shared" si="0"/>
        <v>8.45</v>
      </c>
    </row>
    <row r="28" spans="1:15" ht="21" customHeight="1" thickBot="1">
      <c r="A28" s="52">
        <v>26</v>
      </c>
      <c r="B28" s="55">
        <v>35</v>
      </c>
      <c r="C28" s="53" t="str">
        <f>IF(ISERROR(VLOOKUP(B28,Teams!$A$2:$B$4678,2)),"",VLOOKUP(B28,Teams!$A$2:$B$4678,2))</f>
        <v>G Kayla Stewart</v>
      </c>
      <c r="D28" s="54" t="str">
        <f>IF(ISERROR(VLOOKUP(B28,'Sept '!$A$5:$O$28,15,FALSE))," ",VLOOKUP(B28,'Sept '!$A$5:$O$28,15,FALSE))</f>
        <v> </v>
      </c>
      <c r="E28" s="54" t="str">
        <f>IF(ISERROR(VLOOKUP(B28,Oct!$A$5:$O$28,15,FALSE))," ",VLOOKUP(B28,Oct!$A$5:$O$28,15,FALSE))</f>
        <v> </v>
      </c>
      <c r="F28" s="54" t="str">
        <f>IF(ISERROR(VLOOKUP(B28,Nov!$A$5:$O$28,15,FALSE))," ",VLOOKUP(B28,Nov!$A$5:$O$28,15,FALSE))</f>
        <v> </v>
      </c>
      <c r="G28" s="54" t="str">
        <f>IF(ISERROR(VLOOKUP(B28,Jan!$A$5:$O$26,15,FALSE))," ",VLOOKUP(B28,Jan!$A$5:$O$26,15,FALSE))</f>
        <v> </v>
      </c>
      <c r="H28" s="54" t="str">
        <f>IF(ISERROR(VLOOKUP(B28,Feb!$A$5:$O$26,15,FALSE))," ",VLOOKUP(B28,Feb!$A$5:$O$26,15,FALSE))</f>
        <v> </v>
      </c>
      <c r="I28" s="54">
        <f>IF(ISERROR(VLOOKUP(B28,March!$A$5:$O$28,15,FALSE))," ",VLOOKUP(B28,March!$A$5:$O$28,15,FALSE))</f>
        <v>6.2</v>
      </c>
      <c r="J28" s="54" t="str">
        <f>IF(ISERROR(VLOOKUP(B28,April!$A$5:$O$16,15,FALSE))," ",VLOOKUP(B28,April!$A$5:$O$16,15,FALSE))</f>
        <v> </v>
      </c>
      <c r="K28" s="54" t="str">
        <f>IF(ISERROR(VLOOKUP(B28,May!$A$14:$O$39,15,FALSE))," ",VLOOKUP(B28,May!$A$14:$O$39,15,FALSE))</f>
        <v> </v>
      </c>
      <c r="L28" s="54" t="str">
        <f>IF(ISERROR(VLOOKUP(B28,June!$A$5:$O$19,15,FALSE))," ",VLOOKUP(B28,June!$A$5:$O$19,15,FALSE))</f>
        <v> </v>
      </c>
      <c r="M28" s="54"/>
      <c r="N28" s="54"/>
      <c r="O28" s="54">
        <f t="shared" si="0"/>
        <v>6.2</v>
      </c>
    </row>
    <row r="29" spans="1:15" ht="21" customHeight="1" thickBot="1">
      <c r="A29" s="52">
        <v>27</v>
      </c>
      <c r="B29" s="55">
        <v>1</v>
      </c>
      <c r="C29" s="53" t="str">
        <f>IF(ISERROR(VLOOKUP(B29,Teams!$A$2:$B$4678,2)),"",VLOOKUP(B29,Teams!$A$2:$B$4678,2))</f>
        <v>Anthony Murray</v>
      </c>
      <c r="D29" s="54">
        <f>IF(ISERROR(VLOOKUP(B29,'Sept '!$A$5:$O$28,15,FALSE))," ",VLOOKUP(B29,'Sept '!$A$5:$O$28,15,FALSE))</f>
        <v>5.32</v>
      </c>
      <c r="E29" s="54" t="str">
        <f>IF(ISERROR(VLOOKUP(B29,Oct!$A$5:$O$28,15,FALSE))," ",VLOOKUP(B29,Oct!$A$5:$O$28,15,FALSE))</f>
        <v> </v>
      </c>
      <c r="F29" s="54" t="str">
        <f>IF(ISERROR(VLOOKUP(B29,Nov!$A$5:$O$28,15,FALSE))," ",VLOOKUP(B29,Nov!$A$5:$O$28,15,FALSE))</f>
        <v> </v>
      </c>
      <c r="G29" s="54" t="str">
        <f>IF(ISERROR(VLOOKUP(B29,Jan!$A$5:$O$26,15,FALSE))," ",VLOOKUP(B29,Jan!$A$5:$O$26,15,FALSE))</f>
        <v> </v>
      </c>
      <c r="H29" s="54" t="str">
        <f>IF(ISERROR(VLOOKUP(B29,Feb!$A$5:$O$26,15,FALSE))," ",VLOOKUP(B29,Feb!$A$5:$O$26,15,FALSE))</f>
        <v> </v>
      </c>
      <c r="I29" s="54" t="str">
        <f>IF(ISERROR(VLOOKUP(B29,March!$A$5:$O$28,15,FALSE))," ",VLOOKUP(B29,March!$A$5:$O$28,15,FALSE))</f>
        <v> </v>
      </c>
      <c r="J29" s="54" t="str">
        <f>IF(ISERROR(VLOOKUP(B29,April!$A$5:$O$16,15,FALSE))," ",VLOOKUP(B29,April!$A$5:$O$16,15,FALSE))</f>
        <v> </v>
      </c>
      <c r="K29" s="54" t="str">
        <f>IF(ISERROR(VLOOKUP(B29,May!$A$14:$O$39,15,FALSE))," ",VLOOKUP(B29,May!$A$14:$O$39,15,FALSE))</f>
        <v> </v>
      </c>
      <c r="L29" s="54" t="str">
        <f>IF(ISERROR(VLOOKUP(B29,June!$A$5:$O$19,15,FALSE))," ",VLOOKUP(B29,June!$A$5:$O$19,15,FALSE))</f>
        <v> </v>
      </c>
      <c r="M29" s="54" t="str">
        <f>IF(ISERROR(VLOOKUP(B29,July!$A$5:$O$26,15,FALSE))," ",VLOOKUP(B29,July!$A$5:$O$26,15,FALSE))</f>
        <v> </v>
      </c>
      <c r="N29" s="54" t="str">
        <f>IF(ISERROR(VLOOKUP(B29,Aug!$A$5:$O$26,15,FALSE))," ",VLOOKUP(B29,Aug!$A$5:$O$26,15,FALSE))</f>
        <v> </v>
      </c>
      <c r="O29" s="54">
        <f t="shared" si="0"/>
        <v>5.32</v>
      </c>
    </row>
    <row r="30" spans="1:15" ht="21" customHeight="1" thickBot="1">
      <c r="A30" s="52">
        <v>28</v>
      </c>
      <c r="B30" s="55">
        <v>36</v>
      </c>
      <c r="C30" s="53" t="str">
        <f>IF(ISERROR(VLOOKUP(B30,Teams!$A$2:$B$4678,2)),"",VLOOKUP(B30,Teams!$A$2:$B$4678,2))</f>
        <v>G Brian Warner</v>
      </c>
      <c r="D30" s="54"/>
      <c r="E30" s="54"/>
      <c r="F30" s="54"/>
      <c r="G30" s="54"/>
      <c r="H30" s="54"/>
      <c r="I30" s="54"/>
      <c r="J30" s="54"/>
      <c r="K30" s="54"/>
      <c r="L30" s="54">
        <f>IF(ISERROR(VLOOKUP(B30,June!$A$5:$O$19,15,FALSE))," ",VLOOKUP(B30,June!$A$5:$O$19,15,FALSE))</f>
        <v>5.01</v>
      </c>
      <c r="M30" s="54"/>
      <c r="N30" s="54"/>
      <c r="O30" s="54">
        <f t="shared" si="0"/>
        <v>5.01</v>
      </c>
    </row>
    <row r="31" spans="1:15" ht="21" customHeight="1" thickBot="1">
      <c r="A31" s="52">
        <v>29</v>
      </c>
      <c r="B31" s="55">
        <v>3</v>
      </c>
      <c r="C31" s="53" t="str">
        <f>IF(ISERROR(VLOOKUP(B31,Teams!$A$2:$B$4678,2)),"",VLOOKUP(B31,Teams!$A$2:$B$4678,2))</f>
        <v>Bob Utterback</v>
      </c>
      <c r="D31" s="54" t="str">
        <f>IF(ISERROR(VLOOKUP(B31,'Sept '!$A$5:$O$28,15,FALSE))," ",VLOOKUP(B31,'Sept '!$A$5:$O$28,15,FALSE))</f>
        <v> </v>
      </c>
      <c r="E31" s="54">
        <f>IF(ISERROR(VLOOKUP(B31,Oct!$A$5:$O$28,15,FALSE))," ",VLOOKUP(B31,Oct!$A$5:$O$28,15,FALSE))</f>
        <v>1</v>
      </c>
      <c r="F31" s="54" t="str">
        <f>IF(ISERROR(VLOOKUP(B31,Nov!$A$5:$O$28,15,FALSE))," ",VLOOKUP(B31,Nov!$A$5:$O$28,15,FALSE))</f>
        <v> </v>
      </c>
      <c r="G31" s="54" t="str">
        <f>IF(ISERROR(VLOOKUP(B31,Jan!$A$5:$O$26,15,FALSE))," ",VLOOKUP(B31,Jan!$A$5:$O$26,15,FALSE))</f>
        <v> </v>
      </c>
      <c r="H31" s="54">
        <f>IF(ISERROR(VLOOKUP(B31,Feb!$A$5:$O$26,15,FALSE))," ",VLOOKUP(B31,Feb!$A$5:$O$26,15,FALSE))</f>
        <v>1</v>
      </c>
      <c r="I31" s="54" t="str">
        <f>IF(ISERROR(VLOOKUP(B31,March!$A$5:$O$28,15,FALSE))," ",VLOOKUP(B31,March!$A$5:$O$28,15,FALSE))</f>
        <v> </v>
      </c>
      <c r="J31" s="54" t="str">
        <f>IF(ISERROR(VLOOKUP(B31,April!$A$5:$O$16,15,FALSE))," ",VLOOKUP(B31,April!$A$5:$O$16,15,FALSE))</f>
        <v> </v>
      </c>
      <c r="K31" s="54" t="str">
        <f>IF(ISERROR(VLOOKUP(B31,May!$A$14:$O$39,15,FALSE))," ",VLOOKUP(B31,May!$A$14:$O$39,15,FALSE))</f>
        <v> </v>
      </c>
      <c r="L31" s="54" t="str">
        <f>IF(ISERROR(VLOOKUP(B31,June!$A$5:$O$19,15,FALSE))," ",VLOOKUP(B31,June!$A$5:$O$19,15,FALSE))</f>
        <v> </v>
      </c>
      <c r="M31" s="54" t="str">
        <f>IF(ISERROR(VLOOKUP(B31,July!$A$5:$O$26,15,FALSE))," ",VLOOKUP(B31,July!$A$5:$O$26,15,FALSE))</f>
        <v> </v>
      </c>
      <c r="N31" s="54" t="str">
        <f>IF(ISERROR(VLOOKUP(B31,Aug!$A$5:$O$26,15,FALSE))," ",VLOOKUP(B31,Aug!$A$5:$O$26,15,FALSE))</f>
        <v> </v>
      </c>
      <c r="O31" s="54">
        <f t="shared" si="0"/>
        <v>2</v>
      </c>
    </row>
    <row r="32" spans="1:15" ht="21" customHeight="1" thickBot="1">
      <c r="A32" s="52">
        <v>30</v>
      </c>
      <c r="B32" s="55">
        <v>5</v>
      </c>
      <c r="C32" s="53" t="str">
        <f>IF(ISERROR(VLOOKUP(B32,Teams!$A$2:$B$4678,2)),"",VLOOKUP(B32,Teams!$A$2:$B$4678,2))</f>
        <v>Chris Callas</v>
      </c>
      <c r="D32" s="54">
        <f>IF(ISERROR(VLOOKUP(B32,'Sept '!$A$5:$O$28,15,FALSE))," ",VLOOKUP(B32,'Sept '!$A$5:$O$28,15,FALSE))</f>
        <v>1</v>
      </c>
      <c r="E32" s="54" t="str">
        <f>IF(ISERROR(VLOOKUP(B32,Oct!$A$5:$O$28,15,FALSE))," ",VLOOKUP(B32,Oct!$A$5:$O$28,15,FALSE))</f>
        <v> </v>
      </c>
      <c r="F32" s="54" t="str">
        <f>IF(ISERROR(VLOOKUP(B32,Nov!$A$5:$O$28,15,FALSE))," ",VLOOKUP(B32,Nov!$A$5:$O$28,15,FALSE))</f>
        <v> </v>
      </c>
      <c r="G32" s="54">
        <f>IF(ISERROR(VLOOKUP(B32,Jan!$A$5:$O$26,15,FALSE))," ",VLOOKUP(B32,Jan!$A$5:$O$26,15,FALSE))</f>
        <v>1</v>
      </c>
      <c r="H32" s="54" t="str">
        <f>IF(ISERROR(VLOOKUP(B32,Feb!$A$5:$O$26,15,FALSE))," ",VLOOKUP(B32,Feb!$A$5:$O$26,15,FALSE))</f>
        <v> </v>
      </c>
      <c r="I32" s="54" t="str">
        <f>IF(ISERROR(VLOOKUP(B32,March!$A$5:$O$28,15,FALSE))," ",VLOOKUP(B32,March!$A$5:$O$28,15,FALSE))</f>
        <v> </v>
      </c>
      <c r="J32" s="54" t="str">
        <f>IF(ISERROR(VLOOKUP(B32,April!$A$5:$O$16,15,FALSE))," ",VLOOKUP(B32,April!$A$5:$O$16,15,FALSE))</f>
        <v> </v>
      </c>
      <c r="K32" s="54" t="str">
        <f>IF(ISERROR(VLOOKUP(B32,May!$A$14:$O$39,15,FALSE))," ",VLOOKUP(B32,May!$A$14:$O$39,15,FALSE))</f>
        <v> </v>
      </c>
      <c r="L32" s="54" t="str">
        <f>IF(ISERROR(VLOOKUP(B32,June!$A$5:$O$19,15,FALSE))," ",VLOOKUP(B32,June!$A$5:$O$19,15,FALSE))</f>
        <v> </v>
      </c>
      <c r="M32" s="54" t="str">
        <f>IF(ISERROR(VLOOKUP(B32,July!$A$5:$O$26,15,FALSE))," ",VLOOKUP(B32,July!$A$5:$O$26,15,FALSE))</f>
        <v> </v>
      </c>
      <c r="N32" s="54" t="str">
        <f>IF(ISERROR(VLOOKUP(B32,Aug!$A$5:$O$26,15,FALSE))," ",VLOOKUP(B32,Aug!$A$5:$O$26,15,FALSE))</f>
        <v> </v>
      </c>
      <c r="O32" s="54">
        <f t="shared" si="0"/>
        <v>2</v>
      </c>
    </row>
    <row r="33" spans="1:15" ht="21" customHeight="1" thickBot="1">
      <c r="A33" s="52"/>
      <c r="B33" s="55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6.5" customHeight="1" thickBot="1">
      <c r="A34" s="52"/>
      <c r="B34" s="55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6.5" customHeight="1" thickBot="1">
      <c r="A35" s="52"/>
      <c r="B35" s="55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6.5" customHeight="1" thickBot="1">
      <c r="A36" s="52"/>
      <c r="B36" s="55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ht="15" customHeight="1">
      <c r="N37" s="47"/>
    </row>
    <row r="38" ht="15" customHeight="1">
      <c r="N38" s="47"/>
    </row>
    <row r="39" ht="15" customHeight="1">
      <c r="N39" s="47"/>
    </row>
    <row r="40" ht="15" customHeight="1">
      <c r="N40" s="47"/>
    </row>
    <row r="41" ht="15" customHeight="1">
      <c r="N41" s="47"/>
    </row>
    <row r="42" ht="15" customHeight="1">
      <c r="N42" s="47"/>
    </row>
    <row r="43" ht="15" customHeight="1">
      <c r="N43" s="47"/>
    </row>
    <row r="44" ht="15" customHeight="1">
      <c r="N44" s="47"/>
    </row>
    <row r="45" ht="15" customHeight="1">
      <c r="N45" s="47"/>
    </row>
    <row r="46" ht="15" customHeight="1">
      <c r="N46" s="47"/>
    </row>
    <row r="47" ht="15" customHeight="1">
      <c r="N47" s="47"/>
    </row>
    <row r="48" ht="15" customHeight="1">
      <c r="N48" s="47"/>
    </row>
    <row r="49" ht="15" customHeight="1">
      <c r="N49" s="47"/>
    </row>
    <row r="50" ht="15" customHeight="1">
      <c r="N50" s="47"/>
    </row>
    <row r="51" ht="15" customHeight="1">
      <c r="N51" s="47"/>
    </row>
    <row r="52" ht="15" customHeight="1">
      <c r="N52" s="47"/>
    </row>
    <row r="53" ht="15" customHeight="1">
      <c r="N53" s="47"/>
    </row>
    <row r="54" ht="15" customHeight="1">
      <c r="N54" s="47"/>
    </row>
    <row r="55" ht="15" customHeight="1">
      <c r="N55" s="47"/>
    </row>
    <row r="56" ht="15" customHeight="1">
      <c r="N56" s="47"/>
    </row>
  </sheetData>
  <sheetProtection/>
  <printOptions/>
  <pageMargins left="0" right="0" top="0.5" bottom="0.5" header="0.25" footer="0"/>
  <pageSetup horizontalDpi="600" verticalDpi="600" orientation="landscape" scale="90" r:id="rId1"/>
  <headerFooter differentFirst="1" alignWithMargins="0">
    <firstHeader>&amp;C&amp;"Arial,Bold"&amp;16NNBC 2022-2023
&amp;"Arial,Regular"&amp;10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9.140625" defaultRowHeight="15" customHeight="1"/>
  <cols>
    <col min="1" max="1" width="8.8515625" style="2" customWidth="1"/>
    <col min="2" max="2" width="37.28125" style="80" customWidth="1"/>
    <col min="3" max="3" width="9.140625" style="116" customWidth="1"/>
    <col min="4" max="4" width="12.00390625" style="8" customWidth="1"/>
    <col min="5" max="5" width="15.00390625" style="8" customWidth="1"/>
    <col min="6" max="6" width="10.140625" style="8" customWidth="1"/>
    <col min="7" max="7" width="9.7109375" style="8" customWidth="1"/>
    <col min="8" max="8" width="10.28125" style="8" customWidth="1"/>
    <col min="9" max="9" width="13.57421875" style="9" customWidth="1"/>
    <col min="10" max="10" width="16.140625" style="28" bestFit="1" customWidth="1"/>
    <col min="11" max="11" width="13.140625" style="8" customWidth="1"/>
    <col min="12" max="12" width="18.8515625" style="2" customWidth="1"/>
    <col min="13" max="13" width="15.140625" style="2" customWidth="1"/>
    <col min="14" max="14" width="10.00390625" style="2" customWidth="1"/>
    <col min="15" max="15" width="9.7109375" style="2" bestFit="1" customWidth="1"/>
    <col min="16" max="16" width="14.00390625" style="2" hidden="1" customWidth="1"/>
    <col min="17" max="17" width="11.140625" style="2" hidden="1" customWidth="1"/>
    <col min="18" max="18" width="2.140625" style="2" hidden="1" customWidth="1"/>
    <col min="19" max="16384" width="9.140625" style="2" customWidth="1"/>
  </cols>
  <sheetData>
    <row r="1" spans="1:10" ht="15" customHeight="1">
      <c r="A1" s="1"/>
      <c r="B1" s="78"/>
      <c r="C1" s="113"/>
      <c r="E1" s="4"/>
      <c r="J1" s="9"/>
    </row>
    <row r="2" spans="1:16" ht="30" customHeight="1" thickBot="1">
      <c r="A2" s="75" t="s">
        <v>96</v>
      </c>
      <c r="B2" s="5"/>
      <c r="C2" s="114"/>
      <c r="D2" s="6"/>
      <c r="E2" s="6"/>
      <c r="F2" s="6"/>
      <c r="G2" s="6"/>
      <c r="H2" s="6"/>
      <c r="I2" s="6"/>
      <c r="J2" s="10"/>
      <c r="K2" s="10"/>
      <c r="L2" s="5"/>
      <c r="M2" s="5"/>
      <c r="N2" s="5"/>
      <c r="O2" s="5"/>
      <c r="P2" s="5"/>
    </row>
    <row r="3" spans="1:18" ht="24.7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  <c r="P3" s="13" t="s">
        <v>16</v>
      </c>
      <c r="Q3" s="13"/>
      <c r="R3" s="13"/>
    </row>
    <row r="4" spans="1:18" ht="41.25" customHeight="1" thickBot="1">
      <c r="A4" s="11"/>
      <c r="B4" s="12">
        <f>COUNT($F$14:$F$39)</f>
        <v>4</v>
      </c>
      <c r="C4" s="112" t="s">
        <v>86</v>
      </c>
      <c r="D4" s="34" t="s">
        <v>58</v>
      </c>
      <c r="E4" s="12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30</v>
      </c>
      <c r="M4" s="14" t="s">
        <v>11</v>
      </c>
      <c r="N4" s="14" t="s">
        <v>12</v>
      </c>
      <c r="O4" s="16"/>
      <c r="P4" s="18" t="s">
        <v>15</v>
      </c>
      <c r="Q4" s="18" t="s">
        <v>14</v>
      </c>
      <c r="R4" s="18" t="s">
        <v>13</v>
      </c>
    </row>
    <row r="5" spans="1:18" ht="24.75" customHeight="1" thickBot="1">
      <c r="A5" s="20">
        <v>9</v>
      </c>
      <c r="B5" s="79" t="str">
        <f>IF(ISERROR(VLOOKUP(A5,Teams!$A$2:$B$4678,2)),"",VLOOKUP(A5,Teams!$A$2:$B$4678,2))</f>
        <v>Dewayne Likens</v>
      </c>
      <c r="C5" s="115" t="s">
        <v>87</v>
      </c>
      <c r="D5" s="21">
        <v>1</v>
      </c>
      <c r="E5" s="81"/>
      <c r="F5" s="21">
        <v>1</v>
      </c>
      <c r="G5" s="81">
        <v>1</v>
      </c>
      <c r="H5" s="35">
        <v>5</v>
      </c>
      <c r="I5" s="81">
        <v>7.78</v>
      </c>
      <c r="J5" s="22">
        <v>27.29</v>
      </c>
      <c r="K5" s="26">
        <f aca="true" t="shared" si="0" ref="K5:K26">J5-L5</f>
        <v>27.29</v>
      </c>
      <c r="L5" s="29"/>
      <c r="M5" s="30"/>
      <c r="N5" s="7"/>
      <c r="O5" s="36">
        <f>+E5+K5+G5</f>
        <v>28.29</v>
      </c>
      <c r="P5" s="15"/>
      <c r="Q5" s="15"/>
      <c r="R5" s="15"/>
    </row>
    <row r="6" spans="1:18" ht="24.75" customHeight="1" thickBot="1">
      <c r="A6" s="20">
        <v>14</v>
      </c>
      <c r="B6" s="79" t="str">
        <f>IF(ISERROR(VLOOKUP(A6,Teams!$A$2:$B$4678,2)),"",VLOOKUP(A6,Teams!$A$2:$B$4678,2))</f>
        <v>John Wohjan</v>
      </c>
      <c r="C6" s="115" t="s">
        <v>87</v>
      </c>
      <c r="D6" s="21">
        <v>1</v>
      </c>
      <c r="E6" s="81"/>
      <c r="F6" s="21">
        <v>1</v>
      </c>
      <c r="G6" s="81">
        <v>1</v>
      </c>
      <c r="H6" s="35">
        <v>5</v>
      </c>
      <c r="I6" s="81">
        <v>7.78</v>
      </c>
      <c r="J6" s="22">
        <v>27.29</v>
      </c>
      <c r="K6" s="26">
        <f t="shared" si="0"/>
        <v>27.29</v>
      </c>
      <c r="L6" s="29"/>
      <c r="M6" s="30"/>
      <c r="N6" s="7"/>
      <c r="O6" s="36">
        <f>+E6+K6+G6</f>
        <v>28.29</v>
      </c>
      <c r="P6" s="15"/>
      <c r="Q6" s="15"/>
      <c r="R6" s="15"/>
    </row>
    <row r="7" spans="1:18" ht="24.75" customHeight="1" thickBot="1">
      <c r="A7" s="20">
        <v>2</v>
      </c>
      <c r="B7" s="79" t="str">
        <f>IF(ISERROR(VLOOKUP(A7,Teams!$A$2:$B$4678,2)),"",VLOOKUP(A7,Teams!$A$2:$B$4678,2))</f>
        <v>Bill Ramsey</v>
      </c>
      <c r="C7" s="115" t="s">
        <v>87</v>
      </c>
      <c r="D7" s="21">
        <v>1</v>
      </c>
      <c r="E7" s="81"/>
      <c r="F7" s="21">
        <v>1</v>
      </c>
      <c r="G7" s="81">
        <v>1</v>
      </c>
      <c r="H7" s="35">
        <v>5</v>
      </c>
      <c r="I7" s="81"/>
      <c r="J7" s="22">
        <v>16.61</v>
      </c>
      <c r="K7" s="26">
        <f t="shared" si="0"/>
        <v>16.61</v>
      </c>
      <c r="L7" s="29"/>
      <c r="M7" s="30"/>
      <c r="N7" s="7"/>
      <c r="O7" s="36">
        <f>+E7+K7+G7</f>
        <v>17.61</v>
      </c>
      <c r="P7" s="15"/>
      <c r="Q7" s="15"/>
      <c r="R7" s="15"/>
    </row>
    <row r="8" spans="1:18" ht="24.75" customHeight="1" thickBot="1">
      <c r="A8" s="20">
        <v>4</v>
      </c>
      <c r="B8" s="79" t="str">
        <f>IF(ISERROR(VLOOKUP(A8,Teams!$A$2:$B$4678,2)),"",VLOOKUP(A8,Teams!$A$2:$B$4678,2))</f>
        <v>Caleb Ramsey</v>
      </c>
      <c r="C8" s="115" t="s">
        <v>87</v>
      </c>
      <c r="D8" s="21">
        <v>1</v>
      </c>
      <c r="E8" s="81"/>
      <c r="F8" s="21">
        <v>1</v>
      </c>
      <c r="G8" s="81">
        <v>1</v>
      </c>
      <c r="H8" s="35">
        <v>5</v>
      </c>
      <c r="I8" s="81"/>
      <c r="J8" s="22">
        <v>16.61</v>
      </c>
      <c r="K8" s="26">
        <f t="shared" si="0"/>
        <v>16.61</v>
      </c>
      <c r="L8" s="29"/>
      <c r="M8" s="30"/>
      <c r="N8" s="7"/>
      <c r="O8" s="36">
        <f>+E8+K8+G8</f>
        <v>17.61</v>
      </c>
      <c r="P8" s="15"/>
      <c r="Q8" s="15"/>
      <c r="R8" s="15"/>
    </row>
    <row r="9" spans="1:18" ht="24.75" customHeight="1" thickBot="1">
      <c r="A9" s="20">
        <v>12</v>
      </c>
      <c r="B9" s="79" t="str">
        <f>IF(ISERROR(VLOOKUP(A9,Teams!$A$2:$B$4678,2)),"",VLOOKUP(A9,Teams!$A$2:$B$4678,2))</f>
        <v>James Gardiner</v>
      </c>
      <c r="C9" s="115" t="s">
        <v>87</v>
      </c>
      <c r="D9" s="21">
        <v>1</v>
      </c>
      <c r="E9" s="81">
        <v>1</v>
      </c>
      <c r="F9" s="21">
        <v>1</v>
      </c>
      <c r="G9" s="81">
        <v>1</v>
      </c>
      <c r="H9" s="35">
        <v>5</v>
      </c>
      <c r="I9" s="81"/>
      <c r="J9" s="22">
        <v>14.13</v>
      </c>
      <c r="K9" s="26">
        <f t="shared" si="0"/>
        <v>14.13</v>
      </c>
      <c r="L9" s="29"/>
      <c r="M9" s="30"/>
      <c r="N9" s="7"/>
      <c r="O9" s="36">
        <f>+E9+G9+K9</f>
        <v>16.130000000000003</v>
      </c>
      <c r="P9" s="15"/>
      <c r="Q9" s="15"/>
      <c r="R9" s="15"/>
    </row>
    <row r="10" spans="1:18" ht="24.75" customHeight="1" thickBot="1">
      <c r="A10" s="20">
        <v>24</v>
      </c>
      <c r="B10" s="79" t="str">
        <f>IF(ISERROR(VLOOKUP(A10,Teams!$A$2:$B$4678,2)),"",VLOOKUP(A10,Teams!$A$2:$B$4678,2))</f>
        <v>Paul Karow</v>
      </c>
      <c r="C10" s="115" t="s">
        <v>87</v>
      </c>
      <c r="D10" s="21">
        <v>1</v>
      </c>
      <c r="E10" s="81">
        <v>1</v>
      </c>
      <c r="F10" s="21">
        <v>1</v>
      </c>
      <c r="G10" s="81">
        <v>1</v>
      </c>
      <c r="H10" s="35">
        <v>5</v>
      </c>
      <c r="I10" s="81"/>
      <c r="J10" s="22">
        <v>14.13</v>
      </c>
      <c r="K10" s="26">
        <f t="shared" si="0"/>
        <v>14.13</v>
      </c>
      <c r="L10" s="29"/>
      <c r="M10" s="30"/>
      <c r="N10" s="7"/>
      <c r="O10" s="36">
        <f aca="true" t="shared" si="1" ref="O10:O23">+E10+K10+G10</f>
        <v>16.130000000000003</v>
      </c>
      <c r="P10" s="15"/>
      <c r="Q10" s="15"/>
      <c r="R10" s="15"/>
    </row>
    <row r="11" spans="1:18" ht="24.75" customHeight="1" thickBot="1">
      <c r="A11" s="20">
        <v>8</v>
      </c>
      <c r="B11" s="79" t="str">
        <f>IF(ISERROR(VLOOKUP(A11,Teams!$A$2:$B$4678,2)),"",VLOOKUP(A11,Teams!$A$2:$B$4678,2))</f>
        <v>Derrick Shoffitt</v>
      </c>
      <c r="C11" s="115" t="s">
        <v>87</v>
      </c>
      <c r="D11" s="21">
        <v>1</v>
      </c>
      <c r="E11" s="81">
        <v>1</v>
      </c>
      <c r="F11" s="21">
        <v>1</v>
      </c>
      <c r="G11" s="81">
        <v>1</v>
      </c>
      <c r="H11" s="35">
        <v>5</v>
      </c>
      <c r="I11" s="81"/>
      <c r="J11" s="22">
        <v>13.76</v>
      </c>
      <c r="K11" s="26">
        <f t="shared" si="0"/>
        <v>13.76</v>
      </c>
      <c r="L11" s="29"/>
      <c r="M11" s="30"/>
      <c r="N11" s="7"/>
      <c r="O11" s="36">
        <f t="shared" si="1"/>
        <v>15.76</v>
      </c>
      <c r="P11" s="15"/>
      <c r="Q11" s="15"/>
      <c r="R11" s="15"/>
    </row>
    <row r="12" spans="1:18" ht="24.75" customHeight="1" thickBot="1">
      <c r="A12" s="20">
        <v>28</v>
      </c>
      <c r="B12" s="79" t="str">
        <f>IF(ISERROR(VLOOKUP(A12,Teams!$A$2:$B$4678,2)),"",VLOOKUP(A12,Teams!$A$2:$B$4678,2))</f>
        <v>Wesley Shoffitt</v>
      </c>
      <c r="C12" s="115" t="s">
        <v>87</v>
      </c>
      <c r="D12" s="21">
        <v>1</v>
      </c>
      <c r="E12" s="81">
        <v>1</v>
      </c>
      <c r="F12" s="21">
        <v>1</v>
      </c>
      <c r="G12" s="81">
        <v>1</v>
      </c>
      <c r="H12" s="35">
        <v>5</v>
      </c>
      <c r="I12" s="81"/>
      <c r="J12" s="22">
        <v>13.76</v>
      </c>
      <c r="K12" s="26">
        <f t="shared" si="0"/>
        <v>13.76</v>
      </c>
      <c r="L12" s="29"/>
      <c r="M12" s="30"/>
      <c r="N12" s="7"/>
      <c r="O12" s="36">
        <f t="shared" si="1"/>
        <v>15.76</v>
      </c>
      <c r="P12" s="15"/>
      <c r="Q12" s="15"/>
      <c r="R12" s="15"/>
    </row>
    <row r="13" spans="1:18" ht="24.75" customHeight="1" thickBot="1">
      <c r="A13" s="20">
        <v>18</v>
      </c>
      <c r="B13" s="79" t="str">
        <f>IF(ISERROR(VLOOKUP(A13,Teams!$A$2:$B$4678,2)),"",VLOOKUP(A13,Teams!$A$2:$B$4678,2))</f>
        <v>Kurt Morgan</v>
      </c>
      <c r="C13" s="115" t="s">
        <v>87</v>
      </c>
      <c r="D13" s="21">
        <v>1</v>
      </c>
      <c r="E13" s="81"/>
      <c r="F13" s="21">
        <v>1</v>
      </c>
      <c r="G13" s="81">
        <v>1</v>
      </c>
      <c r="H13" s="35">
        <v>5</v>
      </c>
      <c r="I13" s="81"/>
      <c r="J13" s="22">
        <v>13.4</v>
      </c>
      <c r="K13" s="26">
        <f t="shared" si="0"/>
        <v>13.4</v>
      </c>
      <c r="L13" s="29"/>
      <c r="M13" s="30"/>
      <c r="N13" s="7"/>
      <c r="O13" s="36">
        <f t="shared" si="1"/>
        <v>14.4</v>
      </c>
      <c r="P13" s="15"/>
      <c r="Q13" s="15"/>
      <c r="R13" s="15"/>
    </row>
    <row r="14" spans="1:18" ht="24.75" customHeight="1" thickBot="1">
      <c r="A14" s="20">
        <v>31</v>
      </c>
      <c r="B14" s="79" t="str">
        <f>IF(ISERROR(VLOOKUP(A14,Teams!$A$2:$B$4678,2)),"",VLOOKUP(A14,Teams!$A$2:$B$4678,2))</f>
        <v>Willie Wooten</v>
      </c>
      <c r="C14" s="115" t="s">
        <v>101</v>
      </c>
      <c r="D14" s="21">
        <v>1</v>
      </c>
      <c r="E14" s="81"/>
      <c r="F14" s="21">
        <v>1</v>
      </c>
      <c r="G14" s="81">
        <v>1</v>
      </c>
      <c r="H14" s="35">
        <v>5</v>
      </c>
      <c r="I14" s="81"/>
      <c r="J14" s="22">
        <v>13.4</v>
      </c>
      <c r="K14" s="26">
        <f t="shared" si="0"/>
        <v>13.4</v>
      </c>
      <c r="L14" s="29"/>
      <c r="M14" s="30"/>
      <c r="N14" s="7"/>
      <c r="O14" s="36">
        <f t="shared" si="1"/>
        <v>14.4</v>
      </c>
      <c r="P14" s="15"/>
      <c r="Q14" s="15"/>
      <c r="R14" s="15"/>
    </row>
    <row r="15" spans="1:18" ht="24.75" customHeight="1" thickBot="1">
      <c r="A15" s="20">
        <v>11</v>
      </c>
      <c r="B15" s="79" t="str">
        <f>IF(ISERROR(VLOOKUP(A15,Teams!$A$2:$B$4678,2)),"",VLOOKUP(A15,Teams!$A$2:$B$4678,2))</f>
        <v>Glen Kimble</v>
      </c>
      <c r="C15" s="115" t="s">
        <v>87</v>
      </c>
      <c r="D15" s="21">
        <v>1</v>
      </c>
      <c r="E15" s="81"/>
      <c r="F15" s="21">
        <v>1</v>
      </c>
      <c r="G15" s="81">
        <v>1</v>
      </c>
      <c r="H15" s="35">
        <v>5</v>
      </c>
      <c r="I15" s="81"/>
      <c r="J15" s="22">
        <v>13.23</v>
      </c>
      <c r="K15" s="26">
        <f t="shared" si="0"/>
        <v>13.23</v>
      </c>
      <c r="L15" s="29"/>
      <c r="M15" s="30"/>
      <c r="N15" s="7"/>
      <c r="O15" s="36">
        <f t="shared" si="1"/>
        <v>14.23</v>
      </c>
      <c r="P15" s="15"/>
      <c r="Q15" s="15"/>
      <c r="R15" s="15"/>
    </row>
    <row r="16" spans="1:18" ht="24.75" customHeight="1" thickBot="1">
      <c r="A16" s="20">
        <v>22</v>
      </c>
      <c r="B16" s="79" t="str">
        <f>IF(ISERROR(VLOOKUP(A16,Teams!$A$2:$B$4678,2)),"",VLOOKUP(A16,Teams!$A$2:$B$4678,2))</f>
        <v>Neal Warner</v>
      </c>
      <c r="C16" s="115" t="s">
        <v>87</v>
      </c>
      <c r="D16" s="21">
        <v>1</v>
      </c>
      <c r="E16" s="81">
        <v>1</v>
      </c>
      <c r="F16" s="21">
        <v>1</v>
      </c>
      <c r="G16" s="81">
        <v>1</v>
      </c>
      <c r="H16" s="35">
        <v>5</v>
      </c>
      <c r="I16" s="81"/>
      <c r="J16" s="22">
        <v>11.74</v>
      </c>
      <c r="K16" s="26">
        <f t="shared" si="0"/>
        <v>11.74</v>
      </c>
      <c r="L16" s="29"/>
      <c r="M16" s="30"/>
      <c r="N16" s="7"/>
      <c r="O16" s="36">
        <f t="shared" si="1"/>
        <v>13.74</v>
      </c>
      <c r="P16" s="15"/>
      <c r="Q16" s="15"/>
      <c r="R16" s="15"/>
    </row>
    <row r="17" spans="1:18" ht="24.75" customHeight="1" thickBot="1">
      <c r="A17" s="20">
        <v>29</v>
      </c>
      <c r="B17" s="79" t="str">
        <f>IF(ISERROR(VLOOKUP(A17,Teams!$A$2:$B$4678,2)),"",VLOOKUP(A17,Teams!$A$2:$B$4678,2))</f>
        <v>Will Yates</v>
      </c>
      <c r="C17" s="115" t="s">
        <v>87</v>
      </c>
      <c r="D17" s="21">
        <v>1</v>
      </c>
      <c r="E17" s="81">
        <v>1</v>
      </c>
      <c r="F17" s="21">
        <v>1</v>
      </c>
      <c r="G17" s="81">
        <v>1</v>
      </c>
      <c r="H17" s="35">
        <v>5</v>
      </c>
      <c r="I17" s="81"/>
      <c r="J17" s="22">
        <v>11.74</v>
      </c>
      <c r="K17" s="26">
        <f t="shared" si="0"/>
        <v>11.74</v>
      </c>
      <c r="L17" s="29"/>
      <c r="M17" s="30"/>
      <c r="N17" s="7"/>
      <c r="O17" s="36">
        <f t="shared" si="1"/>
        <v>13.74</v>
      </c>
      <c r="P17" s="15"/>
      <c r="Q17" s="15"/>
      <c r="R17" s="15"/>
    </row>
    <row r="18" spans="1:18" ht="24.75" customHeight="1" thickBot="1">
      <c r="A18" s="20">
        <v>10</v>
      </c>
      <c r="B18" s="79" t="str">
        <f>IF(ISERROR(VLOOKUP(A18,Teams!$A$2:$B$4678,2)),"",VLOOKUP(A18,Teams!$A$2:$B$4678,2))</f>
        <v>Don Westen</v>
      </c>
      <c r="C18" s="115"/>
      <c r="D18" s="21"/>
      <c r="E18" s="81">
        <v>1</v>
      </c>
      <c r="F18" s="21"/>
      <c r="G18" s="81"/>
      <c r="H18" s="35"/>
      <c r="I18" s="81"/>
      <c r="J18" s="22"/>
      <c r="K18" s="26">
        <f t="shared" si="0"/>
        <v>0</v>
      </c>
      <c r="L18" s="29"/>
      <c r="M18" s="30"/>
      <c r="N18" s="7"/>
      <c r="O18" s="36">
        <f t="shared" si="1"/>
        <v>1</v>
      </c>
      <c r="P18" s="15"/>
      <c r="Q18" s="15"/>
      <c r="R18" s="15"/>
    </row>
    <row r="19" spans="1:18" ht="24.75" customHeight="1" thickBot="1">
      <c r="A19" s="20">
        <v>15</v>
      </c>
      <c r="B19" s="79" t="str">
        <f>IF(ISERROR(VLOOKUP(A19,Teams!$A$2:$B$4678,2)),"",VLOOKUP(A19,Teams!$A$2:$B$4678,2))</f>
        <v>Johnny Due</v>
      </c>
      <c r="C19" s="115"/>
      <c r="D19" s="21"/>
      <c r="E19" s="81">
        <v>1</v>
      </c>
      <c r="F19" s="21"/>
      <c r="G19" s="81"/>
      <c r="H19" s="35"/>
      <c r="I19" s="81"/>
      <c r="J19" s="22"/>
      <c r="K19" s="26">
        <f t="shared" si="0"/>
        <v>0</v>
      </c>
      <c r="L19" s="29"/>
      <c r="M19" s="30"/>
      <c r="N19" s="7"/>
      <c r="O19" s="36">
        <f t="shared" si="1"/>
        <v>1</v>
      </c>
      <c r="P19" s="15"/>
      <c r="Q19" s="15"/>
      <c r="R19" s="15"/>
    </row>
    <row r="20" spans="1:18" ht="24.75" customHeight="1" thickBot="1">
      <c r="A20" s="20">
        <v>16</v>
      </c>
      <c r="B20" s="79" t="str">
        <f>IF(ISERROR(VLOOKUP(A20,Teams!$A$2:$B$4678,2)),"",VLOOKUP(A20,Teams!$A$2:$B$4678,2))</f>
        <v>Josh Beckman</v>
      </c>
      <c r="C20" s="115"/>
      <c r="D20" s="21"/>
      <c r="E20" s="81">
        <v>1</v>
      </c>
      <c r="F20" s="21"/>
      <c r="G20" s="81"/>
      <c r="H20" s="35"/>
      <c r="I20" s="81"/>
      <c r="J20" s="22"/>
      <c r="K20" s="26">
        <f t="shared" si="0"/>
        <v>0</v>
      </c>
      <c r="L20" s="29"/>
      <c r="M20" s="30"/>
      <c r="N20" s="7"/>
      <c r="O20" s="36">
        <f t="shared" si="1"/>
        <v>1</v>
      </c>
      <c r="P20" s="15"/>
      <c r="Q20" s="15"/>
      <c r="R20" s="15"/>
    </row>
    <row r="21" spans="1:18" ht="24.75" customHeight="1" thickBot="1">
      <c r="A21" s="20">
        <v>17</v>
      </c>
      <c r="B21" s="79" t="str">
        <f>IF(ISERROR(VLOOKUP(A21,Teams!$A$2:$B$4678,2)),"",VLOOKUP(A21,Teams!$A$2:$B$4678,2))</f>
        <v>Kelvin Jones</v>
      </c>
      <c r="C21" s="115"/>
      <c r="D21" s="21"/>
      <c r="E21" s="81">
        <v>1</v>
      </c>
      <c r="F21" s="21"/>
      <c r="G21" s="81"/>
      <c r="H21" s="35"/>
      <c r="I21" s="81"/>
      <c r="J21" s="22"/>
      <c r="K21" s="26">
        <f t="shared" si="0"/>
        <v>0</v>
      </c>
      <c r="L21" s="29"/>
      <c r="M21" s="30"/>
      <c r="N21" s="7"/>
      <c r="O21" s="36">
        <f t="shared" si="1"/>
        <v>1</v>
      </c>
      <c r="P21" s="15"/>
      <c r="Q21" s="15"/>
      <c r="R21" s="15"/>
    </row>
    <row r="22" spans="1:18" ht="24.75" customHeight="1" thickBot="1">
      <c r="A22" s="20">
        <v>20</v>
      </c>
      <c r="B22" s="79" t="str">
        <f>IF(ISERROR(VLOOKUP(A22,Teams!$A$2:$B$4678,2)),"",VLOOKUP(A22,Teams!$A$2:$B$4678,2))</f>
        <v>Lindy Hadley</v>
      </c>
      <c r="C22" s="115"/>
      <c r="D22" s="21"/>
      <c r="E22" s="81">
        <v>1</v>
      </c>
      <c r="F22" s="21"/>
      <c r="G22" s="81"/>
      <c r="H22" s="35"/>
      <c r="I22" s="81"/>
      <c r="J22" s="22"/>
      <c r="K22" s="26">
        <f t="shared" si="0"/>
        <v>0</v>
      </c>
      <c r="L22" s="29"/>
      <c r="M22" s="30"/>
      <c r="N22" s="7"/>
      <c r="O22" s="36">
        <f t="shared" si="1"/>
        <v>1</v>
      </c>
      <c r="P22" s="15"/>
      <c r="Q22" s="15"/>
      <c r="R22" s="15"/>
    </row>
    <row r="23" spans="1:18" ht="24.75" customHeight="1" thickBot="1">
      <c r="A23" s="20">
        <v>21</v>
      </c>
      <c r="B23" s="79" t="str">
        <f>IF(ISERROR(VLOOKUP(A23,Teams!$A$2:$B$4678,2)),"",VLOOKUP(A23,Teams!$A$2:$B$4678,2))</f>
        <v>Martin Baker</v>
      </c>
      <c r="C23" s="115"/>
      <c r="D23" s="21"/>
      <c r="E23" s="81">
        <v>1</v>
      </c>
      <c r="F23" s="21"/>
      <c r="G23" s="81"/>
      <c r="H23" s="35"/>
      <c r="I23" s="81"/>
      <c r="J23" s="22"/>
      <c r="K23" s="26">
        <f t="shared" si="0"/>
        <v>0</v>
      </c>
      <c r="L23" s="29"/>
      <c r="M23" s="30"/>
      <c r="N23" s="7"/>
      <c r="O23" s="36">
        <f t="shared" si="1"/>
        <v>1</v>
      </c>
      <c r="P23" s="15"/>
      <c r="Q23" s="15"/>
      <c r="R23" s="15"/>
    </row>
    <row r="24" spans="1:18" ht="24.75" customHeight="1" thickBot="1">
      <c r="A24" s="20"/>
      <c r="B24" s="79">
        <f>IF(ISERROR(VLOOKUP(A24,Teams!$A$2:$B$4678,2)),"",VLOOKUP(A24,Teams!$A$2:$B$4678,2))</f>
      </c>
      <c r="C24" s="115"/>
      <c r="D24" s="21"/>
      <c r="E24" s="81"/>
      <c r="F24" s="21"/>
      <c r="G24" s="81"/>
      <c r="H24" s="35"/>
      <c r="I24" s="81"/>
      <c r="J24" s="22"/>
      <c r="K24" s="26">
        <f t="shared" si="0"/>
        <v>0</v>
      </c>
      <c r="L24" s="29"/>
      <c r="M24" s="30"/>
      <c r="N24" s="7"/>
      <c r="O24" s="36">
        <f aca="true" t="shared" si="2" ref="O24:O39">+E24+K24+G24</f>
        <v>0</v>
      </c>
      <c r="P24" s="15"/>
      <c r="Q24" s="15"/>
      <c r="R24" s="15"/>
    </row>
    <row r="25" spans="1:18" ht="24.75" customHeight="1" thickBot="1">
      <c r="A25" s="20"/>
      <c r="B25" s="79">
        <f>IF(ISERROR(VLOOKUP(A25,Teams!$A$2:$B$4678,2)),"",VLOOKUP(A25,Teams!$A$2:$B$4678,2))</f>
      </c>
      <c r="C25" s="115"/>
      <c r="D25" s="21"/>
      <c r="E25" s="81"/>
      <c r="F25" s="21"/>
      <c r="G25" s="81"/>
      <c r="H25" s="35"/>
      <c r="I25" s="81"/>
      <c r="J25" s="22"/>
      <c r="K25" s="26">
        <f t="shared" si="0"/>
        <v>0</v>
      </c>
      <c r="L25" s="29"/>
      <c r="M25" s="30"/>
      <c r="N25" s="7"/>
      <c r="O25" s="36">
        <f>+E25+G25+K25</f>
        <v>0</v>
      </c>
      <c r="P25" s="15"/>
      <c r="Q25" s="15"/>
      <c r="R25" s="15"/>
    </row>
    <row r="26" spans="1:18" ht="24.75" customHeight="1" thickBot="1">
      <c r="A26" s="20"/>
      <c r="B26" s="79">
        <f>IF(ISERROR(VLOOKUP(A26,Teams!$A$2:$B$4678,2)),"",VLOOKUP(A26,Teams!$A$2:$B$4678,2))</f>
      </c>
      <c r="C26" s="115"/>
      <c r="D26" s="21"/>
      <c r="E26" s="81"/>
      <c r="F26" s="21"/>
      <c r="G26" s="81"/>
      <c r="H26" s="35"/>
      <c r="I26" s="81"/>
      <c r="J26" s="22"/>
      <c r="K26" s="26">
        <f t="shared" si="0"/>
        <v>0</v>
      </c>
      <c r="L26" s="29"/>
      <c r="M26" s="30"/>
      <c r="N26" s="7"/>
      <c r="O26" s="36">
        <f t="shared" si="2"/>
        <v>0</v>
      </c>
      <c r="P26" s="15"/>
      <c r="Q26" s="15"/>
      <c r="R26" s="15"/>
    </row>
    <row r="27" spans="1:18" ht="24.75" customHeight="1" thickBot="1">
      <c r="A27" s="20"/>
      <c r="B27" s="79">
        <f>IF(ISERROR(VLOOKUP(A27,Teams!$A$2:$B$4678,2)),"",VLOOKUP(A27,Teams!$A$2:$B$4678,2))</f>
      </c>
      <c r="C27" s="115"/>
      <c r="D27" s="21"/>
      <c r="E27" s="81"/>
      <c r="F27" s="21"/>
      <c r="G27" s="81"/>
      <c r="H27" s="35"/>
      <c r="I27" s="81"/>
      <c r="J27" s="22"/>
      <c r="K27" s="26">
        <f aca="true" t="shared" si="3" ref="K27:K39">J27-L27</f>
        <v>0</v>
      </c>
      <c r="L27" s="29"/>
      <c r="M27" s="30"/>
      <c r="N27" s="7"/>
      <c r="O27" s="36">
        <f t="shared" si="2"/>
        <v>0</v>
      </c>
      <c r="P27" s="15"/>
      <c r="Q27" s="15"/>
      <c r="R27" s="15"/>
    </row>
    <row r="28" spans="1:18" ht="24.75" customHeight="1" thickBot="1">
      <c r="A28" s="20"/>
      <c r="B28" s="79">
        <f>IF(ISERROR(VLOOKUP(A28,Teams!$A$2:$B$4678,2)),"",VLOOKUP(A28,Teams!$A$2:$B$4678,2))</f>
      </c>
      <c r="C28" s="115"/>
      <c r="D28" s="21"/>
      <c r="E28" s="81"/>
      <c r="F28" s="21"/>
      <c r="G28" s="81"/>
      <c r="H28" s="35"/>
      <c r="I28" s="81"/>
      <c r="J28" s="22"/>
      <c r="K28" s="26">
        <f t="shared" si="3"/>
        <v>0</v>
      </c>
      <c r="L28" s="29"/>
      <c r="M28" s="30"/>
      <c r="N28" s="7"/>
      <c r="O28" s="36">
        <f t="shared" si="2"/>
        <v>0</v>
      </c>
      <c r="P28" s="15"/>
      <c r="Q28" s="15"/>
      <c r="R28" s="15"/>
    </row>
    <row r="29" spans="1:18" ht="24.75" customHeight="1" thickBot="1">
      <c r="A29" s="20"/>
      <c r="B29" s="79">
        <f>IF(ISERROR(VLOOKUP(A29,Teams!$A$2:$B$4678,2)),"",VLOOKUP(A29,Teams!$A$2:$B$4678,2))</f>
      </c>
      <c r="C29" s="115"/>
      <c r="D29" s="21"/>
      <c r="E29" s="81"/>
      <c r="F29" s="21"/>
      <c r="G29" s="81"/>
      <c r="H29" s="35"/>
      <c r="I29" s="81"/>
      <c r="J29" s="22"/>
      <c r="K29" s="26">
        <f t="shared" si="3"/>
        <v>0</v>
      </c>
      <c r="L29" s="29"/>
      <c r="M29" s="30"/>
      <c r="N29" s="7"/>
      <c r="O29" s="36">
        <f t="shared" si="2"/>
        <v>0</v>
      </c>
      <c r="P29" s="15"/>
      <c r="Q29" s="15"/>
      <c r="R29" s="15"/>
    </row>
    <row r="30" spans="1:18" ht="24.75" customHeight="1" thickBot="1">
      <c r="A30" s="20"/>
      <c r="B30" s="79">
        <f>IF(ISERROR(VLOOKUP(A30,Teams!$A$2:$B$4678,2)),"",VLOOKUP(A30,Teams!$A$2:$B$4678,2))</f>
      </c>
      <c r="C30" s="115"/>
      <c r="D30" s="21"/>
      <c r="E30" s="81"/>
      <c r="F30" s="21"/>
      <c r="G30" s="81"/>
      <c r="H30" s="35"/>
      <c r="I30" s="81"/>
      <c r="J30" s="22"/>
      <c r="K30" s="26">
        <f t="shared" si="3"/>
        <v>0</v>
      </c>
      <c r="L30" s="29"/>
      <c r="M30" s="30"/>
      <c r="N30" s="7"/>
      <c r="O30" s="36">
        <f t="shared" si="2"/>
        <v>0</v>
      </c>
      <c r="P30" s="15"/>
      <c r="Q30" s="15"/>
      <c r="R30" s="15"/>
    </row>
    <row r="31" spans="1:18" ht="24.75" customHeight="1" thickBot="1">
      <c r="A31" s="20"/>
      <c r="B31" s="79">
        <f>IF(ISERROR(VLOOKUP(A31,Teams!$A$2:$B$4678,2)),"",VLOOKUP(A31,Teams!$A$2:$B$4678,2))</f>
      </c>
      <c r="C31" s="115"/>
      <c r="D31" s="21"/>
      <c r="E31" s="81"/>
      <c r="F31" s="21"/>
      <c r="G31" s="81"/>
      <c r="H31" s="35"/>
      <c r="I31" s="81"/>
      <c r="J31" s="22"/>
      <c r="K31" s="26">
        <f t="shared" si="3"/>
        <v>0</v>
      </c>
      <c r="L31" s="29"/>
      <c r="M31" s="30"/>
      <c r="N31" s="7"/>
      <c r="O31" s="36">
        <f t="shared" si="2"/>
        <v>0</v>
      </c>
      <c r="P31" s="15"/>
      <c r="Q31" s="15"/>
      <c r="R31" s="15"/>
    </row>
    <row r="32" spans="1:18" ht="24.75" customHeight="1" thickBot="1">
      <c r="A32" s="20"/>
      <c r="B32" s="79">
        <f>IF(ISERROR(VLOOKUP(A32,Teams!$A$2:$B$4678,2)),"",VLOOKUP(A32,Teams!$A$2:$B$4678,2))</f>
      </c>
      <c r="C32" s="115"/>
      <c r="D32" s="21"/>
      <c r="E32" s="81"/>
      <c r="F32" s="21"/>
      <c r="G32" s="81"/>
      <c r="H32" s="35"/>
      <c r="I32" s="81"/>
      <c r="J32" s="22"/>
      <c r="K32" s="26">
        <f t="shared" si="3"/>
        <v>0</v>
      </c>
      <c r="L32" s="29"/>
      <c r="M32" s="30"/>
      <c r="N32" s="7"/>
      <c r="O32" s="36">
        <f t="shared" si="2"/>
        <v>0</v>
      </c>
      <c r="P32" s="15"/>
      <c r="Q32" s="15"/>
      <c r="R32" s="15"/>
    </row>
    <row r="33" spans="1:18" ht="24.75" customHeight="1" thickBot="1">
      <c r="A33" s="20"/>
      <c r="B33" s="79">
        <f>IF(ISERROR(VLOOKUP(A33,Teams!$A$2:$B$4678,2)),"",VLOOKUP(A33,Teams!$A$2:$B$4678,2))</f>
      </c>
      <c r="C33" s="115"/>
      <c r="D33" s="21"/>
      <c r="E33" s="81"/>
      <c r="F33" s="21"/>
      <c r="G33" s="81"/>
      <c r="H33" s="35"/>
      <c r="I33" s="81"/>
      <c r="J33" s="22"/>
      <c r="K33" s="26">
        <f t="shared" si="3"/>
        <v>0</v>
      </c>
      <c r="L33" s="29"/>
      <c r="M33" s="30"/>
      <c r="N33" s="7"/>
      <c r="O33" s="36">
        <f t="shared" si="2"/>
        <v>0</v>
      </c>
      <c r="P33" s="15"/>
      <c r="Q33" s="15"/>
      <c r="R33" s="15"/>
    </row>
    <row r="34" spans="1:18" ht="24.75" customHeight="1" thickBot="1">
      <c r="A34" s="20"/>
      <c r="B34" s="79">
        <f>IF(ISERROR(VLOOKUP(A34,Teams!$A$2:$B$4678,2)),"",VLOOKUP(A34,Teams!$A$2:$B$4678,2))</f>
      </c>
      <c r="C34" s="115"/>
      <c r="D34" s="21"/>
      <c r="E34" s="81"/>
      <c r="F34" s="21"/>
      <c r="G34" s="81"/>
      <c r="H34" s="35"/>
      <c r="I34" s="81"/>
      <c r="J34" s="22"/>
      <c r="K34" s="26">
        <f t="shared" si="3"/>
        <v>0</v>
      </c>
      <c r="L34" s="29"/>
      <c r="M34" s="30"/>
      <c r="N34" s="7"/>
      <c r="O34" s="36">
        <f t="shared" si="2"/>
        <v>0</v>
      </c>
      <c r="P34" s="15"/>
      <c r="Q34" s="15"/>
      <c r="R34" s="15"/>
    </row>
    <row r="35" spans="1:18" ht="24.75" customHeight="1" thickBot="1">
      <c r="A35" s="20"/>
      <c r="B35" s="79">
        <f>IF(ISERROR(VLOOKUP(A35,Teams!$A$2:$B$4678,2)),"",VLOOKUP(A35,Teams!$A$2:$B$4678,2))</f>
      </c>
      <c r="C35" s="115"/>
      <c r="D35" s="21"/>
      <c r="E35" s="81"/>
      <c r="F35" s="21"/>
      <c r="G35" s="81"/>
      <c r="H35" s="35"/>
      <c r="I35" s="81"/>
      <c r="J35" s="22"/>
      <c r="K35" s="26">
        <f t="shared" si="3"/>
        <v>0</v>
      </c>
      <c r="L35" s="29"/>
      <c r="M35" s="30"/>
      <c r="N35" s="7"/>
      <c r="O35" s="36">
        <f t="shared" si="2"/>
        <v>0</v>
      </c>
      <c r="P35" s="15"/>
      <c r="Q35" s="15"/>
      <c r="R35" s="15"/>
    </row>
    <row r="36" spans="1:18" ht="24.75" customHeight="1" thickBot="1">
      <c r="A36" s="20"/>
      <c r="B36" s="79">
        <f>IF(ISERROR(VLOOKUP(A36,Teams!$A$2:$B$4678,2)),"",VLOOKUP(A36,Teams!$A$2:$B$4678,2))</f>
      </c>
      <c r="C36" s="115"/>
      <c r="D36" s="21"/>
      <c r="E36" s="81"/>
      <c r="F36" s="21"/>
      <c r="G36" s="81"/>
      <c r="H36" s="35"/>
      <c r="I36" s="81"/>
      <c r="J36" s="22"/>
      <c r="K36" s="26">
        <f t="shared" si="3"/>
        <v>0</v>
      </c>
      <c r="L36" s="29"/>
      <c r="M36" s="30"/>
      <c r="N36" s="7"/>
      <c r="O36" s="36">
        <f t="shared" si="2"/>
        <v>0</v>
      </c>
      <c r="P36" s="15"/>
      <c r="Q36" s="15"/>
      <c r="R36" s="15"/>
    </row>
    <row r="37" spans="1:18" ht="24.75" customHeight="1" thickBot="1">
      <c r="A37" s="20"/>
      <c r="B37" s="79">
        <f>IF(ISERROR(VLOOKUP(A37,Teams!$A$2:$B$4678,2)),"",VLOOKUP(A37,Teams!$A$2:$B$4678,2))</f>
      </c>
      <c r="C37" s="115"/>
      <c r="D37" s="21"/>
      <c r="E37" s="81"/>
      <c r="F37" s="21"/>
      <c r="G37" s="81"/>
      <c r="H37" s="35"/>
      <c r="I37" s="81"/>
      <c r="J37" s="22"/>
      <c r="K37" s="26">
        <f t="shared" si="3"/>
        <v>0</v>
      </c>
      <c r="L37" s="29"/>
      <c r="M37" s="30"/>
      <c r="N37" s="7"/>
      <c r="O37" s="36">
        <f t="shared" si="2"/>
        <v>0</v>
      </c>
      <c r="P37" s="15"/>
      <c r="Q37" s="15"/>
      <c r="R37" s="15"/>
    </row>
    <row r="38" spans="1:18" ht="24.75" customHeight="1" thickBot="1">
      <c r="A38" s="20"/>
      <c r="B38" s="79">
        <f>IF(ISERROR(VLOOKUP(A38,Teams!$A$2:$B$4678,2)),"",VLOOKUP(A38,Teams!$A$2:$B$4678,2))</f>
      </c>
      <c r="C38" s="115"/>
      <c r="D38" s="21"/>
      <c r="E38" s="81"/>
      <c r="F38" s="21"/>
      <c r="G38" s="81"/>
      <c r="H38" s="35"/>
      <c r="I38" s="81"/>
      <c r="J38" s="22"/>
      <c r="K38" s="26">
        <f t="shared" si="3"/>
        <v>0</v>
      </c>
      <c r="L38" s="29"/>
      <c r="M38" s="30"/>
      <c r="N38" s="7"/>
      <c r="O38" s="36">
        <f t="shared" si="2"/>
        <v>0</v>
      </c>
      <c r="P38" s="15"/>
      <c r="Q38" s="15"/>
      <c r="R38" s="15"/>
    </row>
    <row r="39" spans="1:18" ht="24.75" customHeight="1" thickBot="1">
      <c r="A39" s="20"/>
      <c r="B39" s="79">
        <f>IF(ISERROR(VLOOKUP(A39,Teams!$A$2:$B$4678,2)),"",VLOOKUP(A39,Teams!$A$2:$B$4678,2))</f>
      </c>
      <c r="C39" s="115"/>
      <c r="D39" s="21"/>
      <c r="E39" s="81"/>
      <c r="F39" s="21"/>
      <c r="G39" s="81"/>
      <c r="H39" s="35"/>
      <c r="I39" s="81"/>
      <c r="J39" s="22"/>
      <c r="K39" s="26">
        <f t="shared" si="3"/>
        <v>0</v>
      </c>
      <c r="L39" s="29"/>
      <c r="M39" s="30"/>
      <c r="N39" s="7"/>
      <c r="O39" s="36">
        <f t="shared" si="2"/>
        <v>0</v>
      </c>
      <c r="P39" s="15"/>
      <c r="Q39" s="15"/>
      <c r="R39" s="15"/>
    </row>
    <row r="40" spans="1:18" ht="24.75" customHeight="1" thickBot="1">
      <c r="A40" s="20"/>
      <c r="B40" s="79" t="s">
        <v>29</v>
      </c>
      <c r="C40" s="115"/>
      <c r="D40" s="21">
        <f>SUM(D14:D35)</f>
        <v>4</v>
      </c>
      <c r="E40" s="21">
        <f>SUM(E14:E35)</f>
        <v>8</v>
      </c>
      <c r="F40" s="21">
        <f>SUM(F14:F35)</f>
        <v>4</v>
      </c>
      <c r="G40" s="21">
        <f>SUM(G14:G36)</f>
        <v>4</v>
      </c>
      <c r="H40" s="21">
        <f>SUM(H23:H35)</f>
        <v>0</v>
      </c>
      <c r="I40" s="21">
        <f>SUM(I23:I35)</f>
        <v>0</v>
      </c>
      <c r="J40" s="21">
        <f>SUM(J23:J35)</f>
        <v>0</v>
      </c>
      <c r="K40" s="26">
        <f>J40-L40</f>
        <v>0</v>
      </c>
      <c r="L40" s="36">
        <f>SUM(L14:L35)</f>
        <v>0</v>
      </c>
      <c r="M40" s="30"/>
      <c r="N40" s="7"/>
      <c r="O40" s="21">
        <f>SUM(O23:O35)</f>
        <v>1</v>
      </c>
      <c r="P40" s="15">
        <f>SUM(P23:P35)</f>
        <v>0</v>
      </c>
      <c r="Q40" s="15">
        <f>SUM(Q23:Q35)</f>
        <v>0</v>
      </c>
      <c r="R40" s="15">
        <f>SUM(R23:R35)</f>
        <v>0</v>
      </c>
    </row>
  </sheetData>
  <sheetProtection/>
  <printOptions/>
  <pageMargins left="0" right="0" top="0" bottom="0" header="0" footer="0"/>
  <pageSetup fitToHeight="0" fitToWidth="1" horizontalDpi="600" verticalDpi="6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85" zoomScaleNormal="85" zoomScaleSheetLayoutView="10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4" sqref="O14"/>
    </sheetView>
  </sheetViews>
  <sheetFormatPr defaultColWidth="9.140625" defaultRowHeight="15" customHeight="1"/>
  <cols>
    <col min="1" max="1" width="8.8515625" style="2" customWidth="1"/>
    <col min="2" max="2" width="44.8515625" style="92" customWidth="1"/>
    <col min="3" max="3" width="14.140625" style="116" customWidth="1"/>
    <col min="4" max="4" width="14.57421875" style="8" customWidth="1"/>
    <col min="5" max="5" width="14.140625" style="8" customWidth="1"/>
    <col min="6" max="6" width="13.7109375" style="8" customWidth="1"/>
    <col min="7" max="7" width="8.28125" style="8" bestFit="1" customWidth="1"/>
    <col min="8" max="8" width="9.28125" style="8" customWidth="1"/>
    <col min="9" max="9" width="13.8515625" style="9" customWidth="1"/>
    <col min="10" max="10" width="24.140625" style="28" customWidth="1"/>
    <col min="11" max="11" width="31.140625" style="8" customWidth="1"/>
    <col min="12" max="12" width="29.421875" style="2" customWidth="1"/>
    <col min="13" max="13" width="15.140625" style="2" customWidth="1"/>
    <col min="14" max="14" width="10.00390625" style="2" customWidth="1"/>
    <col min="15" max="15" width="9.7109375" style="2" customWidth="1"/>
    <col min="16" max="16" width="14.00390625" style="2" customWidth="1"/>
    <col min="17" max="17" width="11.140625" style="2" customWidth="1"/>
    <col min="18" max="18" width="9.140625" style="2" customWidth="1"/>
    <col min="19" max="16384" width="9.140625" style="2" customWidth="1"/>
  </cols>
  <sheetData>
    <row r="1" spans="1:10" ht="15" customHeight="1">
      <c r="A1" s="1"/>
      <c r="B1" s="89"/>
      <c r="C1" s="113"/>
      <c r="E1" s="4"/>
      <c r="J1" s="9"/>
    </row>
    <row r="2" spans="1:16" ht="30" customHeight="1" thickBot="1">
      <c r="A2" s="75" t="s">
        <v>103</v>
      </c>
      <c r="B2" s="90"/>
      <c r="C2" s="114"/>
      <c r="D2" s="6"/>
      <c r="E2" s="6"/>
      <c r="F2" s="6"/>
      <c r="G2" s="6"/>
      <c r="H2" s="6"/>
      <c r="I2" s="6"/>
      <c r="J2" s="10"/>
      <c r="K2" s="10"/>
      <c r="L2" s="5"/>
      <c r="M2" s="5"/>
      <c r="N2" s="5"/>
      <c r="O2" s="5"/>
      <c r="P2" s="5"/>
    </row>
    <row r="3" spans="1:18" ht="24.7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  <c r="P3" s="13" t="s">
        <v>16</v>
      </c>
      <c r="Q3" s="13"/>
      <c r="R3" s="13"/>
    </row>
    <row r="4" spans="1:18" ht="41.25" customHeight="1" thickBot="1">
      <c r="A4" s="11"/>
      <c r="B4" s="12">
        <f>COUNT($F$5:$F$15)</f>
        <v>10</v>
      </c>
      <c r="C4" s="112" t="s">
        <v>86</v>
      </c>
      <c r="D4" s="34" t="s">
        <v>58</v>
      </c>
      <c r="E4" s="12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30</v>
      </c>
      <c r="M4" s="14" t="s">
        <v>11</v>
      </c>
      <c r="N4" s="14" t="s">
        <v>12</v>
      </c>
      <c r="O4" s="16"/>
      <c r="P4" s="18" t="s">
        <v>15</v>
      </c>
      <c r="Q4" s="18" t="s">
        <v>14</v>
      </c>
      <c r="R4" s="18" t="s">
        <v>13</v>
      </c>
    </row>
    <row r="5" spans="1:18" ht="34.5" customHeight="1" thickBot="1">
      <c r="A5" s="20">
        <v>24</v>
      </c>
      <c r="B5" s="91" t="str">
        <f>IF(ISERROR(VLOOKUP(A5,Teams!$A$2:$B$4678,2)),"",VLOOKUP(A5,Teams!$A$2:$B$4678,2))</f>
        <v>Paul Karow</v>
      </c>
      <c r="C5" s="115" t="s">
        <v>87</v>
      </c>
      <c r="D5" s="21" t="s">
        <v>87</v>
      </c>
      <c r="E5" s="81">
        <v>1</v>
      </c>
      <c r="F5" s="21">
        <v>1</v>
      </c>
      <c r="G5" s="81">
        <v>1</v>
      </c>
      <c r="H5" s="35">
        <v>4</v>
      </c>
      <c r="I5" s="81">
        <v>4.72</v>
      </c>
      <c r="J5" s="22">
        <v>9.42</v>
      </c>
      <c r="K5" s="26">
        <f aca="true" t="shared" si="0" ref="K5:K22">J5-L5</f>
        <v>9.42</v>
      </c>
      <c r="L5" s="29"/>
      <c r="M5" s="30"/>
      <c r="N5" s="7">
        <f aca="true" t="shared" si="1" ref="N5:N31">IF(ISERROR(RANK(I5,$I$6:$I$31)),"",(RANK(I5,$I$6:$I$31)))</f>
      </c>
      <c r="O5" s="36">
        <f aca="true" t="shared" si="2" ref="O5:O22">+E5+K5+G5</f>
        <v>11.42</v>
      </c>
      <c r="P5" s="15"/>
      <c r="Q5" s="15"/>
      <c r="R5" s="15"/>
    </row>
    <row r="6" spans="1:18" ht="34.5" customHeight="1" thickBot="1">
      <c r="A6" s="20">
        <v>27</v>
      </c>
      <c r="B6" s="91" t="str">
        <f>IF(ISERROR(VLOOKUP(A6,Teams!$A$2:$B$4678,2)),"",VLOOKUP(A6,Teams!$A$2:$B$4678,2))</f>
        <v>Steven Kruithof</v>
      </c>
      <c r="C6" s="115"/>
      <c r="D6" s="21"/>
      <c r="E6" s="81">
        <v>1</v>
      </c>
      <c r="F6" s="21">
        <v>1</v>
      </c>
      <c r="G6" s="81">
        <v>1</v>
      </c>
      <c r="H6" s="35">
        <v>3</v>
      </c>
      <c r="I6" s="81"/>
      <c r="J6" s="22">
        <v>7.66</v>
      </c>
      <c r="K6" s="26">
        <f t="shared" si="0"/>
        <v>7.66</v>
      </c>
      <c r="L6" s="29"/>
      <c r="M6" s="30"/>
      <c r="N6" s="7">
        <f t="shared" si="1"/>
      </c>
      <c r="O6" s="36">
        <f t="shared" si="2"/>
        <v>9.66</v>
      </c>
      <c r="P6" s="15"/>
      <c r="Q6" s="15"/>
      <c r="R6" s="15"/>
    </row>
    <row r="7" spans="1:18" ht="34.5" customHeight="1" thickBot="1">
      <c r="A7" s="20">
        <v>11</v>
      </c>
      <c r="B7" s="91" t="str">
        <f>IF(ISERROR(VLOOKUP(A7,Teams!$A$2:$B$4678,2)),"",VLOOKUP(A7,Teams!$A$2:$B$4678,2))</f>
        <v>Glen Kimble</v>
      </c>
      <c r="C7" s="115" t="s">
        <v>87</v>
      </c>
      <c r="D7" s="21" t="s">
        <v>87</v>
      </c>
      <c r="E7" s="81">
        <v>1</v>
      </c>
      <c r="F7" s="21">
        <v>1</v>
      </c>
      <c r="G7" s="81">
        <v>1</v>
      </c>
      <c r="H7" s="35">
        <v>3</v>
      </c>
      <c r="I7" s="81"/>
      <c r="J7" s="22">
        <v>4.98</v>
      </c>
      <c r="K7" s="26">
        <f t="shared" si="0"/>
        <v>4.98</v>
      </c>
      <c r="L7" s="29"/>
      <c r="M7" s="30"/>
      <c r="N7" s="7">
        <f t="shared" si="1"/>
      </c>
      <c r="O7" s="36">
        <f t="shared" si="2"/>
        <v>6.98</v>
      </c>
      <c r="P7" s="15"/>
      <c r="Q7" s="15"/>
      <c r="R7" s="15"/>
    </row>
    <row r="8" spans="1:18" ht="34.5" customHeight="1" thickBot="1">
      <c r="A8" s="20">
        <v>12</v>
      </c>
      <c r="B8" s="91" t="str">
        <f>IF(ISERROR(VLOOKUP(A8,Teams!$A$2:$B$4678,2)),"",VLOOKUP(A8,Teams!$A$2:$B$4678,2))</f>
        <v>James Gardiner</v>
      </c>
      <c r="C8" s="115" t="s">
        <v>87</v>
      </c>
      <c r="D8" s="21" t="s">
        <v>87</v>
      </c>
      <c r="E8" s="81">
        <v>1</v>
      </c>
      <c r="F8" s="21">
        <v>1</v>
      </c>
      <c r="G8" s="81">
        <v>1</v>
      </c>
      <c r="H8" s="35">
        <v>2</v>
      </c>
      <c r="I8" s="81"/>
      <c r="J8" s="22">
        <v>4.41</v>
      </c>
      <c r="K8" s="26">
        <f t="shared" si="0"/>
        <v>4.41</v>
      </c>
      <c r="L8" s="29"/>
      <c r="M8" s="30"/>
      <c r="N8" s="7">
        <f t="shared" si="1"/>
      </c>
      <c r="O8" s="36">
        <f t="shared" si="2"/>
        <v>6.41</v>
      </c>
      <c r="P8" s="15"/>
      <c r="Q8" s="15"/>
      <c r="R8" s="15"/>
    </row>
    <row r="9" spans="1:18" ht="34.5" customHeight="1" thickBot="1">
      <c r="A9" s="20">
        <v>36</v>
      </c>
      <c r="B9" s="91" t="str">
        <f>IF(ISERROR(VLOOKUP(A9,Teams!$A$2:$B$4678,2)),"",VLOOKUP(A9,Teams!$A$2:$B$4678,2))</f>
        <v>G Brian Warner</v>
      </c>
      <c r="C9" s="115" t="s">
        <v>106</v>
      </c>
      <c r="D9" s="21" t="s">
        <v>106</v>
      </c>
      <c r="E9" s="81"/>
      <c r="F9" s="21">
        <v>1</v>
      </c>
      <c r="G9" s="81">
        <v>1</v>
      </c>
      <c r="H9" s="35">
        <v>1</v>
      </c>
      <c r="I9" s="81"/>
      <c r="J9" s="22">
        <v>4.01</v>
      </c>
      <c r="K9" s="26">
        <f t="shared" si="0"/>
        <v>4.01</v>
      </c>
      <c r="L9" s="29"/>
      <c r="M9" s="30"/>
      <c r="N9" s="7">
        <f t="shared" si="1"/>
      </c>
      <c r="O9" s="36">
        <f t="shared" si="2"/>
        <v>5.01</v>
      </c>
      <c r="P9" s="15"/>
      <c r="Q9" s="15"/>
      <c r="R9" s="15"/>
    </row>
    <row r="10" spans="1:18" ht="34.5" customHeight="1" thickBot="1">
      <c r="A10" s="20">
        <v>26</v>
      </c>
      <c r="B10" s="91" t="str">
        <f>IF(ISERROR(VLOOKUP(A10,Teams!$A$2:$B$4678,2)),"",VLOOKUP(A10,Teams!$A$2:$B$4678,2))</f>
        <v>Katrina Kruithof</v>
      </c>
      <c r="C10" s="115" t="s">
        <v>106</v>
      </c>
      <c r="D10" s="21" t="s">
        <v>106</v>
      </c>
      <c r="E10" s="81"/>
      <c r="F10" s="21">
        <v>1</v>
      </c>
      <c r="G10" s="81">
        <v>1</v>
      </c>
      <c r="H10" s="35">
        <v>1</v>
      </c>
      <c r="I10" s="81"/>
      <c r="J10" s="22">
        <v>1.82</v>
      </c>
      <c r="K10" s="26">
        <f t="shared" si="0"/>
        <v>1.82</v>
      </c>
      <c r="L10" s="29"/>
      <c r="M10" s="30"/>
      <c r="N10" s="7">
        <f t="shared" si="1"/>
      </c>
      <c r="O10" s="36">
        <f t="shared" si="2"/>
        <v>2.8200000000000003</v>
      </c>
      <c r="P10" s="15"/>
      <c r="Q10" s="15"/>
      <c r="R10" s="15"/>
    </row>
    <row r="11" spans="1:18" ht="34.5" customHeight="1" thickBot="1">
      <c r="A11" s="20">
        <v>2</v>
      </c>
      <c r="B11" s="91" t="str">
        <f>IF(ISERROR(VLOOKUP(A11,Teams!$A$2:$B$4678,2)),"",VLOOKUP(A11,Teams!$A$2:$B$4678,2))</f>
        <v>Bill Ramsey</v>
      </c>
      <c r="C11" s="115" t="s">
        <v>87</v>
      </c>
      <c r="D11" s="21" t="s">
        <v>87</v>
      </c>
      <c r="E11" s="81">
        <v>1</v>
      </c>
      <c r="F11" s="21">
        <v>1</v>
      </c>
      <c r="G11" s="81">
        <v>1</v>
      </c>
      <c r="H11" s="35">
        <v>0</v>
      </c>
      <c r="I11" s="81"/>
      <c r="J11" s="22">
        <v>0</v>
      </c>
      <c r="K11" s="26">
        <f t="shared" si="0"/>
        <v>0</v>
      </c>
      <c r="L11" s="29"/>
      <c r="M11" s="30"/>
      <c r="N11" s="7">
        <f t="shared" si="1"/>
      </c>
      <c r="O11" s="36">
        <f t="shared" si="2"/>
        <v>2</v>
      </c>
      <c r="P11" s="15"/>
      <c r="Q11" s="15"/>
      <c r="R11" s="15"/>
    </row>
    <row r="12" spans="1:18" ht="34.5" customHeight="1" thickBot="1">
      <c r="A12" s="20">
        <v>19</v>
      </c>
      <c r="B12" s="91" t="str">
        <f>IF(ISERROR(VLOOKUP(A12,Teams!$A$2:$B$4678,2)),"",VLOOKUP(A12,Teams!$A$2:$B$4678,2))</f>
        <v>Larry Martin</v>
      </c>
      <c r="C12" s="115"/>
      <c r="D12" s="21"/>
      <c r="E12" s="81">
        <v>1</v>
      </c>
      <c r="F12" s="21">
        <v>1</v>
      </c>
      <c r="G12" s="81">
        <v>1</v>
      </c>
      <c r="H12" s="35">
        <v>0</v>
      </c>
      <c r="I12" s="81"/>
      <c r="J12" s="22">
        <v>0</v>
      </c>
      <c r="K12" s="26">
        <f t="shared" si="0"/>
        <v>0</v>
      </c>
      <c r="L12" s="29"/>
      <c r="M12" s="30"/>
      <c r="N12" s="7">
        <f t="shared" si="1"/>
      </c>
      <c r="O12" s="36">
        <f t="shared" si="2"/>
        <v>2</v>
      </c>
      <c r="P12" s="15"/>
      <c r="Q12" s="15"/>
      <c r="R12" s="15"/>
    </row>
    <row r="13" spans="1:18" ht="34.5" customHeight="1" thickBot="1">
      <c r="A13" s="20">
        <v>22</v>
      </c>
      <c r="B13" s="91" t="str">
        <f>IF(ISERROR(VLOOKUP(A13,Teams!$A$2:$B$4678,2)),"",VLOOKUP(A13,Teams!$A$2:$B$4678,2))</f>
        <v>Neal Warner</v>
      </c>
      <c r="C13" s="115"/>
      <c r="D13" s="21"/>
      <c r="E13" s="81">
        <v>1</v>
      </c>
      <c r="F13" s="21">
        <v>1</v>
      </c>
      <c r="G13" s="81">
        <v>1</v>
      </c>
      <c r="H13" s="35">
        <v>0</v>
      </c>
      <c r="I13" s="81"/>
      <c r="J13" s="22">
        <v>0</v>
      </c>
      <c r="K13" s="26">
        <f t="shared" si="0"/>
        <v>0</v>
      </c>
      <c r="L13" s="29"/>
      <c r="M13" s="30"/>
      <c r="N13" s="7">
        <f t="shared" si="1"/>
      </c>
      <c r="O13" s="36">
        <f t="shared" si="2"/>
        <v>2</v>
      </c>
      <c r="P13" s="15"/>
      <c r="Q13" s="15"/>
      <c r="R13" s="15"/>
    </row>
    <row r="14" spans="1:18" ht="34.5" customHeight="1" thickBot="1">
      <c r="A14" s="20">
        <v>29</v>
      </c>
      <c r="B14" s="91" t="str">
        <f>IF(ISERROR(VLOOKUP(A14,Teams!$A$2:$B$4678,2)),"",VLOOKUP(A14,Teams!$A$2:$B$4678,2))</f>
        <v>Will Yates</v>
      </c>
      <c r="C14" s="115" t="s">
        <v>87</v>
      </c>
      <c r="D14" s="21" t="s">
        <v>87</v>
      </c>
      <c r="E14" s="81">
        <v>1</v>
      </c>
      <c r="F14" s="21">
        <v>1</v>
      </c>
      <c r="G14" s="81">
        <v>1</v>
      </c>
      <c r="H14" s="35">
        <v>0</v>
      </c>
      <c r="I14" s="81"/>
      <c r="J14" s="22">
        <v>0</v>
      </c>
      <c r="K14" s="26">
        <f t="shared" si="0"/>
        <v>0</v>
      </c>
      <c r="L14" s="29"/>
      <c r="M14" s="30"/>
      <c r="N14" s="7">
        <f t="shared" si="1"/>
      </c>
      <c r="O14" s="36">
        <f t="shared" si="2"/>
        <v>2</v>
      </c>
      <c r="P14" s="15"/>
      <c r="Q14" s="15"/>
      <c r="R14" s="15"/>
    </row>
    <row r="15" spans="1:18" ht="34.5" customHeight="1" thickBot="1">
      <c r="A15" s="20">
        <v>9</v>
      </c>
      <c r="B15" s="91" t="str">
        <f>IF(ISERROR(VLOOKUP(A15,Teams!$A$2:$B$4678,2)),"",VLOOKUP(A15,Teams!$A$2:$B$4678,2))</f>
        <v>Dewayne Likens</v>
      </c>
      <c r="C15" s="115"/>
      <c r="D15" s="21"/>
      <c r="E15" s="81">
        <v>1</v>
      </c>
      <c r="F15" s="21" t="s">
        <v>104</v>
      </c>
      <c r="G15" s="81"/>
      <c r="H15" s="35"/>
      <c r="I15" s="81"/>
      <c r="J15" s="22"/>
      <c r="K15" s="26">
        <f t="shared" si="0"/>
        <v>0</v>
      </c>
      <c r="L15" s="29"/>
      <c r="M15" s="30"/>
      <c r="N15" s="7">
        <f t="shared" si="1"/>
      </c>
      <c r="O15" s="36">
        <f t="shared" si="2"/>
        <v>1</v>
      </c>
      <c r="P15" s="15"/>
      <c r="Q15" s="15"/>
      <c r="R15" s="15"/>
    </row>
    <row r="16" spans="1:18" ht="34.5" customHeight="1" thickBot="1">
      <c r="A16" s="20">
        <v>10</v>
      </c>
      <c r="B16" s="91" t="str">
        <f>IF(ISERROR(VLOOKUP(A16,Teams!$A$2:$B$4678,2)),"",VLOOKUP(A16,Teams!$A$2:$B$4678,2))</f>
        <v>Don Westen</v>
      </c>
      <c r="C16" s="115"/>
      <c r="D16" s="21"/>
      <c r="E16" s="81">
        <v>1</v>
      </c>
      <c r="F16" s="21" t="s">
        <v>105</v>
      </c>
      <c r="G16" s="81"/>
      <c r="H16" s="35"/>
      <c r="I16" s="81"/>
      <c r="J16" s="22"/>
      <c r="K16" s="26">
        <f t="shared" si="0"/>
        <v>0</v>
      </c>
      <c r="L16" s="29"/>
      <c r="M16" s="30"/>
      <c r="N16" s="7">
        <f t="shared" si="1"/>
      </c>
      <c r="O16" s="36">
        <f t="shared" si="2"/>
        <v>1</v>
      </c>
      <c r="P16" s="15"/>
      <c r="Q16" s="15"/>
      <c r="R16" s="15"/>
    </row>
    <row r="17" spans="1:18" ht="34.5" customHeight="1" thickBot="1">
      <c r="A17" s="20">
        <v>14</v>
      </c>
      <c r="B17" s="91" t="str">
        <f>IF(ISERROR(VLOOKUP(A17,Teams!$A$2:$B$4678,2)),"",VLOOKUP(A17,Teams!$A$2:$B$4678,2))</f>
        <v>John Wohjan</v>
      </c>
      <c r="C17" s="115"/>
      <c r="D17" s="21"/>
      <c r="E17" s="81">
        <v>1</v>
      </c>
      <c r="F17" s="21" t="s">
        <v>104</v>
      </c>
      <c r="G17" s="81"/>
      <c r="H17" s="35"/>
      <c r="I17" s="81"/>
      <c r="J17" s="22"/>
      <c r="K17" s="26">
        <f t="shared" si="0"/>
        <v>0</v>
      </c>
      <c r="L17" s="29"/>
      <c r="M17" s="30"/>
      <c r="N17" s="7">
        <f t="shared" si="1"/>
      </c>
      <c r="O17" s="36">
        <f t="shared" si="2"/>
        <v>1</v>
      </c>
      <c r="P17" s="15"/>
      <c r="Q17" s="15"/>
      <c r="R17" s="15"/>
    </row>
    <row r="18" spans="1:18" ht="34.5" customHeight="1" thickBot="1">
      <c r="A18" s="20">
        <v>15</v>
      </c>
      <c r="B18" s="91" t="str">
        <f>IF(ISERROR(VLOOKUP(A18,Teams!$A$2:$B$4678,2)),"",VLOOKUP(A18,Teams!$A$2:$B$4678,2))</f>
        <v>Johnny Due</v>
      </c>
      <c r="C18" s="115"/>
      <c r="D18" s="21"/>
      <c r="E18" s="81">
        <v>1</v>
      </c>
      <c r="F18" s="21" t="s">
        <v>105</v>
      </c>
      <c r="G18" s="81"/>
      <c r="H18" s="35"/>
      <c r="I18" s="81"/>
      <c r="J18" s="22"/>
      <c r="K18" s="26">
        <f t="shared" si="0"/>
        <v>0</v>
      </c>
      <c r="L18" s="29"/>
      <c r="M18" s="30"/>
      <c r="N18" s="7">
        <f t="shared" si="1"/>
      </c>
      <c r="O18" s="36">
        <f t="shared" si="2"/>
        <v>1</v>
      </c>
      <c r="P18" s="15"/>
      <c r="Q18" s="15"/>
      <c r="R18" s="15"/>
    </row>
    <row r="19" spans="1:18" ht="34.5" customHeight="1" thickBot="1">
      <c r="A19" s="20">
        <v>17</v>
      </c>
      <c r="B19" s="91" t="str">
        <f>IF(ISERROR(VLOOKUP(A19,Teams!$A$2:$B$4678,2)),"",VLOOKUP(A19,Teams!$A$2:$B$4678,2))</f>
        <v>Kelvin Jones</v>
      </c>
      <c r="C19" s="115"/>
      <c r="D19" s="21"/>
      <c r="E19" s="81">
        <v>1</v>
      </c>
      <c r="F19" s="21" t="s">
        <v>105</v>
      </c>
      <c r="G19" s="81"/>
      <c r="H19" s="35"/>
      <c r="I19" s="81"/>
      <c r="J19" s="22"/>
      <c r="K19" s="26">
        <f t="shared" si="0"/>
        <v>0</v>
      </c>
      <c r="L19" s="29"/>
      <c r="M19" s="30"/>
      <c r="N19" s="7">
        <f t="shared" si="1"/>
      </c>
      <c r="O19" s="36">
        <f t="shared" si="2"/>
        <v>1</v>
      </c>
      <c r="P19" s="15"/>
      <c r="Q19" s="15"/>
      <c r="R19" s="15"/>
    </row>
    <row r="20" spans="1:18" ht="34.5" customHeight="1" thickBot="1">
      <c r="A20" s="20">
        <v>20</v>
      </c>
      <c r="B20" s="91" t="str">
        <f>IF(ISERROR(VLOOKUP(A20,Teams!$A$2:$B$4678,2)),"",VLOOKUP(A20,Teams!$A$2:$B$4678,2))</f>
        <v>Lindy Hadley</v>
      </c>
      <c r="C20" s="115"/>
      <c r="D20" s="21"/>
      <c r="E20" s="81">
        <v>1</v>
      </c>
      <c r="F20" s="21" t="s">
        <v>105</v>
      </c>
      <c r="G20" s="81"/>
      <c r="H20" s="35"/>
      <c r="I20" s="81"/>
      <c r="J20" s="22"/>
      <c r="K20" s="26">
        <f t="shared" si="0"/>
        <v>0</v>
      </c>
      <c r="L20" s="29"/>
      <c r="M20" s="30"/>
      <c r="N20" s="7">
        <f t="shared" si="1"/>
      </c>
      <c r="O20" s="36">
        <f t="shared" si="2"/>
        <v>1</v>
      </c>
      <c r="P20" s="15"/>
      <c r="Q20" s="15"/>
      <c r="R20" s="15"/>
    </row>
    <row r="21" spans="1:18" ht="34.5" customHeight="1" thickBot="1">
      <c r="A21" s="20">
        <v>21</v>
      </c>
      <c r="B21" s="91" t="str">
        <f>IF(ISERROR(VLOOKUP(A21,Teams!$A$2:$B$4678,2)),"",VLOOKUP(A21,Teams!$A$2:$B$4678,2))</f>
        <v>Martin Baker</v>
      </c>
      <c r="C21" s="115"/>
      <c r="D21" s="21"/>
      <c r="E21" s="81">
        <v>1</v>
      </c>
      <c r="F21" s="21" t="s">
        <v>105</v>
      </c>
      <c r="G21" s="81"/>
      <c r="H21" s="35"/>
      <c r="I21" s="81"/>
      <c r="J21" s="22"/>
      <c r="K21" s="26">
        <f t="shared" si="0"/>
        <v>0</v>
      </c>
      <c r="L21" s="29"/>
      <c r="M21" s="30"/>
      <c r="N21" s="7">
        <f t="shared" si="1"/>
      </c>
      <c r="O21" s="36">
        <f t="shared" si="2"/>
        <v>1</v>
      </c>
      <c r="P21" s="15"/>
      <c r="Q21" s="15"/>
      <c r="R21" s="15"/>
    </row>
    <row r="22" spans="1:18" ht="34.5" customHeight="1" thickBot="1">
      <c r="A22" s="20">
        <v>25</v>
      </c>
      <c r="B22" s="91" t="str">
        <f>IF(ISERROR(VLOOKUP(A22,Teams!$A$2:$B$4678,2)),"",VLOOKUP(A22,Teams!$A$2:$B$4678,2))</f>
        <v>Rich Richarson</v>
      </c>
      <c r="C22" s="115"/>
      <c r="D22" s="21"/>
      <c r="E22" s="81">
        <v>1</v>
      </c>
      <c r="F22" s="21" t="s">
        <v>105</v>
      </c>
      <c r="G22" s="81"/>
      <c r="H22" s="35"/>
      <c r="I22" s="81"/>
      <c r="J22" s="22"/>
      <c r="K22" s="26">
        <f t="shared" si="0"/>
        <v>0</v>
      </c>
      <c r="L22" s="29"/>
      <c r="M22" s="30"/>
      <c r="N22" s="7">
        <f t="shared" si="1"/>
      </c>
      <c r="O22" s="36">
        <f t="shared" si="2"/>
        <v>1</v>
      </c>
      <c r="P22" s="15"/>
      <c r="Q22" s="15"/>
      <c r="R22" s="15"/>
    </row>
    <row r="23" spans="1:18" ht="34.5" customHeight="1" thickBot="1">
      <c r="A23" s="20"/>
      <c r="B23" s="91">
        <f>IF(ISERROR(VLOOKUP(A23,Teams!$A$2:$B$4678,2)),"",VLOOKUP(A23,Teams!$A$2:$B$4678,2))</f>
      </c>
      <c r="C23" s="115"/>
      <c r="D23" s="21"/>
      <c r="E23" s="81"/>
      <c r="F23" s="21"/>
      <c r="G23" s="81"/>
      <c r="H23" s="35"/>
      <c r="I23" s="81"/>
      <c r="J23" s="22"/>
      <c r="K23" s="26">
        <f aca="true" t="shared" si="3" ref="K23:K29">J23-L23</f>
        <v>0</v>
      </c>
      <c r="L23" s="29"/>
      <c r="M23" s="30"/>
      <c r="N23" s="7">
        <f t="shared" si="1"/>
      </c>
      <c r="O23" s="36">
        <f aca="true" t="shared" si="4" ref="O23:O29">+E23+K23+G23</f>
        <v>0</v>
      </c>
      <c r="P23" s="15"/>
      <c r="Q23" s="15"/>
      <c r="R23" s="15"/>
    </row>
    <row r="24" spans="1:18" ht="34.5" customHeight="1" thickBot="1">
      <c r="A24" s="20"/>
      <c r="B24" s="91">
        <f>IF(ISERROR(VLOOKUP(A24,Teams!$A$2:$B$4678,2)),"",VLOOKUP(A24,Teams!$A$2:$B$4678,2))</f>
      </c>
      <c r="C24" s="115"/>
      <c r="D24" s="21"/>
      <c r="E24" s="81"/>
      <c r="F24" s="21"/>
      <c r="G24" s="81"/>
      <c r="H24" s="35"/>
      <c r="I24" s="81"/>
      <c r="J24" s="22"/>
      <c r="K24" s="26">
        <f t="shared" si="3"/>
        <v>0</v>
      </c>
      <c r="L24" s="29"/>
      <c r="M24" s="30"/>
      <c r="N24" s="7">
        <f t="shared" si="1"/>
      </c>
      <c r="O24" s="36">
        <f t="shared" si="4"/>
        <v>0</v>
      </c>
      <c r="P24" s="15"/>
      <c r="Q24" s="15"/>
      <c r="R24" s="15"/>
    </row>
    <row r="25" spans="1:18" ht="34.5" customHeight="1" thickBot="1">
      <c r="A25" s="20"/>
      <c r="B25" s="91">
        <f>IF(ISERROR(VLOOKUP(A25,Teams!$A$2:$B$4678,2)),"",VLOOKUP(A25,Teams!$A$2:$B$4678,2))</f>
      </c>
      <c r="C25" s="115"/>
      <c r="D25" s="21"/>
      <c r="E25" s="81"/>
      <c r="F25" s="21"/>
      <c r="G25" s="81"/>
      <c r="H25" s="35"/>
      <c r="I25" s="81"/>
      <c r="J25" s="22"/>
      <c r="K25" s="26">
        <f t="shared" si="3"/>
        <v>0</v>
      </c>
      <c r="L25" s="29"/>
      <c r="M25" s="30"/>
      <c r="N25" s="7">
        <f t="shared" si="1"/>
      </c>
      <c r="O25" s="36">
        <f t="shared" si="4"/>
        <v>0</v>
      </c>
      <c r="P25" s="15"/>
      <c r="Q25" s="15"/>
      <c r="R25" s="15"/>
    </row>
    <row r="26" spans="1:18" ht="34.5" customHeight="1" thickBot="1">
      <c r="A26" s="20"/>
      <c r="B26" s="91">
        <f>IF(ISERROR(VLOOKUP(A26,Teams!$A$2:$B$4678,2)),"",VLOOKUP(A26,Teams!$A$2:$B$4678,2))</f>
      </c>
      <c r="C26" s="115"/>
      <c r="D26" s="21"/>
      <c r="E26" s="81"/>
      <c r="F26" s="21"/>
      <c r="G26" s="81"/>
      <c r="H26" s="35"/>
      <c r="I26" s="81"/>
      <c r="J26" s="22"/>
      <c r="K26" s="26">
        <f t="shared" si="3"/>
        <v>0</v>
      </c>
      <c r="L26" s="29"/>
      <c r="M26" s="30"/>
      <c r="N26" s="7">
        <f t="shared" si="1"/>
      </c>
      <c r="O26" s="36">
        <f t="shared" si="4"/>
        <v>0</v>
      </c>
      <c r="P26" s="15"/>
      <c r="Q26" s="15"/>
      <c r="R26" s="15"/>
    </row>
    <row r="27" spans="1:18" ht="34.5" customHeight="1" thickBot="1">
      <c r="A27" s="20"/>
      <c r="B27" s="91">
        <f>IF(ISERROR(VLOOKUP(A27,Teams!$A$2:$B$4678,2)),"",VLOOKUP(A27,Teams!$A$2:$B$4678,2))</f>
      </c>
      <c r="C27" s="115"/>
      <c r="D27" s="21"/>
      <c r="E27" s="81"/>
      <c r="F27" s="21"/>
      <c r="G27" s="81"/>
      <c r="H27" s="35"/>
      <c r="I27" s="81"/>
      <c r="J27" s="22"/>
      <c r="K27" s="26">
        <f t="shared" si="3"/>
        <v>0</v>
      </c>
      <c r="L27" s="29"/>
      <c r="M27" s="30"/>
      <c r="N27" s="7">
        <f t="shared" si="1"/>
      </c>
      <c r="O27" s="36">
        <f t="shared" si="4"/>
        <v>0</v>
      </c>
      <c r="P27" s="15"/>
      <c r="Q27" s="15"/>
      <c r="R27" s="15"/>
    </row>
    <row r="28" spans="1:18" ht="34.5" customHeight="1" thickBot="1">
      <c r="A28" s="20"/>
      <c r="B28" s="91">
        <f>IF(ISERROR(VLOOKUP(A28,Teams!$A$2:$B$4678,2)),"",VLOOKUP(A28,Teams!$A$2:$B$4678,2))</f>
      </c>
      <c r="C28" s="115"/>
      <c r="D28" s="21"/>
      <c r="E28" s="81"/>
      <c r="F28" s="21"/>
      <c r="G28" s="81"/>
      <c r="H28" s="35"/>
      <c r="I28" s="81"/>
      <c r="J28" s="22"/>
      <c r="K28" s="26">
        <f t="shared" si="3"/>
        <v>0</v>
      </c>
      <c r="L28" s="29"/>
      <c r="M28" s="30"/>
      <c r="N28" s="7">
        <f t="shared" si="1"/>
      </c>
      <c r="O28" s="36">
        <f t="shared" si="4"/>
        <v>0</v>
      </c>
      <c r="P28" s="15"/>
      <c r="Q28" s="15"/>
      <c r="R28" s="15"/>
    </row>
    <row r="29" spans="1:18" ht="34.5" customHeight="1" thickBot="1">
      <c r="A29" s="20"/>
      <c r="B29" s="91">
        <f>IF(ISERROR(VLOOKUP(A29,Teams!$A$2:$B$4678,2)),"",VLOOKUP(A29,Teams!$A$2:$B$4678,2))</f>
      </c>
      <c r="C29" s="115"/>
      <c r="D29" s="21"/>
      <c r="E29" s="81"/>
      <c r="F29" s="21"/>
      <c r="G29" s="81"/>
      <c r="H29" s="35"/>
      <c r="I29" s="81"/>
      <c r="J29" s="22"/>
      <c r="K29" s="26">
        <f t="shared" si="3"/>
        <v>0</v>
      </c>
      <c r="L29" s="29"/>
      <c r="M29" s="30"/>
      <c r="N29" s="7">
        <f t="shared" si="1"/>
      </c>
      <c r="O29" s="36">
        <f t="shared" si="4"/>
        <v>0</v>
      </c>
      <c r="P29" s="15"/>
      <c r="Q29" s="15"/>
      <c r="R29" s="15"/>
    </row>
    <row r="30" spans="1:18" ht="34.5" customHeight="1" thickBot="1">
      <c r="A30" s="20"/>
      <c r="B30" s="91">
        <f>IF(ISERROR(VLOOKUP(A30,Teams!$A$2:$B$4678,2)),"",VLOOKUP(A30,Teams!$A$2:$B$4678,2))</f>
      </c>
      <c r="C30" s="115"/>
      <c r="D30" s="21"/>
      <c r="E30" s="81"/>
      <c r="F30" s="21"/>
      <c r="G30" s="81"/>
      <c r="H30" s="35"/>
      <c r="I30" s="81"/>
      <c r="J30" s="22"/>
      <c r="K30" s="26">
        <f>J30-L30</f>
        <v>0</v>
      </c>
      <c r="L30" s="29"/>
      <c r="M30" s="30"/>
      <c r="N30" s="7">
        <f t="shared" si="1"/>
      </c>
      <c r="O30" s="36">
        <f>+E30+K30+G30</f>
        <v>0</v>
      </c>
      <c r="P30" s="15"/>
      <c r="Q30" s="15"/>
      <c r="R30" s="15"/>
    </row>
    <row r="31" spans="1:18" ht="34.5" customHeight="1" thickBot="1">
      <c r="A31" s="20"/>
      <c r="B31" s="91">
        <f>IF(ISERROR(VLOOKUP(A31,Teams!$A$2:$B$4678,2)),"",VLOOKUP(A31,Teams!$A$2:$B$4678,2))</f>
      </c>
      <c r="C31" s="115"/>
      <c r="D31" s="21"/>
      <c r="E31" s="81"/>
      <c r="F31" s="21"/>
      <c r="G31" s="81"/>
      <c r="H31" s="35"/>
      <c r="I31" s="81"/>
      <c r="J31" s="22"/>
      <c r="K31" s="26">
        <f>J31-L31</f>
        <v>0</v>
      </c>
      <c r="L31" s="29"/>
      <c r="M31" s="30"/>
      <c r="N31" s="7">
        <f t="shared" si="1"/>
      </c>
      <c r="O31" s="36">
        <f>+E31+K31+G31</f>
        <v>0</v>
      </c>
      <c r="P31" s="15"/>
      <c r="Q31" s="15"/>
      <c r="R31" s="15"/>
    </row>
    <row r="32" spans="1:18" ht="24.75" customHeight="1" thickBot="1">
      <c r="A32" s="20"/>
      <c r="B32" s="91" t="s">
        <v>29</v>
      </c>
      <c r="C32" s="115"/>
      <c r="D32" s="21">
        <f aca="true" t="shared" si="5" ref="D32:J32">SUM(D5:D31)</f>
        <v>0</v>
      </c>
      <c r="E32" s="21">
        <f t="shared" si="5"/>
        <v>16</v>
      </c>
      <c r="F32" s="21">
        <f t="shared" si="5"/>
        <v>10</v>
      </c>
      <c r="G32" s="21">
        <f t="shared" si="5"/>
        <v>10</v>
      </c>
      <c r="H32" s="21">
        <f t="shared" si="5"/>
        <v>14</v>
      </c>
      <c r="I32" s="21">
        <f t="shared" si="5"/>
        <v>4.72</v>
      </c>
      <c r="J32" s="22">
        <f t="shared" si="5"/>
        <v>32.3</v>
      </c>
      <c r="K32" s="26">
        <f>J32-L32</f>
        <v>32.3</v>
      </c>
      <c r="L32" s="22">
        <f>SUM(L5:L31)</f>
        <v>0</v>
      </c>
      <c r="M32" s="30"/>
      <c r="N32" s="7"/>
      <c r="O32" s="36">
        <f>SUM(O5:O31)</f>
        <v>58.3</v>
      </c>
      <c r="P32" s="15">
        <f>SUM(P6:P31)</f>
        <v>0</v>
      </c>
      <c r="Q32" s="15">
        <f>SUM(Q6:Q31)</f>
        <v>0</v>
      </c>
      <c r="R32" s="15">
        <f>SUM(R6:R31)</f>
        <v>0</v>
      </c>
    </row>
    <row r="33" ht="24.75" customHeight="1"/>
  </sheetData>
  <sheetProtection/>
  <printOptions/>
  <pageMargins left="0" right="0" top="0" bottom="0" header="0" footer="0"/>
  <pageSetup fitToHeight="1" fitToWidth="1" horizontalDpi="600" verticalDpi="600" orientation="landscape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8.8515625" style="2" customWidth="1"/>
    <col min="2" max="2" width="20.421875" style="97" customWidth="1"/>
    <col min="3" max="3" width="9.140625" style="116" customWidth="1"/>
    <col min="4" max="4" width="7.8515625" style="8" customWidth="1"/>
    <col min="5" max="5" width="11.57421875" style="8" customWidth="1"/>
    <col min="6" max="6" width="6.28125" style="8" customWidth="1"/>
    <col min="7" max="7" width="6.57421875" style="8" customWidth="1"/>
    <col min="8" max="8" width="7.00390625" style="8" bestFit="1" customWidth="1"/>
    <col min="9" max="9" width="8.00390625" style="9" customWidth="1"/>
    <col min="10" max="10" width="16.140625" style="28" bestFit="1" customWidth="1"/>
    <col min="11" max="11" width="13.140625" style="8" customWidth="1"/>
    <col min="12" max="12" width="17.00390625" style="2" customWidth="1"/>
    <col min="13" max="13" width="12.7109375" style="2" customWidth="1"/>
    <col min="14" max="14" width="10.00390625" style="2" customWidth="1"/>
    <col min="15" max="15" width="9.7109375" style="2" bestFit="1" customWidth="1"/>
    <col min="16" max="16384" width="9.140625" style="2" customWidth="1"/>
  </cols>
  <sheetData>
    <row r="1" spans="1:10" ht="15" customHeight="1">
      <c r="A1" s="1"/>
      <c r="B1" s="93"/>
      <c r="C1" s="113"/>
      <c r="E1" s="4"/>
      <c r="J1" s="9"/>
    </row>
    <row r="2" spans="1:15" ht="30" customHeight="1" thickBot="1">
      <c r="A2" s="75" t="s">
        <v>79</v>
      </c>
      <c r="B2" s="94"/>
      <c r="C2" s="114"/>
      <c r="D2" s="6"/>
      <c r="E2" s="6"/>
      <c r="F2" s="6"/>
      <c r="G2" s="6"/>
      <c r="H2" s="6"/>
      <c r="I2" s="6"/>
      <c r="J2" s="10"/>
      <c r="K2" s="10"/>
      <c r="L2" s="5"/>
      <c r="M2" s="5"/>
      <c r="N2" s="5"/>
      <c r="O2" s="5"/>
    </row>
    <row r="3" spans="1:15" ht="24.75" customHeight="1" thickBot="1">
      <c r="A3" s="11" t="s">
        <v>0</v>
      </c>
      <c r="B3" s="95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</row>
    <row r="4" spans="1:15" ht="41.25" customHeight="1" thickBot="1">
      <c r="A4" s="11"/>
      <c r="B4" s="95">
        <f>COUNT($F$5:$F$28)</f>
        <v>0</v>
      </c>
      <c r="C4" s="112" t="s">
        <v>86</v>
      </c>
      <c r="D4" s="34" t="s">
        <v>58</v>
      </c>
      <c r="E4" s="12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30</v>
      </c>
      <c r="M4" s="14" t="s">
        <v>11</v>
      </c>
      <c r="N4" s="14" t="s">
        <v>12</v>
      </c>
      <c r="O4" s="16"/>
    </row>
    <row r="5" spans="1:15" ht="24.75" customHeight="1" thickBot="1">
      <c r="A5" s="19"/>
      <c r="B5" s="96">
        <f>IF(ISERROR(VLOOKUP(A5,Teams!$A$2:$B$4678,2)),"",VLOOKUP(A5,Teams!$A$2:$B$4678,2))</f>
      </c>
      <c r="C5" s="115"/>
      <c r="D5" s="21"/>
      <c r="E5" s="81"/>
      <c r="F5" s="21"/>
      <c r="G5" s="82"/>
      <c r="H5" s="35"/>
      <c r="I5" s="83"/>
      <c r="J5" s="22"/>
      <c r="K5" s="26">
        <f aca="true" t="shared" si="0" ref="K5:K27">J5-L5</f>
        <v>0</v>
      </c>
      <c r="L5" s="29"/>
      <c r="M5" s="30"/>
      <c r="N5" s="7">
        <f>IF(ISERROR(RANK(I5,$I$22:$I$28)),"",(RANK(I5,$I$22:$I$28)))</f>
      </c>
      <c r="O5" s="36">
        <f aca="true" t="shared" si="1" ref="O5:O27">+E5+K5+G5</f>
        <v>0</v>
      </c>
    </row>
    <row r="6" spans="1:15" ht="24.75" customHeight="1" thickBot="1">
      <c r="A6" s="19"/>
      <c r="B6" s="96">
        <f>IF(ISERROR(VLOOKUP(A6,Teams!$A$2:$B$4678,2)),"",VLOOKUP(A6,Teams!$A$2:$B$4678,2))</f>
      </c>
      <c r="C6" s="115"/>
      <c r="D6" s="21"/>
      <c r="E6" s="81"/>
      <c r="F6" s="21"/>
      <c r="G6" s="82"/>
      <c r="H6" s="35"/>
      <c r="I6" s="83"/>
      <c r="J6" s="22"/>
      <c r="K6" s="26">
        <f t="shared" si="0"/>
        <v>0</v>
      </c>
      <c r="L6" s="29"/>
      <c r="M6" s="30">
        <f aca="true" t="shared" si="2" ref="M6:M27">IF(K6=0,0,IF(ISERROR(RANK(K6,$K$22:$K$28)),"",RANK(K6,$K$22:$K$28)))</f>
        <v>0</v>
      </c>
      <c r="N6" s="7">
        <f aca="true" t="shared" si="3" ref="N6:N27">IF(ISERROR(RANK(I6,$I$22:$I$28)),"",(RANK(I6,$I$22:$I$28)))</f>
      </c>
      <c r="O6" s="36">
        <f t="shared" si="1"/>
        <v>0</v>
      </c>
    </row>
    <row r="7" spans="1:15" ht="24.75" customHeight="1" thickBot="1">
      <c r="A7" s="19"/>
      <c r="B7" s="96">
        <f>IF(ISERROR(VLOOKUP(A7,Teams!$A$2:$B$4678,2)),"",VLOOKUP(A7,Teams!$A$2:$B$4678,2))</f>
      </c>
      <c r="C7" s="115"/>
      <c r="D7" s="21"/>
      <c r="E7" s="81"/>
      <c r="F7" s="21"/>
      <c r="G7" s="82"/>
      <c r="H7" s="35"/>
      <c r="I7" s="83"/>
      <c r="J7" s="22"/>
      <c r="K7" s="26">
        <f t="shared" si="0"/>
        <v>0</v>
      </c>
      <c r="L7" s="29"/>
      <c r="M7" s="30">
        <f t="shared" si="2"/>
        <v>0</v>
      </c>
      <c r="N7" s="7">
        <f t="shared" si="3"/>
      </c>
      <c r="O7" s="36">
        <f t="shared" si="1"/>
        <v>0</v>
      </c>
    </row>
    <row r="8" spans="1:15" ht="24.75" customHeight="1" thickBot="1">
      <c r="A8" s="19"/>
      <c r="B8" s="96">
        <f>IF(ISERROR(VLOOKUP(A8,Teams!$A$2:$B$4678,2)),"",VLOOKUP(A8,Teams!$A$2:$B$4678,2))</f>
      </c>
      <c r="C8" s="115"/>
      <c r="D8" s="21"/>
      <c r="E8" s="81"/>
      <c r="F8" s="21"/>
      <c r="G8" s="82"/>
      <c r="H8" s="35"/>
      <c r="I8" s="83"/>
      <c r="J8" s="22"/>
      <c r="K8" s="26">
        <f t="shared" si="0"/>
        <v>0</v>
      </c>
      <c r="L8" s="29"/>
      <c r="M8" s="30">
        <f t="shared" si="2"/>
        <v>0</v>
      </c>
      <c r="N8" s="7">
        <f t="shared" si="3"/>
      </c>
      <c r="O8" s="36">
        <f t="shared" si="1"/>
        <v>0</v>
      </c>
    </row>
    <row r="9" spans="1:15" ht="24.75" customHeight="1" thickBot="1">
      <c r="A9" s="19"/>
      <c r="B9" s="96">
        <f>IF(ISERROR(VLOOKUP(A9,Teams!$A$2:$B$4678,2)),"",VLOOKUP(A9,Teams!$A$2:$B$4678,2))</f>
      </c>
      <c r="C9" s="115"/>
      <c r="D9" s="21"/>
      <c r="E9" s="81"/>
      <c r="F9" s="21"/>
      <c r="G9" s="82"/>
      <c r="H9" s="35"/>
      <c r="I9" s="83"/>
      <c r="J9" s="22"/>
      <c r="K9" s="26">
        <f t="shared" si="0"/>
        <v>0</v>
      </c>
      <c r="L9" s="29"/>
      <c r="M9" s="30">
        <f t="shared" si="2"/>
        <v>0</v>
      </c>
      <c r="N9" s="7">
        <f t="shared" si="3"/>
      </c>
      <c r="O9" s="36">
        <f t="shared" si="1"/>
        <v>0</v>
      </c>
    </row>
    <row r="10" spans="1:15" ht="24.75" customHeight="1" thickBot="1">
      <c r="A10" s="19"/>
      <c r="B10" s="96">
        <f>IF(ISERROR(VLOOKUP(A10,Teams!$A$2:$B$4678,2)),"",VLOOKUP(A10,Teams!$A$2:$B$4678,2))</f>
      </c>
      <c r="C10" s="115"/>
      <c r="D10" s="21"/>
      <c r="E10" s="81"/>
      <c r="F10" s="21"/>
      <c r="G10" s="82"/>
      <c r="H10" s="35"/>
      <c r="I10" s="83"/>
      <c r="J10" s="22"/>
      <c r="K10" s="26">
        <f t="shared" si="0"/>
        <v>0</v>
      </c>
      <c r="L10" s="29"/>
      <c r="M10" s="30">
        <f t="shared" si="2"/>
        <v>0</v>
      </c>
      <c r="N10" s="7">
        <f t="shared" si="3"/>
      </c>
      <c r="O10" s="36">
        <f t="shared" si="1"/>
        <v>0</v>
      </c>
    </row>
    <row r="11" spans="1:15" ht="24.75" customHeight="1" thickBot="1">
      <c r="A11" s="19"/>
      <c r="B11" s="96">
        <f>IF(ISERROR(VLOOKUP(A11,Teams!$A$2:$B$4678,2)),"",VLOOKUP(A11,Teams!$A$2:$B$4678,2))</f>
      </c>
      <c r="C11" s="115"/>
      <c r="D11" s="21"/>
      <c r="E11" s="81"/>
      <c r="F11" s="21"/>
      <c r="G11" s="82"/>
      <c r="H11" s="35"/>
      <c r="I11" s="83"/>
      <c r="J11" s="22"/>
      <c r="K11" s="26">
        <f t="shared" si="0"/>
        <v>0</v>
      </c>
      <c r="L11" s="29"/>
      <c r="M11" s="30">
        <f t="shared" si="2"/>
        <v>0</v>
      </c>
      <c r="N11" s="7">
        <f t="shared" si="3"/>
      </c>
      <c r="O11" s="36">
        <f t="shared" si="1"/>
        <v>0</v>
      </c>
    </row>
    <row r="12" spans="1:15" ht="24.75" customHeight="1" thickBot="1">
      <c r="A12" s="19"/>
      <c r="B12" s="96">
        <f>IF(ISERROR(VLOOKUP(A12,Teams!$A$2:$B$4678,2)),"",VLOOKUP(A12,Teams!$A$2:$B$4678,2))</f>
      </c>
      <c r="C12" s="115"/>
      <c r="D12" s="21"/>
      <c r="E12" s="81"/>
      <c r="F12" s="21"/>
      <c r="G12" s="82"/>
      <c r="H12" s="35"/>
      <c r="I12" s="83"/>
      <c r="J12" s="22"/>
      <c r="K12" s="26">
        <f t="shared" si="0"/>
        <v>0</v>
      </c>
      <c r="L12" s="29"/>
      <c r="M12" s="30">
        <f t="shared" si="2"/>
        <v>0</v>
      </c>
      <c r="N12" s="7">
        <f t="shared" si="3"/>
      </c>
      <c r="O12" s="36">
        <f t="shared" si="1"/>
        <v>0</v>
      </c>
    </row>
    <row r="13" spans="1:15" ht="24.75" customHeight="1" thickBot="1">
      <c r="A13" s="19"/>
      <c r="B13" s="96">
        <f>IF(ISERROR(VLOOKUP(A13,Teams!$A$2:$B$4678,2)),"",VLOOKUP(A13,Teams!$A$2:$B$4678,2))</f>
      </c>
      <c r="C13" s="115"/>
      <c r="D13" s="21"/>
      <c r="E13" s="81"/>
      <c r="F13" s="21"/>
      <c r="G13" s="82"/>
      <c r="H13" s="35"/>
      <c r="I13" s="83"/>
      <c r="J13" s="22"/>
      <c r="K13" s="26">
        <f t="shared" si="0"/>
        <v>0</v>
      </c>
      <c r="L13" s="29"/>
      <c r="M13" s="30">
        <f t="shared" si="2"/>
        <v>0</v>
      </c>
      <c r="N13" s="7">
        <f t="shared" si="3"/>
      </c>
      <c r="O13" s="36">
        <f t="shared" si="1"/>
        <v>0</v>
      </c>
    </row>
    <row r="14" spans="1:15" ht="24.75" customHeight="1" thickBot="1">
      <c r="A14" s="19"/>
      <c r="B14" s="96">
        <f>IF(ISERROR(VLOOKUP(A14,Teams!$A$2:$B$4678,2)),"",VLOOKUP(A14,Teams!$A$2:$B$4678,2))</f>
      </c>
      <c r="C14" s="115"/>
      <c r="D14" s="21"/>
      <c r="E14" s="81"/>
      <c r="F14" s="21"/>
      <c r="G14" s="82"/>
      <c r="H14" s="35"/>
      <c r="I14" s="83"/>
      <c r="J14" s="22"/>
      <c r="K14" s="26">
        <f t="shared" si="0"/>
        <v>0</v>
      </c>
      <c r="L14" s="29"/>
      <c r="M14" s="30">
        <f t="shared" si="2"/>
        <v>0</v>
      </c>
      <c r="N14" s="7">
        <f t="shared" si="3"/>
      </c>
      <c r="O14" s="36">
        <f t="shared" si="1"/>
        <v>0</v>
      </c>
    </row>
    <row r="15" spans="1:15" ht="24.75" customHeight="1" thickBot="1">
      <c r="A15" s="19"/>
      <c r="B15" s="96">
        <f>IF(ISERROR(VLOOKUP(A15,Teams!$A$2:$B$4678,2)),"",VLOOKUP(A15,Teams!$A$2:$B$4678,2))</f>
      </c>
      <c r="C15" s="115"/>
      <c r="D15" s="21"/>
      <c r="E15" s="81"/>
      <c r="F15" s="21"/>
      <c r="G15" s="82"/>
      <c r="H15" s="35"/>
      <c r="I15" s="83"/>
      <c r="J15" s="22"/>
      <c r="K15" s="26">
        <f t="shared" si="0"/>
        <v>0</v>
      </c>
      <c r="L15" s="29"/>
      <c r="M15" s="30">
        <f t="shared" si="2"/>
        <v>0</v>
      </c>
      <c r="N15" s="7">
        <f t="shared" si="3"/>
      </c>
      <c r="O15" s="36">
        <f t="shared" si="1"/>
        <v>0</v>
      </c>
    </row>
    <row r="16" spans="1:15" ht="24.75" customHeight="1" thickBot="1">
      <c r="A16" s="19"/>
      <c r="B16" s="96">
        <f>IF(ISERROR(VLOOKUP(A16,Teams!$A$2:$B$4678,2)),"",VLOOKUP(A16,Teams!$A$2:$B$4678,2))</f>
      </c>
      <c r="C16" s="115"/>
      <c r="D16" s="21"/>
      <c r="E16" s="81"/>
      <c r="F16" s="21"/>
      <c r="G16" s="82"/>
      <c r="H16" s="35"/>
      <c r="I16" s="83"/>
      <c r="J16" s="22"/>
      <c r="K16" s="26">
        <f t="shared" si="0"/>
        <v>0</v>
      </c>
      <c r="L16" s="29"/>
      <c r="M16" s="30">
        <f t="shared" si="2"/>
        <v>0</v>
      </c>
      <c r="N16" s="7">
        <f t="shared" si="3"/>
      </c>
      <c r="O16" s="36">
        <f t="shared" si="1"/>
        <v>0</v>
      </c>
    </row>
    <row r="17" spans="1:15" ht="24.75" customHeight="1" thickBot="1">
      <c r="A17" s="19"/>
      <c r="B17" s="96">
        <f>IF(ISERROR(VLOOKUP(A17,Teams!$A$2:$B$4678,2)),"",VLOOKUP(A17,Teams!$A$2:$B$4678,2))</f>
      </c>
      <c r="C17" s="115"/>
      <c r="D17" s="21"/>
      <c r="E17" s="81"/>
      <c r="F17" s="21"/>
      <c r="G17" s="82"/>
      <c r="H17" s="35"/>
      <c r="I17" s="83"/>
      <c r="J17" s="22"/>
      <c r="K17" s="26">
        <f t="shared" si="0"/>
        <v>0</v>
      </c>
      <c r="L17" s="29"/>
      <c r="M17" s="30">
        <f t="shared" si="2"/>
        <v>0</v>
      </c>
      <c r="N17" s="7">
        <f t="shared" si="3"/>
      </c>
      <c r="O17" s="36">
        <f t="shared" si="1"/>
        <v>0</v>
      </c>
    </row>
    <row r="18" spans="1:15" ht="24.75" customHeight="1" thickBot="1">
      <c r="A18" s="19"/>
      <c r="B18" s="96">
        <f>IF(ISERROR(VLOOKUP(A18,Teams!$A$2:$B$4678,2)),"",VLOOKUP(A18,Teams!$A$2:$B$4678,2))</f>
      </c>
      <c r="C18" s="115"/>
      <c r="D18" s="21"/>
      <c r="E18" s="81"/>
      <c r="F18" s="21"/>
      <c r="G18" s="82"/>
      <c r="H18" s="35"/>
      <c r="I18" s="83"/>
      <c r="J18" s="22"/>
      <c r="K18" s="26">
        <f t="shared" si="0"/>
        <v>0</v>
      </c>
      <c r="L18" s="29"/>
      <c r="M18" s="30">
        <f t="shared" si="2"/>
        <v>0</v>
      </c>
      <c r="N18" s="7">
        <f t="shared" si="3"/>
      </c>
      <c r="O18" s="36">
        <f t="shared" si="1"/>
        <v>0</v>
      </c>
    </row>
    <row r="19" spans="1:15" ht="24.75" customHeight="1" thickBot="1">
      <c r="A19" s="19"/>
      <c r="B19" s="96">
        <f>IF(ISERROR(VLOOKUP(A19,Teams!$A$2:$B$4678,2)),"",VLOOKUP(A19,Teams!$A$2:$B$4678,2))</f>
      </c>
      <c r="C19" s="115"/>
      <c r="D19" s="21"/>
      <c r="E19" s="81"/>
      <c r="F19" s="21"/>
      <c r="G19" s="82"/>
      <c r="H19" s="35"/>
      <c r="I19" s="83"/>
      <c r="J19" s="22"/>
      <c r="K19" s="26">
        <f t="shared" si="0"/>
        <v>0</v>
      </c>
      <c r="L19" s="29"/>
      <c r="M19" s="30">
        <f t="shared" si="2"/>
        <v>0</v>
      </c>
      <c r="N19" s="7">
        <f t="shared" si="3"/>
      </c>
      <c r="O19" s="36">
        <f t="shared" si="1"/>
        <v>0</v>
      </c>
    </row>
    <row r="20" spans="1:15" ht="24.75" customHeight="1" thickBot="1">
      <c r="A20" s="19"/>
      <c r="B20" s="96">
        <f>IF(ISERROR(VLOOKUP(A20,Teams!$A$2:$B$4678,2)),"",VLOOKUP(A20,Teams!$A$2:$B$4678,2))</f>
      </c>
      <c r="C20" s="115"/>
      <c r="D20" s="21"/>
      <c r="E20" s="81"/>
      <c r="F20" s="21"/>
      <c r="G20" s="82"/>
      <c r="H20" s="35"/>
      <c r="I20" s="83"/>
      <c r="J20" s="22"/>
      <c r="K20" s="26">
        <f t="shared" si="0"/>
        <v>0</v>
      </c>
      <c r="L20" s="29"/>
      <c r="M20" s="30">
        <f t="shared" si="2"/>
        <v>0</v>
      </c>
      <c r="N20" s="7">
        <f t="shared" si="3"/>
      </c>
      <c r="O20" s="36">
        <f t="shared" si="1"/>
        <v>0</v>
      </c>
    </row>
    <row r="21" spans="1:15" ht="24.75" customHeight="1" thickBot="1">
      <c r="A21" s="19"/>
      <c r="B21" s="96">
        <f>IF(ISERROR(VLOOKUP(A21,Teams!$A$2:$B$4678,2)),"",VLOOKUP(A21,Teams!$A$2:$B$4678,2))</f>
      </c>
      <c r="C21" s="115"/>
      <c r="D21" s="21"/>
      <c r="E21" s="81"/>
      <c r="F21" s="21"/>
      <c r="G21" s="82"/>
      <c r="H21" s="35"/>
      <c r="I21" s="83"/>
      <c r="J21" s="22"/>
      <c r="K21" s="26">
        <f t="shared" si="0"/>
        <v>0</v>
      </c>
      <c r="L21" s="29"/>
      <c r="M21" s="30">
        <f t="shared" si="2"/>
        <v>0</v>
      </c>
      <c r="N21" s="7">
        <f t="shared" si="3"/>
      </c>
      <c r="O21" s="36">
        <f t="shared" si="1"/>
        <v>0</v>
      </c>
    </row>
    <row r="22" spans="1:15" ht="24.75" customHeight="1" thickBot="1">
      <c r="A22" s="19"/>
      <c r="B22" s="96">
        <f>IF(ISERROR(VLOOKUP(A22,Teams!$A$2:$B$4678,2)),"",VLOOKUP(A22,Teams!$A$2:$B$4678,2))</f>
      </c>
      <c r="C22" s="115"/>
      <c r="D22" s="21"/>
      <c r="E22" s="81"/>
      <c r="F22" s="21"/>
      <c r="G22" s="82"/>
      <c r="H22" s="35"/>
      <c r="I22" s="83"/>
      <c r="J22" s="22"/>
      <c r="K22" s="26">
        <f t="shared" si="0"/>
        <v>0</v>
      </c>
      <c r="L22" s="29"/>
      <c r="M22" s="30">
        <f t="shared" si="2"/>
        <v>0</v>
      </c>
      <c r="N22" s="7">
        <f t="shared" si="3"/>
      </c>
      <c r="O22" s="36">
        <f t="shared" si="1"/>
        <v>0</v>
      </c>
    </row>
    <row r="23" spans="1:15" ht="24.75" customHeight="1" thickBot="1">
      <c r="A23" s="19"/>
      <c r="B23" s="96">
        <f>IF(ISERROR(VLOOKUP(A23,Teams!$A$2:$B$4678,2)),"",VLOOKUP(A23,Teams!$A$2:$B$4678,2))</f>
      </c>
      <c r="C23" s="115"/>
      <c r="D23" s="21"/>
      <c r="E23" s="81"/>
      <c r="F23" s="21"/>
      <c r="G23" s="82"/>
      <c r="H23" s="35"/>
      <c r="I23" s="83"/>
      <c r="J23" s="22"/>
      <c r="K23" s="26">
        <f t="shared" si="0"/>
        <v>0</v>
      </c>
      <c r="L23" s="29"/>
      <c r="M23" s="30">
        <f t="shared" si="2"/>
        <v>0</v>
      </c>
      <c r="N23" s="7">
        <f t="shared" si="3"/>
      </c>
      <c r="O23" s="36">
        <f t="shared" si="1"/>
        <v>0</v>
      </c>
    </row>
    <row r="24" spans="1:15" ht="24.75" customHeight="1" thickBot="1">
      <c r="A24" s="19"/>
      <c r="B24" s="96">
        <f>IF(ISERROR(VLOOKUP(A24,Teams!$A$2:$B$4678,2)),"",VLOOKUP(A24,Teams!$A$2:$B$4678,2))</f>
      </c>
      <c r="C24" s="115"/>
      <c r="D24" s="21"/>
      <c r="E24" s="81"/>
      <c r="F24" s="21"/>
      <c r="G24" s="82"/>
      <c r="H24" s="35"/>
      <c r="I24" s="83"/>
      <c r="J24" s="22"/>
      <c r="K24" s="26">
        <f t="shared" si="0"/>
        <v>0</v>
      </c>
      <c r="L24" s="29"/>
      <c r="M24" s="30">
        <f t="shared" si="2"/>
        <v>0</v>
      </c>
      <c r="N24" s="7">
        <f t="shared" si="3"/>
      </c>
      <c r="O24" s="36">
        <f t="shared" si="1"/>
        <v>0</v>
      </c>
    </row>
    <row r="25" spans="1:15" ht="24.75" customHeight="1" thickBot="1">
      <c r="A25" s="19"/>
      <c r="B25" s="96">
        <f>IF(ISERROR(VLOOKUP(A25,Teams!$A$2:$B$4678,2)),"",VLOOKUP(A25,Teams!$A$2:$B$4678,2))</f>
      </c>
      <c r="C25" s="115"/>
      <c r="D25" s="21"/>
      <c r="E25" s="81"/>
      <c r="F25" s="21"/>
      <c r="G25" s="82"/>
      <c r="H25" s="35"/>
      <c r="I25" s="83"/>
      <c r="J25" s="22"/>
      <c r="K25" s="26">
        <f t="shared" si="0"/>
        <v>0</v>
      </c>
      <c r="L25" s="29"/>
      <c r="M25" s="30">
        <f t="shared" si="2"/>
        <v>0</v>
      </c>
      <c r="N25" s="7">
        <f t="shared" si="3"/>
      </c>
      <c r="O25" s="36">
        <f t="shared" si="1"/>
        <v>0</v>
      </c>
    </row>
    <row r="26" spans="1:15" ht="24.75" customHeight="1" thickBot="1">
      <c r="A26" s="19"/>
      <c r="B26" s="96">
        <f>IF(ISERROR(VLOOKUP(A26,Teams!$A$2:$B$4678,2)),"",VLOOKUP(A26,Teams!$A$2:$B$4678,2))</f>
      </c>
      <c r="C26" s="115"/>
      <c r="D26" s="21"/>
      <c r="E26" s="81"/>
      <c r="F26" s="21"/>
      <c r="G26" s="82"/>
      <c r="H26" s="35"/>
      <c r="I26" s="83"/>
      <c r="J26" s="22"/>
      <c r="K26" s="26">
        <f t="shared" si="0"/>
        <v>0</v>
      </c>
      <c r="L26" s="29"/>
      <c r="M26" s="30">
        <f t="shared" si="2"/>
        <v>0</v>
      </c>
      <c r="N26" s="7">
        <f t="shared" si="3"/>
      </c>
      <c r="O26" s="36">
        <f t="shared" si="1"/>
        <v>0</v>
      </c>
    </row>
    <row r="27" spans="1:15" ht="24.75" customHeight="1" thickBot="1">
      <c r="A27" s="19"/>
      <c r="B27" s="96">
        <f>IF(ISERROR(VLOOKUP(A27,Teams!$A$2:$B$4678,2)),"",VLOOKUP(A27,Teams!$A$2:$B$4678,2))</f>
      </c>
      <c r="C27" s="115"/>
      <c r="D27" s="21"/>
      <c r="E27" s="81"/>
      <c r="F27" s="21"/>
      <c r="G27" s="82"/>
      <c r="H27" s="35"/>
      <c r="I27" s="83"/>
      <c r="J27" s="22"/>
      <c r="K27" s="26">
        <f t="shared" si="0"/>
        <v>0</v>
      </c>
      <c r="L27" s="29"/>
      <c r="M27" s="30">
        <f t="shared" si="2"/>
        <v>0</v>
      </c>
      <c r="N27" s="7">
        <f t="shared" si="3"/>
      </c>
      <c r="O27" s="36">
        <f t="shared" si="1"/>
        <v>0</v>
      </c>
    </row>
    <row r="28" spans="1:15" ht="24.75" customHeight="1" thickBot="1">
      <c r="A28" s="19"/>
      <c r="B28" s="96">
        <f>IF(ISERROR(VLOOKUP(A28,Teams!$A$2:$B$4678,2)),"",VLOOKUP(A28,Teams!$A$2:$B$4678,2))</f>
      </c>
      <c r="C28" s="115"/>
      <c r="D28" s="21"/>
      <c r="E28" s="81"/>
      <c r="F28" s="21"/>
      <c r="G28" s="82"/>
      <c r="H28" s="35"/>
      <c r="I28" s="83"/>
      <c r="J28" s="22"/>
      <c r="K28" s="26">
        <f>J28-L28</f>
        <v>0</v>
      </c>
      <c r="L28" s="29"/>
      <c r="M28" s="30">
        <f>IF(K28=0,0,IF(ISERROR(RANK(K28,$K$22:$K$28)),"",RANK(K28,$K$22:$K$28)))</f>
        <v>0</v>
      </c>
      <c r="N28" s="7">
        <f>IF(ISERROR(RANK(I28,$I$22:$I$28)),"",(RANK(I28,$I$22:$I$28)))</f>
      </c>
      <c r="O28" s="36">
        <f>+E28+K28+G28</f>
        <v>0</v>
      </c>
    </row>
    <row r="29" spans="1:15" ht="24.75" customHeight="1" thickBot="1">
      <c r="A29" s="20"/>
      <c r="B29" s="96" t="s">
        <v>29</v>
      </c>
      <c r="C29" s="115"/>
      <c r="D29" s="21">
        <f aca="true" t="shared" si="4" ref="D29:J29">SUM(D5:D28)</f>
        <v>0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1">
        <f t="shared" si="4"/>
        <v>0</v>
      </c>
      <c r="I29" s="22">
        <f t="shared" si="4"/>
        <v>0</v>
      </c>
      <c r="J29" s="22">
        <f t="shared" si="4"/>
        <v>0</v>
      </c>
      <c r="K29" s="26">
        <f>SUM(K5:K26)</f>
        <v>0</v>
      </c>
      <c r="L29" s="22">
        <f>SUM(L5:L28)</f>
        <v>0</v>
      </c>
      <c r="M29" s="30"/>
      <c r="N29" s="7"/>
      <c r="O29" s="22">
        <f>SUM(O5:O28)</f>
        <v>0</v>
      </c>
    </row>
    <row r="30" ht="24.75" customHeight="1"/>
  </sheetData>
  <sheetProtection/>
  <printOptions/>
  <pageMargins left="0" right="0" top="0" bottom="0" header="0" footer="0"/>
  <pageSetup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A6"/>
    </sheetView>
  </sheetViews>
  <sheetFormatPr defaultColWidth="9.140625" defaultRowHeight="15" customHeight="1"/>
  <cols>
    <col min="1" max="1" width="8.8515625" style="2" customWidth="1"/>
    <col min="2" max="2" width="26.421875" style="80" customWidth="1"/>
    <col min="3" max="3" width="9.140625" style="116" customWidth="1"/>
    <col min="4" max="4" width="8.00390625" style="8" customWidth="1"/>
    <col min="5" max="5" width="12.57421875" style="100" customWidth="1"/>
    <col min="6" max="6" width="6.421875" style="8" bestFit="1" customWidth="1"/>
    <col min="7" max="7" width="8.28125" style="100" bestFit="1" customWidth="1"/>
    <col min="8" max="8" width="7.00390625" style="8" bestFit="1" customWidth="1"/>
    <col min="9" max="9" width="8.00390625" style="101" customWidth="1"/>
    <col min="10" max="10" width="16.140625" style="28" bestFit="1" customWidth="1"/>
    <col min="11" max="11" width="13.140625" style="8" customWidth="1"/>
    <col min="12" max="12" width="18.8515625" style="2" customWidth="1"/>
    <col min="13" max="13" width="15.140625" style="2" customWidth="1"/>
    <col min="14" max="14" width="10.00390625" style="2" customWidth="1"/>
    <col min="15" max="15" width="9.7109375" style="2" customWidth="1"/>
    <col min="16" max="16384" width="9.140625" style="2" customWidth="1"/>
  </cols>
  <sheetData>
    <row r="1" spans="1:10" ht="15" customHeight="1">
      <c r="A1" s="1"/>
      <c r="B1" s="78"/>
      <c r="C1" s="113"/>
      <c r="E1" s="98"/>
      <c r="J1" s="9"/>
    </row>
    <row r="2" spans="1:15" ht="30" customHeight="1" thickBot="1">
      <c r="A2" s="75" t="s">
        <v>80</v>
      </c>
      <c r="B2" s="5"/>
      <c r="C2" s="114"/>
      <c r="D2" s="6"/>
      <c r="E2" s="99"/>
      <c r="F2" s="6"/>
      <c r="G2" s="99"/>
      <c r="H2" s="6"/>
      <c r="I2" s="99"/>
      <c r="J2" s="10"/>
      <c r="K2" s="10"/>
      <c r="L2" s="5"/>
      <c r="M2" s="5"/>
      <c r="N2" s="5"/>
      <c r="O2" s="5"/>
    </row>
    <row r="3" spans="1:15" ht="24.7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03" t="s">
        <v>27</v>
      </c>
      <c r="F3" s="13" t="s">
        <v>28</v>
      </c>
      <c r="G3" s="104" t="s">
        <v>2</v>
      </c>
      <c r="H3" s="13" t="s">
        <v>8</v>
      </c>
      <c r="I3" s="104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</row>
    <row r="4" spans="1:15" ht="41.25" customHeight="1" thickBot="1">
      <c r="A4" s="11"/>
      <c r="B4" s="12">
        <f>COUNT($F$5:$F$28)</f>
        <v>0</v>
      </c>
      <c r="C4" s="112" t="s">
        <v>86</v>
      </c>
      <c r="D4" s="102" t="s">
        <v>58</v>
      </c>
      <c r="E4" s="103"/>
      <c r="F4" s="34"/>
      <c r="G4" s="105" t="s">
        <v>6</v>
      </c>
      <c r="H4" s="14" t="s">
        <v>3</v>
      </c>
      <c r="I4" s="105" t="s">
        <v>4</v>
      </c>
      <c r="J4" s="25" t="s">
        <v>20</v>
      </c>
      <c r="K4" s="25" t="s">
        <v>21</v>
      </c>
      <c r="L4" s="27" t="s">
        <v>30</v>
      </c>
      <c r="M4" s="14" t="s">
        <v>11</v>
      </c>
      <c r="N4" s="14" t="s">
        <v>12</v>
      </c>
      <c r="O4" s="16"/>
    </row>
    <row r="5" spans="1:15" ht="24.75" customHeight="1" thickBot="1">
      <c r="A5" s="19"/>
      <c r="B5" s="96">
        <f>IF(ISERROR(VLOOKUP(A5,Teams!$A$2:$B$4678,2)),"",VLOOKUP(A5,Teams!$A$2:$B$4678,2))</f>
      </c>
      <c r="C5" s="115"/>
      <c r="D5" s="21"/>
      <c r="E5" s="81"/>
      <c r="F5" s="21"/>
      <c r="G5" s="82"/>
      <c r="H5" s="35"/>
      <c r="I5" s="83"/>
      <c r="J5" s="23"/>
      <c r="K5" s="26">
        <f aca="true" t="shared" si="0" ref="K5:K24">J5-L5</f>
        <v>0</v>
      </c>
      <c r="L5" s="29"/>
      <c r="M5" s="30">
        <f aca="true" t="shared" si="1" ref="M5:M24">IF(K5=0,0,IF(ISERROR(RANK(K5,$K$17:$K$27)),"",RANK(K5,$K$17:$K$27)))</f>
        <v>0</v>
      </c>
      <c r="N5" s="7">
        <f aca="true" t="shared" si="2" ref="N5:N24">IF(ISERROR(RANK(I5,$I$17:$I$26)),"",(RANK(I5,$I$17:$I$26)))</f>
      </c>
      <c r="O5" s="36">
        <f aca="true" t="shared" si="3" ref="O5:O24">+E5+K5+G5</f>
        <v>0</v>
      </c>
    </row>
    <row r="6" spans="1:15" ht="24.75" customHeight="1" thickBot="1">
      <c r="A6" s="19"/>
      <c r="B6" s="96">
        <f>IF(ISERROR(VLOOKUP(A6,Teams!$A$2:$B$4678,2)),"",VLOOKUP(A6,Teams!$A$2:$B$4678,2))</f>
      </c>
      <c r="C6" s="115"/>
      <c r="D6" s="21"/>
      <c r="E6" s="81"/>
      <c r="F6" s="21"/>
      <c r="G6" s="82"/>
      <c r="H6" s="35"/>
      <c r="I6" s="83"/>
      <c r="J6" s="23"/>
      <c r="K6" s="26">
        <f t="shared" si="0"/>
        <v>0</v>
      </c>
      <c r="L6" s="29"/>
      <c r="M6" s="30">
        <f t="shared" si="1"/>
        <v>0</v>
      </c>
      <c r="N6" s="7">
        <f t="shared" si="2"/>
      </c>
      <c r="O6" s="36">
        <f t="shared" si="3"/>
        <v>0</v>
      </c>
    </row>
    <row r="7" spans="1:15" ht="24.75" customHeight="1" thickBot="1">
      <c r="A7" s="19"/>
      <c r="B7" s="96">
        <f>IF(ISERROR(VLOOKUP(A7,Teams!$A$2:$B$4678,2)),"",VLOOKUP(A7,Teams!$A$2:$B$4678,2))</f>
      </c>
      <c r="C7" s="115"/>
      <c r="D7" s="21"/>
      <c r="E7" s="81"/>
      <c r="F7" s="21"/>
      <c r="G7" s="82"/>
      <c r="H7" s="35"/>
      <c r="I7" s="83"/>
      <c r="J7" s="23"/>
      <c r="K7" s="26">
        <f t="shared" si="0"/>
        <v>0</v>
      </c>
      <c r="L7" s="29"/>
      <c r="M7" s="30">
        <f t="shared" si="1"/>
        <v>0</v>
      </c>
      <c r="N7" s="7">
        <f t="shared" si="2"/>
      </c>
      <c r="O7" s="36">
        <f t="shared" si="3"/>
        <v>0</v>
      </c>
    </row>
    <row r="8" spans="1:15" ht="24.75" customHeight="1" thickBot="1">
      <c r="A8" s="19"/>
      <c r="B8" s="96">
        <f>IF(ISERROR(VLOOKUP(A8,Teams!$A$2:$B$4678,2)),"",VLOOKUP(A8,Teams!$A$2:$B$4678,2))</f>
      </c>
      <c r="C8" s="115"/>
      <c r="D8" s="21"/>
      <c r="E8" s="81"/>
      <c r="F8" s="21"/>
      <c r="G8" s="82"/>
      <c r="H8" s="35"/>
      <c r="I8" s="83"/>
      <c r="J8" s="23"/>
      <c r="K8" s="26">
        <f t="shared" si="0"/>
        <v>0</v>
      </c>
      <c r="L8" s="29"/>
      <c r="M8" s="30">
        <f t="shared" si="1"/>
        <v>0</v>
      </c>
      <c r="N8" s="7">
        <f t="shared" si="2"/>
      </c>
      <c r="O8" s="36">
        <f t="shared" si="3"/>
        <v>0</v>
      </c>
    </row>
    <row r="9" spans="1:15" ht="24.75" customHeight="1" thickBot="1">
      <c r="A9" s="19"/>
      <c r="B9" s="96">
        <f>IF(ISERROR(VLOOKUP(A9,Teams!$A$2:$B$4678,2)),"",VLOOKUP(A9,Teams!$A$2:$B$4678,2))</f>
      </c>
      <c r="C9" s="115"/>
      <c r="D9" s="21"/>
      <c r="E9" s="81"/>
      <c r="F9" s="21"/>
      <c r="G9" s="82"/>
      <c r="H9" s="35"/>
      <c r="I9" s="83"/>
      <c r="J9" s="23"/>
      <c r="K9" s="26">
        <f t="shared" si="0"/>
        <v>0</v>
      </c>
      <c r="L9" s="29"/>
      <c r="M9" s="30">
        <f t="shared" si="1"/>
        <v>0</v>
      </c>
      <c r="N9" s="7">
        <f t="shared" si="2"/>
      </c>
      <c r="O9" s="36">
        <f t="shared" si="3"/>
        <v>0</v>
      </c>
    </row>
    <row r="10" spans="1:15" ht="24.75" customHeight="1" thickBot="1">
      <c r="A10" s="19"/>
      <c r="B10" s="96">
        <f>IF(ISERROR(VLOOKUP(A10,Teams!$A$2:$B$4678,2)),"",VLOOKUP(A10,Teams!$A$2:$B$4678,2))</f>
      </c>
      <c r="C10" s="115"/>
      <c r="D10" s="21"/>
      <c r="E10" s="81"/>
      <c r="F10" s="21"/>
      <c r="G10" s="82"/>
      <c r="H10" s="35"/>
      <c r="I10" s="83"/>
      <c r="J10" s="23"/>
      <c r="K10" s="26">
        <f t="shared" si="0"/>
        <v>0</v>
      </c>
      <c r="L10" s="29"/>
      <c r="M10" s="30">
        <f t="shared" si="1"/>
        <v>0</v>
      </c>
      <c r="N10" s="7">
        <f t="shared" si="2"/>
      </c>
      <c r="O10" s="36">
        <f t="shared" si="3"/>
        <v>0</v>
      </c>
    </row>
    <row r="11" spans="1:15" ht="24.75" customHeight="1" thickBot="1">
      <c r="A11" s="19"/>
      <c r="B11" s="96">
        <f>IF(ISERROR(VLOOKUP(A11,Teams!$A$2:$B$4678,2)),"",VLOOKUP(A11,Teams!$A$2:$B$4678,2))</f>
      </c>
      <c r="C11" s="115"/>
      <c r="D11" s="21"/>
      <c r="E11" s="81"/>
      <c r="F11" s="21"/>
      <c r="G11" s="82"/>
      <c r="H11" s="35"/>
      <c r="I11" s="83"/>
      <c r="J11" s="23"/>
      <c r="K11" s="26">
        <f t="shared" si="0"/>
        <v>0</v>
      </c>
      <c r="L11" s="29"/>
      <c r="M11" s="30">
        <f t="shared" si="1"/>
        <v>0</v>
      </c>
      <c r="N11" s="7">
        <f t="shared" si="2"/>
      </c>
      <c r="O11" s="36">
        <f t="shared" si="3"/>
        <v>0</v>
      </c>
    </row>
    <row r="12" spans="1:15" ht="24.75" customHeight="1" thickBot="1">
      <c r="A12" s="19"/>
      <c r="B12" s="96">
        <f>IF(ISERROR(VLOOKUP(A12,Teams!$A$2:$B$4678,2)),"",VLOOKUP(A12,Teams!$A$2:$B$4678,2))</f>
      </c>
      <c r="C12" s="115"/>
      <c r="D12" s="21"/>
      <c r="E12" s="81"/>
      <c r="F12" s="21"/>
      <c r="G12" s="82"/>
      <c r="H12" s="35"/>
      <c r="I12" s="83"/>
      <c r="J12" s="23"/>
      <c r="K12" s="26">
        <f t="shared" si="0"/>
        <v>0</v>
      </c>
      <c r="L12" s="29"/>
      <c r="M12" s="30">
        <f t="shared" si="1"/>
        <v>0</v>
      </c>
      <c r="N12" s="7">
        <f t="shared" si="2"/>
      </c>
      <c r="O12" s="36">
        <f t="shared" si="3"/>
        <v>0</v>
      </c>
    </row>
    <row r="13" spans="1:15" ht="24.75" customHeight="1" thickBot="1">
      <c r="A13" s="19"/>
      <c r="B13" s="96">
        <f>IF(ISERROR(VLOOKUP(A13,Teams!$A$2:$B$4678,2)),"",VLOOKUP(A13,Teams!$A$2:$B$4678,2))</f>
      </c>
      <c r="C13" s="115"/>
      <c r="D13" s="21"/>
      <c r="E13" s="81"/>
      <c r="F13" s="21"/>
      <c r="G13" s="82"/>
      <c r="H13" s="35"/>
      <c r="I13" s="83"/>
      <c r="J13" s="23"/>
      <c r="K13" s="26">
        <f t="shared" si="0"/>
        <v>0</v>
      </c>
      <c r="L13" s="29"/>
      <c r="M13" s="30">
        <f t="shared" si="1"/>
        <v>0</v>
      </c>
      <c r="N13" s="7">
        <f t="shared" si="2"/>
      </c>
      <c r="O13" s="36">
        <f t="shared" si="3"/>
        <v>0</v>
      </c>
    </row>
    <row r="14" spans="1:15" ht="24.75" customHeight="1" thickBot="1">
      <c r="A14" s="19"/>
      <c r="B14" s="96">
        <f>IF(ISERROR(VLOOKUP(A14,Teams!$A$2:$B$4678,2)),"",VLOOKUP(A14,Teams!$A$2:$B$4678,2))</f>
      </c>
      <c r="C14" s="115"/>
      <c r="D14" s="21"/>
      <c r="E14" s="81"/>
      <c r="F14" s="21"/>
      <c r="G14" s="82"/>
      <c r="H14" s="35"/>
      <c r="I14" s="83"/>
      <c r="J14" s="23"/>
      <c r="K14" s="26">
        <f t="shared" si="0"/>
        <v>0</v>
      </c>
      <c r="L14" s="29"/>
      <c r="M14" s="30">
        <f t="shared" si="1"/>
        <v>0</v>
      </c>
      <c r="N14" s="7">
        <f t="shared" si="2"/>
      </c>
      <c r="O14" s="36">
        <f t="shared" si="3"/>
        <v>0</v>
      </c>
    </row>
    <row r="15" spans="1:15" ht="24.75" customHeight="1" thickBot="1">
      <c r="A15" s="19"/>
      <c r="B15" s="96">
        <f>IF(ISERROR(VLOOKUP(A15,Teams!$A$2:$B$4678,2)),"",VLOOKUP(A15,Teams!$A$2:$B$4678,2))</f>
      </c>
      <c r="C15" s="115"/>
      <c r="D15" s="21"/>
      <c r="E15" s="81"/>
      <c r="F15" s="21"/>
      <c r="G15" s="82"/>
      <c r="H15" s="35"/>
      <c r="I15" s="83"/>
      <c r="J15" s="23"/>
      <c r="K15" s="26">
        <f t="shared" si="0"/>
        <v>0</v>
      </c>
      <c r="L15" s="29"/>
      <c r="M15" s="30">
        <f t="shared" si="1"/>
        <v>0</v>
      </c>
      <c r="N15" s="7">
        <f t="shared" si="2"/>
      </c>
      <c r="O15" s="36">
        <f t="shared" si="3"/>
        <v>0</v>
      </c>
    </row>
    <row r="16" spans="1:15" ht="24.75" customHeight="1" thickBot="1">
      <c r="A16" s="19"/>
      <c r="B16" s="96">
        <f>IF(ISERROR(VLOOKUP(A16,Teams!$A$2:$B$4678,2)),"",VLOOKUP(A16,Teams!$A$2:$B$4678,2))</f>
      </c>
      <c r="C16" s="115"/>
      <c r="D16" s="21"/>
      <c r="E16" s="81"/>
      <c r="F16" s="21"/>
      <c r="G16" s="82"/>
      <c r="H16" s="35"/>
      <c r="I16" s="83"/>
      <c r="J16" s="23"/>
      <c r="K16" s="26">
        <f t="shared" si="0"/>
        <v>0</v>
      </c>
      <c r="L16" s="29"/>
      <c r="M16" s="30">
        <f t="shared" si="1"/>
        <v>0</v>
      </c>
      <c r="N16" s="7">
        <f t="shared" si="2"/>
      </c>
      <c r="O16" s="36">
        <f t="shared" si="3"/>
        <v>0</v>
      </c>
    </row>
    <row r="17" spans="1:15" ht="24.75" customHeight="1" thickBot="1">
      <c r="A17" s="19"/>
      <c r="B17" s="96">
        <f>IF(ISERROR(VLOOKUP(A17,Teams!$A$2:$B$4678,2)),"",VLOOKUP(A17,Teams!$A$2:$B$4678,2))</f>
      </c>
      <c r="C17" s="115"/>
      <c r="D17" s="21"/>
      <c r="E17" s="81"/>
      <c r="F17" s="21"/>
      <c r="G17" s="82"/>
      <c r="H17" s="35"/>
      <c r="I17" s="83"/>
      <c r="J17" s="23"/>
      <c r="K17" s="26">
        <f t="shared" si="0"/>
        <v>0</v>
      </c>
      <c r="L17" s="29"/>
      <c r="M17" s="30">
        <f t="shared" si="1"/>
        <v>0</v>
      </c>
      <c r="N17" s="7">
        <f t="shared" si="2"/>
      </c>
      <c r="O17" s="36">
        <f t="shared" si="3"/>
        <v>0</v>
      </c>
    </row>
    <row r="18" spans="1:15" ht="24.75" customHeight="1" thickBot="1">
      <c r="A18" s="19"/>
      <c r="B18" s="96">
        <f>IF(ISERROR(VLOOKUP(A18,Teams!$A$2:$B$4678,2)),"",VLOOKUP(A18,Teams!$A$2:$B$4678,2))</f>
      </c>
      <c r="C18" s="115"/>
      <c r="D18" s="21"/>
      <c r="E18" s="81"/>
      <c r="F18" s="21"/>
      <c r="G18" s="82"/>
      <c r="H18" s="35"/>
      <c r="I18" s="83"/>
      <c r="J18" s="23"/>
      <c r="K18" s="26">
        <f t="shared" si="0"/>
        <v>0</v>
      </c>
      <c r="L18" s="29"/>
      <c r="M18" s="30">
        <f t="shared" si="1"/>
        <v>0</v>
      </c>
      <c r="N18" s="7">
        <f t="shared" si="2"/>
      </c>
      <c r="O18" s="36">
        <f t="shared" si="3"/>
        <v>0</v>
      </c>
    </row>
    <row r="19" spans="1:15" ht="24.75" customHeight="1" thickBot="1">
      <c r="A19" s="19"/>
      <c r="B19" s="96">
        <f>IF(ISERROR(VLOOKUP(A19,Teams!$A$2:$B$4678,2)),"",VLOOKUP(A19,Teams!$A$2:$B$4678,2))</f>
      </c>
      <c r="C19" s="115"/>
      <c r="D19" s="21"/>
      <c r="E19" s="81"/>
      <c r="F19" s="21"/>
      <c r="G19" s="82"/>
      <c r="H19" s="35"/>
      <c r="I19" s="83"/>
      <c r="J19" s="23"/>
      <c r="K19" s="26">
        <f t="shared" si="0"/>
        <v>0</v>
      </c>
      <c r="L19" s="29"/>
      <c r="M19" s="30">
        <f t="shared" si="1"/>
        <v>0</v>
      </c>
      <c r="N19" s="7">
        <f t="shared" si="2"/>
      </c>
      <c r="O19" s="36">
        <f t="shared" si="3"/>
        <v>0</v>
      </c>
    </row>
    <row r="20" spans="1:15" ht="24.75" customHeight="1" thickBot="1">
      <c r="A20" s="19"/>
      <c r="B20" s="96">
        <f>IF(ISERROR(VLOOKUP(A20,Teams!$A$2:$B$4678,2)),"",VLOOKUP(A20,Teams!$A$2:$B$4678,2))</f>
      </c>
      <c r="C20" s="115"/>
      <c r="D20" s="21"/>
      <c r="E20" s="81"/>
      <c r="F20" s="21"/>
      <c r="G20" s="82"/>
      <c r="H20" s="35"/>
      <c r="I20" s="83"/>
      <c r="J20" s="23"/>
      <c r="K20" s="26">
        <f t="shared" si="0"/>
        <v>0</v>
      </c>
      <c r="L20" s="29"/>
      <c r="M20" s="30">
        <f t="shared" si="1"/>
        <v>0</v>
      </c>
      <c r="N20" s="7">
        <f t="shared" si="2"/>
      </c>
      <c r="O20" s="36">
        <f t="shared" si="3"/>
        <v>0</v>
      </c>
    </row>
    <row r="21" spans="1:15" ht="24.75" customHeight="1" thickBot="1">
      <c r="A21" s="19"/>
      <c r="B21" s="96">
        <f>IF(ISERROR(VLOOKUP(A21,Teams!$A$2:$B$4678,2)),"",VLOOKUP(A21,Teams!$A$2:$B$4678,2))</f>
      </c>
      <c r="C21" s="115"/>
      <c r="D21" s="21"/>
      <c r="E21" s="81"/>
      <c r="F21" s="21"/>
      <c r="G21" s="82"/>
      <c r="H21" s="35"/>
      <c r="I21" s="83"/>
      <c r="J21" s="23"/>
      <c r="K21" s="26">
        <f t="shared" si="0"/>
        <v>0</v>
      </c>
      <c r="L21" s="29"/>
      <c r="M21" s="30">
        <f t="shared" si="1"/>
        <v>0</v>
      </c>
      <c r="N21" s="7">
        <f t="shared" si="2"/>
      </c>
      <c r="O21" s="36">
        <f t="shared" si="3"/>
        <v>0</v>
      </c>
    </row>
    <row r="22" spans="1:15" ht="24.75" customHeight="1" thickBot="1">
      <c r="A22" s="19"/>
      <c r="B22" s="96">
        <f>IF(ISERROR(VLOOKUP(A22,Teams!$A$2:$B$4678,2)),"",VLOOKUP(A22,Teams!$A$2:$B$4678,2))</f>
      </c>
      <c r="C22" s="115"/>
      <c r="D22" s="21"/>
      <c r="E22" s="81"/>
      <c r="F22" s="21"/>
      <c r="G22" s="82"/>
      <c r="H22" s="35"/>
      <c r="I22" s="83"/>
      <c r="J22" s="23"/>
      <c r="K22" s="26">
        <f t="shared" si="0"/>
        <v>0</v>
      </c>
      <c r="L22" s="29"/>
      <c r="M22" s="30">
        <f t="shared" si="1"/>
        <v>0</v>
      </c>
      <c r="N22" s="7">
        <f t="shared" si="2"/>
      </c>
      <c r="O22" s="36">
        <f t="shared" si="3"/>
        <v>0</v>
      </c>
    </row>
    <row r="23" spans="1:15" ht="24.75" customHeight="1" thickBot="1">
      <c r="A23" s="19"/>
      <c r="B23" s="96">
        <f>IF(ISERROR(VLOOKUP(A23,Teams!$A$2:$B$4678,2)),"",VLOOKUP(A23,Teams!$A$2:$B$4678,2))</f>
      </c>
      <c r="C23" s="115"/>
      <c r="D23" s="21"/>
      <c r="E23" s="81"/>
      <c r="F23" s="21"/>
      <c r="G23" s="82"/>
      <c r="H23" s="35"/>
      <c r="I23" s="83"/>
      <c r="J23" s="23"/>
      <c r="K23" s="26">
        <f t="shared" si="0"/>
        <v>0</v>
      </c>
      <c r="L23" s="29"/>
      <c r="M23" s="30">
        <f t="shared" si="1"/>
        <v>0</v>
      </c>
      <c r="N23" s="7">
        <f t="shared" si="2"/>
      </c>
      <c r="O23" s="36">
        <f t="shared" si="3"/>
        <v>0</v>
      </c>
    </row>
    <row r="24" spans="1:15" ht="24.75" customHeight="1" thickBot="1">
      <c r="A24" s="19"/>
      <c r="B24" s="96">
        <f>IF(ISERROR(VLOOKUP(A24,Teams!$A$2:$B$4678,2)),"",VLOOKUP(A24,Teams!$A$2:$B$4678,2))</f>
      </c>
      <c r="C24" s="115"/>
      <c r="D24" s="21"/>
      <c r="E24" s="81"/>
      <c r="F24" s="21"/>
      <c r="G24" s="82"/>
      <c r="H24" s="35"/>
      <c r="I24" s="83"/>
      <c r="J24" s="23"/>
      <c r="K24" s="26">
        <f t="shared" si="0"/>
        <v>0</v>
      </c>
      <c r="L24" s="29"/>
      <c r="M24" s="30">
        <f t="shared" si="1"/>
        <v>0</v>
      </c>
      <c r="N24" s="7">
        <f t="shared" si="2"/>
      </c>
      <c r="O24" s="36">
        <f t="shared" si="3"/>
        <v>0</v>
      </c>
    </row>
    <row r="25" spans="1:15" ht="24.75" customHeight="1" thickBot="1">
      <c r="A25" s="19"/>
      <c r="B25" s="96">
        <f>IF(ISERROR(VLOOKUP(A25,Teams!$A$2:$B$4678,2)),"",VLOOKUP(A25,Teams!$A$2:$B$4678,2))</f>
      </c>
      <c r="C25" s="115"/>
      <c r="D25" s="21"/>
      <c r="E25" s="81"/>
      <c r="F25" s="21"/>
      <c r="G25" s="82"/>
      <c r="H25" s="35"/>
      <c r="I25" s="83"/>
      <c r="J25" s="23"/>
      <c r="K25" s="26">
        <f>J25-L25</f>
        <v>0</v>
      </c>
      <c r="L25" s="29"/>
      <c r="M25" s="30">
        <f>IF(K25=0,0,IF(ISERROR(RANK(K25,$K$17:$K$27)),"",RANK(K25,$K$17:$K$27)))</f>
        <v>0</v>
      </c>
      <c r="N25" s="7">
        <f>IF(ISERROR(RANK(I25,$I$17:$I$26)),"",(RANK(I25,$I$17:$I$26)))</f>
      </c>
      <c r="O25" s="36">
        <f>+E25+K25+G25</f>
        <v>0</v>
      </c>
    </row>
    <row r="26" spans="1:15" ht="24.75" customHeight="1" thickBot="1">
      <c r="A26" s="19"/>
      <c r="B26" s="96">
        <f>IF(ISERROR(VLOOKUP(A26,Teams!$A$2:$B$4678,2)),"",VLOOKUP(A26,Teams!$A$2:$B$4678,2))</f>
      </c>
      <c r="C26" s="115"/>
      <c r="D26" s="21"/>
      <c r="E26" s="81"/>
      <c r="F26" s="21"/>
      <c r="G26" s="82"/>
      <c r="H26" s="35"/>
      <c r="I26" s="83"/>
      <c r="J26" s="23"/>
      <c r="K26" s="26">
        <f>J26-L26</f>
        <v>0</v>
      </c>
      <c r="L26" s="29"/>
      <c r="M26" s="30">
        <f>IF(K26=0,0,IF(ISERROR(RANK(K26,$K$17:$K$27)),"",RANK(K26,$K$17:$K$27)))</f>
        <v>0</v>
      </c>
      <c r="N26" s="7">
        <f>IF(ISERROR(RANK(I26,$I$17:$I$26)),"",(RANK(I26,$I$17:$I$26)))</f>
      </c>
      <c r="O26" s="36">
        <f>+E26+K26+G26</f>
        <v>0</v>
      </c>
    </row>
    <row r="27" spans="1:15" ht="24.75" customHeight="1" thickBot="1">
      <c r="A27" s="19"/>
      <c r="B27" s="96">
        <f>IF(ISERROR(VLOOKUP(A27,Teams!$A$2:$B$4678,2)),"",VLOOKUP(A27,Teams!$A$2:$B$4678,2))</f>
      </c>
      <c r="C27" s="115"/>
      <c r="D27" s="21"/>
      <c r="E27" s="81"/>
      <c r="F27" s="21"/>
      <c r="G27" s="82"/>
      <c r="H27" s="35"/>
      <c r="I27" s="83"/>
      <c r="J27" s="23"/>
      <c r="K27" s="26">
        <f>J27-L27</f>
        <v>0</v>
      </c>
      <c r="L27" s="29"/>
      <c r="M27" s="30">
        <f>IF(K27=0,0,IF(ISERROR(RANK(K27,$K$17:$K$27)),"",RANK(K27,$K$17:$K$27)))</f>
        <v>0</v>
      </c>
      <c r="N27" s="7"/>
      <c r="O27" s="36">
        <f>+E27+K27+G27</f>
        <v>0</v>
      </c>
    </row>
    <row r="28" spans="1:15" ht="24.75" customHeight="1" thickBot="1">
      <c r="A28" s="19"/>
      <c r="B28" s="96">
        <f>IF(ISERROR(VLOOKUP(A28,Teams!$A$2:$B$4678,2)),"",VLOOKUP(A28,Teams!$A$2:$B$4678,2))</f>
      </c>
      <c r="C28" s="115"/>
      <c r="D28" s="21"/>
      <c r="E28" s="81"/>
      <c r="F28" s="21"/>
      <c r="G28" s="82"/>
      <c r="H28" s="35"/>
      <c r="I28" s="83"/>
      <c r="J28" s="23"/>
      <c r="K28" s="26">
        <f>J28-L28</f>
        <v>0</v>
      </c>
      <c r="L28" s="29"/>
      <c r="M28" s="30"/>
      <c r="N28" s="7"/>
      <c r="O28" s="36"/>
    </row>
    <row r="29" spans="1:15" ht="24.75" customHeight="1" thickBot="1">
      <c r="A29" s="19"/>
      <c r="B29" s="79" t="s">
        <v>29</v>
      </c>
      <c r="C29" s="115"/>
      <c r="D29" s="21">
        <f aca="true" t="shared" si="4" ref="D29:K29">SUM(D5:D28)</f>
        <v>0</v>
      </c>
      <c r="E29" s="81">
        <f t="shared" si="4"/>
        <v>0</v>
      </c>
      <c r="F29" s="21">
        <f t="shared" si="4"/>
        <v>0</v>
      </c>
      <c r="G29" s="81">
        <f t="shared" si="4"/>
        <v>0</v>
      </c>
      <c r="H29" s="35">
        <f t="shared" si="4"/>
        <v>0</v>
      </c>
      <c r="I29" s="81">
        <f t="shared" si="4"/>
        <v>0</v>
      </c>
      <c r="J29" s="23">
        <f t="shared" si="4"/>
        <v>0</v>
      </c>
      <c r="K29" s="83">
        <f t="shared" si="4"/>
        <v>0</v>
      </c>
      <c r="L29" s="29">
        <f>SUM(L5:L28)</f>
        <v>0</v>
      </c>
      <c r="M29" s="30"/>
      <c r="N29" s="7"/>
      <c r="O29" s="36">
        <f>SUM(O5:O28)</f>
        <v>0</v>
      </c>
    </row>
  </sheetData>
  <sheetProtection/>
  <printOptions/>
  <pageMargins left="0" right="0" top="0" bottom="0" header="0" footer="0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4">
      <selection activeCell="B37" sqref="B37"/>
    </sheetView>
  </sheetViews>
  <sheetFormatPr defaultColWidth="9.140625" defaultRowHeight="12.75"/>
  <cols>
    <col min="1" max="1" width="9.140625" style="72" customWidth="1"/>
    <col min="2" max="2" width="33.421875" style="66" customWidth="1"/>
    <col min="3" max="4" width="9.140625" style="72" customWidth="1"/>
    <col min="5" max="16384" width="9.140625" style="65" customWidth="1"/>
  </cols>
  <sheetData>
    <row r="1" spans="1:4" ht="18.75" thickBot="1">
      <c r="A1" s="69" t="s">
        <v>0</v>
      </c>
      <c r="B1" s="68" t="s">
        <v>1</v>
      </c>
      <c r="C1" s="73" t="s">
        <v>59</v>
      </c>
      <c r="D1" s="74" t="s">
        <v>60</v>
      </c>
    </row>
    <row r="2" spans="1:4" ht="18">
      <c r="A2" s="71">
        <v>1</v>
      </c>
      <c r="B2" s="67" t="s">
        <v>82</v>
      </c>
      <c r="C2" s="71" t="s">
        <v>72</v>
      </c>
      <c r="D2" s="71" t="s">
        <v>72</v>
      </c>
    </row>
    <row r="3" spans="1:4" ht="18">
      <c r="A3" s="71">
        <v>2</v>
      </c>
      <c r="B3" s="67" t="s">
        <v>23</v>
      </c>
      <c r="C3" s="71" t="s">
        <v>72</v>
      </c>
      <c r="D3" s="71" t="s">
        <v>72</v>
      </c>
    </row>
    <row r="4" spans="1:4" ht="18">
      <c r="A4" s="70">
        <v>3</v>
      </c>
      <c r="B4" s="67" t="s">
        <v>33</v>
      </c>
      <c r="C4" s="71"/>
      <c r="D4" s="71"/>
    </row>
    <row r="5" spans="1:4" ht="18">
      <c r="A5" s="71">
        <v>4</v>
      </c>
      <c r="B5" s="67" t="s">
        <v>61</v>
      </c>
      <c r="C5" s="71"/>
      <c r="D5" s="71"/>
    </row>
    <row r="6" spans="1:4" ht="18">
      <c r="A6" s="71">
        <v>5</v>
      </c>
      <c r="B6" s="67" t="s">
        <v>54</v>
      </c>
      <c r="C6" s="71" t="s">
        <v>72</v>
      </c>
      <c r="D6" s="71" t="s">
        <v>72</v>
      </c>
    </row>
    <row r="7" spans="1:4" ht="18">
      <c r="A7" s="70">
        <v>6</v>
      </c>
      <c r="B7" s="67"/>
      <c r="C7" s="71"/>
      <c r="D7" s="71"/>
    </row>
    <row r="8" spans="1:4" ht="18">
      <c r="A8" s="70">
        <v>7</v>
      </c>
      <c r="B8" s="67"/>
      <c r="C8" s="71"/>
      <c r="D8" s="71"/>
    </row>
    <row r="9" spans="1:4" ht="18">
      <c r="A9" s="70">
        <v>8</v>
      </c>
      <c r="B9" s="67" t="s">
        <v>24</v>
      </c>
      <c r="C9" s="71"/>
      <c r="D9" s="71"/>
    </row>
    <row r="10" spans="1:4" ht="18">
      <c r="A10" s="71">
        <v>9</v>
      </c>
      <c r="B10" s="67" t="s">
        <v>67</v>
      </c>
      <c r="C10" s="71" t="s">
        <v>72</v>
      </c>
      <c r="D10" s="71" t="s">
        <v>72</v>
      </c>
    </row>
    <row r="11" spans="1:4" ht="18">
      <c r="A11" s="71">
        <v>10</v>
      </c>
      <c r="B11" s="67" t="s">
        <v>76</v>
      </c>
      <c r="C11" s="71" t="s">
        <v>72</v>
      </c>
      <c r="D11" s="71" t="s">
        <v>72</v>
      </c>
    </row>
    <row r="12" spans="1:4" ht="18">
      <c r="A12" s="71">
        <v>11</v>
      </c>
      <c r="B12" s="67" t="s">
        <v>53</v>
      </c>
      <c r="C12" s="71"/>
      <c r="D12" s="71"/>
    </row>
    <row r="13" spans="1:4" ht="18">
      <c r="A13" s="71">
        <v>12</v>
      </c>
      <c r="B13" s="67" t="s">
        <v>25</v>
      </c>
      <c r="C13" s="71" t="s">
        <v>72</v>
      </c>
      <c r="D13" s="71" t="s">
        <v>72</v>
      </c>
    </row>
    <row r="14" spans="1:4" ht="18">
      <c r="A14" s="70">
        <v>13</v>
      </c>
      <c r="B14" s="67" t="s">
        <v>55</v>
      </c>
      <c r="C14" s="71" t="s">
        <v>72</v>
      </c>
      <c r="D14" s="71" t="s">
        <v>72</v>
      </c>
    </row>
    <row r="15" spans="1:4" ht="18">
      <c r="A15" s="71">
        <v>14</v>
      </c>
      <c r="B15" s="67" t="s">
        <v>84</v>
      </c>
      <c r="C15" s="71" t="s">
        <v>72</v>
      </c>
      <c r="D15" s="71" t="s">
        <v>72</v>
      </c>
    </row>
    <row r="16" spans="1:4" ht="18">
      <c r="A16" s="71">
        <v>15</v>
      </c>
      <c r="B16" s="67" t="s">
        <v>26</v>
      </c>
      <c r="C16" s="71"/>
      <c r="D16" s="71"/>
    </row>
    <row r="17" spans="1:4" ht="18">
      <c r="A17" s="71">
        <v>16</v>
      </c>
      <c r="B17" s="67" t="s">
        <v>65</v>
      </c>
      <c r="C17" s="71"/>
      <c r="D17" s="71"/>
    </row>
    <row r="18" spans="1:4" ht="18">
      <c r="A18" s="71">
        <v>17</v>
      </c>
      <c r="B18" s="67" t="s">
        <v>73</v>
      </c>
      <c r="C18" s="71" t="s">
        <v>72</v>
      </c>
      <c r="D18" s="71" t="s">
        <v>72</v>
      </c>
    </row>
    <row r="19" spans="1:4" ht="18">
      <c r="A19" s="70">
        <v>18</v>
      </c>
      <c r="B19" s="67" t="s">
        <v>66</v>
      </c>
      <c r="C19" s="71"/>
      <c r="D19" s="71"/>
    </row>
    <row r="20" spans="1:4" ht="18">
      <c r="A20" s="71">
        <v>19</v>
      </c>
      <c r="B20" s="67" t="s">
        <v>81</v>
      </c>
      <c r="C20" s="71" t="s">
        <v>72</v>
      </c>
      <c r="D20" s="71" t="s">
        <v>72</v>
      </c>
    </row>
    <row r="21" spans="1:4" ht="18">
      <c r="A21" s="71">
        <v>20</v>
      </c>
      <c r="B21" s="67" t="s">
        <v>68</v>
      </c>
      <c r="C21" s="71" t="s">
        <v>72</v>
      </c>
      <c r="D21" s="71" t="s">
        <v>72</v>
      </c>
    </row>
    <row r="22" spans="1:4" ht="18">
      <c r="A22" s="71">
        <v>21</v>
      </c>
      <c r="B22" s="67" t="s">
        <v>64</v>
      </c>
      <c r="C22" s="71" t="s">
        <v>72</v>
      </c>
      <c r="D22" s="71" t="s">
        <v>72</v>
      </c>
    </row>
    <row r="23" spans="1:4" ht="18">
      <c r="A23" s="71">
        <v>22</v>
      </c>
      <c r="B23" s="67" t="s">
        <v>75</v>
      </c>
      <c r="C23" s="71" t="s">
        <v>72</v>
      </c>
      <c r="D23" s="71" t="s">
        <v>72</v>
      </c>
    </row>
    <row r="24" spans="1:4" ht="18">
      <c r="A24" s="71">
        <v>23</v>
      </c>
      <c r="B24" s="67"/>
      <c r="C24" s="71"/>
      <c r="D24" s="71"/>
    </row>
    <row r="25" spans="1:4" ht="18">
      <c r="A25" s="71">
        <v>24</v>
      </c>
      <c r="B25" s="67" t="s">
        <v>63</v>
      </c>
      <c r="C25" s="71" t="s">
        <v>72</v>
      </c>
      <c r="D25" s="71" t="s">
        <v>72</v>
      </c>
    </row>
    <row r="26" spans="1:4" ht="18">
      <c r="A26" s="71">
        <v>25</v>
      </c>
      <c r="B26" s="67" t="s">
        <v>56</v>
      </c>
      <c r="C26" s="71" t="s">
        <v>72</v>
      </c>
      <c r="D26" s="71" t="s">
        <v>72</v>
      </c>
    </row>
    <row r="27" spans="1:4" ht="18">
      <c r="A27" s="71">
        <v>26</v>
      </c>
      <c r="B27" s="67" t="s">
        <v>99</v>
      </c>
      <c r="C27" s="71" t="s">
        <v>100</v>
      </c>
      <c r="D27" s="71"/>
    </row>
    <row r="28" spans="1:4" ht="18">
      <c r="A28" s="71">
        <v>27</v>
      </c>
      <c r="B28" s="67" t="s">
        <v>69</v>
      </c>
      <c r="C28" s="71" t="s">
        <v>72</v>
      </c>
      <c r="D28" s="71" t="s">
        <v>72</v>
      </c>
    </row>
    <row r="29" spans="1:4" ht="18">
      <c r="A29" s="70">
        <v>28</v>
      </c>
      <c r="B29" s="67" t="s">
        <v>70</v>
      </c>
      <c r="C29" s="71"/>
      <c r="D29" s="71"/>
    </row>
    <row r="30" spans="1:4" ht="18">
      <c r="A30" s="71">
        <v>29</v>
      </c>
      <c r="B30" s="67" t="s">
        <v>74</v>
      </c>
      <c r="C30" s="71" t="s">
        <v>72</v>
      </c>
      <c r="D30" s="71" t="s">
        <v>72</v>
      </c>
    </row>
    <row r="31" spans="1:4" ht="18">
      <c r="A31" s="71">
        <v>30</v>
      </c>
      <c r="B31" s="67"/>
      <c r="C31" s="71"/>
      <c r="D31" s="71"/>
    </row>
    <row r="32" spans="1:4" ht="18">
      <c r="A32" s="71">
        <v>31</v>
      </c>
      <c r="B32" s="67" t="s">
        <v>57</v>
      </c>
      <c r="C32" s="71"/>
      <c r="D32" s="71"/>
    </row>
    <row r="33" spans="1:4" ht="18">
      <c r="A33" s="71">
        <v>32</v>
      </c>
      <c r="B33" s="67"/>
      <c r="C33" s="71"/>
      <c r="D33" s="71"/>
    </row>
    <row r="34" spans="1:4" ht="18">
      <c r="A34" s="71">
        <v>33</v>
      </c>
      <c r="B34" s="67" t="s">
        <v>91</v>
      </c>
      <c r="C34" s="71" t="s">
        <v>72</v>
      </c>
      <c r="D34" s="71"/>
    </row>
    <row r="35" spans="1:4" ht="18">
      <c r="A35" s="71">
        <v>34</v>
      </c>
      <c r="B35" s="67" t="s">
        <v>97</v>
      </c>
      <c r="C35" s="71"/>
      <c r="D35" s="71"/>
    </row>
    <row r="36" spans="1:4" ht="18">
      <c r="A36" s="70">
        <v>35</v>
      </c>
      <c r="B36" s="67" t="s">
        <v>98</v>
      </c>
      <c r="C36" s="71"/>
      <c r="D36" s="71"/>
    </row>
    <row r="37" spans="1:4" ht="18">
      <c r="A37" s="71">
        <v>36</v>
      </c>
      <c r="B37" s="67" t="s">
        <v>107</v>
      </c>
      <c r="C37" s="71"/>
      <c r="D37" s="71"/>
    </row>
    <row r="38" spans="1:4" ht="18">
      <c r="A38" s="71"/>
      <c r="B38" s="67"/>
      <c r="C38" s="71"/>
      <c r="D38" s="71"/>
    </row>
    <row r="39" spans="1:4" ht="18">
      <c r="A39" s="70"/>
      <c r="B39" s="67"/>
      <c r="C39" s="71"/>
      <c r="D39" s="71"/>
    </row>
    <row r="40" spans="1:4" ht="18">
      <c r="A40" s="71"/>
      <c r="B40" s="67"/>
      <c r="C40" s="71"/>
      <c r="D40" s="71"/>
    </row>
    <row r="41" spans="1:4" ht="18">
      <c r="A41" s="71"/>
      <c r="B41" s="67"/>
      <c r="C41" s="71"/>
      <c r="D41" s="71"/>
    </row>
    <row r="42" spans="1:4" ht="18">
      <c r="A42" s="70"/>
      <c r="B42" s="67"/>
      <c r="C42" s="71"/>
      <c r="D42" s="71"/>
    </row>
    <row r="43" spans="1:4" ht="18">
      <c r="A43" s="71"/>
      <c r="B43" s="67"/>
      <c r="C43" s="71"/>
      <c r="D43" s="71"/>
    </row>
    <row r="44" spans="1:4" ht="18">
      <c r="A44" s="71"/>
      <c r="B44" s="67"/>
      <c r="C44" s="71"/>
      <c r="D44" s="71"/>
    </row>
    <row r="45" spans="1:4" ht="18">
      <c r="A45" s="71"/>
      <c r="B45" s="67"/>
      <c r="C45" s="71"/>
      <c r="D45" s="71"/>
    </row>
    <row r="46" spans="1:4" ht="18">
      <c r="A46" s="71"/>
      <c r="B46" s="67"/>
      <c r="C46" s="71"/>
      <c r="D46" s="71"/>
    </row>
  </sheetData>
  <sheetProtection/>
  <printOptions/>
  <pageMargins left="0.25" right="0.25" top="0.75" bottom="0.75" header="0.3" footer="0.3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zoomScale="160" zoomScaleNormal="160" zoomScalePageLayoutView="0" workbookViewId="0" topLeftCell="A1">
      <pane ySplit="11" topLeftCell="A22" activePane="bottomLeft" state="frozen"/>
      <selection pane="topLeft" activeCell="A1" sqref="A1"/>
      <selection pane="bottomLeft" activeCell="J7" sqref="J7"/>
    </sheetView>
  </sheetViews>
  <sheetFormatPr defaultColWidth="10.140625" defaultRowHeight="12.75"/>
  <cols>
    <col min="1" max="5" width="10.140625" style="56" customWidth="1"/>
    <col min="6" max="6" width="3.57421875" style="56" customWidth="1"/>
    <col min="7" max="7" width="10.140625" style="56" customWidth="1"/>
    <col min="8" max="8" width="4.00390625" style="56" customWidth="1"/>
    <col min="9" max="16384" width="10.140625" style="56" customWidth="1"/>
  </cols>
  <sheetData>
    <row r="1" spans="1:9" ht="15">
      <c r="A1" s="131" t="s">
        <v>43</v>
      </c>
      <c r="B1" s="131"/>
      <c r="C1" s="131"/>
      <c r="D1" s="131"/>
      <c r="E1" s="131"/>
      <c r="F1" s="131"/>
      <c r="G1" s="131"/>
      <c r="H1" s="131"/>
      <c r="I1" s="131"/>
    </row>
    <row r="4" spans="1:7" ht="14.25">
      <c r="A4" s="56" t="s">
        <v>44</v>
      </c>
      <c r="C4" s="57">
        <v>30</v>
      </c>
      <c r="E4" s="56" t="s">
        <v>45</v>
      </c>
      <c r="G4" s="57">
        <v>1</v>
      </c>
    </row>
    <row r="5" spans="1:7" ht="14.25">
      <c r="A5" s="56" t="s">
        <v>46</v>
      </c>
      <c r="C5" s="57">
        <v>11</v>
      </c>
      <c r="E5" s="56" t="s">
        <v>12</v>
      </c>
      <c r="G5" s="57">
        <v>5</v>
      </c>
    </row>
    <row r="6" spans="1:7" ht="14.25">
      <c r="A6" s="56" t="s">
        <v>47</v>
      </c>
      <c r="C6" s="58">
        <v>1</v>
      </c>
      <c r="E6" s="56" t="s">
        <v>48</v>
      </c>
      <c r="G6" s="57">
        <v>5</v>
      </c>
    </row>
    <row r="7" spans="2:7" ht="14.25">
      <c r="B7" s="58"/>
      <c r="E7" s="56" t="s">
        <v>49</v>
      </c>
      <c r="G7" s="57">
        <v>8</v>
      </c>
    </row>
    <row r="8" ht="14.25">
      <c r="E8" s="59"/>
    </row>
    <row r="9" spans="1:9" ht="14.25">
      <c r="A9" s="56" t="s">
        <v>50</v>
      </c>
      <c r="B9" s="60">
        <v>1</v>
      </c>
      <c r="C9" s="60">
        <v>2</v>
      </c>
      <c r="D9" s="60">
        <v>3</v>
      </c>
      <c r="E9" s="56" t="s">
        <v>51</v>
      </c>
      <c r="G9" s="56" t="s">
        <v>12</v>
      </c>
      <c r="I9" s="56" t="s">
        <v>52</v>
      </c>
    </row>
    <row r="10" spans="1:7" ht="14.25">
      <c r="A10" s="56" t="s">
        <v>51</v>
      </c>
      <c r="B10" s="61">
        <v>0.6</v>
      </c>
      <c r="C10" s="61">
        <v>0.4</v>
      </c>
      <c r="D10" s="60"/>
      <c r="E10" s="61">
        <f>SUM(B10:D10)</f>
        <v>1</v>
      </c>
      <c r="G10" s="60"/>
    </row>
    <row r="11" spans="2:8" ht="14.25">
      <c r="B11" s="61">
        <v>0.5</v>
      </c>
      <c r="C11" s="61">
        <v>0.3</v>
      </c>
      <c r="D11" s="61">
        <v>0.2</v>
      </c>
      <c r="E11" s="61">
        <f>SUM(B11:D11)</f>
        <v>1</v>
      </c>
      <c r="G11" s="62">
        <v>1</v>
      </c>
      <c r="H11" s="61"/>
    </row>
    <row r="12" spans="1:9" ht="14.25">
      <c r="A12" s="56">
        <v>1</v>
      </c>
      <c r="B12" s="59">
        <f aca="true" t="shared" si="0" ref="B12:B20">(A12*$C$5)*$G$11</f>
        <v>11</v>
      </c>
      <c r="C12" s="59">
        <v>0</v>
      </c>
      <c r="D12" s="59">
        <v>0</v>
      </c>
      <c r="E12" s="59">
        <f aca="true" t="shared" si="1" ref="E12:E46">$C$5*$C$6*A12</f>
        <v>11</v>
      </c>
      <c r="G12" s="59">
        <f aca="true" t="shared" si="2" ref="G12:G46">(A12*$G$5)*$G$11</f>
        <v>5</v>
      </c>
      <c r="H12" s="61"/>
      <c r="I12" s="59">
        <f>+E12+G12</f>
        <v>16</v>
      </c>
    </row>
    <row r="13" spans="1:9" ht="14.25">
      <c r="A13" s="56">
        <v>2</v>
      </c>
      <c r="B13" s="59">
        <f t="shared" si="0"/>
        <v>22</v>
      </c>
      <c r="C13" s="59">
        <v>0</v>
      </c>
      <c r="D13" s="59">
        <v>0</v>
      </c>
      <c r="E13" s="59">
        <f t="shared" si="1"/>
        <v>22</v>
      </c>
      <c r="G13" s="59">
        <f t="shared" si="2"/>
        <v>10</v>
      </c>
      <c r="H13" s="61"/>
      <c r="I13" s="59">
        <f aca="true" t="shared" si="3" ref="I13:I46">+E13+G13</f>
        <v>32</v>
      </c>
    </row>
    <row r="14" spans="1:9" ht="14.25">
      <c r="A14" s="56">
        <v>3</v>
      </c>
      <c r="B14" s="59">
        <f t="shared" si="0"/>
        <v>33</v>
      </c>
      <c r="C14" s="59">
        <v>0</v>
      </c>
      <c r="D14" s="59">
        <v>0</v>
      </c>
      <c r="E14" s="59">
        <f t="shared" si="1"/>
        <v>33</v>
      </c>
      <c r="G14" s="59">
        <f t="shared" si="2"/>
        <v>15</v>
      </c>
      <c r="H14" s="61"/>
      <c r="I14" s="59">
        <f t="shared" si="3"/>
        <v>48</v>
      </c>
    </row>
    <row r="15" spans="1:9" ht="14.25">
      <c r="A15" s="56">
        <v>4</v>
      </c>
      <c r="B15" s="59">
        <f t="shared" si="0"/>
        <v>44</v>
      </c>
      <c r="C15" s="59">
        <v>0</v>
      </c>
      <c r="D15" s="59">
        <v>0</v>
      </c>
      <c r="E15" s="59">
        <f t="shared" si="1"/>
        <v>44</v>
      </c>
      <c r="G15" s="59">
        <f t="shared" si="2"/>
        <v>20</v>
      </c>
      <c r="H15" s="61"/>
      <c r="I15" s="59">
        <f t="shared" si="3"/>
        <v>64</v>
      </c>
    </row>
    <row r="16" spans="1:9" ht="14.25">
      <c r="A16" s="56">
        <v>5</v>
      </c>
      <c r="B16" s="59">
        <f t="shared" si="0"/>
        <v>55</v>
      </c>
      <c r="C16" s="59">
        <v>0</v>
      </c>
      <c r="D16" s="59">
        <v>0</v>
      </c>
      <c r="E16" s="59">
        <f t="shared" si="1"/>
        <v>55</v>
      </c>
      <c r="G16" s="59">
        <f t="shared" si="2"/>
        <v>25</v>
      </c>
      <c r="H16" s="61"/>
      <c r="I16" s="59">
        <f t="shared" si="3"/>
        <v>80</v>
      </c>
    </row>
    <row r="17" spans="1:9" ht="14.25">
      <c r="A17" s="56">
        <v>6</v>
      </c>
      <c r="B17" s="59">
        <f t="shared" si="0"/>
        <v>66</v>
      </c>
      <c r="C17" s="59">
        <v>0</v>
      </c>
      <c r="D17" s="59">
        <v>0</v>
      </c>
      <c r="E17" s="59">
        <f t="shared" si="1"/>
        <v>66</v>
      </c>
      <c r="G17" s="59">
        <f t="shared" si="2"/>
        <v>30</v>
      </c>
      <c r="H17" s="61"/>
      <c r="I17" s="59">
        <f t="shared" si="3"/>
        <v>96</v>
      </c>
    </row>
    <row r="18" spans="1:9" ht="14.25">
      <c r="A18" s="56">
        <v>7</v>
      </c>
      <c r="B18" s="59">
        <f t="shared" si="0"/>
        <v>77</v>
      </c>
      <c r="C18" s="59">
        <v>0</v>
      </c>
      <c r="D18" s="59">
        <v>0</v>
      </c>
      <c r="E18" s="59">
        <f t="shared" si="1"/>
        <v>77</v>
      </c>
      <c r="G18" s="59">
        <f t="shared" si="2"/>
        <v>35</v>
      </c>
      <c r="H18" s="61"/>
      <c r="I18" s="59">
        <f t="shared" si="3"/>
        <v>112</v>
      </c>
    </row>
    <row r="19" spans="1:9" ht="14.25">
      <c r="A19" s="56">
        <v>8</v>
      </c>
      <c r="B19" s="59">
        <f t="shared" si="0"/>
        <v>88</v>
      </c>
      <c r="C19" s="59">
        <v>0</v>
      </c>
      <c r="D19" s="59">
        <v>0</v>
      </c>
      <c r="E19" s="59">
        <f t="shared" si="1"/>
        <v>88</v>
      </c>
      <c r="G19" s="59">
        <f t="shared" si="2"/>
        <v>40</v>
      </c>
      <c r="H19" s="61"/>
      <c r="I19" s="59">
        <f t="shared" si="3"/>
        <v>128</v>
      </c>
    </row>
    <row r="20" spans="1:9" ht="14.25">
      <c r="A20" s="56">
        <v>9</v>
      </c>
      <c r="B20" s="59">
        <f t="shared" si="0"/>
        <v>99</v>
      </c>
      <c r="C20" s="59">
        <v>0</v>
      </c>
      <c r="D20" s="59">
        <v>0</v>
      </c>
      <c r="E20" s="59">
        <f t="shared" si="1"/>
        <v>99</v>
      </c>
      <c r="G20" s="59">
        <f t="shared" si="2"/>
        <v>45</v>
      </c>
      <c r="H20" s="61"/>
      <c r="I20" s="59">
        <f t="shared" si="3"/>
        <v>144</v>
      </c>
    </row>
    <row r="21" spans="1:11" ht="14.25">
      <c r="A21" s="56">
        <v>10</v>
      </c>
      <c r="B21" s="59">
        <f>+(A21*$C$5)*$B$10</f>
        <v>66</v>
      </c>
      <c r="C21" s="59">
        <f>+(A21*$C$5)*$C$10</f>
        <v>44</v>
      </c>
      <c r="D21" s="59">
        <v>0</v>
      </c>
      <c r="E21" s="59">
        <f t="shared" si="1"/>
        <v>110</v>
      </c>
      <c r="F21" s="63"/>
      <c r="G21" s="59">
        <f t="shared" si="2"/>
        <v>50</v>
      </c>
      <c r="H21" s="61"/>
      <c r="I21" s="59">
        <f t="shared" si="3"/>
        <v>160</v>
      </c>
      <c r="K21" s="59"/>
    </row>
    <row r="22" spans="1:9" ht="14.25">
      <c r="A22" s="56">
        <v>11</v>
      </c>
      <c r="B22" s="59">
        <v>73</v>
      </c>
      <c r="C22" s="59">
        <v>48</v>
      </c>
      <c r="D22" s="59">
        <v>0</v>
      </c>
      <c r="E22" s="59">
        <f t="shared" si="1"/>
        <v>121</v>
      </c>
      <c r="F22" s="63"/>
      <c r="G22" s="59">
        <f t="shared" si="2"/>
        <v>55</v>
      </c>
      <c r="H22" s="61"/>
      <c r="I22" s="59">
        <f t="shared" si="3"/>
        <v>176</v>
      </c>
    </row>
    <row r="23" spans="1:9" ht="14.25">
      <c r="A23" s="56">
        <v>12</v>
      </c>
      <c r="B23" s="59">
        <v>79</v>
      </c>
      <c r="C23" s="59">
        <v>53</v>
      </c>
      <c r="D23" s="59">
        <v>0</v>
      </c>
      <c r="E23" s="59">
        <f t="shared" si="1"/>
        <v>132</v>
      </c>
      <c r="F23" s="63"/>
      <c r="G23" s="59">
        <f t="shared" si="2"/>
        <v>60</v>
      </c>
      <c r="H23" s="61"/>
      <c r="I23" s="59">
        <f t="shared" si="3"/>
        <v>192</v>
      </c>
    </row>
    <row r="24" spans="1:9" ht="14.25">
      <c r="A24" s="56">
        <v>13</v>
      </c>
      <c r="B24" s="59">
        <v>86</v>
      </c>
      <c r="C24" s="59">
        <v>57</v>
      </c>
      <c r="D24" s="59">
        <v>0</v>
      </c>
      <c r="E24" s="59">
        <f t="shared" si="1"/>
        <v>143</v>
      </c>
      <c r="F24" s="63"/>
      <c r="G24" s="59">
        <f t="shared" si="2"/>
        <v>65</v>
      </c>
      <c r="H24" s="61"/>
      <c r="I24" s="59">
        <f t="shared" si="3"/>
        <v>208</v>
      </c>
    </row>
    <row r="25" spans="1:9" ht="14.25">
      <c r="A25" s="56">
        <v>14</v>
      </c>
      <c r="B25" s="59">
        <v>92</v>
      </c>
      <c r="C25" s="59">
        <v>62</v>
      </c>
      <c r="D25" s="59">
        <v>0</v>
      </c>
      <c r="E25" s="59">
        <f t="shared" si="1"/>
        <v>154</v>
      </c>
      <c r="F25" s="63"/>
      <c r="G25" s="59">
        <f t="shared" si="2"/>
        <v>70</v>
      </c>
      <c r="H25" s="61"/>
      <c r="I25" s="59">
        <f t="shared" si="3"/>
        <v>224</v>
      </c>
    </row>
    <row r="26" spans="1:9" ht="14.25">
      <c r="A26" s="56">
        <v>15</v>
      </c>
      <c r="B26" s="59">
        <v>83</v>
      </c>
      <c r="C26" s="59">
        <v>50</v>
      </c>
      <c r="D26" s="59">
        <f>+(A26*$C$5)*$D$11</f>
        <v>33</v>
      </c>
      <c r="E26" s="59">
        <f t="shared" si="1"/>
        <v>165</v>
      </c>
      <c r="G26" s="59">
        <f t="shared" si="2"/>
        <v>75</v>
      </c>
      <c r="I26" s="59">
        <f t="shared" si="3"/>
        <v>240</v>
      </c>
    </row>
    <row r="27" spans="1:11" ht="14.25">
      <c r="A27" s="56">
        <v>16</v>
      </c>
      <c r="B27" s="59">
        <f aca="true" t="shared" si="4" ref="B27:B45">+(A27*$C$5)*$B$11</f>
        <v>88</v>
      </c>
      <c r="C27" s="59">
        <v>53</v>
      </c>
      <c r="D27" s="59">
        <v>35</v>
      </c>
      <c r="E27" s="59">
        <f t="shared" si="1"/>
        <v>176</v>
      </c>
      <c r="G27" s="59">
        <f t="shared" si="2"/>
        <v>80</v>
      </c>
      <c r="I27" s="59">
        <f t="shared" si="3"/>
        <v>256</v>
      </c>
      <c r="K27" s="59"/>
    </row>
    <row r="28" spans="1:9" ht="14.25">
      <c r="A28" s="56">
        <v>17</v>
      </c>
      <c r="B28" s="59">
        <v>94</v>
      </c>
      <c r="C28" s="59">
        <v>56</v>
      </c>
      <c r="D28" s="59">
        <v>37</v>
      </c>
      <c r="E28" s="59">
        <f t="shared" si="1"/>
        <v>187</v>
      </c>
      <c r="G28" s="59">
        <f t="shared" si="2"/>
        <v>85</v>
      </c>
      <c r="I28" s="59">
        <f t="shared" si="3"/>
        <v>272</v>
      </c>
    </row>
    <row r="29" spans="1:9" ht="14.25">
      <c r="A29" s="56">
        <v>18</v>
      </c>
      <c r="B29" s="59">
        <f t="shared" si="4"/>
        <v>99</v>
      </c>
      <c r="C29" s="59">
        <v>59</v>
      </c>
      <c r="D29" s="59">
        <v>40</v>
      </c>
      <c r="E29" s="59">
        <f t="shared" si="1"/>
        <v>198</v>
      </c>
      <c r="G29" s="59">
        <f t="shared" si="2"/>
        <v>90</v>
      </c>
      <c r="I29" s="59">
        <f t="shared" si="3"/>
        <v>288</v>
      </c>
    </row>
    <row r="30" spans="1:9" ht="14.25">
      <c r="A30" s="56">
        <v>19</v>
      </c>
      <c r="B30" s="59">
        <v>105</v>
      </c>
      <c r="C30" s="59">
        <v>63</v>
      </c>
      <c r="D30" s="59">
        <v>42</v>
      </c>
      <c r="E30" s="59">
        <f t="shared" si="1"/>
        <v>209</v>
      </c>
      <c r="G30" s="59">
        <f t="shared" si="2"/>
        <v>95</v>
      </c>
      <c r="I30" s="59">
        <f t="shared" si="3"/>
        <v>304</v>
      </c>
    </row>
    <row r="31" spans="1:9" ht="14.25">
      <c r="A31" s="56">
        <v>20</v>
      </c>
      <c r="B31" s="59">
        <f t="shared" si="4"/>
        <v>110</v>
      </c>
      <c r="C31" s="59">
        <f>+(A31*$C$5)*$C$11</f>
        <v>66</v>
      </c>
      <c r="D31" s="59">
        <f>+(A31*$C$5)*$D$11</f>
        <v>44</v>
      </c>
      <c r="E31" s="59">
        <f t="shared" si="1"/>
        <v>220</v>
      </c>
      <c r="G31" s="59">
        <f t="shared" si="2"/>
        <v>100</v>
      </c>
      <c r="I31" s="59">
        <f t="shared" si="3"/>
        <v>320</v>
      </c>
    </row>
    <row r="32" spans="1:9" ht="14.25">
      <c r="A32" s="56">
        <v>21</v>
      </c>
      <c r="B32" s="59">
        <v>116</v>
      </c>
      <c r="C32" s="59">
        <v>69</v>
      </c>
      <c r="D32" s="59">
        <v>46</v>
      </c>
      <c r="E32" s="59">
        <f t="shared" si="1"/>
        <v>231</v>
      </c>
      <c r="G32" s="59">
        <f t="shared" si="2"/>
        <v>105</v>
      </c>
      <c r="I32" s="59">
        <f t="shared" si="3"/>
        <v>336</v>
      </c>
    </row>
    <row r="33" spans="1:11" ht="14.25">
      <c r="A33" s="56">
        <v>22</v>
      </c>
      <c r="B33" s="59">
        <f t="shared" si="4"/>
        <v>121</v>
      </c>
      <c r="C33" s="59">
        <v>73</v>
      </c>
      <c r="D33" s="59">
        <v>48</v>
      </c>
      <c r="E33" s="59">
        <f t="shared" si="1"/>
        <v>242</v>
      </c>
      <c r="G33" s="59">
        <f t="shared" si="2"/>
        <v>110</v>
      </c>
      <c r="I33" s="59">
        <f t="shared" si="3"/>
        <v>352</v>
      </c>
      <c r="K33" s="59"/>
    </row>
    <row r="34" spans="1:9" ht="14.25">
      <c r="A34" s="56">
        <v>23</v>
      </c>
      <c r="B34" s="59">
        <v>127</v>
      </c>
      <c r="C34" s="59">
        <v>76</v>
      </c>
      <c r="D34" s="59">
        <v>51</v>
      </c>
      <c r="E34" s="59">
        <f>+B34+C34+D34</f>
        <v>254</v>
      </c>
      <c r="G34" s="59">
        <f t="shared" si="2"/>
        <v>115</v>
      </c>
      <c r="I34" s="59">
        <f t="shared" si="3"/>
        <v>369</v>
      </c>
    </row>
    <row r="35" spans="1:10" ht="14.25">
      <c r="A35" s="56">
        <v>24</v>
      </c>
      <c r="B35" s="59">
        <f t="shared" si="4"/>
        <v>132</v>
      </c>
      <c r="C35" s="59">
        <v>79</v>
      </c>
      <c r="D35" s="59">
        <v>53</v>
      </c>
      <c r="E35" s="59">
        <f t="shared" si="1"/>
        <v>264</v>
      </c>
      <c r="G35" s="59">
        <f t="shared" si="2"/>
        <v>120</v>
      </c>
      <c r="I35" s="59">
        <f t="shared" si="3"/>
        <v>384</v>
      </c>
      <c r="J35" s="59"/>
    </row>
    <row r="36" spans="1:10" ht="14.25">
      <c r="A36" s="56">
        <v>25</v>
      </c>
      <c r="B36" s="59">
        <v>138</v>
      </c>
      <c r="C36" s="59">
        <v>83</v>
      </c>
      <c r="D36" s="59">
        <f>+(A36*$C$5)*$D$11</f>
        <v>55</v>
      </c>
      <c r="E36" s="59">
        <f t="shared" si="1"/>
        <v>275</v>
      </c>
      <c r="G36" s="59">
        <f t="shared" si="2"/>
        <v>125</v>
      </c>
      <c r="I36" s="59">
        <f t="shared" si="3"/>
        <v>400</v>
      </c>
      <c r="J36" s="59"/>
    </row>
    <row r="37" spans="1:10" ht="14.25">
      <c r="A37" s="56">
        <v>26</v>
      </c>
      <c r="B37" s="59">
        <f t="shared" si="4"/>
        <v>143</v>
      </c>
      <c r="C37" s="59">
        <v>86</v>
      </c>
      <c r="D37" s="59">
        <v>57</v>
      </c>
      <c r="E37" s="59">
        <f t="shared" si="1"/>
        <v>286</v>
      </c>
      <c r="G37" s="59">
        <f t="shared" si="2"/>
        <v>130</v>
      </c>
      <c r="I37" s="59">
        <f t="shared" si="3"/>
        <v>416</v>
      </c>
      <c r="J37" s="59"/>
    </row>
    <row r="38" spans="1:10" ht="14.25">
      <c r="A38" s="56">
        <v>27</v>
      </c>
      <c r="B38" s="59">
        <v>149</v>
      </c>
      <c r="C38" s="59">
        <v>89</v>
      </c>
      <c r="D38" s="59">
        <v>59</v>
      </c>
      <c r="E38" s="59">
        <f>SUM(B38:D38)</f>
        <v>297</v>
      </c>
      <c r="G38" s="59">
        <f t="shared" si="2"/>
        <v>135</v>
      </c>
      <c r="I38" s="59">
        <f t="shared" si="3"/>
        <v>432</v>
      </c>
      <c r="J38" s="59"/>
    </row>
    <row r="39" spans="1:9" ht="14.25">
      <c r="A39" s="56">
        <v>28</v>
      </c>
      <c r="B39" s="59">
        <f t="shared" si="4"/>
        <v>154</v>
      </c>
      <c r="C39" s="59">
        <v>92</v>
      </c>
      <c r="D39" s="59">
        <v>62</v>
      </c>
      <c r="E39" s="59">
        <f>SUM(B39:D39)</f>
        <v>308</v>
      </c>
      <c r="G39" s="59">
        <f t="shared" si="2"/>
        <v>140</v>
      </c>
      <c r="I39" s="59">
        <f t="shared" si="3"/>
        <v>448</v>
      </c>
    </row>
    <row r="40" spans="1:9" ht="14.25">
      <c r="A40" s="56">
        <v>29</v>
      </c>
      <c r="B40" s="59">
        <v>160</v>
      </c>
      <c r="C40" s="59">
        <v>96</v>
      </c>
      <c r="D40" s="59">
        <v>64</v>
      </c>
      <c r="E40" s="59">
        <f>SUM(B40:D40)</f>
        <v>320</v>
      </c>
      <c r="G40" s="59">
        <f t="shared" si="2"/>
        <v>145</v>
      </c>
      <c r="I40" s="59">
        <f t="shared" si="3"/>
        <v>465</v>
      </c>
    </row>
    <row r="41" spans="1:11" ht="14.25">
      <c r="A41" s="56">
        <v>30</v>
      </c>
      <c r="B41" s="59">
        <f t="shared" si="4"/>
        <v>165</v>
      </c>
      <c r="C41" s="59">
        <f>+(A41*$C$5)*$C$11</f>
        <v>99</v>
      </c>
      <c r="D41" s="59">
        <f>+(A41*$C$5)*$D$11</f>
        <v>66</v>
      </c>
      <c r="E41" s="59">
        <f t="shared" si="1"/>
        <v>330</v>
      </c>
      <c r="G41" s="59">
        <f t="shared" si="2"/>
        <v>150</v>
      </c>
      <c r="I41" s="59">
        <f t="shared" si="3"/>
        <v>480</v>
      </c>
      <c r="K41" s="59"/>
    </row>
    <row r="42" spans="1:9" ht="14.25">
      <c r="A42" s="56">
        <v>31</v>
      </c>
      <c r="B42" s="59">
        <v>171</v>
      </c>
      <c r="C42" s="59">
        <v>102</v>
      </c>
      <c r="D42" s="59">
        <v>68</v>
      </c>
      <c r="E42" s="59">
        <f t="shared" si="1"/>
        <v>341</v>
      </c>
      <c r="G42" s="59">
        <f t="shared" si="2"/>
        <v>155</v>
      </c>
      <c r="I42" s="59">
        <f t="shared" si="3"/>
        <v>496</v>
      </c>
    </row>
    <row r="43" spans="1:9" ht="14.25">
      <c r="A43" s="56">
        <v>32</v>
      </c>
      <c r="B43" s="59">
        <f t="shared" si="4"/>
        <v>176</v>
      </c>
      <c r="C43" s="59">
        <v>106</v>
      </c>
      <c r="D43" s="59">
        <v>70</v>
      </c>
      <c r="E43" s="59">
        <f t="shared" si="1"/>
        <v>352</v>
      </c>
      <c r="G43" s="59">
        <f t="shared" si="2"/>
        <v>160</v>
      </c>
      <c r="I43" s="59">
        <f t="shared" si="3"/>
        <v>512</v>
      </c>
    </row>
    <row r="44" spans="1:9" ht="14.25">
      <c r="A44" s="56">
        <v>33</v>
      </c>
      <c r="B44" s="59">
        <v>182</v>
      </c>
      <c r="C44" s="59">
        <v>109</v>
      </c>
      <c r="D44" s="59">
        <v>73</v>
      </c>
      <c r="E44" s="59">
        <f t="shared" si="1"/>
        <v>363</v>
      </c>
      <c r="G44" s="59">
        <f t="shared" si="2"/>
        <v>165</v>
      </c>
      <c r="I44" s="59">
        <f t="shared" si="3"/>
        <v>528</v>
      </c>
    </row>
    <row r="45" spans="1:9" ht="14.25">
      <c r="A45" s="56">
        <v>34</v>
      </c>
      <c r="B45" s="59">
        <f t="shared" si="4"/>
        <v>187</v>
      </c>
      <c r="C45" s="59">
        <v>112</v>
      </c>
      <c r="D45" s="59">
        <f>+(A45*$C$5)*$D$11</f>
        <v>74.8</v>
      </c>
      <c r="E45" s="59">
        <f t="shared" si="1"/>
        <v>374</v>
      </c>
      <c r="G45" s="59">
        <f t="shared" si="2"/>
        <v>170</v>
      </c>
      <c r="I45" s="59">
        <f t="shared" si="3"/>
        <v>544</v>
      </c>
    </row>
    <row r="46" spans="1:9" ht="14.25">
      <c r="A46" s="56">
        <v>35</v>
      </c>
      <c r="B46" s="59">
        <v>193</v>
      </c>
      <c r="C46" s="59">
        <v>116</v>
      </c>
      <c r="D46" s="59">
        <f>+(A46*$C$5)*$D$11</f>
        <v>77</v>
      </c>
      <c r="E46" s="59">
        <f t="shared" si="1"/>
        <v>385</v>
      </c>
      <c r="G46" s="59">
        <f t="shared" si="2"/>
        <v>175</v>
      </c>
      <c r="I46" s="59">
        <f t="shared" si="3"/>
        <v>560</v>
      </c>
    </row>
  </sheetData>
  <sheetProtection/>
  <mergeCells count="1">
    <mergeCell ref="A1:I1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6"/>
  <sheetViews>
    <sheetView zoomScale="160" zoomScaleNormal="160" zoomScalePageLayoutView="0" workbookViewId="0" topLeftCell="A1">
      <pane ySplit="11" topLeftCell="A21" activePane="bottomLeft" state="frozen"/>
      <selection pane="topLeft" activeCell="A1" sqref="A1"/>
      <selection pane="bottomLeft" activeCell="I23" sqref="I23"/>
    </sheetView>
  </sheetViews>
  <sheetFormatPr defaultColWidth="10.140625" defaultRowHeight="12.75"/>
  <cols>
    <col min="1" max="5" width="10.140625" style="56" customWidth="1"/>
    <col min="6" max="6" width="3.57421875" style="56" customWidth="1"/>
    <col min="7" max="7" width="10.140625" style="56" customWidth="1"/>
    <col min="8" max="8" width="4.00390625" style="56" customWidth="1"/>
    <col min="9" max="16384" width="10.140625" style="56" customWidth="1"/>
  </cols>
  <sheetData>
    <row r="1" spans="1:9" ht="15">
      <c r="A1" s="131" t="s">
        <v>43</v>
      </c>
      <c r="B1" s="131"/>
      <c r="C1" s="131"/>
      <c r="D1" s="131"/>
      <c r="E1" s="131"/>
      <c r="F1" s="131"/>
      <c r="G1" s="131"/>
      <c r="H1" s="131"/>
      <c r="I1" s="131"/>
    </row>
    <row r="4" spans="1:7" ht="14.25">
      <c r="A4" s="56" t="s">
        <v>44</v>
      </c>
      <c r="C4" s="57">
        <v>30</v>
      </c>
      <c r="E4" s="56" t="s">
        <v>45</v>
      </c>
      <c r="G4" s="57">
        <v>1</v>
      </c>
    </row>
    <row r="5" spans="1:7" ht="14.25">
      <c r="A5" s="56" t="s">
        <v>46</v>
      </c>
      <c r="C5" s="57">
        <v>11</v>
      </c>
      <c r="E5" s="56" t="s">
        <v>12</v>
      </c>
      <c r="G5" s="57">
        <v>5</v>
      </c>
    </row>
    <row r="6" spans="1:7" ht="14.25">
      <c r="A6" s="56" t="s">
        <v>47</v>
      </c>
      <c r="C6" s="58">
        <v>1</v>
      </c>
      <c r="E6" s="56" t="s">
        <v>48</v>
      </c>
      <c r="G6" s="57">
        <v>5</v>
      </c>
    </row>
    <row r="7" spans="2:7" ht="14.25">
      <c r="B7" s="58"/>
      <c r="E7" s="56" t="s">
        <v>49</v>
      </c>
      <c r="G7" s="57">
        <v>8</v>
      </c>
    </row>
    <row r="8" ht="14.25">
      <c r="E8" s="59"/>
    </row>
    <row r="9" spans="1:9" ht="14.25">
      <c r="A9" s="56" t="s">
        <v>50</v>
      </c>
      <c r="B9" s="60">
        <v>1</v>
      </c>
      <c r="C9" s="60">
        <v>2</v>
      </c>
      <c r="D9" s="60">
        <v>3</v>
      </c>
      <c r="E9" s="56" t="s">
        <v>51</v>
      </c>
      <c r="G9" s="56" t="s">
        <v>12</v>
      </c>
      <c r="I9" s="56" t="s">
        <v>52</v>
      </c>
    </row>
    <row r="10" spans="1:7" ht="14.25">
      <c r="A10" s="56" t="s">
        <v>51</v>
      </c>
      <c r="B10" s="61">
        <v>0.6</v>
      </c>
      <c r="C10" s="61">
        <v>0.4</v>
      </c>
      <c r="D10" s="60"/>
      <c r="E10" s="61">
        <f>SUM(B10:D10)</f>
        <v>1</v>
      </c>
      <c r="G10" s="60"/>
    </row>
    <row r="11" spans="2:8" ht="14.25">
      <c r="B11" s="61">
        <v>0.5</v>
      </c>
      <c r="C11" s="61">
        <v>0.3</v>
      </c>
      <c r="D11" s="61">
        <v>0.2</v>
      </c>
      <c r="E11" s="61">
        <f>SUM(B11:D11)</f>
        <v>1</v>
      </c>
      <c r="G11" s="62">
        <v>1</v>
      </c>
      <c r="H11" s="61"/>
    </row>
    <row r="12" spans="1:9" ht="14.25">
      <c r="A12" s="56">
        <v>1</v>
      </c>
      <c r="B12" s="59">
        <v>22</v>
      </c>
      <c r="C12" s="59">
        <v>0</v>
      </c>
      <c r="D12" s="59">
        <v>0</v>
      </c>
      <c r="E12" s="59">
        <f aca="true" t="shared" si="0" ref="E12:E46">$C$5*$C$6*A12</f>
        <v>11</v>
      </c>
      <c r="G12" s="59">
        <v>10</v>
      </c>
      <c r="H12" s="61"/>
      <c r="I12" s="59">
        <f>+B12+G12</f>
        <v>32</v>
      </c>
    </row>
    <row r="13" spans="1:9" ht="14.25">
      <c r="A13" s="56">
        <v>2</v>
      </c>
      <c r="B13" s="59">
        <v>44</v>
      </c>
      <c r="C13" s="59">
        <v>0</v>
      </c>
      <c r="D13" s="59">
        <v>0</v>
      </c>
      <c r="E13" s="59">
        <f t="shared" si="0"/>
        <v>22</v>
      </c>
      <c r="G13" s="59">
        <v>20</v>
      </c>
      <c r="H13" s="61"/>
      <c r="I13" s="59">
        <f aca="true" t="shared" si="1" ref="I13:I46">+B13+G13</f>
        <v>64</v>
      </c>
    </row>
    <row r="14" spans="1:9" ht="14.25">
      <c r="A14" s="56">
        <v>3</v>
      </c>
      <c r="B14" s="59">
        <v>66</v>
      </c>
      <c r="C14" s="59">
        <v>0</v>
      </c>
      <c r="D14" s="59">
        <v>0</v>
      </c>
      <c r="E14" s="59">
        <f t="shared" si="0"/>
        <v>33</v>
      </c>
      <c r="G14" s="59">
        <v>30</v>
      </c>
      <c r="H14" s="61"/>
      <c r="I14" s="59">
        <f t="shared" si="1"/>
        <v>96</v>
      </c>
    </row>
    <row r="15" spans="1:9" ht="14.25">
      <c r="A15" s="56">
        <v>4</v>
      </c>
      <c r="B15" s="59">
        <v>88</v>
      </c>
      <c r="C15" s="59">
        <v>0</v>
      </c>
      <c r="D15" s="59">
        <v>0</v>
      </c>
      <c r="E15" s="59">
        <f t="shared" si="0"/>
        <v>44</v>
      </c>
      <c r="G15" s="59">
        <v>40</v>
      </c>
      <c r="H15" s="61"/>
      <c r="I15" s="59">
        <f t="shared" si="1"/>
        <v>128</v>
      </c>
    </row>
    <row r="16" spans="1:9" ht="14.25">
      <c r="A16" s="56">
        <v>5</v>
      </c>
      <c r="B16" s="59">
        <f>55*2</f>
        <v>110</v>
      </c>
      <c r="C16" s="59">
        <v>0</v>
      </c>
      <c r="D16" s="59">
        <v>0</v>
      </c>
      <c r="E16" s="59">
        <f t="shared" si="0"/>
        <v>55</v>
      </c>
      <c r="G16" s="59">
        <v>50</v>
      </c>
      <c r="H16" s="61"/>
      <c r="I16" s="59">
        <f t="shared" si="1"/>
        <v>160</v>
      </c>
    </row>
    <row r="17" spans="1:9" ht="14.25">
      <c r="A17" s="56">
        <v>6</v>
      </c>
      <c r="B17" s="59">
        <f>66*2</f>
        <v>132</v>
      </c>
      <c r="C17" s="59">
        <v>0</v>
      </c>
      <c r="D17" s="59">
        <v>0</v>
      </c>
      <c r="E17" s="59">
        <f t="shared" si="0"/>
        <v>66</v>
      </c>
      <c r="G17" s="59">
        <v>60</v>
      </c>
      <c r="H17" s="61"/>
      <c r="I17" s="59">
        <f t="shared" si="1"/>
        <v>192</v>
      </c>
    </row>
    <row r="18" spans="1:9" ht="14.25">
      <c r="A18" s="56">
        <v>7</v>
      </c>
      <c r="B18" s="59">
        <f>77*2</f>
        <v>154</v>
      </c>
      <c r="C18" s="59">
        <v>0</v>
      </c>
      <c r="D18" s="59">
        <v>0</v>
      </c>
      <c r="E18" s="59">
        <f t="shared" si="0"/>
        <v>77</v>
      </c>
      <c r="G18" s="59">
        <v>70</v>
      </c>
      <c r="H18" s="61"/>
      <c r="I18" s="59">
        <f t="shared" si="1"/>
        <v>224</v>
      </c>
    </row>
    <row r="19" spans="1:9" ht="14.25">
      <c r="A19" s="56">
        <v>8</v>
      </c>
      <c r="B19" s="59">
        <f>88*2</f>
        <v>176</v>
      </c>
      <c r="C19" s="59">
        <v>0</v>
      </c>
      <c r="D19" s="59">
        <v>0</v>
      </c>
      <c r="E19" s="59">
        <f t="shared" si="0"/>
        <v>88</v>
      </c>
      <c r="G19" s="59">
        <v>80</v>
      </c>
      <c r="H19" s="61"/>
      <c r="I19" s="59">
        <f t="shared" si="1"/>
        <v>256</v>
      </c>
    </row>
    <row r="20" spans="1:9" ht="14.25">
      <c r="A20" s="56">
        <v>9</v>
      </c>
      <c r="B20" s="59">
        <f>99*2</f>
        <v>198</v>
      </c>
      <c r="C20" s="59">
        <v>0</v>
      </c>
      <c r="D20" s="59">
        <v>0</v>
      </c>
      <c r="E20" s="59">
        <f t="shared" si="0"/>
        <v>99</v>
      </c>
      <c r="G20" s="59">
        <v>90</v>
      </c>
      <c r="H20" s="61"/>
      <c r="I20" s="59">
        <f t="shared" si="1"/>
        <v>288</v>
      </c>
    </row>
    <row r="21" spans="1:9" ht="14.25">
      <c r="A21" s="56">
        <v>10</v>
      </c>
      <c r="B21" s="59">
        <f>66*2</f>
        <v>132</v>
      </c>
      <c r="C21" s="59">
        <f>44*2</f>
        <v>88</v>
      </c>
      <c r="D21" s="59">
        <v>0</v>
      </c>
      <c r="E21" s="59">
        <f t="shared" si="0"/>
        <v>110</v>
      </c>
      <c r="F21" s="63"/>
      <c r="G21" s="59">
        <v>100</v>
      </c>
      <c r="H21" s="61"/>
      <c r="I21" s="59">
        <f t="shared" si="1"/>
        <v>232</v>
      </c>
    </row>
    <row r="22" spans="1:9" ht="14.25">
      <c r="A22" s="56">
        <v>11</v>
      </c>
      <c r="B22" s="59">
        <f>73*2</f>
        <v>146</v>
      </c>
      <c r="C22" s="59">
        <f>48*2</f>
        <v>96</v>
      </c>
      <c r="D22" s="59">
        <v>0</v>
      </c>
      <c r="E22" s="59">
        <f t="shared" si="0"/>
        <v>121</v>
      </c>
      <c r="F22" s="63"/>
      <c r="G22" s="59">
        <v>110</v>
      </c>
      <c r="H22" s="61"/>
      <c r="I22" s="59">
        <f t="shared" si="1"/>
        <v>256</v>
      </c>
    </row>
    <row r="23" spans="1:9" ht="14.25">
      <c r="A23" s="56">
        <v>12</v>
      </c>
      <c r="B23" s="59">
        <f>79*2</f>
        <v>158</v>
      </c>
      <c r="C23" s="59">
        <f>53*2</f>
        <v>106</v>
      </c>
      <c r="D23" s="59">
        <v>0</v>
      </c>
      <c r="E23" s="59">
        <f t="shared" si="0"/>
        <v>132</v>
      </c>
      <c r="F23" s="63"/>
      <c r="G23" s="59">
        <v>120</v>
      </c>
      <c r="H23" s="61"/>
      <c r="I23" s="59">
        <f t="shared" si="1"/>
        <v>278</v>
      </c>
    </row>
    <row r="24" spans="1:9" ht="14.25">
      <c r="A24" s="56">
        <v>13</v>
      </c>
      <c r="B24" s="64">
        <v>86</v>
      </c>
      <c r="C24" s="59">
        <v>57</v>
      </c>
      <c r="D24" s="59">
        <v>0</v>
      </c>
      <c r="E24" s="59">
        <f t="shared" si="0"/>
        <v>143</v>
      </c>
      <c r="F24" s="63"/>
      <c r="G24" s="59">
        <f aca="true" t="shared" si="2" ref="G24:G46">(A24*$G$5)*$G$11</f>
        <v>65</v>
      </c>
      <c r="H24" s="61"/>
      <c r="I24" s="59">
        <f t="shared" si="1"/>
        <v>151</v>
      </c>
    </row>
    <row r="25" spans="1:9" ht="14.25">
      <c r="A25" s="56">
        <v>14</v>
      </c>
      <c r="B25" s="59">
        <v>92</v>
      </c>
      <c r="C25" s="59">
        <v>62</v>
      </c>
      <c r="D25" s="59">
        <v>0</v>
      </c>
      <c r="E25" s="59">
        <f t="shared" si="0"/>
        <v>154</v>
      </c>
      <c r="F25" s="63"/>
      <c r="G25" s="59">
        <f t="shared" si="2"/>
        <v>70</v>
      </c>
      <c r="H25" s="61"/>
      <c r="I25" s="59">
        <f t="shared" si="1"/>
        <v>162</v>
      </c>
    </row>
    <row r="26" spans="1:9" ht="14.25">
      <c r="A26" s="56">
        <v>15</v>
      </c>
      <c r="B26" s="59">
        <v>83</v>
      </c>
      <c r="C26" s="59">
        <v>50</v>
      </c>
      <c r="D26" s="59">
        <f>+(A26*$C$5)*$D$11</f>
        <v>33</v>
      </c>
      <c r="E26" s="59">
        <f t="shared" si="0"/>
        <v>165</v>
      </c>
      <c r="G26" s="59">
        <f t="shared" si="2"/>
        <v>75</v>
      </c>
      <c r="I26" s="59">
        <f t="shared" si="1"/>
        <v>158</v>
      </c>
    </row>
    <row r="27" spans="1:11" ht="14.25">
      <c r="A27" s="56">
        <v>16</v>
      </c>
      <c r="B27" s="59">
        <f aca="true" t="shared" si="3" ref="B27:B45">+(A27*$C$5)*$B$11</f>
        <v>88</v>
      </c>
      <c r="C27" s="59">
        <v>53</v>
      </c>
      <c r="D27" s="59">
        <v>35</v>
      </c>
      <c r="E27" s="59">
        <f t="shared" si="0"/>
        <v>176</v>
      </c>
      <c r="G27" s="59">
        <f t="shared" si="2"/>
        <v>80</v>
      </c>
      <c r="I27" s="59">
        <f t="shared" si="1"/>
        <v>168</v>
      </c>
      <c r="K27" s="59"/>
    </row>
    <row r="28" spans="1:9" ht="14.25">
      <c r="A28" s="56">
        <v>17</v>
      </c>
      <c r="B28" s="59">
        <v>94</v>
      </c>
      <c r="C28" s="59">
        <v>56</v>
      </c>
      <c r="D28" s="59">
        <v>37</v>
      </c>
      <c r="E28" s="59">
        <f t="shared" si="0"/>
        <v>187</v>
      </c>
      <c r="G28" s="59">
        <f t="shared" si="2"/>
        <v>85</v>
      </c>
      <c r="I28" s="59">
        <f t="shared" si="1"/>
        <v>179</v>
      </c>
    </row>
    <row r="29" spans="1:9" ht="14.25">
      <c r="A29" s="56">
        <v>18</v>
      </c>
      <c r="B29" s="59">
        <f t="shared" si="3"/>
        <v>99</v>
      </c>
      <c r="C29" s="59">
        <v>59</v>
      </c>
      <c r="D29" s="59">
        <v>40</v>
      </c>
      <c r="E29" s="59">
        <f t="shared" si="0"/>
        <v>198</v>
      </c>
      <c r="G29" s="59">
        <f t="shared" si="2"/>
        <v>90</v>
      </c>
      <c r="I29" s="59">
        <f t="shared" si="1"/>
        <v>189</v>
      </c>
    </row>
    <row r="30" spans="1:9" ht="14.25">
      <c r="A30" s="56">
        <v>19</v>
      </c>
      <c r="B30" s="59">
        <v>105</v>
      </c>
      <c r="C30" s="59">
        <v>63</v>
      </c>
      <c r="D30" s="59">
        <v>42</v>
      </c>
      <c r="E30" s="59">
        <f t="shared" si="0"/>
        <v>209</v>
      </c>
      <c r="G30" s="59">
        <f t="shared" si="2"/>
        <v>95</v>
      </c>
      <c r="I30" s="59">
        <f t="shared" si="1"/>
        <v>200</v>
      </c>
    </row>
    <row r="31" spans="1:9" ht="14.25">
      <c r="A31" s="56">
        <v>20</v>
      </c>
      <c r="B31" s="59">
        <f t="shared" si="3"/>
        <v>110</v>
      </c>
      <c r="C31" s="59">
        <f>+(A31*$C$5)*$C$11</f>
        <v>66</v>
      </c>
      <c r="D31" s="59">
        <f>+(A31*$C$5)*$D$11</f>
        <v>44</v>
      </c>
      <c r="E31" s="59">
        <f t="shared" si="0"/>
        <v>220</v>
      </c>
      <c r="G31" s="59">
        <f t="shared" si="2"/>
        <v>100</v>
      </c>
      <c r="I31" s="59">
        <f t="shared" si="1"/>
        <v>210</v>
      </c>
    </row>
    <row r="32" spans="1:9" ht="14.25">
      <c r="A32" s="56">
        <v>21</v>
      </c>
      <c r="B32" s="59">
        <v>116</v>
      </c>
      <c r="C32" s="59">
        <v>69</v>
      </c>
      <c r="D32" s="59">
        <v>46</v>
      </c>
      <c r="E32" s="59">
        <f t="shared" si="0"/>
        <v>231</v>
      </c>
      <c r="G32" s="59">
        <f t="shared" si="2"/>
        <v>105</v>
      </c>
      <c r="I32" s="59">
        <f t="shared" si="1"/>
        <v>221</v>
      </c>
    </row>
    <row r="33" spans="1:9" ht="14.25">
      <c r="A33" s="56">
        <v>22</v>
      </c>
      <c r="B33" s="59">
        <f t="shared" si="3"/>
        <v>121</v>
      </c>
      <c r="C33" s="59">
        <v>73</v>
      </c>
      <c r="D33" s="59">
        <v>48</v>
      </c>
      <c r="E33" s="59">
        <f t="shared" si="0"/>
        <v>242</v>
      </c>
      <c r="G33" s="59">
        <f t="shared" si="2"/>
        <v>110</v>
      </c>
      <c r="I33" s="59">
        <f t="shared" si="1"/>
        <v>231</v>
      </c>
    </row>
    <row r="34" spans="1:9" ht="14.25">
      <c r="A34" s="56">
        <v>23</v>
      </c>
      <c r="B34" s="59">
        <v>127</v>
      </c>
      <c r="C34" s="59">
        <v>76</v>
      </c>
      <c r="D34" s="59">
        <v>51</v>
      </c>
      <c r="E34" s="59">
        <f>+B34+C34+D34</f>
        <v>254</v>
      </c>
      <c r="G34" s="59">
        <f t="shared" si="2"/>
        <v>115</v>
      </c>
      <c r="I34" s="59">
        <f t="shared" si="1"/>
        <v>242</v>
      </c>
    </row>
    <row r="35" spans="1:9" ht="14.25">
      <c r="A35" s="56">
        <v>24</v>
      </c>
      <c r="B35" s="59">
        <f t="shared" si="3"/>
        <v>132</v>
      </c>
      <c r="C35" s="59">
        <v>79</v>
      </c>
      <c r="D35" s="59">
        <v>53</v>
      </c>
      <c r="E35" s="59">
        <f t="shared" si="0"/>
        <v>264</v>
      </c>
      <c r="G35" s="59">
        <f t="shared" si="2"/>
        <v>120</v>
      </c>
      <c r="I35" s="59">
        <f t="shared" si="1"/>
        <v>252</v>
      </c>
    </row>
    <row r="36" spans="1:9" ht="14.25">
      <c r="A36" s="56">
        <v>25</v>
      </c>
      <c r="B36" s="59">
        <v>138</v>
      </c>
      <c r="C36" s="59">
        <v>83</v>
      </c>
      <c r="D36" s="59">
        <f>+(A36*$C$5)*$D$11</f>
        <v>55</v>
      </c>
      <c r="E36" s="59">
        <f t="shared" si="0"/>
        <v>275</v>
      </c>
      <c r="G36" s="59">
        <f t="shared" si="2"/>
        <v>125</v>
      </c>
      <c r="I36" s="59">
        <f t="shared" si="1"/>
        <v>263</v>
      </c>
    </row>
    <row r="37" spans="1:9" ht="14.25">
      <c r="A37" s="56">
        <v>26</v>
      </c>
      <c r="B37" s="59">
        <f t="shared" si="3"/>
        <v>143</v>
      </c>
      <c r="C37" s="59">
        <v>86</v>
      </c>
      <c r="D37" s="59">
        <v>57</v>
      </c>
      <c r="E37" s="59">
        <f t="shared" si="0"/>
        <v>286</v>
      </c>
      <c r="G37" s="59">
        <f t="shared" si="2"/>
        <v>130</v>
      </c>
      <c r="I37" s="59">
        <f t="shared" si="1"/>
        <v>273</v>
      </c>
    </row>
    <row r="38" spans="1:9" ht="14.25">
      <c r="A38" s="56">
        <v>27</v>
      </c>
      <c r="B38" s="59">
        <v>149</v>
      </c>
      <c r="C38" s="59">
        <v>89</v>
      </c>
      <c r="D38" s="59">
        <v>59</v>
      </c>
      <c r="E38" s="59">
        <f>SUM(B38:D38)</f>
        <v>297</v>
      </c>
      <c r="G38" s="59">
        <f t="shared" si="2"/>
        <v>135</v>
      </c>
      <c r="I38" s="59">
        <f t="shared" si="1"/>
        <v>284</v>
      </c>
    </row>
    <row r="39" spans="1:9" ht="14.25">
      <c r="A39" s="56">
        <v>28</v>
      </c>
      <c r="B39" s="59">
        <f t="shared" si="3"/>
        <v>154</v>
      </c>
      <c r="C39" s="59">
        <v>92</v>
      </c>
      <c r="D39" s="59">
        <v>62</v>
      </c>
      <c r="E39" s="59">
        <f>SUM(B39:D39)</f>
        <v>308</v>
      </c>
      <c r="G39" s="59">
        <f t="shared" si="2"/>
        <v>140</v>
      </c>
      <c r="I39" s="59">
        <f t="shared" si="1"/>
        <v>294</v>
      </c>
    </row>
    <row r="40" spans="1:9" ht="14.25">
      <c r="A40" s="56">
        <v>29</v>
      </c>
      <c r="B40" s="59">
        <v>160</v>
      </c>
      <c r="C40" s="59">
        <v>96</v>
      </c>
      <c r="D40" s="59">
        <v>64</v>
      </c>
      <c r="E40" s="59">
        <f>SUM(B40:D40)</f>
        <v>320</v>
      </c>
      <c r="G40" s="59">
        <f t="shared" si="2"/>
        <v>145</v>
      </c>
      <c r="I40" s="59">
        <f t="shared" si="1"/>
        <v>305</v>
      </c>
    </row>
    <row r="41" spans="1:9" ht="14.25">
      <c r="A41" s="56">
        <v>30</v>
      </c>
      <c r="B41" s="59">
        <f t="shared" si="3"/>
        <v>165</v>
      </c>
      <c r="C41" s="59">
        <f>+(A41*$C$5)*$C$11</f>
        <v>99</v>
      </c>
      <c r="D41" s="59">
        <f>+(A41*$C$5)*$D$11</f>
        <v>66</v>
      </c>
      <c r="E41" s="59">
        <f t="shared" si="0"/>
        <v>330</v>
      </c>
      <c r="G41" s="59">
        <f t="shared" si="2"/>
        <v>150</v>
      </c>
      <c r="I41" s="59">
        <f t="shared" si="1"/>
        <v>315</v>
      </c>
    </row>
    <row r="42" spans="1:9" ht="14.25">
      <c r="A42" s="56">
        <v>31</v>
      </c>
      <c r="B42" s="59">
        <v>171</v>
      </c>
      <c r="C42" s="59">
        <v>102</v>
      </c>
      <c r="D42" s="59">
        <v>68</v>
      </c>
      <c r="E42" s="59">
        <f t="shared" si="0"/>
        <v>341</v>
      </c>
      <c r="G42" s="59">
        <f t="shared" si="2"/>
        <v>155</v>
      </c>
      <c r="I42" s="59">
        <f t="shared" si="1"/>
        <v>326</v>
      </c>
    </row>
    <row r="43" spans="1:9" ht="14.25">
      <c r="A43" s="56">
        <v>32</v>
      </c>
      <c r="B43" s="59">
        <f t="shared" si="3"/>
        <v>176</v>
      </c>
      <c r="C43" s="59">
        <v>106</v>
      </c>
      <c r="D43" s="59">
        <v>70</v>
      </c>
      <c r="E43" s="59">
        <f t="shared" si="0"/>
        <v>352</v>
      </c>
      <c r="G43" s="59">
        <f t="shared" si="2"/>
        <v>160</v>
      </c>
      <c r="I43" s="59">
        <f t="shared" si="1"/>
        <v>336</v>
      </c>
    </row>
    <row r="44" spans="1:9" ht="14.25">
      <c r="A44" s="56">
        <v>33</v>
      </c>
      <c r="B44" s="59">
        <v>182</v>
      </c>
      <c r="C44" s="59">
        <v>109</v>
      </c>
      <c r="D44" s="59">
        <v>73</v>
      </c>
      <c r="E44" s="59">
        <f t="shared" si="0"/>
        <v>363</v>
      </c>
      <c r="G44" s="59">
        <f t="shared" si="2"/>
        <v>165</v>
      </c>
      <c r="I44" s="59">
        <f t="shared" si="1"/>
        <v>347</v>
      </c>
    </row>
    <row r="45" spans="1:9" ht="14.25">
      <c r="A45" s="56">
        <v>34</v>
      </c>
      <c r="B45" s="59">
        <f t="shared" si="3"/>
        <v>187</v>
      </c>
      <c r="C45" s="59">
        <v>112</v>
      </c>
      <c r="D45" s="59">
        <f>+(A45*$C$5)*$D$11</f>
        <v>74.8</v>
      </c>
      <c r="E45" s="59">
        <f t="shared" si="0"/>
        <v>374</v>
      </c>
      <c r="G45" s="59">
        <f t="shared" si="2"/>
        <v>170</v>
      </c>
      <c r="I45" s="59">
        <f t="shared" si="1"/>
        <v>357</v>
      </c>
    </row>
    <row r="46" spans="1:9" ht="14.25">
      <c r="A46" s="56">
        <v>35</v>
      </c>
      <c r="B46" s="59">
        <v>193</v>
      </c>
      <c r="C46" s="59">
        <v>116</v>
      </c>
      <c r="D46" s="59">
        <f>+(A46*$C$5)*$D$11</f>
        <v>77</v>
      </c>
      <c r="E46" s="59">
        <f t="shared" si="0"/>
        <v>385</v>
      </c>
      <c r="G46" s="59">
        <f t="shared" si="2"/>
        <v>175</v>
      </c>
      <c r="I46" s="59">
        <f t="shared" si="1"/>
        <v>368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7109375" style="0" bestFit="1" customWidth="1"/>
    <col min="2" max="2" width="34.421875" style="0" customWidth="1"/>
    <col min="3" max="3" width="8.8515625" style="0" customWidth="1"/>
    <col min="4" max="5" width="10.8515625" style="0" customWidth="1"/>
    <col min="8" max="8" width="10.57421875" style="0" customWidth="1"/>
    <col min="11" max="12" width="10.00390625" style="0" bestFit="1" customWidth="1"/>
    <col min="13" max="13" width="9.28125" style="0" customWidth="1"/>
    <col min="14" max="14" width="10.28125" style="0" bestFit="1" customWidth="1"/>
  </cols>
  <sheetData>
    <row r="2" ht="13.5" thickBot="1"/>
    <row r="3" spans="1:14" ht="18.75" thickBot="1">
      <c r="A3" s="37" t="s">
        <v>0</v>
      </c>
      <c r="B3" s="38" t="s">
        <v>1</v>
      </c>
      <c r="C3" s="40" t="s">
        <v>41</v>
      </c>
      <c r="D3" s="39" t="s">
        <v>31</v>
      </c>
      <c r="E3" s="41" t="s">
        <v>32</v>
      </c>
      <c r="F3" s="39" t="s">
        <v>34</v>
      </c>
      <c r="G3" s="39" t="s">
        <v>35</v>
      </c>
      <c r="H3" s="39" t="s">
        <v>42</v>
      </c>
      <c r="I3" s="39" t="s">
        <v>36</v>
      </c>
      <c r="J3" s="39" t="s">
        <v>37</v>
      </c>
      <c r="K3" s="39" t="s">
        <v>38</v>
      </c>
      <c r="L3" s="39" t="s">
        <v>39</v>
      </c>
      <c r="M3" s="39" t="s">
        <v>40</v>
      </c>
      <c r="N3" s="41" t="s">
        <v>7</v>
      </c>
    </row>
    <row r="4" spans="1:14" ht="16.5" customHeight="1" thickBot="1">
      <c r="A4" s="42">
        <v>1</v>
      </c>
      <c r="B4" s="43" t="str">
        <f>VLOOKUP(A4,Teams!$A$2:$B$287,2,FALSE)</f>
        <v>Anthony Murray</v>
      </c>
      <c r="C4" s="44">
        <f>IF(ISERROR(VLOOKUP(A4,'Sept '!$A$5:$F$28,6,FALSE))," ",VLOOKUP(A4,'Sept '!$A$5:$F$28,6,FALSE))</f>
        <v>1</v>
      </c>
      <c r="D4" s="44" t="str">
        <f>IF(ISERROR(VLOOKUP(A4,Oct!$A$5:$F$26,6,FALSE))," ",VLOOKUP(A4,Oct!$A$5:$F$26,6,FALSE))</f>
        <v> </v>
      </c>
      <c r="E4" s="44" t="str">
        <f>IF(ISERROR(VLOOKUP(A4,Nov!$A$5:$F$26,6,FALSE))," ",VLOOKUP(A4,Nov!$A$5:$F$26,6,FALSE))</f>
        <v> </v>
      </c>
      <c r="F4" s="44" t="str">
        <f>IF(ISERROR(VLOOKUP(A4,Jan!$A$5:$F$26,6,FALSE))," ",VLOOKUP(A4,Jan!$A$5:$F$26,6,FALSE))</f>
        <v> </v>
      </c>
      <c r="G4" s="44" t="str">
        <f>IF(ISERROR(VLOOKUP(A4,Feb!$A$5:$F$26,6,FALSE))," ",VLOOKUP(A4,Feb!$A$5:$F$26,6,FALSE))</f>
        <v> </v>
      </c>
      <c r="H4" s="44" t="str">
        <f>IF(ISERROR(VLOOKUP(A4,March!$A$5:$F$28,6,FALSE))," ",VLOOKUP(A4,March!$A$5:$F$28,6,FALSE))</f>
        <v> </v>
      </c>
      <c r="I4" s="44" t="str">
        <f>IF(ISERROR(VLOOKUP(A4,April!$A$5:$F$16,6,FALSE))," ",VLOOKUP(A4,April!$A$5:$F$16,6,FALSE))</f>
        <v> </v>
      </c>
      <c r="J4" s="44" t="str">
        <f>IF(ISERROR(VLOOKUP(A4,May!$A$14:$F$39,6,FALSE))," ",VLOOKUP(A4,May!$A$14:$F$39,6,FALSE))</f>
        <v> </v>
      </c>
      <c r="K4" s="44" t="str">
        <f>IF(ISERROR(VLOOKUP(A4,June!$A$5:$F$19,6,FALSE))," ",VLOOKUP(A4,June!$A$5:$F$19,6,FALSE))</f>
        <v> </v>
      </c>
      <c r="L4" s="44" t="str">
        <f>IF(ISERROR(VLOOKUP(A4,July!$A$5:$F$26,6,FALSE))," ",VLOOKUP(A4,July!$A$5:$F$26,6,FALSE))</f>
        <v> </v>
      </c>
      <c r="M4" s="44" t="str">
        <f>IF(ISERROR(VLOOKUP(A4,Aug!$A$5:$F$26,6,FALSE))," ",VLOOKUP(A4,Aug!$A$5:$F$26,6,FALSE))</f>
        <v> </v>
      </c>
      <c r="N4" s="46">
        <f aca="true" t="shared" si="0" ref="N4:N34">SUM(C4:L4)</f>
        <v>1</v>
      </c>
    </row>
    <row r="5" spans="1:14" ht="16.5" customHeight="1" thickBot="1">
      <c r="A5" s="42">
        <v>2</v>
      </c>
      <c r="B5" s="43" t="str">
        <f>VLOOKUP(A5,Teams!$A$2:$B$287,2,FALSE)</f>
        <v>Bill Ramsey</v>
      </c>
      <c r="C5" s="44">
        <f>IF(ISERROR(VLOOKUP(A5,'Sept '!$A$5:$F$28,6,FALSE))," ",VLOOKUP(A5,'Sept '!$A$5:$F$28,6,FALSE))</f>
        <v>1</v>
      </c>
      <c r="D5" s="44">
        <f>IF(ISERROR(VLOOKUP(A5,Oct!$A$5:$F$26,6,FALSE))," ",VLOOKUP(A5,Oct!$A$5:$F$26,6,FALSE))</f>
        <v>1</v>
      </c>
      <c r="E5" s="44">
        <f>IF(ISERROR(VLOOKUP(A5,Nov!$A$5:$F$26,6,FALSE))," ",VLOOKUP(A5,Nov!$A$5:$F$26,6,FALSE))</f>
        <v>1</v>
      </c>
      <c r="F5" s="44">
        <f>IF(ISERROR(VLOOKUP(A5,Jan!$A$5:$F$26,6,FALSE))," ",VLOOKUP(A5,Jan!$A$5:$F$26,6,FALSE))</f>
        <v>1</v>
      </c>
      <c r="G5" s="44">
        <f>IF(ISERROR(VLOOKUP(A5,Feb!$A$5:$F$26,6,FALSE))," ",VLOOKUP(A5,Feb!$A$5:$F$26,6,FALSE))</f>
        <v>1</v>
      </c>
      <c r="H5" s="44">
        <f>IF(ISERROR(VLOOKUP(A5,March!$A$5:$F$28,6,FALSE))," ",VLOOKUP(A5,March!$A$5:$F$28,6,FALSE))</f>
        <v>1</v>
      </c>
      <c r="I5" s="44" t="str">
        <f>IF(ISERROR(VLOOKUP(A5,April!$A$5:$F$16,6,FALSE))," ",VLOOKUP(A5,April!$A$5:$F$16,6,FALSE))</f>
        <v> </v>
      </c>
      <c r="J5" s="44" t="str">
        <f>IF(ISERROR(VLOOKUP(A5,May!$A$14:$F$39,6,FALSE))," ",VLOOKUP(A5,May!$A$23:$F$39,6,FALSE))</f>
        <v> </v>
      </c>
      <c r="K5" s="44">
        <f>IF(ISERROR(VLOOKUP(A5,June!$A$5:$F$19,6,FALSE))," ",VLOOKUP(A5,June!$A$5:$F$19,6,FALSE))</f>
        <v>1</v>
      </c>
      <c r="L5" s="44" t="str">
        <f>IF(ISERROR(VLOOKUP(A5,July!$A$5:$F$26,6,FALSE))," ",VLOOKUP(A5,July!$A$5:$F$26,6,FALSE))</f>
        <v> </v>
      </c>
      <c r="M5" s="44" t="str">
        <f>IF(ISERROR(VLOOKUP(A5,Aug!$A$5:$F$26,6,FALSE))," ",VLOOKUP(A5,Aug!$A$5:$F$26,6,FALSE))</f>
        <v> </v>
      </c>
      <c r="N5" s="46">
        <f t="shared" si="0"/>
        <v>7</v>
      </c>
    </row>
    <row r="6" spans="1:14" ht="16.5" customHeight="1" thickBot="1">
      <c r="A6" s="42">
        <v>3</v>
      </c>
      <c r="B6" s="43" t="str">
        <f>VLOOKUP(A6,Teams!$A$2:$B$287,2,FALSE)</f>
        <v>Bob Utterback</v>
      </c>
      <c r="C6" s="44" t="str">
        <f>IF(ISERROR(VLOOKUP(A6,'Sept '!$A$5:$F$28,6,FALSE))," ",VLOOKUP(A6,'Sept '!$A$5:$F$28,6,FALSE))</f>
        <v> </v>
      </c>
      <c r="D6" s="44">
        <f>IF(ISERROR(VLOOKUP(A6,Oct!$A$5:$F$26,6,FALSE))," ",VLOOKUP(A6,Oct!$A$5:$F$26,6,FALSE))</f>
        <v>0</v>
      </c>
      <c r="E6" s="44" t="str">
        <f>IF(ISERROR(VLOOKUP(A6,Nov!$A$5:$F$26,6,FALSE))," ",VLOOKUP(A6,Nov!$A$5:$F$26,6,FALSE))</f>
        <v> </v>
      </c>
      <c r="F6" s="44" t="str">
        <f>IF(ISERROR(VLOOKUP(A6,Jan!$A$5:$F$26,6,FALSE))," ",VLOOKUP(A6,Jan!$A$5:$F$26,6,FALSE))</f>
        <v> </v>
      </c>
      <c r="G6" s="44">
        <f>IF(ISERROR(VLOOKUP(A6,Feb!$A$5:$F$26,6,FALSE))," ",VLOOKUP(A6,Feb!$A$5:$F$26,6,FALSE))</f>
        <v>0</v>
      </c>
      <c r="H6" s="44" t="str">
        <f>IF(ISERROR(VLOOKUP(A6,March!$A$5:$F$28,6,FALSE))," ",VLOOKUP(A6,March!$A$5:$F$28,6,FALSE))</f>
        <v> </v>
      </c>
      <c r="I6" s="44" t="str">
        <f>IF(ISERROR(VLOOKUP(A6,April!$A$5:$F$16,6,FALSE))," ",VLOOKUP(A6,April!$A$5:$F$16,6,FALSE))</f>
        <v> </v>
      </c>
      <c r="J6" s="44" t="str">
        <f>IF(ISERROR(VLOOKUP(A6,May!$A$14:$F$39,6,FALSE))," ",VLOOKUP(A6,May!$A$23:$F$39,6,FALSE))</f>
        <v> </v>
      </c>
      <c r="K6" s="44" t="str">
        <f>IF(ISERROR(VLOOKUP(A6,June!$A$5:$F$19,6,FALSE))," ",VLOOKUP(A6,June!$A$5:$F$19,6,FALSE))</f>
        <v> </v>
      </c>
      <c r="L6" s="44" t="str">
        <f>IF(ISERROR(VLOOKUP(A6,July!$A$5:$F$26,6,FALSE))," ",VLOOKUP(A6,July!$A$5:$F$26,6,FALSE))</f>
        <v> </v>
      </c>
      <c r="M6" s="44" t="str">
        <f>IF(ISERROR(VLOOKUP(A6,Aug!$A$5:$F$26,6,FALSE))," ",VLOOKUP(A6,Aug!$A$5:$F$26,6,FALSE))</f>
        <v> </v>
      </c>
      <c r="N6" s="46">
        <f t="shared" si="0"/>
        <v>0</v>
      </c>
    </row>
    <row r="7" spans="1:14" ht="16.5" customHeight="1" thickBot="1">
      <c r="A7" s="42">
        <v>4</v>
      </c>
      <c r="B7" s="43" t="str">
        <f>VLOOKUP(A7,Teams!$A$2:$B$287,2,FALSE)</f>
        <v>Caleb Ramsey</v>
      </c>
      <c r="C7" s="44">
        <f>IF(ISERROR(VLOOKUP(A7,'Sept '!$A$5:$F$28,6,FALSE))," ",VLOOKUP(A7,'Sept '!$A$5:$F$28,6,FALSE))</f>
        <v>1</v>
      </c>
      <c r="D7" s="44">
        <f>IF(ISERROR(VLOOKUP(A7,Oct!$A$5:$F$26,6,FALSE))," ",VLOOKUP(A7,Oct!$A$5:$F$26,6,FALSE))</f>
        <v>1</v>
      </c>
      <c r="E7" s="44">
        <f>IF(ISERROR(VLOOKUP(A7,Nov!$A$5:$F$26,6,FALSE))," ",VLOOKUP(A7,Nov!$A$5:$F$26,6,FALSE))</f>
        <v>1</v>
      </c>
      <c r="F7" s="44">
        <f>IF(ISERROR(VLOOKUP(A7,Jan!$A$5:$F$26,6,FALSE))," ",VLOOKUP(A7,Jan!$A$5:$F$26,6,FALSE))</f>
        <v>1</v>
      </c>
      <c r="G7" s="44">
        <f>IF(ISERROR(VLOOKUP(A7,Feb!$A$5:$F$26,6,FALSE))," ",VLOOKUP(A7,Feb!$A$5:$F$26,6,FALSE))</f>
        <v>1</v>
      </c>
      <c r="H7" s="44">
        <f>IF(ISERROR(VLOOKUP(A7,March!$A$5:$F$28,6,FALSE))," ",VLOOKUP(A7,March!$A$5:$F$28,6,FALSE))</f>
        <v>1</v>
      </c>
      <c r="I7" s="44" t="str">
        <f>IF(ISERROR(VLOOKUP(A7,April!$A$5:$F$16,6,FALSE))," ",VLOOKUP(A7,April!$A$5:$F$16,6,FALSE))</f>
        <v> </v>
      </c>
      <c r="J7" s="44" t="str">
        <f>IF(ISERROR(VLOOKUP(A7,May!$A$14:$F$39,6,FALSE))," ",VLOOKUP(A7,May!$A$23:$F$39,6,FALSE))</f>
        <v> </v>
      </c>
      <c r="K7" s="44" t="str">
        <f>IF(ISERROR(VLOOKUP(A7,June!$A$5:$F$19,6,FALSE))," ",VLOOKUP(A7,June!$A$5:$F$19,6,FALSE))</f>
        <v> </v>
      </c>
      <c r="L7" s="44" t="str">
        <f>IF(ISERROR(VLOOKUP(A7,July!$A$5:$F$26,6,FALSE))," ",VLOOKUP(A7,July!$A$5:$F$26,6,FALSE))</f>
        <v> </v>
      </c>
      <c r="M7" s="44" t="str">
        <f>IF(ISERROR(VLOOKUP(A7,Aug!$A$5:$F$26,6,FALSE))," ",VLOOKUP(A7,Aug!$A$5:$F$26,6,FALSE))</f>
        <v> </v>
      </c>
      <c r="N7" s="46">
        <f t="shared" si="0"/>
        <v>6</v>
      </c>
    </row>
    <row r="8" spans="1:14" ht="16.5" customHeight="1" thickBot="1">
      <c r="A8" s="42">
        <v>5</v>
      </c>
      <c r="B8" s="43" t="str">
        <f>VLOOKUP(A8,Teams!$A$2:$B$287,2,FALSE)</f>
        <v>Chris Callas</v>
      </c>
      <c r="C8" s="44">
        <f>IF(ISERROR(VLOOKUP(A8,'Sept '!$A$5:$F$28,6,FALSE))," ",VLOOKUP(A8,'Sept '!$A$5:$F$28,6,FALSE))</f>
        <v>0</v>
      </c>
      <c r="D8" s="44" t="str">
        <f>IF(ISERROR(VLOOKUP(A8,Oct!$A$5:$F$26,6,FALSE))," ",VLOOKUP(A8,Oct!$A$5:$F$26,6,FALSE))</f>
        <v> </v>
      </c>
      <c r="E8" s="44" t="str">
        <f>IF(ISERROR(VLOOKUP(A8,Nov!$A$5:$F$26,6,FALSE))," ",VLOOKUP(A8,Nov!$A$5:$F$26,6,FALSE))</f>
        <v> </v>
      </c>
      <c r="F8" s="44">
        <f>IF(ISERROR(VLOOKUP(A8,Jan!$A$5:$F$26,6,FALSE))," ",VLOOKUP(A8,Jan!$A$5:$F$26,6,FALSE))</f>
        <v>0</v>
      </c>
      <c r="G8" s="44" t="str">
        <f>IF(ISERROR(VLOOKUP(A8,Feb!$A$5:$F$26,6,FALSE))," ",VLOOKUP(A8,Feb!$A$5:$F$26,6,FALSE))</f>
        <v> </v>
      </c>
      <c r="H8" s="44" t="str">
        <f>IF(ISERROR(VLOOKUP(A8,March!$A$5:$F$28,6,FALSE))," ",VLOOKUP(A8,March!$A$5:$F$28,6,FALSE))</f>
        <v> </v>
      </c>
      <c r="I8" s="44" t="str">
        <f>IF(ISERROR(VLOOKUP(A8,April!$A$5:$F$16,6,FALSE))," ",VLOOKUP(A8,April!$A$5:$F$16,6,FALSE))</f>
        <v> </v>
      </c>
      <c r="J8" s="44" t="str">
        <f>IF(ISERROR(VLOOKUP(A8,May!$A$14:$F$39,6,FALSE))," ",VLOOKUP(A8,May!$A$23:$F$39,6,FALSE))</f>
        <v> </v>
      </c>
      <c r="K8" s="44" t="str">
        <f>IF(ISERROR(VLOOKUP(A8,June!$A$5:$F$19,6,FALSE))," ",VLOOKUP(A8,June!$A$5:$F$19,6,FALSE))</f>
        <v> </v>
      </c>
      <c r="L8" s="44" t="str">
        <f>IF(ISERROR(VLOOKUP(A8,July!$A$5:$F$26,6,FALSE))," ",VLOOKUP(A8,July!$A$5:$F$26,6,FALSE))</f>
        <v> </v>
      </c>
      <c r="M8" s="44" t="str">
        <f>IF(ISERROR(VLOOKUP(A8,Aug!$A$5:$F$26,6,FALSE))," ",VLOOKUP(A8,Aug!$A$5:$F$26,6,FALSE))</f>
        <v> </v>
      </c>
      <c r="N8" s="46">
        <f t="shared" si="0"/>
        <v>0</v>
      </c>
    </row>
    <row r="9" spans="1:14" ht="16.5" customHeight="1" thickBot="1">
      <c r="A9" s="42">
        <v>6</v>
      </c>
      <c r="B9" s="43">
        <f>VLOOKUP(A9,Teams!$A$2:$B$287,2,FALSE)</f>
        <v>0</v>
      </c>
      <c r="C9" s="44" t="str">
        <f>IF(ISERROR(VLOOKUP(A9,'Sept '!$A$5:$F$28,6,FALSE))," ",VLOOKUP(A9,'Sept '!$A$5:$F$28,6,FALSE))</f>
        <v> </v>
      </c>
      <c r="D9" s="44" t="str">
        <f>IF(ISERROR(VLOOKUP(A9,Oct!$A$5:$F$26,6,FALSE))," ",VLOOKUP(A9,Oct!$A$5:$F$26,6,FALSE))</f>
        <v> </v>
      </c>
      <c r="E9" s="44" t="str">
        <f>IF(ISERROR(VLOOKUP(A9,Nov!$A$5:$F$26,6,FALSE))," ",VLOOKUP(A9,Nov!$A$5:$F$26,6,FALSE))</f>
        <v> </v>
      </c>
      <c r="F9" s="44" t="str">
        <f>IF(ISERROR(VLOOKUP(A9,Jan!$A$5:$F$26,6,FALSE))," ",VLOOKUP(A9,Jan!$A$5:$F$26,6,FALSE))</f>
        <v> </v>
      </c>
      <c r="G9" s="44" t="str">
        <f>IF(ISERROR(VLOOKUP(A9,Feb!$A$5:$F$26,6,FALSE))," ",VLOOKUP(A9,Feb!$A$5:$F$26,6,FALSE))</f>
        <v> </v>
      </c>
      <c r="H9" s="44" t="str">
        <f>IF(ISERROR(VLOOKUP(A9,March!$A$5:$F$28,6,FALSE))," ",VLOOKUP(A9,March!$A$5:$F$28,6,FALSE))</f>
        <v> </v>
      </c>
      <c r="I9" s="44" t="str">
        <f>IF(ISERROR(VLOOKUP(A9,April!$A$5:$F$16,6,FALSE))," ",VLOOKUP(A9,April!$A$5:$F$16,6,FALSE))</f>
        <v> </v>
      </c>
      <c r="J9" s="44" t="str">
        <f>IF(ISERROR(VLOOKUP(A9,May!$A$14:$F$39,6,FALSE))," ",VLOOKUP(A9,May!$A$23:$F$39,6,FALSE))</f>
        <v> </v>
      </c>
      <c r="K9" s="44" t="str">
        <f>IF(ISERROR(VLOOKUP(A9,June!$A$5:$F$19,6,FALSE))," ",VLOOKUP(A9,June!$A$5:$F$19,6,FALSE))</f>
        <v> </v>
      </c>
      <c r="L9" s="44" t="str">
        <f>IF(ISERROR(VLOOKUP(A9,July!$A$5:$F$26,6,FALSE))," ",VLOOKUP(A9,July!$A$5:$F$26,6,FALSE))</f>
        <v> </v>
      </c>
      <c r="M9" s="44" t="str">
        <f>IF(ISERROR(VLOOKUP(A9,Aug!$A$5:$F$26,6,FALSE))," ",VLOOKUP(A9,Aug!$A$5:$F$26,6,FALSE))</f>
        <v> </v>
      </c>
      <c r="N9" s="46">
        <f t="shared" si="0"/>
        <v>0</v>
      </c>
    </row>
    <row r="10" spans="1:14" ht="16.5" customHeight="1" thickBot="1">
      <c r="A10" s="42">
        <v>7</v>
      </c>
      <c r="B10" s="43">
        <f>VLOOKUP(A10,Teams!$A$2:$B$287,2,FALSE)</f>
        <v>0</v>
      </c>
      <c r="C10" s="44" t="str">
        <f>IF(ISERROR(VLOOKUP(A10,'Sept '!$A$5:$F$28,6,FALSE))," ",VLOOKUP(A10,'Sept '!$A$5:$F$28,6,FALSE))</f>
        <v> </v>
      </c>
      <c r="D10" s="44" t="str">
        <f>IF(ISERROR(VLOOKUP(A10,Oct!$A$5:$F$26,6,FALSE))," ",VLOOKUP(A10,Oct!$A$5:$F$26,6,FALSE))</f>
        <v> </v>
      </c>
      <c r="E10" s="44" t="str">
        <f>IF(ISERROR(VLOOKUP(A10,Nov!$A$5:$F$26,6,FALSE))," ",VLOOKUP(A10,Nov!$A$5:$F$26,6,FALSE))</f>
        <v> </v>
      </c>
      <c r="F10" s="44" t="str">
        <f>IF(ISERROR(VLOOKUP(A10,Jan!$A$5:$F$26,6,FALSE))," ",VLOOKUP(A10,Jan!$A$5:$F$26,6,FALSE))</f>
        <v> </v>
      </c>
      <c r="G10" s="44" t="str">
        <f>IF(ISERROR(VLOOKUP(A10,Feb!$A$5:$F$26,6,FALSE))," ",VLOOKUP(A10,Feb!$A$5:$F$26,6,FALSE))</f>
        <v> </v>
      </c>
      <c r="H10" s="44" t="str">
        <f>IF(ISERROR(VLOOKUP(A10,March!$A$5:$F$28,6,FALSE))," ",VLOOKUP(A10,March!$A$5:$F$28,6,FALSE))</f>
        <v> </v>
      </c>
      <c r="I10" s="44" t="str">
        <f>IF(ISERROR(VLOOKUP(A10,April!$A$5:$F$16,6,FALSE))," ",VLOOKUP(A10,April!$A$5:$F$16,6,FALSE))</f>
        <v> </v>
      </c>
      <c r="J10" s="44" t="str">
        <f>IF(ISERROR(VLOOKUP(A10,May!$A$14:$F$39,6,FALSE))," ",VLOOKUP(A10,May!$A$23:$F$39,6,FALSE))</f>
        <v> </v>
      </c>
      <c r="K10" s="44" t="str">
        <f>IF(ISERROR(VLOOKUP(A10,June!$A$5:$F$19,6,FALSE))," ",VLOOKUP(A10,June!$A$5:$F$19,6,FALSE))</f>
        <v> </v>
      </c>
      <c r="L10" s="44" t="str">
        <f>IF(ISERROR(VLOOKUP(A10,July!$A$5:$F$26,6,FALSE))," ",VLOOKUP(A10,July!$A$5:$F$26,6,FALSE))</f>
        <v> </v>
      </c>
      <c r="M10" s="44" t="str">
        <f>IF(ISERROR(VLOOKUP(A10,Aug!$A$5:$F$26,6,FALSE))," ",VLOOKUP(A10,Aug!$A$5:$F$26,6,FALSE))</f>
        <v> </v>
      </c>
      <c r="N10" s="46">
        <f t="shared" si="0"/>
        <v>0</v>
      </c>
    </row>
    <row r="11" spans="1:14" ht="16.5" customHeight="1" thickBot="1">
      <c r="A11" s="42">
        <v>8</v>
      </c>
      <c r="B11" s="43" t="str">
        <f>VLOOKUP(A11,Teams!$A$2:$B$287,2,FALSE)</f>
        <v>Derrick Shoffitt</v>
      </c>
      <c r="C11" s="44">
        <f>IF(ISERROR(VLOOKUP(A11,'Sept '!$A$5:$F$28,6,FALSE))," ",VLOOKUP(A11,'Sept '!$A$5:$F$28,6,FALSE))</f>
        <v>1</v>
      </c>
      <c r="D11" s="44">
        <f>IF(ISERROR(VLOOKUP(A11,Oct!$A$5:$F$26,6,FALSE))," ",VLOOKUP(A11,Oct!$A$5:$F$26,6,FALSE))</f>
        <v>1</v>
      </c>
      <c r="E11" s="44">
        <f>IF(ISERROR(VLOOKUP(A11,Nov!$A$5:$F$26,6,FALSE))," ",VLOOKUP(A11,Nov!$A$5:$F$26,6,FALSE))</f>
        <v>0</v>
      </c>
      <c r="F11" s="44">
        <f>IF(ISERROR(VLOOKUP(A11,Jan!$A$5:$F$26,6,FALSE))," ",VLOOKUP(A11,Jan!$A$5:$F$26,6,FALSE))</f>
        <v>0</v>
      </c>
      <c r="G11" s="44">
        <f>IF(ISERROR(VLOOKUP(A11,Feb!$A$5:$F$26,6,FALSE))," ",VLOOKUP(A11,Feb!$A$5:$F$26,6,FALSE))</f>
        <v>1</v>
      </c>
      <c r="H11" s="44">
        <f>IF(ISERROR(VLOOKUP(A11,March!$A$5:$F$28,6,FALSE))," ",VLOOKUP(A11,March!$A$5:$F$28,6,FALSE))</f>
        <v>0</v>
      </c>
      <c r="I11" s="44">
        <f>IF(ISERROR(VLOOKUP(A11,April!$A$5:$F$16,6,FALSE))," ",VLOOKUP(A11,April!$A$5:$F$16,6,FALSE))</f>
        <v>1</v>
      </c>
      <c r="J11" s="44" t="str">
        <f>IF(ISERROR(VLOOKUP(A11,May!$A$14:$F$39,6,FALSE))," ",VLOOKUP(A11,May!$A$23:$F$39,6,FALSE))</f>
        <v> </v>
      </c>
      <c r="K11" s="44" t="str">
        <f>IF(ISERROR(VLOOKUP(A11,June!$A$5:$F$19,6,FALSE))," ",VLOOKUP(A11,June!$A$5:$F$19,6,FALSE))</f>
        <v> </v>
      </c>
      <c r="L11" s="44" t="str">
        <f>IF(ISERROR(VLOOKUP(A11,July!$A$5:$F$26,6,FALSE))," ",VLOOKUP(A11,July!$A$5:$F$26,6,FALSE))</f>
        <v> </v>
      </c>
      <c r="M11" s="44" t="str">
        <f>IF(ISERROR(VLOOKUP(A11,Aug!$A$5:$F$26,6,FALSE))," ",VLOOKUP(A11,Aug!$A$5:$F$26,6,FALSE))</f>
        <v> </v>
      </c>
      <c r="N11" s="46">
        <f t="shared" si="0"/>
        <v>4</v>
      </c>
    </row>
    <row r="12" spans="1:14" ht="16.5" customHeight="1" thickBot="1">
      <c r="A12" s="42">
        <v>9</v>
      </c>
      <c r="B12" s="43" t="str">
        <f>VLOOKUP(A12,Teams!$A$2:$B$287,2,FALSE)</f>
        <v>Dewayne Likens</v>
      </c>
      <c r="C12" s="44">
        <f>IF(ISERROR(VLOOKUP(A12,'Sept '!$A$5:$F$28,6,FALSE))," ",VLOOKUP(A12,'Sept '!$A$5:$F$28,6,FALSE))</f>
        <v>1</v>
      </c>
      <c r="D12" s="44">
        <f>IF(ISERROR(VLOOKUP(A12,Oct!$A$5:$F$26,6,FALSE))," ",VLOOKUP(A12,Oct!$A$5:$F$26,6,FALSE))</f>
        <v>1</v>
      </c>
      <c r="E12" s="44">
        <f>IF(ISERROR(VLOOKUP(A12,Nov!$A$5:$F$26,6,FALSE))," ",VLOOKUP(A12,Nov!$A$5:$F$26,6,FALSE))</f>
        <v>1</v>
      </c>
      <c r="F12" s="44" t="str">
        <f>IF(ISERROR(VLOOKUP(A12,Jan!$A$5:$F$26,6,FALSE))," ",VLOOKUP(A12,Jan!$A$5:$F$26,6,FALSE))</f>
        <v> </v>
      </c>
      <c r="G12" s="44">
        <f>IF(ISERROR(VLOOKUP(A12,Feb!$A$5:$F$26,6,FALSE))," ",VLOOKUP(A12,Feb!$A$5:$F$26,6,FALSE))</f>
        <v>1</v>
      </c>
      <c r="H12" s="44">
        <f>IF(ISERROR(VLOOKUP(A12,March!$A$5:$F$28,6,FALSE))," ",VLOOKUP(A12,March!$A$5:$F$28,6,FALSE))</f>
        <v>1</v>
      </c>
      <c r="I12" s="44">
        <f>IF(ISERROR(VLOOKUP(A12,April!$A$5:$F$16,6,FALSE))," ",VLOOKUP(A12,April!$A$5:$F$16,6,FALSE))</f>
        <v>1</v>
      </c>
      <c r="J12" s="44" t="str">
        <f>IF(ISERROR(VLOOKUP(A12,May!$A$14:$F$39,6,FALSE))," ",VLOOKUP(A12,May!$A$23:$F$39,6,FALSE))</f>
        <v> </v>
      </c>
      <c r="K12" s="44" t="str">
        <f>IF(ISERROR(VLOOKUP(A12,June!$A$5:$F$19,6,FALSE))," ",VLOOKUP(A12,June!$A$5:$F$19,6,FALSE))</f>
        <v>X</v>
      </c>
      <c r="L12" s="44" t="str">
        <f>IF(ISERROR(VLOOKUP(A12,July!$A$5:$F$26,6,FALSE))," ",VLOOKUP(A12,July!$A$5:$F$26,6,FALSE))</f>
        <v> </v>
      </c>
      <c r="M12" s="44" t="str">
        <f>IF(ISERROR(VLOOKUP(A12,Aug!$A$5:$F$26,6,FALSE))," ",VLOOKUP(A12,Aug!$A$5:$F$26,6,FALSE))</f>
        <v> </v>
      </c>
      <c r="N12" s="46">
        <f t="shared" si="0"/>
        <v>6</v>
      </c>
    </row>
    <row r="13" spans="1:14" ht="16.5" customHeight="1" thickBot="1">
      <c r="A13" s="42">
        <v>10</v>
      </c>
      <c r="B13" s="43" t="str">
        <f>VLOOKUP(A13,Teams!$A$2:$B$287,2,FALSE)</f>
        <v>Don Westen</v>
      </c>
      <c r="C13" s="44">
        <f>IF(ISERROR(VLOOKUP(A13,'Sept '!$A$5:$F$28,6,FALSE))," ",VLOOKUP(A13,'Sept '!$A$5:$F$28,6,FALSE))</f>
        <v>0</v>
      </c>
      <c r="D13" s="44">
        <f>IF(ISERROR(VLOOKUP(A13,Oct!$A$5:$F$26,6,FALSE))," ",VLOOKUP(A13,Oct!$A$5:$F$26,6,FALSE))</f>
        <v>1</v>
      </c>
      <c r="E13" s="44">
        <f>IF(ISERROR(VLOOKUP(A13,Nov!$A$5:$F$26,6,FALSE))," ",VLOOKUP(A13,Nov!$A$5:$F$26,6,FALSE))</f>
        <v>1</v>
      </c>
      <c r="F13" s="44">
        <f>IF(ISERROR(VLOOKUP(A13,Jan!$A$5:$F$26,6,FALSE))," ",VLOOKUP(A13,Jan!$A$5:$F$26,6,FALSE))</f>
        <v>1</v>
      </c>
      <c r="G13" s="44">
        <f>IF(ISERROR(VLOOKUP(A13,Feb!$A$5:$F$26,6,FALSE))," ",VLOOKUP(A13,Feb!$A$5:$F$26,6,FALSE))</f>
        <v>1</v>
      </c>
      <c r="H13" s="44">
        <f>IF(ISERROR(VLOOKUP(A13,March!$A$5:$F$28,6,FALSE))," ",VLOOKUP(A13,March!$A$5:$F$28,6,FALSE))</f>
        <v>1</v>
      </c>
      <c r="I13" s="44">
        <f>IF(ISERROR(VLOOKUP(A13,April!$A$5:$F$16,6,FALSE))," ",VLOOKUP(A13,April!$A$5:$F$16,6,FALSE))</f>
        <v>1</v>
      </c>
      <c r="J13" s="44" t="e">
        <f>IF(ISERROR(VLOOKUP(A13,May!$A$14:$F$39,6,FALSE))," ",VLOOKUP(A13,May!$A$23:$F$39,6,FALSE))</f>
        <v>#N/A</v>
      </c>
      <c r="K13" s="44" t="str">
        <f>IF(ISERROR(VLOOKUP(A13,June!$A$5:$F$19,6,FALSE))," ",VLOOKUP(A13,June!$A$5:$F$19,6,FALSE))</f>
        <v>x</v>
      </c>
      <c r="L13" s="44" t="str">
        <f>IF(ISERROR(VLOOKUP(A13,July!$A$5:$F$26,6,FALSE))," ",VLOOKUP(A13,July!$A$5:$F$26,6,FALSE))</f>
        <v> </v>
      </c>
      <c r="M13" s="44" t="str">
        <f>IF(ISERROR(VLOOKUP(A13,Aug!$A$5:$F$26,6,FALSE))," ",VLOOKUP(A13,Aug!$A$5:$F$26,6,FALSE))</f>
        <v> </v>
      </c>
      <c r="N13" s="46" t="e">
        <f t="shared" si="0"/>
        <v>#N/A</v>
      </c>
    </row>
    <row r="14" spans="1:14" ht="16.5" customHeight="1" thickBot="1">
      <c r="A14" s="42">
        <v>11</v>
      </c>
      <c r="B14" s="43" t="str">
        <f>VLOOKUP(A14,Teams!$A$2:$B$287,2,FALSE)</f>
        <v>Glen Kimble</v>
      </c>
      <c r="C14" s="44" t="str">
        <f>IF(ISERROR(VLOOKUP(A14,'Sept '!$A$5:$F$28,6,FALSE))," ",VLOOKUP(A14,'Sept '!$A$5:$F$28,6,FALSE))</f>
        <v> </v>
      </c>
      <c r="D14" s="44">
        <f>IF(ISERROR(VLOOKUP(A14,Oct!$A$5:$F$26,6,FALSE))," ",VLOOKUP(A14,Oct!$A$5:$F$26,6,FALSE))</f>
        <v>1</v>
      </c>
      <c r="E14" s="44">
        <f>IF(ISERROR(VLOOKUP(A14,Nov!$A$5:$F$26,6,FALSE))," ",VLOOKUP(A14,Nov!$A$5:$F$26,6,FALSE))</f>
        <v>1</v>
      </c>
      <c r="F14" s="44">
        <f>IF(ISERROR(VLOOKUP(A14,Jan!$A$5:$F$26,6,FALSE))," ",VLOOKUP(A14,Jan!$A$5:$F$26,6,FALSE))</f>
        <v>0</v>
      </c>
      <c r="G14" s="44" t="str">
        <f>IF(ISERROR(VLOOKUP(A14,Feb!$A$5:$F$26,6,FALSE))," ",VLOOKUP(A14,Feb!$A$5:$F$26,6,FALSE))</f>
        <v> </v>
      </c>
      <c r="H14" s="44">
        <f>IF(ISERROR(VLOOKUP(A14,March!$A$5:$F$28,6,FALSE))," ",VLOOKUP(A14,March!$A$5:$F$28,6,FALSE))</f>
        <v>1</v>
      </c>
      <c r="I14" s="44" t="str">
        <f>IF(ISERROR(VLOOKUP(A14,April!$A$5:$F$16,6,FALSE))," ",VLOOKUP(A14,April!$A$5:$F$16,6,FALSE))</f>
        <v> </v>
      </c>
      <c r="J14" s="44" t="e">
        <f>IF(ISERROR(VLOOKUP(A14,May!$A$14:$F$39,6,FALSE))," ",VLOOKUP(A14,May!$A$23:$F$39,6,FALSE))</f>
        <v>#N/A</v>
      </c>
      <c r="K14" s="44">
        <f>IF(ISERROR(VLOOKUP(A14,June!$A$5:$F$19,6,FALSE))," ",VLOOKUP(A14,June!$A$5:$F$19,6,FALSE))</f>
        <v>1</v>
      </c>
      <c r="L14" s="44" t="str">
        <f>IF(ISERROR(VLOOKUP(A14,July!$A$5:$F$26,6,FALSE))," ",VLOOKUP(A14,July!$A$5:$F$26,6,FALSE))</f>
        <v> </v>
      </c>
      <c r="M14" s="44" t="str">
        <f>IF(ISERROR(VLOOKUP(A14,Aug!$A$5:$F$26,6,FALSE))," ",VLOOKUP(A14,Aug!$A$5:$F$26,6,FALSE))</f>
        <v> </v>
      </c>
      <c r="N14" s="46" t="e">
        <f t="shared" si="0"/>
        <v>#N/A</v>
      </c>
    </row>
    <row r="15" spans="1:14" ht="16.5" customHeight="1" thickBot="1">
      <c r="A15" s="42">
        <v>12</v>
      </c>
      <c r="B15" s="43" t="str">
        <f>VLOOKUP(A15,Teams!$A$2:$B$287,2,FALSE)</f>
        <v>James Gardiner</v>
      </c>
      <c r="C15" s="44">
        <f>IF(ISERROR(VLOOKUP(A15,'Sept '!$A$5:$F$28,6,FALSE))," ",VLOOKUP(A15,'Sept '!$A$5:$F$28,6,FALSE))</f>
        <v>1</v>
      </c>
      <c r="D15" s="44">
        <f>IF(ISERROR(VLOOKUP(A15,Oct!$A$5:$F$26,6,FALSE))," ",VLOOKUP(A15,Oct!$A$5:$F$26,6,FALSE))</f>
        <v>1</v>
      </c>
      <c r="E15" s="44">
        <f>IF(ISERROR(VLOOKUP(A15,Nov!$A$5:$F$26,6,FALSE))," ",VLOOKUP(A15,Nov!$A$5:$F$26,6,FALSE))</f>
        <v>1</v>
      </c>
      <c r="F15" s="44">
        <f>IF(ISERROR(VLOOKUP(A15,Jan!$A$5:$F$26,6,FALSE))," ",VLOOKUP(A15,Jan!$A$5:$F$26,6,FALSE))</f>
        <v>1</v>
      </c>
      <c r="G15" s="44">
        <f>IF(ISERROR(VLOOKUP(A15,Feb!$A$5:$F$26,6,FALSE))," ",VLOOKUP(A15,Feb!$A$5:$F$26,6,FALSE))</f>
        <v>1</v>
      </c>
      <c r="H15" s="44">
        <f>IF(ISERROR(VLOOKUP(A15,March!$A$5:$F$28,6,FALSE))," ",VLOOKUP(A15,March!$A$5:$F$28,6,FALSE))</f>
        <v>1</v>
      </c>
      <c r="I15" s="44">
        <f>IF(ISERROR(VLOOKUP(A15,April!$A$5:$F$16,6,FALSE))," ",VLOOKUP(A15,April!$A$5:$F$16,6,FALSE))</f>
        <v>1</v>
      </c>
      <c r="J15" s="44" t="str">
        <f>IF(ISERROR(VLOOKUP(A15,May!$A$14:$F$39,6,FALSE))," ",VLOOKUP(A15,May!$A$23:$F$39,6,FALSE))</f>
        <v> </v>
      </c>
      <c r="K15" s="44">
        <f>IF(ISERROR(VLOOKUP(A15,June!$A$5:$F$19,6,FALSE))," ",VLOOKUP(A15,June!$A$5:$F$19,6,FALSE))</f>
        <v>1</v>
      </c>
      <c r="L15" s="44" t="str">
        <f>IF(ISERROR(VLOOKUP(A15,July!$A$5:$F$26,6,FALSE))," ",VLOOKUP(A15,July!$A$5:$F$26,6,FALSE))</f>
        <v> </v>
      </c>
      <c r="M15" s="44" t="str">
        <f>IF(ISERROR(VLOOKUP(A15,Aug!$A$5:$F$26,6,FALSE))," ",VLOOKUP(A15,Aug!$A$5:$F$26,6,FALSE))</f>
        <v> </v>
      </c>
      <c r="N15" s="46">
        <f t="shared" si="0"/>
        <v>8</v>
      </c>
    </row>
    <row r="16" spans="1:14" ht="16.5" customHeight="1" thickBot="1">
      <c r="A16" s="42">
        <v>13</v>
      </c>
      <c r="B16" s="43" t="str">
        <f>VLOOKUP(A16,Teams!$A$2:$B$287,2,FALSE)</f>
        <v>Jeff Grubbs</v>
      </c>
      <c r="C16" s="44">
        <f>IF(ISERROR(VLOOKUP(A16,'Sept '!$A$5:$F$28,6,FALSE))," ",VLOOKUP(A16,'Sept '!$A$5:$F$28,6,FALSE))</f>
        <v>1</v>
      </c>
      <c r="D16" s="44">
        <f>IF(ISERROR(VLOOKUP(A16,Oct!$A$5:$F$26,6,FALSE))," ",VLOOKUP(A16,Oct!$A$5:$F$26,6,FALSE))</f>
        <v>1</v>
      </c>
      <c r="E16" s="44">
        <f>IF(ISERROR(VLOOKUP(A16,Nov!$A$5:$F$26,6,FALSE))," ",VLOOKUP(A16,Nov!$A$5:$F$26,6,FALSE))</f>
        <v>1</v>
      </c>
      <c r="F16" s="44">
        <f>IF(ISERROR(VLOOKUP(A16,Jan!$A$5:$F$26,6,FALSE))," ",VLOOKUP(A16,Jan!$A$5:$F$26,6,FALSE))</f>
        <v>1</v>
      </c>
      <c r="G16" s="44">
        <f>IF(ISERROR(VLOOKUP(A16,Feb!$A$5:$F$26,6,FALSE))," ",VLOOKUP(A16,Feb!$A$5:$F$26,6,FALSE))</f>
        <v>1</v>
      </c>
      <c r="H16" s="44" t="str">
        <f>IF(ISERROR(VLOOKUP(A16,March!$A$5:$F$28,6,FALSE))," ",VLOOKUP(A16,March!$A$5:$F$28,6,FALSE))</f>
        <v> </v>
      </c>
      <c r="I16" s="44" t="str">
        <f>IF(ISERROR(VLOOKUP(A16,April!$A$5:$F$16,6,FALSE))," ",VLOOKUP(A16,April!$A$5:$F$16,6,FALSE))</f>
        <v> </v>
      </c>
      <c r="J16" s="44" t="str">
        <f>IF(ISERROR(VLOOKUP(A16,May!$A$14:$F$39,6,FALSE))," ",VLOOKUP(A16,May!$A$23:$F$39,6,FALSE))</f>
        <v> </v>
      </c>
      <c r="K16" s="44" t="str">
        <f>IF(ISERROR(VLOOKUP(A16,June!$A$5:$F$19,6,FALSE))," ",VLOOKUP(A16,June!$A$5:$F$19,6,FALSE))</f>
        <v> </v>
      </c>
      <c r="L16" s="44" t="str">
        <f>IF(ISERROR(VLOOKUP(A16,July!$A$5:$F$26,6,FALSE))," ",VLOOKUP(A16,July!$A$5:$F$26,6,FALSE))</f>
        <v> </v>
      </c>
      <c r="M16" s="44" t="str">
        <f>IF(ISERROR(VLOOKUP(A16,Aug!$A$5:$F$26,6,FALSE))," ",VLOOKUP(A16,Aug!$A$5:$F$26,6,FALSE))</f>
        <v> </v>
      </c>
      <c r="N16" s="46">
        <f t="shared" si="0"/>
        <v>5</v>
      </c>
    </row>
    <row r="17" spans="1:14" ht="16.5" customHeight="1" thickBot="1">
      <c r="A17" s="42">
        <v>14</v>
      </c>
      <c r="B17" s="43" t="str">
        <f>VLOOKUP(A17,Teams!$A$2:$B$287,2,FALSE)</f>
        <v>John Wohjan</v>
      </c>
      <c r="C17" s="44">
        <f>IF(ISERROR(VLOOKUP(A17,'Sept '!$A$5:$F$28,6,FALSE))," ",VLOOKUP(A17,'Sept '!$A$5:$F$28,6,FALSE))</f>
        <v>1</v>
      </c>
      <c r="D17" s="44">
        <f>IF(ISERROR(VLOOKUP(A17,Oct!$A$5:$F$26,6,FALSE))," ",VLOOKUP(A17,Oct!$A$5:$F$26,6,FALSE))</f>
        <v>1</v>
      </c>
      <c r="E17" s="44" t="str">
        <f>IF(ISERROR(VLOOKUP(A17,Nov!$A$5:$F$26,6,FALSE))," ",VLOOKUP(A17,Nov!$A$5:$F$26,6,FALSE))</f>
        <v> </v>
      </c>
      <c r="F17" s="44">
        <f>IF(ISERROR(VLOOKUP(A17,Jan!$A$5:$F$26,6,FALSE))," ",VLOOKUP(A17,Jan!$A$5:$F$26,6,FALSE))</f>
        <v>0</v>
      </c>
      <c r="G17" s="44">
        <f>IF(ISERROR(VLOOKUP(A17,Feb!$A$5:$F$26,6,FALSE))," ",VLOOKUP(A17,Feb!$A$5:$F$26,6,FALSE))</f>
        <v>1</v>
      </c>
      <c r="H17" s="44">
        <f>IF(ISERROR(VLOOKUP(A17,March!$A$5:$F$28,6,FALSE))," ",VLOOKUP(A17,March!$A$5:$F$28,6,FALSE))</f>
        <v>1</v>
      </c>
      <c r="I17" s="44">
        <f>IF(ISERROR(VLOOKUP(A17,April!$A$5:$F$16,6,FALSE))," ",VLOOKUP(A17,April!$A$5:$F$16,6,FALSE))</f>
        <v>1</v>
      </c>
      <c r="J17" s="44" t="str">
        <f>IF(ISERROR(VLOOKUP(A17,May!$A$14:$F$39,6,FALSE))," ",VLOOKUP(A17,May!$A$23:$F$39,6,FALSE))</f>
        <v> </v>
      </c>
      <c r="K17" s="44" t="str">
        <f>IF(ISERROR(VLOOKUP(A17,June!$A$5:$F$19,6,FALSE))," ",VLOOKUP(A17,June!$A$5:$F$19,6,FALSE))</f>
        <v>X</v>
      </c>
      <c r="L17" s="44" t="str">
        <f>IF(ISERROR(VLOOKUP(A17,July!$A$5:$F$26,6,FALSE))," ",VLOOKUP(A17,July!$A$5:$F$26,6,FALSE))</f>
        <v> </v>
      </c>
      <c r="M17" s="44" t="str">
        <f>IF(ISERROR(VLOOKUP(A17,Aug!$A$5:$F$26,6,FALSE))," ",VLOOKUP(A17,Aug!$A$5:$F$26,6,FALSE))</f>
        <v> </v>
      </c>
      <c r="N17" s="46">
        <f t="shared" si="0"/>
        <v>5</v>
      </c>
    </row>
    <row r="18" spans="1:14" ht="16.5" customHeight="1" thickBot="1">
      <c r="A18" s="42">
        <v>15</v>
      </c>
      <c r="B18" s="43" t="str">
        <f>VLOOKUP(A18,Teams!$A$2:$B$287,2,FALSE)</f>
        <v>Johnny Due</v>
      </c>
      <c r="C18" s="44">
        <f>IF(ISERROR(VLOOKUP(A18,'Sept '!$A$5:$F$28,6,FALSE))," ",VLOOKUP(A18,'Sept '!$A$5:$F$28,6,FALSE))</f>
        <v>1</v>
      </c>
      <c r="D18" s="44">
        <f>IF(ISERROR(VLOOKUP(A18,Oct!$A$5:$F$26,6,FALSE))," ",VLOOKUP(A18,Oct!$A$5:$F$26,6,FALSE))</f>
        <v>0</v>
      </c>
      <c r="E18" s="44">
        <f>IF(ISERROR(VLOOKUP(A18,Nov!$A$5:$F$26,6,FALSE))," ",VLOOKUP(A18,Nov!$A$5:$F$26,6,FALSE))</f>
        <v>0</v>
      </c>
      <c r="F18" s="44">
        <f>IF(ISERROR(VLOOKUP(A18,Jan!$A$5:$F$26,6,FALSE))," ",VLOOKUP(A18,Jan!$A$5:$F$26,6,FALSE))</f>
        <v>0</v>
      </c>
      <c r="G18" s="44">
        <f>IF(ISERROR(VLOOKUP(A18,Feb!$A$5:$F$26,6,FALSE))," ",VLOOKUP(A18,Feb!$A$5:$F$26,6,FALSE))</f>
        <v>0</v>
      </c>
      <c r="H18" s="44">
        <f>IF(ISERROR(VLOOKUP(A18,March!$A$5:$F$28,6,FALSE))," ",VLOOKUP(A18,March!$A$5:$F$28,6,FALSE))</f>
        <v>0</v>
      </c>
      <c r="I18" s="44" t="str">
        <f>IF(ISERROR(VLOOKUP(A18,April!$A$5:$F$16,6,FALSE))," ",VLOOKUP(A18,April!$A$5:$F$16,6,FALSE))</f>
        <v> </v>
      </c>
      <c r="J18" s="44" t="e">
        <f>IF(ISERROR(VLOOKUP(A18,May!$A$14:$F$39,6,FALSE))," ",VLOOKUP(A18,May!$A$23:$F$39,6,FALSE))</f>
        <v>#N/A</v>
      </c>
      <c r="K18" s="44" t="str">
        <f>IF(ISERROR(VLOOKUP(A18,June!$A$5:$F$19,6,FALSE))," ",VLOOKUP(A18,June!$A$5:$F$19,6,FALSE))</f>
        <v>x</v>
      </c>
      <c r="L18" s="44" t="str">
        <f>IF(ISERROR(VLOOKUP(A18,July!$A$5:$F$26,6,FALSE))," ",VLOOKUP(A18,July!$A$5:$F$26,6,FALSE))</f>
        <v> </v>
      </c>
      <c r="M18" s="44" t="str">
        <f>IF(ISERROR(VLOOKUP(A18,Aug!$A$5:$F$26,6,FALSE))," ",VLOOKUP(A18,Aug!$A$5:$F$26,6,FALSE))</f>
        <v> </v>
      </c>
      <c r="N18" s="46" t="e">
        <f t="shared" si="0"/>
        <v>#N/A</v>
      </c>
    </row>
    <row r="19" spans="1:14" ht="16.5" customHeight="1" thickBot="1">
      <c r="A19" s="42">
        <v>16</v>
      </c>
      <c r="B19" s="43" t="str">
        <f>VLOOKUP(A19,Teams!$A$2:$B$287,2,FALSE)</f>
        <v>Josh Beckman</v>
      </c>
      <c r="C19" s="44" t="str">
        <f>IF(ISERROR(VLOOKUP(A19,'Sept '!$A$5:$F$28,6,FALSE))," ",VLOOKUP(A19,'Sept '!$A$5:$F$28,6,FALSE))</f>
        <v> </v>
      </c>
      <c r="D19" s="44" t="str">
        <f>IF(ISERROR(VLOOKUP(A19,Oct!$A$5:$F$26,6,FALSE))," ",VLOOKUP(A19,Oct!$A$5:$F$26,6,FALSE))</f>
        <v> </v>
      </c>
      <c r="E19" s="44" t="str">
        <f>IF(ISERROR(VLOOKUP(A19,Nov!$A$5:$F$26,6,FALSE))," ",VLOOKUP(A19,Nov!$A$5:$F$26,6,FALSE))</f>
        <v> </v>
      </c>
      <c r="F19" s="44" t="str">
        <f>IF(ISERROR(VLOOKUP(A19,Jan!$A$5:$F$26,6,FALSE))," ",VLOOKUP(A19,Jan!$A$5:$F$26,6,FALSE))</f>
        <v> </v>
      </c>
      <c r="G19" s="44">
        <f>IF(ISERROR(VLOOKUP(A19,Feb!$A$5:$F$26,6,FALSE))," ",VLOOKUP(A19,Feb!$A$5:$F$26,6,FALSE))</f>
        <v>1</v>
      </c>
      <c r="H19" s="44">
        <f>IF(ISERROR(VLOOKUP(A19,March!$A$5:$F$28,6,FALSE))," ",VLOOKUP(A19,March!$A$5:$F$28,6,FALSE))</f>
        <v>1</v>
      </c>
      <c r="I19" s="44">
        <f>IF(ISERROR(VLOOKUP(A19,April!$A$5:$F$16,6,FALSE))," ",VLOOKUP(A19,April!$A$5:$F$16,6,FALSE))</f>
        <v>1</v>
      </c>
      <c r="J19" s="44" t="e">
        <f>IF(ISERROR(VLOOKUP(A19,May!$A$14:$F$39,6,FALSE))," ",VLOOKUP(A19,May!$A$23:$F$39,6,FALSE))</f>
        <v>#N/A</v>
      </c>
      <c r="K19" s="44" t="str">
        <f>IF(ISERROR(VLOOKUP(A19,June!$A$5:$F$19,6,FALSE))," ",VLOOKUP(A19,June!$A$5:$F$19,6,FALSE))</f>
        <v> </v>
      </c>
      <c r="L19" s="44" t="str">
        <f>IF(ISERROR(VLOOKUP(A19,July!$A$5:$F$26,6,FALSE))," ",VLOOKUP(A19,July!$A$5:$F$26,6,FALSE))</f>
        <v> </v>
      </c>
      <c r="M19" s="44" t="str">
        <f>IF(ISERROR(VLOOKUP(A19,Aug!$A$5:$F$26,6,FALSE))," ",VLOOKUP(A19,Aug!$A$5:$F$26,6,FALSE))</f>
        <v> </v>
      </c>
      <c r="N19" s="46" t="e">
        <f t="shared" si="0"/>
        <v>#N/A</v>
      </c>
    </row>
    <row r="20" spans="1:14" ht="16.5" customHeight="1" thickBot="1">
      <c r="A20" s="42">
        <v>17</v>
      </c>
      <c r="B20" s="43" t="str">
        <f>VLOOKUP(A20,Teams!$A$2:$B$287,2,FALSE)</f>
        <v>Kelvin Jones</v>
      </c>
      <c r="C20" s="44">
        <f>IF(ISERROR(VLOOKUP(A20,'Sept '!$A$5:$F$28,6,FALSE))," ",VLOOKUP(A20,'Sept '!$A$5:$F$28,6,FALSE))</f>
        <v>1</v>
      </c>
      <c r="D20" s="44">
        <f>IF(ISERROR(VLOOKUP(A20,Oct!$A$5:$F$26,6,FALSE))," ",VLOOKUP(A20,Oct!$A$5:$F$26,6,FALSE))</f>
        <v>1</v>
      </c>
      <c r="E20" s="44">
        <f>IF(ISERROR(VLOOKUP(A20,Nov!$A$5:$F$26,6,FALSE))," ",VLOOKUP(A20,Nov!$A$5:$F$26,6,FALSE))</f>
        <v>1</v>
      </c>
      <c r="F20" s="44">
        <f>IF(ISERROR(VLOOKUP(A20,Jan!$A$5:$F$26,6,FALSE))," ",VLOOKUP(A20,Jan!$A$5:$F$26,6,FALSE))</f>
        <v>0</v>
      </c>
      <c r="G20" s="44">
        <f>IF(ISERROR(VLOOKUP(A20,Feb!$A$5:$F$26,6,FALSE))," ",VLOOKUP(A20,Feb!$A$5:$F$26,6,FALSE))</f>
        <v>1</v>
      </c>
      <c r="H20" s="44">
        <f>IF(ISERROR(VLOOKUP(A20,March!$A$5:$F$28,6,FALSE))," ",VLOOKUP(A20,March!$A$5:$F$28,6,FALSE))</f>
        <v>1</v>
      </c>
      <c r="I20" s="44">
        <f>IF(ISERROR(VLOOKUP(A20,April!$A$5:$F$16,6,FALSE))," ",VLOOKUP(A20,April!$A$5:$F$16,6,FALSE))</f>
        <v>1</v>
      </c>
      <c r="J20" s="44" t="e">
        <f>IF(ISERROR(VLOOKUP(A20,May!$A$14:$F$39,6,FALSE))," ",VLOOKUP(A20,May!$A$23:$F$39,6,FALSE))</f>
        <v>#N/A</v>
      </c>
      <c r="K20" s="44" t="str">
        <f>IF(ISERROR(VLOOKUP(A20,June!$A$5:$F$19,6,FALSE))," ",VLOOKUP(A20,June!$A$5:$F$19,6,FALSE))</f>
        <v>x</v>
      </c>
      <c r="L20" s="44" t="str">
        <f>IF(ISERROR(VLOOKUP(A20,July!$A$5:$F$26,6,FALSE))," ",VLOOKUP(A20,July!$A$5:$F$26,6,FALSE))</f>
        <v> </v>
      </c>
      <c r="M20" s="44" t="str">
        <f>IF(ISERROR(VLOOKUP(A20,Aug!$A$5:$F$26,6,FALSE))," ",VLOOKUP(A20,Aug!$A$5:$F$26,6,FALSE))</f>
        <v> </v>
      </c>
      <c r="N20" s="46" t="e">
        <f t="shared" si="0"/>
        <v>#N/A</v>
      </c>
    </row>
    <row r="21" spans="1:14" ht="16.5" customHeight="1" thickBot="1">
      <c r="A21" s="42">
        <v>18</v>
      </c>
      <c r="B21" s="43" t="str">
        <f>VLOOKUP(A21,Teams!$A$2:$B$287,2,FALSE)</f>
        <v>Kurt Morgan</v>
      </c>
      <c r="C21" s="44">
        <f>IF(ISERROR(VLOOKUP(A21,'Sept '!$A$5:$F$28,6,FALSE))," ",VLOOKUP(A21,'Sept '!$A$5:$F$28,6,FALSE))</f>
        <v>0</v>
      </c>
      <c r="D21" s="44">
        <f>IF(ISERROR(VLOOKUP(A21,Oct!$A$5:$F$26,6,FALSE))," ",VLOOKUP(A21,Oct!$A$5:$F$26,6,FALSE))</f>
        <v>1</v>
      </c>
      <c r="E21" s="44">
        <f>IF(ISERROR(VLOOKUP(A21,Nov!$A$5:$F$26,6,FALSE))," ",VLOOKUP(A21,Nov!$A$5:$F$26,6,FALSE))</f>
        <v>0</v>
      </c>
      <c r="F21" s="44">
        <f>IF(ISERROR(VLOOKUP(A21,Jan!$A$5:$F$26,6,FALSE))," ",VLOOKUP(A21,Jan!$A$5:$F$26,6,FALSE))</f>
        <v>0</v>
      </c>
      <c r="G21" s="44" t="str">
        <f>IF(ISERROR(VLOOKUP(A21,Feb!$A$5:$F$26,6,FALSE))," ",VLOOKUP(A21,Feb!$A$5:$F$26,6,FALSE))</f>
        <v> </v>
      </c>
      <c r="H21" s="44" t="str">
        <f>IF(ISERROR(VLOOKUP(A21,March!$A$5:$F$28,6,FALSE))," ",VLOOKUP(A21,March!$A$5:$F$28,6,FALSE))</f>
        <v> </v>
      </c>
      <c r="I21" s="44">
        <f>IF(ISERROR(VLOOKUP(A21,April!$A$5:$F$16,6,FALSE))," ",VLOOKUP(A21,April!$A$5:$F$16,6,FALSE))</f>
        <v>1</v>
      </c>
      <c r="J21" s="44" t="str">
        <f>IF(ISERROR(VLOOKUP(A21,May!$A$14:$F$39,6,FALSE))," ",VLOOKUP(A21,May!$A$23:$F$39,6,FALSE))</f>
        <v> </v>
      </c>
      <c r="K21" s="44" t="str">
        <f>IF(ISERROR(VLOOKUP(A21,June!$A$5:$F$19,6,FALSE))," ",VLOOKUP(A21,June!$A$5:$F$19,6,FALSE))</f>
        <v> </v>
      </c>
      <c r="L21" s="44" t="str">
        <f>IF(ISERROR(VLOOKUP(A21,July!$A$5:$F$26,6,FALSE))," ",VLOOKUP(A21,July!$A$5:$F$26,6,FALSE))</f>
        <v> </v>
      </c>
      <c r="M21" s="44" t="str">
        <f>IF(ISERROR(VLOOKUP(A21,Aug!$A$5:$F$26,6,FALSE))," ",VLOOKUP(A21,Aug!$A$5:$F$26,6,FALSE))</f>
        <v> </v>
      </c>
      <c r="N21" s="46">
        <f t="shared" si="0"/>
        <v>2</v>
      </c>
    </row>
    <row r="22" spans="1:14" ht="16.5" customHeight="1" thickBot="1">
      <c r="A22" s="42">
        <v>19</v>
      </c>
      <c r="B22" s="43" t="str">
        <f>VLOOKUP(A22,Teams!$A$2:$B$287,2,FALSE)</f>
        <v>Larry Martin</v>
      </c>
      <c r="C22" s="44">
        <f>IF(ISERROR(VLOOKUP(A22,'Sept '!$A$5:$F$28,6,FALSE))," ",VLOOKUP(A22,'Sept '!$A$5:$F$28,6,FALSE))</f>
        <v>1</v>
      </c>
      <c r="D22" s="44">
        <f>IF(ISERROR(VLOOKUP(A22,Oct!$A$5:$F$26,6,FALSE))," ",VLOOKUP(A22,Oct!$A$5:$F$26,6,FALSE))</f>
        <v>1</v>
      </c>
      <c r="E22" s="44">
        <f>IF(ISERROR(VLOOKUP(A22,Nov!$A$5:$F$26,6,FALSE))," ",VLOOKUP(A22,Nov!$A$5:$F$26,6,FALSE))</f>
        <v>1</v>
      </c>
      <c r="F22" s="44">
        <f>IF(ISERROR(VLOOKUP(A22,Jan!$A$5:$F$26,6,FALSE))," ",VLOOKUP(A22,Jan!$A$5:$F$26,6,FALSE))</f>
        <v>0</v>
      </c>
      <c r="G22" s="44">
        <f>IF(ISERROR(VLOOKUP(A22,Feb!$A$5:$F$26,6,FALSE))," ",VLOOKUP(A22,Feb!$A$5:$F$26,6,FALSE))</f>
        <v>1</v>
      </c>
      <c r="H22" s="44">
        <f>IF(ISERROR(VLOOKUP(A22,March!$A$5:$F$28,6,FALSE))," ",VLOOKUP(A22,March!$A$5:$F$28,6,FALSE))</f>
        <v>1</v>
      </c>
      <c r="I22" s="44">
        <f>IF(ISERROR(VLOOKUP(A22,April!$A$5:$F$16,6,FALSE))," ",VLOOKUP(A22,April!$A$5:$F$16,6,FALSE))</f>
        <v>1</v>
      </c>
      <c r="J22" s="44" t="str">
        <f>IF(ISERROR(VLOOKUP(A22,May!$A$14:$F$39,6,FALSE))," ",VLOOKUP(A22,May!$A$23:$F$39,6,FALSE))</f>
        <v> </v>
      </c>
      <c r="K22" s="44">
        <f>IF(ISERROR(VLOOKUP(A22,June!$A$5:$F$19,6,FALSE))," ",VLOOKUP(A22,June!$A$5:$F$19,6,FALSE))</f>
        <v>1</v>
      </c>
      <c r="L22" s="44" t="str">
        <f>IF(ISERROR(VLOOKUP(A22,July!$A$5:$F$26,6,FALSE))," ",VLOOKUP(A22,July!$A$5:$F$26,6,FALSE))</f>
        <v> </v>
      </c>
      <c r="M22" s="44" t="str">
        <f>IF(ISERROR(VLOOKUP(A22,Aug!$A$5:$F$26,6,FALSE))," ",VLOOKUP(A22,Aug!$A$5:$F$26,6,FALSE))</f>
        <v> </v>
      </c>
      <c r="N22" s="46">
        <f t="shared" si="0"/>
        <v>7</v>
      </c>
    </row>
    <row r="23" spans="1:14" ht="16.5" customHeight="1" thickBot="1">
      <c r="A23" s="42">
        <v>20</v>
      </c>
      <c r="B23" s="43" t="str">
        <f>VLOOKUP(A23,Teams!$A$2:$B$287,2,FALSE)</f>
        <v>Lindy Hadley</v>
      </c>
      <c r="C23" s="44">
        <f>IF(ISERROR(VLOOKUP(A23,'Sept '!$A$5:$F$28,6,FALSE))," ",VLOOKUP(A23,'Sept '!$A$5:$F$28,6,FALSE))</f>
        <v>0</v>
      </c>
      <c r="D23" s="44">
        <f>IF(ISERROR(VLOOKUP(A23,Oct!$A$5:$F$26,6,FALSE))," ",VLOOKUP(A23,Oct!$A$5:$F$26,6,FALSE))</f>
        <v>1</v>
      </c>
      <c r="E23" s="44">
        <f>IF(ISERROR(VLOOKUP(A23,Nov!$A$5:$F$26,6,FALSE))," ",VLOOKUP(A23,Nov!$A$5:$F$26,6,FALSE))</f>
        <v>1</v>
      </c>
      <c r="F23" s="44">
        <f>IF(ISERROR(VLOOKUP(A23,Jan!$A$5:$F$26,6,FALSE))," ",VLOOKUP(A23,Jan!$A$5:$F$26,6,FALSE))</f>
        <v>0</v>
      </c>
      <c r="G23" s="44">
        <f>IF(ISERROR(VLOOKUP(A23,Feb!$A$5:$F$26,6,FALSE))," ",VLOOKUP(A23,Feb!$A$5:$F$26,6,FALSE))</f>
        <v>0</v>
      </c>
      <c r="H23" s="44">
        <f>IF(ISERROR(VLOOKUP(A23,March!$A$5:$F$28,6,FALSE))," ",VLOOKUP(A23,March!$A$5:$F$28,6,FALSE))</f>
        <v>1</v>
      </c>
      <c r="I23" s="44">
        <f>IF(ISERROR(VLOOKUP(A23,April!$A$5:$F$16,6,FALSE))," ",VLOOKUP(A23,April!$A$5:$F$16,6,FALSE))</f>
        <v>1</v>
      </c>
      <c r="J23" s="44" t="e">
        <f>IF(ISERROR(VLOOKUP(A23,May!$A$14:$F$39,6,FALSE))," ",VLOOKUP(A23,May!$A$23:$F$39,6,FALSE))</f>
        <v>#N/A</v>
      </c>
      <c r="K23" s="44" t="str">
        <f>IF(ISERROR(VLOOKUP(A23,June!$A$5:$F$19,6,FALSE))," ",VLOOKUP(A23,June!$A$5:$F$19,6,FALSE))</f>
        <v> </v>
      </c>
      <c r="L23" s="44" t="str">
        <f>IF(ISERROR(VLOOKUP(A23,July!$A$5:$F$26,6,FALSE))," ",VLOOKUP(A23,July!$A$5:$F$26,6,FALSE))</f>
        <v> </v>
      </c>
      <c r="M23" s="44" t="str">
        <f>IF(ISERROR(VLOOKUP(A23,Aug!$A$5:$F$26,6,FALSE))," ",VLOOKUP(A23,Aug!$A$5:$F$26,6,FALSE))</f>
        <v> </v>
      </c>
      <c r="N23" s="46" t="e">
        <f t="shared" si="0"/>
        <v>#N/A</v>
      </c>
    </row>
    <row r="24" spans="1:14" ht="16.5" customHeight="1" thickBot="1">
      <c r="A24" s="42">
        <v>21</v>
      </c>
      <c r="B24" s="43" t="str">
        <f>VLOOKUP(A24,Teams!$A$2:$B$287,2,FALSE)</f>
        <v>Martin Baker</v>
      </c>
      <c r="C24" s="44">
        <f>IF(ISERROR(VLOOKUP(A24,'Sept '!$A$5:$F$28,6,FALSE))," ",VLOOKUP(A24,'Sept '!$A$5:$F$28,6,FALSE))</f>
        <v>1</v>
      </c>
      <c r="D24" s="44">
        <f>IF(ISERROR(VLOOKUP(A24,Oct!$A$5:$F$26,6,FALSE))," ",VLOOKUP(A24,Oct!$A$5:$F$26,6,FALSE))</f>
        <v>0</v>
      </c>
      <c r="E24" s="44">
        <f>IF(ISERROR(VLOOKUP(A24,Nov!$A$5:$F$26,6,FALSE))," ",VLOOKUP(A24,Nov!$A$5:$F$26,6,FALSE))</f>
        <v>0</v>
      </c>
      <c r="F24" s="44">
        <f>IF(ISERROR(VLOOKUP(A24,Jan!$A$5:$F$26,6,FALSE))," ",VLOOKUP(A24,Jan!$A$5:$F$26,6,FALSE))</f>
        <v>1</v>
      </c>
      <c r="G24" s="44">
        <f>IF(ISERROR(VLOOKUP(A24,Feb!$A$5:$F$26,6,FALSE))," ",VLOOKUP(A24,Feb!$A$5:$F$26,6,FALSE))</f>
        <v>0</v>
      </c>
      <c r="H24" s="44">
        <f>IF(ISERROR(VLOOKUP(A24,March!$A$5:$F$28,6,FALSE))," ",VLOOKUP(A24,March!$A$5:$F$28,6,FALSE))</f>
        <v>1</v>
      </c>
      <c r="I24" s="44" t="str">
        <f>IF(ISERROR(VLOOKUP(A24,April!$A$5:$F$16,6,FALSE))," ",VLOOKUP(A24,April!$A$5:$F$16,6,FALSE))</f>
        <v> </v>
      </c>
      <c r="J24" s="44">
        <f>IF(ISERROR(VLOOKUP(A24,May!$A$14:$F$39,6,FALSE))," ",VLOOKUP(A24,May!$A$23:$F$39,6,FALSE))</f>
        <v>0</v>
      </c>
      <c r="K24" s="44" t="str">
        <f>IF(ISERROR(VLOOKUP(A24,June!$A$5:$F$19,6,FALSE))," ",VLOOKUP(A24,June!$A$5:$F$19,6,FALSE))</f>
        <v> </v>
      </c>
      <c r="L24" s="44" t="str">
        <f>IF(ISERROR(VLOOKUP(A24,July!$A$5:$F$26,6,FALSE))," ",VLOOKUP(A24,July!$A$5:$F$26,6,FALSE))</f>
        <v> </v>
      </c>
      <c r="M24" s="44" t="str">
        <f>IF(ISERROR(VLOOKUP(A24,Aug!$A$5:$F$26,6,FALSE))," ",VLOOKUP(A24,Aug!$A$5:$F$26,6,FALSE))</f>
        <v> </v>
      </c>
      <c r="N24" s="46">
        <f t="shared" si="0"/>
        <v>3</v>
      </c>
    </row>
    <row r="25" spans="1:14" ht="16.5" customHeight="1" thickBot="1">
      <c r="A25" s="42">
        <v>22</v>
      </c>
      <c r="B25" s="43" t="str">
        <f>VLOOKUP(A25,Teams!$A$2:$B$287,2,FALSE)</f>
        <v>Neal Warner</v>
      </c>
      <c r="C25" s="44">
        <f>IF(ISERROR(VLOOKUP(A25,'Sept '!$A$5:$F$28,6,FALSE))," ",VLOOKUP(A25,'Sept '!$A$5:$F$28,6,FALSE))</f>
        <v>1</v>
      </c>
      <c r="D25" s="44">
        <f>IF(ISERROR(VLOOKUP(A25,Oct!$A$5:$F$26,6,FALSE))," ",VLOOKUP(A25,Oct!$A$5:$F$26,6,FALSE))</f>
        <v>0</v>
      </c>
      <c r="E25" s="44">
        <f>IF(ISERROR(VLOOKUP(A25,Nov!$A$5:$F$26,6,FALSE))," ",VLOOKUP(A25,Nov!$A$5:$F$26,6,FALSE))</f>
        <v>0</v>
      </c>
      <c r="F25" s="44">
        <f>IF(ISERROR(VLOOKUP(A25,Jan!$A$5:$F$26,6,FALSE))," ",VLOOKUP(A25,Jan!$A$5:$F$26,6,FALSE))</f>
        <v>1</v>
      </c>
      <c r="G25" s="44">
        <f>IF(ISERROR(VLOOKUP(A25,Feb!$A$5:$F$26,6,FALSE))," ",VLOOKUP(A25,Feb!$A$5:$F$26,6,FALSE))</f>
        <v>1</v>
      </c>
      <c r="H25" s="44">
        <f>IF(ISERROR(VLOOKUP(A25,March!$A$5:$F$28,6,FALSE))," ",VLOOKUP(A25,March!$A$5:$F$28,6,FALSE))</f>
        <v>1</v>
      </c>
      <c r="I25" s="44" t="str">
        <f>IF(ISERROR(VLOOKUP(A25,April!$A$5:$F$16,6,FALSE))," ",VLOOKUP(A25,April!$A$5:$F$16,6,FALSE))</f>
        <v> </v>
      </c>
      <c r="J25" s="44" t="e">
        <f>IF(ISERROR(VLOOKUP(A25,May!$A$14:$F$39,6,FALSE))," ",VLOOKUP(A25,May!$A$23:$F$39,6,FALSE))</f>
        <v>#N/A</v>
      </c>
      <c r="K25" s="44">
        <f>IF(ISERROR(VLOOKUP(A25,June!$A$5:$F$19,6,FALSE))," ",VLOOKUP(A25,June!$A$5:$F$19,6,FALSE))</f>
        <v>1</v>
      </c>
      <c r="L25" s="44" t="str">
        <f>IF(ISERROR(VLOOKUP(A25,July!$A$5:$F$26,6,FALSE))," ",VLOOKUP(A25,July!$A$5:$F$26,6,FALSE))</f>
        <v> </v>
      </c>
      <c r="M25" s="44" t="str">
        <f>IF(ISERROR(VLOOKUP(A25,Aug!$A$5:$F$26,6,FALSE))," ",VLOOKUP(A25,Aug!$A$5:$F$26,6,FALSE))</f>
        <v> </v>
      </c>
      <c r="N25" s="46" t="e">
        <f t="shared" si="0"/>
        <v>#N/A</v>
      </c>
    </row>
    <row r="26" spans="1:14" ht="16.5" customHeight="1" thickBot="1">
      <c r="A26" s="42">
        <v>23</v>
      </c>
      <c r="B26" s="43">
        <f>VLOOKUP(A26,Teams!$A$2:$B$287,2,FALSE)</f>
        <v>0</v>
      </c>
      <c r="C26" s="44" t="str">
        <f>IF(ISERROR(VLOOKUP(A26,'Sept '!$A$5:$F$28,6,FALSE))," ",VLOOKUP(A26,'Sept '!$A$5:$F$28,6,FALSE))</f>
        <v> </v>
      </c>
      <c r="D26" s="44" t="str">
        <f>IF(ISERROR(VLOOKUP(A26,Oct!$A$5:$F$26,6,FALSE))," ",VLOOKUP(A26,Oct!$A$5:$F$26,6,FALSE))</f>
        <v> </v>
      </c>
      <c r="E26" s="44" t="str">
        <f>IF(ISERROR(VLOOKUP(A26,Nov!$A$5:$F$26,6,FALSE))," ",VLOOKUP(A26,Nov!$A$5:$F$26,6,FALSE))</f>
        <v> </v>
      </c>
      <c r="F26" s="44" t="str">
        <f>IF(ISERROR(VLOOKUP(A26,Jan!$A$5:$F$26,6,FALSE))," ",VLOOKUP(A26,Jan!$A$5:$F$26,6,FALSE))</f>
        <v> </v>
      </c>
      <c r="G26" s="44" t="str">
        <f>IF(ISERROR(VLOOKUP(A26,Feb!$A$5:$F$26,6,FALSE))," ",VLOOKUP(A26,Feb!$A$5:$F$26,6,FALSE))</f>
        <v> </v>
      </c>
      <c r="H26" s="44" t="str">
        <f>IF(ISERROR(VLOOKUP(A26,March!$A$5:$F$28,6,FALSE))," ",VLOOKUP(A26,March!$A$5:$F$28,6,FALSE))</f>
        <v> </v>
      </c>
      <c r="I26" s="44" t="str">
        <f>IF(ISERROR(VLOOKUP(A26,April!$A$5:$F$16,6,FALSE))," ",VLOOKUP(A26,April!$A$5:$F$16,6,FALSE))</f>
        <v> </v>
      </c>
      <c r="J26" s="44" t="str">
        <f>IF(ISERROR(VLOOKUP(A26,May!$A$14:$F$39,6,FALSE))," ",VLOOKUP(A26,May!$A$23:$F$39,6,FALSE))</f>
        <v> </v>
      </c>
      <c r="K26" s="44" t="str">
        <f>IF(ISERROR(VLOOKUP(A26,June!$A$5:$F$19,6,FALSE))," ",VLOOKUP(A26,June!$A$5:$F$19,6,FALSE))</f>
        <v> </v>
      </c>
      <c r="L26" s="44" t="str">
        <f>IF(ISERROR(VLOOKUP(A26,July!$A$5:$F$26,6,FALSE))," ",VLOOKUP(A26,July!$A$5:$F$26,6,FALSE))</f>
        <v> </v>
      </c>
      <c r="M26" s="44" t="str">
        <f>IF(ISERROR(VLOOKUP(A26,Aug!$A$5:$F$26,6,FALSE))," ",VLOOKUP(A26,Aug!$A$5:$F$26,6,FALSE))</f>
        <v> </v>
      </c>
      <c r="N26" s="46">
        <f t="shared" si="0"/>
        <v>0</v>
      </c>
    </row>
    <row r="27" spans="1:14" ht="16.5" customHeight="1" thickBot="1">
      <c r="A27" s="42">
        <v>24</v>
      </c>
      <c r="B27" s="43" t="str">
        <f>VLOOKUP(A27,Teams!$A$2:$B$287,2,FALSE)</f>
        <v>Paul Karow</v>
      </c>
      <c r="C27" s="44" t="str">
        <f>IF(ISERROR(VLOOKUP(A27,'Sept '!$A$5:$F$28,6,FALSE))," ",VLOOKUP(A27,'Sept '!$A$5:$F$28,6,FALSE))</f>
        <v> </v>
      </c>
      <c r="D27" s="44">
        <f>IF(ISERROR(VLOOKUP(A27,Oct!$A$5:$F$26,6,FALSE))," ",VLOOKUP(A27,Oct!$A$5:$F$26,6,FALSE))</f>
        <v>1</v>
      </c>
      <c r="E27" s="44">
        <f>IF(ISERROR(VLOOKUP(A27,Nov!$A$5:$F$26,6,FALSE))," ",VLOOKUP(A27,Nov!$A$5:$F$26,6,FALSE))</f>
        <v>1</v>
      </c>
      <c r="F27" s="44">
        <f>IF(ISERROR(VLOOKUP(A27,Jan!$A$5:$F$26,6,FALSE))," ",VLOOKUP(A27,Jan!$A$5:$F$26,6,FALSE))</f>
        <v>1</v>
      </c>
      <c r="G27" s="44">
        <f>IF(ISERROR(VLOOKUP(A27,Feb!$A$5:$F$26,6,FALSE))," ",VLOOKUP(A27,Feb!$A$5:$F$26,6,FALSE))</f>
        <v>1</v>
      </c>
      <c r="H27" s="44">
        <f>IF(ISERROR(VLOOKUP(A27,March!$A$5:$F$28,6,FALSE))," ",VLOOKUP(A27,March!$A$5:$F$28,6,FALSE))</f>
        <v>1</v>
      </c>
      <c r="I27" s="44" t="str">
        <f>IF(ISERROR(VLOOKUP(A27,April!$A$5:$F$16,6,FALSE))," ",VLOOKUP(A27,April!$A$5:$F$16,6,FALSE))</f>
        <v> </v>
      </c>
      <c r="J27" s="44" t="str">
        <f>IF(ISERROR(VLOOKUP(A27,May!$A$14:$F$39,6,FALSE))," ",VLOOKUP(A27,May!$A$23:$F$39,6,FALSE))</f>
        <v> </v>
      </c>
      <c r="K27" s="44">
        <f>IF(ISERROR(VLOOKUP(A27,June!$A$5:$F$19,6,FALSE))," ",VLOOKUP(A27,June!$A$5:$F$19,6,FALSE))</f>
        <v>1</v>
      </c>
      <c r="L27" s="44" t="str">
        <f>IF(ISERROR(VLOOKUP(A27,July!$A$5:$F$26,6,FALSE))," ",VLOOKUP(A27,July!$A$5:$F$26,6,FALSE))</f>
        <v> </v>
      </c>
      <c r="M27" s="44" t="str">
        <f>IF(ISERROR(VLOOKUP(A27,Aug!$A$5:$F$26,6,FALSE))," ",VLOOKUP(A27,Aug!$A$5:$F$26,6,FALSE))</f>
        <v> </v>
      </c>
      <c r="N27" s="46">
        <f t="shared" si="0"/>
        <v>6</v>
      </c>
    </row>
    <row r="28" spans="1:14" ht="16.5" customHeight="1" thickBot="1">
      <c r="A28" s="42">
        <v>25</v>
      </c>
      <c r="B28" s="43" t="str">
        <f>VLOOKUP(A28,Teams!$A$2:$B$287,2,FALSE)</f>
        <v>Rich Richarson</v>
      </c>
      <c r="C28" s="44">
        <f>IF(ISERROR(VLOOKUP(A28,'Sept '!$A$5:$F$28,6,FALSE))," ",VLOOKUP(A28,'Sept '!$A$5:$F$28,6,FALSE))</f>
        <v>1</v>
      </c>
      <c r="D28" s="44" t="str">
        <f>IF(ISERROR(VLOOKUP(A28,Oct!$A$5:$F$26,6,FALSE))," ",VLOOKUP(A28,Oct!$A$5:$F$26,6,FALSE))</f>
        <v> </v>
      </c>
      <c r="E28" s="44">
        <f>IF(ISERROR(VLOOKUP(A28,Nov!$A$5:$F$26,6,FALSE))," ",VLOOKUP(A28,Nov!$A$5:$F$26,6,FALSE))</f>
        <v>1</v>
      </c>
      <c r="F28" s="44">
        <f>IF(ISERROR(VLOOKUP(A28,Jan!$A$5:$F$26,6,FALSE))," ",VLOOKUP(A28,Jan!$A$5:$F$26,6,FALSE))</f>
        <v>0</v>
      </c>
      <c r="G28" s="44">
        <f>IF(ISERROR(VLOOKUP(A28,Feb!$A$5:$F$26,6,FALSE))," ",VLOOKUP(A28,Feb!$A$5:$F$26,6,FALSE))</f>
        <v>1</v>
      </c>
      <c r="H28" s="44" t="str">
        <f>IF(ISERROR(VLOOKUP(A28,March!$A$5:$F$28,6,FALSE))," ",VLOOKUP(A28,March!$A$5:$F$28,6,FALSE))</f>
        <v> </v>
      </c>
      <c r="I28" s="44" t="str">
        <f>IF(ISERROR(VLOOKUP(A28,April!$A$5:$F$16,6,FALSE))," ",VLOOKUP(A28,April!$A$5:$F$16,6,FALSE))</f>
        <v> </v>
      </c>
      <c r="J28" s="44" t="str">
        <f>IF(ISERROR(VLOOKUP(A28,May!$A$14:$F$39,6,FALSE))," ",VLOOKUP(A28,May!$A$23:$F$39,6,FALSE))</f>
        <v> </v>
      </c>
      <c r="K28" s="44" t="str">
        <f>IF(ISERROR(VLOOKUP(A28,June!$A$5:$F$19,6,FALSE))," ",VLOOKUP(A28,June!$A$5:$F$19,6,FALSE))</f>
        <v> </v>
      </c>
      <c r="L28" s="44" t="str">
        <f>IF(ISERROR(VLOOKUP(A28,July!$A$5:$F$26,6,FALSE))," ",VLOOKUP(A28,July!$A$5:$F$26,6,FALSE))</f>
        <v> </v>
      </c>
      <c r="M28" s="44" t="str">
        <f>IF(ISERROR(VLOOKUP(A28,Aug!$A$5:$F$26,6,FALSE))," ",VLOOKUP(A28,Aug!$A$5:$F$26,6,FALSE))</f>
        <v> </v>
      </c>
      <c r="N28" s="46">
        <f t="shared" si="0"/>
        <v>3</v>
      </c>
    </row>
    <row r="29" spans="1:14" ht="16.5" customHeight="1" thickBot="1">
      <c r="A29" s="42">
        <v>26</v>
      </c>
      <c r="B29" s="43" t="str">
        <f>VLOOKUP(A29,Teams!$A$2:$B$287,2,FALSE)</f>
        <v>Katrina Kruithof</v>
      </c>
      <c r="C29" s="44" t="str">
        <f>IF(ISERROR(VLOOKUP(A29,'Sept '!$A$5:$F$28,6,FALSE))," ",VLOOKUP(A29,'Sept '!$A$5:$F$28,6,FALSE))</f>
        <v> </v>
      </c>
      <c r="D29" s="44" t="str">
        <f>IF(ISERROR(VLOOKUP(A29,Oct!$A$5:$F$26,6,FALSE))," ",VLOOKUP(A29,Oct!$A$5:$F$26,6,FALSE))</f>
        <v> </v>
      </c>
      <c r="E29" s="44" t="str">
        <f>IF(ISERROR(VLOOKUP(A29,Nov!$A$5:$F$26,6,FALSE))," ",VLOOKUP(A29,Nov!$A$5:$F$26,6,FALSE))</f>
        <v> </v>
      </c>
      <c r="F29" s="44" t="str">
        <f>IF(ISERROR(VLOOKUP(A29,Jan!$A$5:$F$26,6,FALSE))," ",VLOOKUP(A29,Jan!$A$5:$F$26,6,FALSE))</f>
        <v> </v>
      </c>
      <c r="G29" s="44" t="str">
        <f>IF(ISERROR(VLOOKUP(A29,Feb!$A$5:$F$26,6,FALSE))," ",VLOOKUP(A29,Feb!$A$5:$F$26,6,FALSE))</f>
        <v> </v>
      </c>
      <c r="H29" s="44" t="str">
        <f>IF(ISERROR(VLOOKUP(A29,March!$A$5:$F$28,6,FALSE))," ",VLOOKUP(A29,March!$A$5:$F$28,6,FALSE))</f>
        <v> </v>
      </c>
      <c r="I29" s="44" t="str">
        <f>IF(ISERROR(VLOOKUP(A29,April!$A$5:$F$16,6,FALSE))," ",VLOOKUP(A29,April!$A$5:$F$16,6,FALSE))</f>
        <v> </v>
      </c>
      <c r="J29" s="44" t="str">
        <f>IF(ISERROR(VLOOKUP(A29,May!$A$14:$F$39,6,FALSE))," ",VLOOKUP(A29,May!$A$23:$F$39,6,FALSE))</f>
        <v> </v>
      </c>
      <c r="K29" s="44">
        <f>IF(ISERROR(VLOOKUP(A29,June!$A$5:$F$19,6,FALSE))," ",VLOOKUP(A29,June!$A$5:$F$19,6,FALSE))</f>
        <v>1</v>
      </c>
      <c r="L29" s="44" t="str">
        <f>IF(ISERROR(VLOOKUP(A29,July!$A$5:$F$26,6,FALSE))," ",VLOOKUP(A29,July!$A$5:$F$26,6,FALSE))</f>
        <v> </v>
      </c>
      <c r="M29" s="44" t="str">
        <f>IF(ISERROR(VLOOKUP(A29,Aug!$A$5:$F$26,6,FALSE))," ",VLOOKUP(A29,Aug!$A$5:$F$26,6,FALSE))</f>
        <v> </v>
      </c>
      <c r="N29" s="46">
        <f t="shared" si="0"/>
        <v>1</v>
      </c>
    </row>
    <row r="30" spans="1:14" ht="16.5" customHeight="1" thickBot="1">
      <c r="A30" s="42">
        <v>27</v>
      </c>
      <c r="B30" s="43" t="str">
        <f>VLOOKUP(A30,Teams!$A$2:$B$287,2,FALSE)</f>
        <v>Steven Kruithof</v>
      </c>
      <c r="C30" s="44">
        <f>IF(ISERROR(VLOOKUP(A30,'Sept '!$A$5:$F$28,6,FALSE))," ",VLOOKUP(A30,'Sept '!$A$5:$F$28,6,FALSE))</f>
        <v>1</v>
      </c>
      <c r="D30" s="44">
        <f>IF(ISERROR(VLOOKUP(A30,Oct!$A$5:$F$26,6,FALSE))," ",VLOOKUP(A30,Oct!$A$5:$F$26,6,FALSE))</f>
        <v>1</v>
      </c>
      <c r="E30" s="44">
        <f>IF(ISERROR(VLOOKUP(A30,Nov!$A$5:$F$26,6,FALSE))," ",VLOOKUP(A30,Nov!$A$5:$F$26,6,FALSE))</f>
        <v>1</v>
      </c>
      <c r="F30" s="44">
        <f>IF(ISERROR(VLOOKUP(A30,Jan!$A$5:$F$26,6,FALSE))," ",VLOOKUP(A30,Jan!$A$5:$F$26,6,FALSE))</f>
        <v>0</v>
      </c>
      <c r="G30" s="44">
        <f>IF(ISERROR(VLOOKUP(A30,Feb!$A$5:$F$26,6,FALSE))," ",VLOOKUP(A30,Feb!$A$5:$F$26,6,FALSE))</f>
        <v>0</v>
      </c>
      <c r="H30" s="44">
        <f>IF(ISERROR(VLOOKUP(A30,March!$A$5:$F$28,6,FALSE))," ",VLOOKUP(A30,March!$A$5:$F$28,6,FALSE))</f>
        <v>1</v>
      </c>
      <c r="I30" s="44">
        <f>IF(ISERROR(VLOOKUP(A30,April!$A$5:$F$16,6,FALSE))," ",VLOOKUP(A30,April!$A$5:$F$16,6,FALSE))</f>
        <v>1</v>
      </c>
      <c r="J30" s="44" t="str">
        <f>IF(ISERROR(VLOOKUP(A30,May!$A$14:$F$39,6,FALSE))," ",VLOOKUP(A30,May!$A$23:$F$39,6,FALSE))</f>
        <v> </v>
      </c>
      <c r="K30" s="44">
        <f>IF(ISERROR(VLOOKUP(A30,June!$A$5:$F$19,6,FALSE))," ",VLOOKUP(A30,June!$A$5:$F$19,6,FALSE))</f>
        <v>1</v>
      </c>
      <c r="L30" s="44" t="str">
        <f>IF(ISERROR(VLOOKUP(A30,July!$A$5:$F$26,6,FALSE))," ",VLOOKUP(A30,July!$A$5:$F$26,6,FALSE))</f>
        <v> </v>
      </c>
      <c r="M30" s="44" t="str">
        <f>IF(ISERROR(VLOOKUP(A30,Aug!$A$5:$F$26,6,FALSE))," ",VLOOKUP(A30,Aug!$A$5:$F$26,6,FALSE))</f>
        <v> </v>
      </c>
      <c r="N30" s="46">
        <f t="shared" si="0"/>
        <v>6</v>
      </c>
    </row>
    <row r="31" spans="1:14" ht="16.5" customHeight="1" thickBot="1">
      <c r="A31" s="42">
        <v>28</v>
      </c>
      <c r="B31" s="43" t="str">
        <f>VLOOKUP(A31,Teams!$A$2:$B$287,2,FALSE)</f>
        <v>Wesley Shoffitt</v>
      </c>
      <c r="C31" s="44">
        <f>IF(ISERROR(VLOOKUP(A31,'Sept '!$A$5:$F$28,6,FALSE))," ",VLOOKUP(A31,'Sept '!$A$5:$F$28,6,FALSE))</f>
        <v>1</v>
      </c>
      <c r="D31" s="44">
        <f>IF(ISERROR(VLOOKUP(A31,Oct!$A$5:$F$26,6,FALSE))," ",VLOOKUP(A31,Oct!$A$5:$F$26,6,FALSE))</f>
        <v>1</v>
      </c>
      <c r="E31" s="44">
        <f>IF(ISERROR(VLOOKUP(A31,Nov!$A$5:$F$26,6,FALSE))," ",VLOOKUP(A31,Nov!$A$5:$F$26,6,FALSE))</f>
        <v>0</v>
      </c>
      <c r="F31" s="44">
        <f>IF(ISERROR(VLOOKUP(A31,Jan!$A$5:$F$26,6,FALSE))," ",VLOOKUP(A31,Jan!$A$5:$F$26,6,FALSE))</f>
        <v>0</v>
      </c>
      <c r="G31" s="44">
        <f>IF(ISERROR(VLOOKUP(A31,Feb!$A$5:$F$26,6,FALSE))," ",VLOOKUP(A31,Feb!$A$5:$F$26,6,FALSE))</f>
        <v>1</v>
      </c>
      <c r="H31" s="44">
        <f>IF(ISERROR(VLOOKUP(A31,March!$A$5:$F$28,6,FALSE))," ",VLOOKUP(A31,March!$A$5:$F$28,6,FALSE))</f>
        <v>0</v>
      </c>
      <c r="I31" s="44">
        <f>IF(ISERROR(VLOOKUP(A31,April!$A$5:$F$16,6,FALSE))," ",VLOOKUP(A31,April!$A$5:$F$16,6,FALSE))</f>
        <v>1</v>
      </c>
      <c r="J31" s="44" t="str">
        <f>IF(ISERROR(VLOOKUP(A31,May!$A$14:$F$39,6,FALSE))," ",VLOOKUP(A31,May!$A$23:$F$39,6,FALSE))</f>
        <v> </v>
      </c>
      <c r="K31" s="44" t="str">
        <f>IF(ISERROR(VLOOKUP(A31,June!$A$5:$F$19,6,FALSE))," ",VLOOKUP(A31,June!$A$5:$F$19,6,FALSE))</f>
        <v> </v>
      </c>
      <c r="L31" s="44" t="str">
        <f>IF(ISERROR(VLOOKUP(A31,July!$A$5:$F$26,6,FALSE))," ",VLOOKUP(A31,July!$A$5:$F$26,6,FALSE))</f>
        <v> </v>
      </c>
      <c r="M31" s="44" t="str">
        <f>IF(ISERROR(VLOOKUP(A31,Aug!$A$5:$F$26,6,FALSE))," ",VLOOKUP(A31,Aug!$A$5:$F$26,6,FALSE))</f>
        <v> </v>
      </c>
      <c r="N31" s="46">
        <f t="shared" si="0"/>
        <v>4</v>
      </c>
    </row>
    <row r="32" spans="1:14" ht="16.5" customHeight="1" thickBot="1">
      <c r="A32" s="42">
        <v>29</v>
      </c>
      <c r="B32" s="43" t="str">
        <f>VLOOKUP(A32,Teams!$A$2:$B$287,2,FALSE)</f>
        <v>Will Yates</v>
      </c>
      <c r="C32" s="44">
        <f>IF(ISERROR(VLOOKUP(A32,'Sept '!$A$5:$F$28,6,FALSE))," ",VLOOKUP(A32,'Sept '!$A$5:$F$28,6,FALSE))</f>
        <v>1</v>
      </c>
      <c r="D32" s="44">
        <f>IF(ISERROR(VLOOKUP(A32,Oct!$A$5:$F$26,6,FALSE))," ",VLOOKUP(A32,Oct!$A$5:$F$26,6,FALSE))</f>
        <v>1</v>
      </c>
      <c r="E32" s="44">
        <f>IF(ISERROR(VLOOKUP(A32,Nov!$A$5:$F$26,6,FALSE))," ",VLOOKUP(A32,Nov!$A$5:$F$26,6,FALSE))</f>
        <v>0</v>
      </c>
      <c r="F32" s="44">
        <f>IF(ISERROR(VLOOKUP(A32,Jan!$A$5:$F$26,6,FALSE))," ",VLOOKUP(A32,Jan!$A$5:$F$26,6,FALSE))</f>
        <v>1</v>
      </c>
      <c r="G32" s="44">
        <f>IF(ISERROR(VLOOKUP(A32,Feb!$A$5:$F$26,6,FALSE))," ",VLOOKUP(A32,Feb!$A$5:$F$26,6,FALSE))</f>
        <v>1</v>
      </c>
      <c r="H32" s="44">
        <f>IF(ISERROR(VLOOKUP(A32,March!$A$5:$F$28,6,FALSE))," ",VLOOKUP(A32,March!$A$5:$F$28,6,FALSE))</f>
        <v>1</v>
      </c>
      <c r="I32" s="44" t="str">
        <f>IF(ISERROR(VLOOKUP(A32,April!$A$5:$F$16,6,FALSE))," ",VLOOKUP(A32,April!$A$5:$F$16,6,FALSE))</f>
        <v> </v>
      </c>
      <c r="J32" s="44" t="e">
        <f>IF(ISERROR(VLOOKUP(A32,May!$A$14:$F$39,6,FALSE))," ",VLOOKUP(A32,May!$A$23:$F$39,6,FALSE))</f>
        <v>#N/A</v>
      </c>
      <c r="K32" s="44">
        <f>IF(ISERROR(VLOOKUP(A32,June!$A$5:$F$19,6,FALSE))," ",VLOOKUP(A32,June!$A$5:$F$19,6,FALSE))</f>
        <v>1</v>
      </c>
      <c r="L32" s="44" t="str">
        <f>IF(ISERROR(VLOOKUP(A32,July!$A$5:$F$26,6,FALSE))," ",VLOOKUP(A32,July!$A$5:$F$26,6,FALSE))</f>
        <v> </v>
      </c>
      <c r="M32" s="44" t="str">
        <f>IF(ISERROR(VLOOKUP(A32,Aug!$A$5:$F$26,6,FALSE))," ",VLOOKUP(A32,Aug!$A$5:$F$26,6,FALSE))</f>
        <v> </v>
      </c>
      <c r="N32" s="46" t="e">
        <f t="shared" si="0"/>
        <v>#N/A</v>
      </c>
    </row>
    <row r="33" spans="1:14" ht="16.5" customHeight="1" thickBot="1">
      <c r="A33" s="42">
        <v>30</v>
      </c>
      <c r="B33" s="43">
        <f>VLOOKUP(A33,Teams!$A$2:$B$287,2,FALSE)</f>
        <v>0</v>
      </c>
      <c r="C33" s="44" t="str">
        <f>IF(ISERROR(VLOOKUP(A33,'Sept '!$A$5:$F$28,6,FALSE))," ",VLOOKUP(A33,'Sept '!$A$5:$F$28,6,FALSE))</f>
        <v> </v>
      </c>
      <c r="D33" s="44" t="str">
        <f>IF(ISERROR(VLOOKUP(A33,Oct!$A$5:$F$26,6,FALSE))," ",VLOOKUP(A33,Oct!$A$5:$F$26,6,FALSE))</f>
        <v> </v>
      </c>
      <c r="E33" s="44" t="str">
        <f>IF(ISERROR(VLOOKUP(A33,Nov!$A$5:$F$26,6,FALSE))," ",VLOOKUP(A33,Nov!$A$5:$F$26,6,FALSE))</f>
        <v> </v>
      </c>
      <c r="F33" s="44" t="str">
        <f>IF(ISERROR(VLOOKUP(A33,Jan!$A$5:$F$26,6,FALSE))," ",VLOOKUP(A33,Jan!$A$5:$F$26,6,FALSE))</f>
        <v> </v>
      </c>
      <c r="G33" s="44" t="str">
        <f>IF(ISERROR(VLOOKUP(A33,Feb!$A$5:$F$26,6,FALSE))," ",VLOOKUP(A33,Feb!$A$5:$F$26,6,FALSE))</f>
        <v> </v>
      </c>
      <c r="H33" s="44" t="str">
        <f>IF(ISERROR(VLOOKUP(A33,March!$A$5:$F$28,6,FALSE))," ",VLOOKUP(A33,March!$A$5:$F$28,6,FALSE))</f>
        <v> </v>
      </c>
      <c r="I33" s="44" t="str">
        <f>IF(ISERROR(VLOOKUP(A33,April!$A$5:$F$16,6,FALSE))," ",VLOOKUP(A33,April!$A$5:$F$16,6,FALSE))</f>
        <v> </v>
      </c>
      <c r="J33" s="44" t="str">
        <f>IF(ISERROR(VLOOKUP(A33,May!$A$14:$F$39,6,FALSE))," ",VLOOKUP(A33,May!$A$23:$F$39,6,FALSE))</f>
        <v> </v>
      </c>
      <c r="K33" s="44" t="str">
        <f>IF(ISERROR(VLOOKUP(A33,June!$A$5:$F$19,6,FALSE))," ",VLOOKUP(A33,June!$A$5:$F$19,6,FALSE))</f>
        <v> </v>
      </c>
      <c r="L33" s="44" t="str">
        <f>IF(ISERROR(VLOOKUP(A33,July!$A$5:$F$26,6,FALSE))," ",VLOOKUP(A33,July!$A$5:$F$26,6,FALSE))</f>
        <v> </v>
      </c>
      <c r="M33" s="44" t="str">
        <f>IF(ISERROR(VLOOKUP(A33,Aug!$A$5:$F$26,6,FALSE))," ",VLOOKUP(A33,Aug!$A$5:$F$26,6,FALSE))</f>
        <v> </v>
      </c>
      <c r="N33" s="46">
        <f t="shared" si="0"/>
        <v>0</v>
      </c>
    </row>
    <row r="34" spans="1:14" ht="16.5" customHeight="1" thickBot="1">
      <c r="A34" s="42">
        <v>31</v>
      </c>
      <c r="B34" s="43" t="str">
        <f>VLOOKUP(A34,Teams!$A$2:$B$287,2,FALSE)</f>
        <v>Willie Wooten</v>
      </c>
      <c r="C34" s="44">
        <f>IF(ISERROR(VLOOKUP(A34,'Sept '!$A$5:$F$28,6,FALSE))," ",VLOOKUP(A34,'Sept '!$A$5:$F$28,6,FALSE))</f>
        <v>1</v>
      </c>
      <c r="D34" s="44">
        <f>IF(ISERROR(VLOOKUP(A34,Oct!$A$5:$F$26,6,FALSE))," ",VLOOKUP(A34,Oct!$A$5:$F$26,6,FALSE))</f>
        <v>1</v>
      </c>
      <c r="E34" s="44" t="str">
        <f>IF(ISERROR(VLOOKUP(A34,Nov!$A$5:$F$26,6,FALSE))," ",VLOOKUP(A34,Nov!$A$5:$F$26,6,FALSE))</f>
        <v> </v>
      </c>
      <c r="F34" s="44" t="str">
        <f>IF(ISERROR(VLOOKUP(A34,Jan!$A$5:$F$26,6,FALSE))," ",VLOOKUP(A34,Jan!$A$5:$F$26,6,FALSE))</f>
        <v> </v>
      </c>
      <c r="G34" s="44" t="str">
        <f>IF(ISERROR(VLOOKUP(A34,Feb!$A$5:$F$26,6,FALSE))," ",VLOOKUP(A34,Feb!$A$5:$F$26,6,FALSE))</f>
        <v> </v>
      </c>
      <c r="H34" s="44" t="str">
        <f>IF(ISERROR(VLOOKUP(A34,March!$A$5:$F$28,6,FALSE))," ",VLOOKUP(A34,March!$A$5:$F$28,6,FALSE))</f>
        <v> </v>
      </c>
      <c r="I34" s="44" t="str">
        <f>IF(ISERROR(VLOOKUP(A34,April!$A$5:$F$16,6,FALSE))," ",VLOOKUP(A34,April!$A$5:$F$16,6,FALSE))</f>
        <v> </v>
      </c>
      <c r="J34" s="44" t="e">
        <f>IF(ISERROR(VLOOKUP(A34,May!$A$14:$F$39,6,FALSE))," ",VLOOKUP(A34,May!$A$23:$F$39,6,FALSE))</f>
        <v>#N/A</v>
      </c>
      <c r="K34" s="44" t="str">
        <f>IF(ISERROR(VLOOKUP(A34,June!$A$5:$F$19,6,FALSE))," ",VLOOKUP(A34,June!$A$5:$F$19,6,FALSE))</f>
        <v> </v>
      </c>
      <c r="L34" s="44" t="str">
        <f>IF(ISERROR(VLOOKUP(A34,July!$A$5:$F$26,6,FALSE))," ",VLOOKUP(A34,July!$A$5:$F$26,6,FALSE))</f>
        <v> </v>
      </c>
      <c r="M34" s="44" t="str">
        <f>IF(ISERROR(VLOOKUP(A34,Aug!$A$5:$F$26,6,FALSE))," ",VLOOKUP(A34,Aug!$A$5:$F$26,6,FALSE))</f>
        <v> </v>
      </c>
      <c r="N34" s="46" t="e">
        <f t="shared" si="0"/>
        <v>#N/A</v>
      </c>
    </row>
    <row r="35" spans="1:14" ht="16.5" customHeight="1" thickBot="1">
      <c r="A35" s="42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6"/>
    </row>
    <row r="36" spans="1:14" ht="16.5" customHeight="1" thickBo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6"/>
    </row>
    <row r="37" spans="1:14" ht="16.5" customHeight="1" thickBot="1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6"/>
    </row>
    <row r="38" spans="1:14" ht="16.5" customHeight="1" thickBot="1">
      <c r="A38" s="4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6"/>
    </row>
    <row r="39" spans="1:14" ht="16.5" customHeight="1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6"/>
    </row>
    <row r="40" spans="1:14" ht="16.5" customHeight="1" thickBot="1">
      <c r="A40" s="4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6"/>
    </row>
    <row r="41" spans="1:14" ht="16.5" customHeight="1" thickBot="1">
      <c r="A41" s="4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6"/>
    </row>
    <row r="42" spans="1:14" ht="16.5" customHeight="1" thickBot="1">
      <c r="A42" s="4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6"/>
    </row>
    <row r="43" spans="1:14" ht="16.5" customHeight="1" thickBot="1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6"/>
    </row>
    <row r="44" spans="1:14" ht="16.5" customHeight="1" thickBot="1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6"/>
    </row>
    <row r="45" spans="1:14" ht="16.5" customHeight="1" thickBot="1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6"/>
    </row>
    <row r="46" spans="1:14" ht="16.5" customHeight="1" thickBo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6"/>
    </row>
    <row r="47" spans="1:14" ht="16.5" customHeight="1" thickBot="1">
      <c r="A47" s="4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</row>
    <row r="48" spans="3:13" ht="18.75" thickBot="1">
      <c r="C48" s="45">
        <f aca="true" t="shared" si="1" ref="C48:H48">SUM(C4:C47)</f>
        <v>18</v>
      </c>
      <c r="D48" s="45">
        <f t="shared" si="1"/>
        <v>18</v>
      </c>
      <c r="E48" s="45">
        <f t="shared" si="1"/>
        <v>13</v>
      </c>
      <c r="F48" s="45">
        <f t="shared" si="1"/>
        <v>9</v>
      </c>
      <c r="G48" s="45">
        <f t="shared" si="1"/>
        <v>16</v>
      </c>
      <c r="H48" s="45">
        <f t="shared" si="1"/>
        <v>16</v>
      </c>
      <c r="I48" s="45">
        <f>SUM(I4:I43)</f>
        <v>12</v>
      </c>
      <c r="J48" s="45" t="e">
        <f>SUM(J4:J43)</f>
        <v>#N/A</v>
      </c>
      <c r="K48" s="45">
        <f>SUM(K4:K43)</f>
        <v>9</v>
      </c>
      <c r="L48" s="45">
        <f>SUM(L4:L43)</f>
        <v>0</v>
      </c>
      <c r="M48" s="45">
        <f>SUM(M4:M47)</f>
        <v>0</v>
      </c>
    </row>
    <row r="50" ht="12.75">
      <c r="H50" t="str">
        <f>IF(ISERROR(VLOOKUP(A50,#REF!,4,FALSE))," ",VLOOKUP(A50,#REF!,4,FALSE))</f>
        <v> </v>
      </c>
    </row>
  </sheetData>
  <sheetProtection/>
  <printOptions/>
  <pageMargins left="0.2" right="0.2" top="0.2" bottom="0.2" header="0.25" footer="0.05"/>
  <pageSetup orientation="landscape" scale="81" r:id="rId1"/>
  <headerFooter>
    <oddHeader>&amp;C2016 Tournaments Fished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110" zoomScaleNormal="110"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5" sqref="O5"/>
    </sheetView>
  </sheetViews>
  <sheetFormatPr defaultColWidth="9.140625" defaultRowHeight="15" customHeight="1"/>
  <cols>
    <col min="1" max="1" width="11.00390625" style="2" customWidth="1"/>
    <col min="2" max="2" width="26.421875" style="80" customWidth="1"/>
    <col min="3" max="3" width="9.140625" style="116" customWidth="1"/>
    <col min="4" max="4" width="8.00390625" style="8" customWidth="1"/>
    <col min="5" max="5" width="12.57421875" style="8" customWidth="1"/>
    <col min="6" max="6" width="6.421875" style="8" bestFit="1" customWidth="1"/>
    <col min="7" max="7" width="11.00390625" style="8" customWidth="1"/>
    <col min="8" max="8" width="11.57421875" style="8" customWidth="1"/>
    <col min="9" max="9" width="15.00390625" style="9" customWidth="1"/>
    <col min="10" max="10" width="19.28125" style="28" customWidth="1"/>
    <col min="11" max="11" width="13.140625" style="8" customWidth="1"/>
    <col min="12" max="12" width="18.8515625" style="2" customWidth="1"/>
    <col min="13" max="13" width="15.140625" style="2" customWidth="1"/>
    <col min="14" max="14" width="13.00390625" style="2" customWidth="1"/>
    <col min="15" max="15" width="9.7109375" style="2" customWidth="1"/>
    <col min="16" max="16" width="14.00390625" style="2" hidden="1" customWidth="1"/>
    <col min="17" max="18" width="11.140625" style="2" hidden="1" customWidth="1"/>
    <col min="19" max="16384" width="9.140625" style="2" customWidth="1"/>
  </cols>
  <sheetData>
    <row r="1" spans="1:10" ht="15" customHeight="1">
      <c r="A1" s="1"/>
      <c r="B1" s="78"/>
      <c r="C1" s="113"/>
      <c r="E1" s="4"/>
      <c r="J1" s="9"/>
    </row>
    <row r="2" spans="1:16" ht="30" customHeight="1" thickBot="1">
      <c r="A2" s="75" t="s">
        <v>77</v>
      </c>
      <c r="B2" s="5"/>
      <c r="C2" s="114"/>
      <c r="D2" s="6"/>
      <c r="E2" s="6"/>
      <c r="F2" s="6"/>
      <c r="G2" s="6"/>
      <c r="H2" s="6"/>
      <c r="I2" s="6"/>
      <c r="J2" s="10"/>
      <c r="K2" s="10"/>
      <c r="L2" s="5"/>
      <c r="M2" s="5"/>
      <c r="N2" s="5"/>
      <c r="O2" s="5"/>
      <c r="P2" s="5"/>
    </row>
    <row r="3" spans="1:18" ht="40.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  <c r="P3" s="13" t="s">
        <v>16</v>
      </c>
      <c r="Q3" s="13"/>
      <c r="R3" s="13"/>
    </row>
    <row r="4" spans="1:18" ht="41.25" customHeight="1" thickBot="1">
      <c r="A4" s="11"/>
      <c r="B4" s="12">
        <f>COUNT($F$6:$F$31)</f>
        <v>17</v>
      </c>
      <c r="C4" s="112" t="s">
        <v>86</v>
      </c>
      <c r="D4" s="34" t="s">
        <v>58</v>
      </c>
      <c r="E4" s="12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71</v>
      </c>
      <c r="M4" s="14" t="s">
        <v>11</v>
      </c>
      <c r="N4" s="14" t="s">
        <v>12</v>
      </c>
      <c r="O4" s="16"/>
      <c r="P4" s="18" t="s">
        <v>15</v>
      </c>
      <c r="Q4" s="18" t="s">
        <v>14</v>
      </c>
      <c r="R4" s="18" t="s">
        <v>13</v>
      </c>
    </row>
    <row r="5" spans="1:18" ht="24.75" customHeight="1" thickBot="1">
      <c r="A5" s="20">
        <v>28</v>
      </c>
      <c r="B5" s="79" t="str">
        <f>IF(ISERROR(VLOOKUP(A5,Teams!$A$2:$B$4678,2)),"",VLOOKUP(A5,Teams!$A$2:$B$4678,2))</f>
        <v>Wesley Shoffitt</v>
      </c>
      <c r="C5" s="115" t="s">
        <v>87</v>
      </c>
      <c r="D5" s="21">
        <v>1</v>
      </c>
      <c r="E5" s="81"/>
      <c r="F5" s="21">
        <v>1</v>
      </c>
      <c r="G5" s="81">
        <v>1</v>
      </c>
      <c r="H5" s="35">
        <v>5</v>
      </c>
      <c r="I5" s="83">
        <v>6.42</v>
      </c>
      <c r="J5" s="22">
        <v>18.43</v>
      </c>
      <c r="K5" s="26">
        <f aca="true" t="shared" si="0" ref="K5:K31">J5-L5</f>
        <v>18.43</v>
      </c>
      <c r="L5" s="29"/>
      <c r="M5" s="30">
        <v>1</v>
      </c>
      <c r="N5" s="7">
        <v>1</v>
      </c>
      <c r="O5" s="36">
        <f aca="true" t="shared" si="1" ref="O5:O31">+E5+K5+G5</f>
        <v>19.43</v>
      </c>
      <c r="P5" s="15"/>
      <c r="Q5" s="15"/>
      <c r="R5" s="15"/>
    </row>
    <row r="6" spans="1:18" ht="24.75" customHeight="1" thickBot="1">
      <c r="A6" s="20">
        <v>15</v>
      </c>
      <c r="B6" s="79" t="str">
        <f>IF(ISERROR(VLOOKUP(A6,Teams!$A$2:$B$4678,2)),"",VLOOKUP(A6,Teams!$A$2:$B$4678,2))</f>
        <v>Johnny Due</v>
      </c>
      <c r="C6" s="115" t="s">
        <v>87</v>
      </c>
      <c r="D6" s="21">
        <v>1</v>
      </c>
      <c r="E6" s="81">
        <v>1</v>
      </c>
      <c r="F6" s="21">
        <v>1</v>
      </c>
      <c r="G6" s="81">
        <v>1</v>
      </c>
      <c r="H6" s="35">
        <v>5</v>
      </c>
      <c r="I6" s="83">
        <v>5.64</v>
      </c>
      <c r="J6" s="22">
        <v>17.64</v>
      </c>
      <c r="K6" s="26">
        <f t="shared" si="0"/>
        <v>17.64</v>
      </c>
      <c r="L6" s="29"/>
      <c r="M6" s="30">
        <v>2</v>
      </c>
      <c r="N6" s="7"/>
      <c r="O6" s="36">
        <f t="shared" si="1"/>
        <v>19.64</v>
      </c>
      <c r="P6" s="15"/>
      <c r="Q6" s="15"/>
      <c r="R6" s="15"/>
    </row>
    <row r="7" spans="1:18" ht="24.75" customHeight="1" thickBot="1">
      <c r="A7" s="20">
        <v>12</v>
      </c>
      <c r="B7" s="79" t="str">
        <f>IF(ISERROR(VLOOKUP(A7,Teams!$A$2:$B$4678,2)),"",VLOOKUP(A7,Teams!$A$2:$B$4678,2))</f>
        <v>James Gardiner</v>
      </c>
      <c r="C7" s="115" t="s">
        <v>87</v>
      </c>
      <c r="D7" s="21">
        <v>1</v>
      </c>
      <c r="E7" s="81">
        <v>1</v>
      </c>
      <c r="F7" s="21">
        <v>1</v>
      </c>
      <c r="G7" s="81">
        <v>1</v>
      </c>
      <c r="H7" s="35">
        <v>4</v>
      </c>
      <c r="I7" s="83"/>
      <c r="J7" s="22">
        <v>10.13</v>
      </c>
      <c r="K7" s="26">
        <f t="shared" si="0"/>
        <v>10.13</v>
      </c>
      <c r="L7" s="29"/>
      <c r="M7" s="30">
        <v>3</v>
      </c>
      <c r="N7" s="7"/>
      <c r="O7" s="36">
        <f t="shared" si="1"/>
        <v>12.13</v>
      </c>
      <c r="P7" s="15"/>
      <c r="Q7" s="15"/>
      <c r="R7" s="15"/>
    </row>
    <row r="8" spans="1:18" ht="24.75" customHeight="1" thickBot="1">
      <c r="A8" s="20">
        <v>13</v>
      </c>
      <c r="B8" s="79" t="str">
        <f>IF(ISERROR(VLOOKUP(A8,Teams!$A$2:$B$4678,2)),"",VLOOKUP(A8,Teams!$A$2:$B$4678,2))</f>
        <v>Jeff Grubbs</v>
      </c>
      <c r="C8" s="115" t="s">
        <v>87</v>
      </c>
      <c r="D8" s="21">
        <v>1</v>
      </c>
      <c r="E8" s="81"/>
      <c r="F8" s="21">
        <v>1</v>
      </c>
      <c r="G8" s="81">
        <v>1</v>
      </c>
      <c r="H8" s="35">
        <v>5</v>
      </c>
      <c r="I8" s="83"/>
      <c r="J8" s="22">
        <v>10.62</v>
      </c>
      <c r="K8" s="26">
        <f t="shared" si="0"/>
        <v>10.12</v>
      </c>
      <c r="L8" s="29">
        <v>0.5</v>
      </c>
      <c r="M8" s="30">
        <v>4</v>
      </c>
      <c r="N8" s="7"/>
      <c r="O8" s="36">
        <f t="shared" si="1"/>
        <v>11.12</v>
      </c>
      <c r="P8" s="15"/>
      <c r="Q8" s="15"/>
      <c r="R8" s="15"/>
    </row>
    <row r="9" spans="1:18" ht="24.75" customHeight="1" thickBot="1">
      <c r="A9" s="20">
        <v>4</v>
      </c>
      <c r="B9" s="79" t="str">
        <f>IF(ISERROR(VLOOKUP(A9,Teams!$A$2:$B$4678,2)),"",VLOOKUP(A9,Teams!$A$2:$B$4678,2))</f>
        <v>Caleb Ramsey</v>
      </c>
      <c r="C9" s="115" t="s">
        <v>87</v>
      </c>
      <c r="D9" s="21">
        <v>1</v>
      </c>
      <c r="E9" s="81"/>
      <c r="F9" s="21">
        <v>1</v>
      </c>
      <c r="G9" s="81">
        <v>1</v>
      </c>
      <c r="H9" s="35">
        <v>5</v>
      </c>
      <c r="I9" s="83"/>
      <c r="J9" s="22">
        <v>8.77</v>
      </c>
      <c r="K9" s="26">
        <f t="shared" si="0"/>
        <v>8.77</v>
      </c>
      <c r="L9" s="29"/>
      <c r="M9" s="30">
        <v>5</v>
      </c>
      <c r="N9" s="7"/>
      <c r="O9" s="36">
        <f t="shared" si="1"/>
        <v>9.77</v>
      </c>
      <c r="P9" s="15"/>
      <c r="Q9" s="15"/>
      <c r="R9" s="15"/>
    </row>
    <row r="10" spans="1:18" ht="24.75" customHeight="1" thickBot="1">
      <c r="A10" s="20">
        <v>29</v>
      </c>
      <c r="B10" s="79" t="str">
        <f>IF(ISERROR(VLOOKUP(A10,Teams!$A$2:$B$4678,2)),"",VLOOKUP(A10,Teams!$A$2:$B$4678,2))</f>
        <v>Will Yates</v>
      </c>
      <c r="C10" s="115" t="s">
        <v>87</v>
      </c>
      <c r="D10" s="21">
        <v>1</v>
      </c>
      <c r="E10" s="81">
        <v>1</v>
      </c>
      <c r="F10" s="21">
        <v>1</v>
      </c>
      <c r="G10" s="81">
        <v>1</v>
      </c>
      <c r="H10" s="35">
        <v>4</v>
      </c>
      <c r="I10" s="83"/>
      <c r="J10" s="22">
        <v>8.24</v>
      </c>
      <c r="K10" s="26">
        <f t="shared" si="0"/>
        <v>7.24</v>
      </c>
      <c r="L10" s="29">
        <v>1</v>
      </c>
      <c r="M10" s="30">
        <v>6</v>
      </c>
      <c r="N10" s="7"/>
      <c r="O10" s="36">
        <f t="shared" si="1"/>
        <v>9.24</v>
      </c>
      <c r="P10" s="15"/>
      <c r="Q10" s="15"/>
      <c r="R10" s="15"/>
    </row>
    <row r="11" spans="1:18" ht="24.75" customHeight="1" thickBot="1">
      <c r="A11" s="20">
        <v>8</v>
      </c>
      <c r="B11" s="79" t="str">
        <f>IF(ISERROR(VLOOKUP(A11,Teams!$A$2:$B$4678,2)),"",VLOOKUP(A11,Teams!$A$2:$B$4678,2))</f>
        <v>Derrick Shoffitt</v>
      </c>
      <c r="C11" s="115" t="s">
        <v>87</v>
      </c>
      <c r="D11" s="21">
        <v>1</v>
      </c>
      <c r="E11" s="81"/>
      <c r="F11" s="21">
        <v>1</v>
      </c>
      <c r="G11" s="81">
        <v>1</v>
      </c>
      <c r="H11" s="35">
        <v>5</v>
      </c>
      <c r="I11" s="83"/>
      <c r="J11" s="22">
        <v>8.58</v>
      </c>
      <c r="K11" s="26">
        <f t="shared" si="0"/>
        <v>8.08</v>
      </c>
      <c r="L11" s="29">
        <v>0.5</v>
      </c>
      <c r="M11" s="30">
        <v>7</v>
      </c>
      <c r="N11" s="7"/>
      <c r="O11" s="36">
        <f t="shared" si="1"/>
        <v>9.08</v>
      </c>
      <c r="P11" s="15"/>
      <c r="Q11" s="15"/>
      <c r="R11" s="15"/>
    </row>
    <row r="12" spans="1:18" ht="24.75" customHeight="1" thickBot="1">
      <c r="A12" s="20">
        <v>27</v>
      </c>
      <c r="B12" s="79" t="str">
        <f>IF(ISERROR(VLOOKUP(A12,Teams!$A$2:$B$4678,2)),"",VLOOKUP(A12,Teams!$A$2:$B$4678,2))</f>
        <v>Steven Kruithof</v>
      </c>
      <c r="C12" s="115" t="s">
        <v>87</v>
      </c>
      <c r="D12" s="21">
        <v>1</v>
      </c>
      <c r="E12" s="81">
        <v>1</v>
      </c>
      <c r="F12" s="21">
        <v>1</v>
      </c>
      <c r="G12" s="81">
        <v>1</v>
      </c>
      <c r="H12" s="35">
        <v>3</v>
      </c>
      <c r="I12" s="83"/>
      <c r="J12" s="22">
        <v>5.6</v>
      </c>
      <c r="K12" s="26">
        <f t="shared" si="0"/>
        <v>5.6</v>
      </c>
      <c r="L12" s="29"/>
      <c r="M12" s="30">
        <v>8</v>
      </c>
      <c r="N12" s="7"/>
      <c r="O12" s="36">
        <f t="shared" si="1"/>
        <v>7.6</v>
      </c>
      <c r="P12" s="15"/>
      <c r="Q12" s="15"/>
      <c r="R12" s="15"/>
    </row>
    <row r="13" spans="1:18" ht="24.75" customHeight="1" thickBot="1">
      <c r="A13" s="20">
        <v>22</v>
      </c>
      <c r="B13" s="79" t="str">
        <f>IF(ISERROR(VLOOKUP(A13,Teams!$A$2:$B$4678,2)),"",VLOOKUP(A13,Teams!$A$2:$B$4678,2))</f>
        <v>Neal Warner</v>
      </c>
      <c r="C13" s="115" t="s">
        <v>87</v>
      </c>
      <c r="D13" s="21">
        <v>1</v>
      </c>
      <c r="E13" s="81">
        <v>1</v>
      </c>
      <c r="F13" s="21">
        <v>1</v>
      </c>
      <c r="G13" s="81">
        <v>1</v>
      </c>
      <c r="H13" s="35">
        <v>2</v>
      </c>
      <c r="I13" s="83"/>
      <c r="J13" s="22">
        <v>4.27</v>
      </c>
      <c r="K13" s="26">
        <f t="shared" si="0"/>
        <v>3.7699999999999996</v>
      </c>
      <c r="L13" s="29">
        <v>0.5</v>
      </c>
      <c r="M13" s="30">
        <v>9</v>
      </c>
      <c r="N13" s="7"/>
      <c r="O13" s="36">
        <f t="shared" si="1"/>
        <v>5.77</v>
      </c>
      <c r="P13" s="15"/>
      <c r="Q13" s="15"/>
      <c r="R13" s="15">
        <f>+P13+Q13</f>
        <v>0</v>
      </c>
    </row>
    <row r="14" spans="1:18" ht="24.75" customHeight="1" thickBot="1">
      <c r="A14" s="20">
        <v>31</v>
      </c>
      <c r="B14" s="79" t="str">
        <f>IF(ISERROR(VLOOKUP(A14,Teams!$A$2:$B$4678,2)),"",VLOOKUP(A14,Teams!$A$2:$B$4678,2))</f>
        <v>Willie Wooten</v>
      </c>
      <c r="C14" s="115" t="s">
        <v>87</v>
      </c>
      <c r="D14" s="21">
        <v>1</v>
      </c>
      <c r="E14" s="81"/>
      <c r="F14" s="21">
        <v>1</v>
      </c>
      <c r="G14" s="81">
        <v>1</v>
      </c>
      <c r="H14" s="35">
        <v>3</v>
      </c>
      <c r="I14" s="83"/>
      <c r="J14" s="22">
        <v>4.74</v>
      </c>
      <c r="K14" s="26">
        <f t="shared" si="0"/>
        <v>4.74</v>
      </c>
      <c r="L14" s="29"/>
      <c r="M14" s="30">
        <v>10</v>
      </c>
      <c r="N14" s="7"/>
      <c r="O14" s="36">
        <f t="shared" si="1"/>
        <v>5.74</v>
      </c>
      <c r="P14" s="15"/>
      <c r="Q14" s="15"/>
      <c r="R14" s="15"/>
    </row>
    <row r="15" spans="1:18" ht="24.75" customHeight="1" thickBot="1">
      <c r="A15" s="20">
        <v>1</v>
      </c>
      <c r="B15" s="79" t="str">
        <f>IF(ISERROR(VLOOKUP(A15,Teams!$A$2:$B$4678,2)),"",VLOOKUP(A15,Teams!$A$2:$B$4678,2))</f>
        <v>Anthony Murray</v>
      </c>
      <c r="C15" s="115" t="s">
        <v>87</v>
      </c>
      <c r="D15" s="21">
        <v>1</v>
      </c>
      <c r="E15" s="81"/>
      <c r="F15" s="21">
        <v>1</v>
      </c>
      <c r="G15" s="81">
        <v>1</v>
      </c>
      <c r="H15" s="35">
        <v>2</v>
      </c>
      <c r="I15" s="83"/>
      <c r="J15" s="22">
        <v>4.32</v>
      </c>
      <c r="K15" s="26">
        <f t="shared" si="0"/>
        <v>4.32</v>
      </c>
      <c r="L15" s="29"/>
      <c r="M15" s="30">
        <v>11</v>
      </c>
      <c r="N15" s="7"/>
      <c r="O15" s="36">
        <f t="shared" si="1"/>
        <v>5.32</v>
      </c>
      <c r="P15" s="15"/>
      <c r="Q15" s="15"/>
      <c r="R15" s="15"/>
    </row>
    <row r="16" spans="1:18" ht="24.75" customHeight="1" thickBot="1">
      <c r="A16" s="20">
        <v>9</v>
      </c>
      <c r="B16" s="79" t="str">
        <f>IF(ISERROR(VLOOKUP(A16,Teams!$A$2:$B$4678,2)),"",VLOOKUP(A16,Teams!$A$2:$B$4678,2))</f>
        <v>Dewayne Likens</v>
      </c>
      <c r="C16" s="115" t="s">
        <v>87</v>
      </c>
      <c r="D16" s="21">
        <v>1</v>
      </c>
      <c r="E16" s="81"/>
      <c r="F16" s="21">
        <v>1</v>
      </c>
      <c r="G16" s="81">
        <v>1</v>
      </c>
      <c r="H16" s="35">
        <v>2</v>
      </c>
      <c r="I16" s="83"/>
      <c r="J16" s="22">
        <v>3.86</v>
      </c>
      <c r="K16" s="26">
        <f t="shared" si="0"/>
        <v>3.86</v>
      </c>
      <c r="L16" s="29"/>
      <c r="M16" s="30">
        <v>12</v>
      </c>
      <c r="N16" s="7"/>
      <c r="O16" s="36">
        <f t="shared" si="1"/>
        <v>4.859999999999999</v>
      </c>
      <c r="P16" s="15"/>
      <c r="Q16" s="15"/>
      <c r="R16" s="15"/>
    </row>
    <row r="17" spans="1:18" ht="24.75" customHeight="1" thickBot="1">
      <c r="A17" s="20">
        <v>17</v>
      </c>
      <c r="B17" s="79" t="str">
        <f>IF(ISERROR(VLOOKUP(A17,Teams!$A$2:$B$4678,2)),"",VLOOKUP(A17,Teams!$A$2:$B$4678,2))</f>
        <v>Kelvin Jones</v>
      </c>
      <c r="C17" s="115" t="s">
        <v>87</v>
      </c>
      <c r="D17" s="21"/>
      <c r="E17" s="81">
        <v>1</v>
      </c>
      <c r="F17" s="21">
        <v>1</v>
      </c>
      <c r="G17" s="81">
        <v>1</v>
      </c>
      <c r="H17" s="35">
        <v>1</v>
      </c>
      <c r="I17" s="83"/>
      <c r="J17" s="22">
        <v>2.27</v>
      </c>
      <c r="K17" s="26">
        <f t="shared" si="0"/>
        <v>2.27</v>
      </c>
      <c r="L17" s="29"/>
      <c r="M17" s="30">
        <v>13</v>
      </c>
      <c r="N17" s="7"/>
      <c r="O17" s="36">
        <f t="shared" si="1"/>
        <v>4.27</v>
      </c>
      <c r="P17" s="15"/>
      <c r="Q17" s="15"/>
      <c r="R17" s="15"/>
    </row>
    <row r="18" spans="1:18" ht="24.75" customHeight="1" thickBot="1">
      <c r="A18" s="20">
        <v>21</v>
      </c>
      <c r="B18" s="79" t="str">
        <f>IF(ISERROR(VLOOKUP(A18,Teams!$A$2:$B$4678,2)),"",VLOOKUP(A18,Teams!$A$2:$B$4678,2))</f>
        <v>Martin Baker</v>
      </c>
      <c r="C18" s="115" t="s">
        <v>87</v>
      </c>
      <c r="D18" s="21"/>
      <c r="E18" s="81">
        <v>1</v>
      </c>
      <c r="F18" s="21">
        <v>1</v>
      </c>
      <c r="G18" s="81">
        <v>1</v>
      </c>
      <c r="H18" s="35">
        <v>1</v>
      </c>
      <c r="I18" s="83"/>
      <c r="J18" s="22">
        <v>1.73</v>
      </c>
      <c r="K18" s="26">
        <f t="shared" si="0"/>
        <v>1.73</v>
      </c>
      <c r="L18" s="29"/>
      <c r="M18" s="30">
        <v>14</v>
      </c>
      <c r="N18" s="7"/>
      <c r="O18" s="36">
        <f t="shared" si="1"/>
        <v>3.73</v>
      </c>
      <c r="P18" s="15"/>
      <c r="Q18" s="15"/>
      <c r="R18" s="15"/>
    </row>
    <row r="19" spans="1:18" ht="24.75" customHeight="1" thickBot="1">
      <c r="A19" s="20">
        <v>25</v>
      </c>
      <c r="B19" s="79" t="str">
        <f>IF(ISERROR(VLOOKUP(A19,Teams!$A$2:$B$4678,2)),"",VLOOKUP(A19,Teams!$A$2:$B$4678,2))</f>
        <v>Rich Richarson</v>
      </c>
      <c r="C19" s="115" t="s">
        <v>87</v>
      </c>
      <c r="D19" s="21">
        <v>1</v>
      </c>
      <c r="E19" s="81">
        <v>1</v>
      </c>
      <c r="F19" s="21">
        <v>1</v>
      </c>
      <c r="G19" s="81">
        <v>1</v>
      </c>
      <c r="H19" s="35">
        <v>1</v>
      </c>
      <c r="I19" s="83"/>
      <c r="J19" s="22">
        <v>1.73</v>
      </c>
      <c r="K19" s="26">
        <f t="shared" si="0"/>
        <v>1.73</v>
      </c>
      <c r="L19" s="29"/>
      <c r="M19" s="30">
        <v>15</v>
      </c>
      <c r="N19" s="7"/>
      <c r="O19" s="36">
        <f t="shared" si="1"/>
        <v>3.73</v>
      </c>
      <c r="P19" s="15"/>
      <c r="Q19" s="15"/>
      <c r="R19" s="15"/>
    </row>
    <row r="20" spans="1:18" ht="24.75" customHeight="1" thickBot="1">
      <c r="A20" s="20">
        <v>14</v>
      </c>
      <c r="B20" s="79" t="str">
        <f>IF(ISERROR(VLOOKUP(A20,Teams!$A$2:$B$4678,2)),"",VLOOKUP(A20,Teams!$A$2:$B$4678,2))</f>
        <v>John Wohjan</v>
      </c>
      <c r="C20" s="115" t="s">
        <v>87</v>
      </c>
      <c r="D20" s="21">
        <v>1</v>
      </c>
      <c r="E20" s="81">
        <v>1</v>
      </c>
      <c r="F20" s="21">
        <v>1</v>
      </c>
      <c r="G20" s="81">
        <v>1</v>
      </c>
      <c r="H20" s="35">
        <v>0</v>
      </c>
      <c r="I20" s="83"/>
      <c r="J20" s="22">
        <v>0</v>
      </c>
      <c r="K20" s="26">
        <f t="shared" si="0"/>
        <v>0</v>
      </c>
      <c r="L20" s="29"/>
      <c r="M20" s="30">
        <v>16</v>
      </c>
      <c r="N20" s="7"/>
      <c r="O20" s="36">
        <f t="shared" si="1"/>
        <v>2</v>
      </c>
      <c r="P20" s="15"/>
      <c r="Q20" s="15"/>
      <c r="R20" s="15"/>
    </row>
    <row r="21" spans="1:18" ht="24.75" customHeight="1" thickBot="1">
      <c r="A21" s="20">
        <v>2</v>
      </c>
      <c r="B21" s="79" t="str">
        <f>IF(ISERROR(VLOOKUP(A21,Teams!$A$2:$B$4678,2)),"",VLOOKUP(A21,Teams!$A$2:$B$4678,2))</f>
        <v>Bill Ramsey</v>
      </c>
      <c r="C21" s="115" t="s">
        <v>87</v>
      </c>
      <c r="D21" s="21">
        <v>1</v>
      </c>
      <c r="E21" s="81">
        <v>1</v>
      </c>
      <c r="F21" s="21">
        <v>1</v>
      </c>
      <c r="G21" s="81">
        <v>1</v>
      </c>
      <c r="H21" s="35">
        <v>0</v>
      </c>
      <c r="I21" s="83"/>
      <c r="J21" s="22">
        <v>0</v>
      </c>
      <c r="K21" s="26">
        <f t="shared" si="0"/>
        <v>0</v>
      </c>
      <c r="L21" s="29"/>
      <c r="M21" s="30">
        <v>16</v>
      </c>
      <c r="N21" s="7"/>
      <c r="O21" s="36">
        <f t="shared" si="1"/>
        <v>2</v>
      </c>
      <c r="P21" s="15"/>
      <c r="Q21" s="15"/>
      <c r="R21" s="15"/>
    </row>
    <row r="22" spans="1:18" ht="24.75" customHeight="1" thickBot="1">
      <c r="A22" s="20">
        <v>19</v>
      </c>
      <c r="B22" s="79" t="str">
        <f>IF(ISERROR(VLOOKUP(A22,Teams!$A$2:$B$4678,2)),"",VLOOKUP(A22,Teams!$A$2:$B$4678,2))</f>
        <v>Larry Martin</v>
      </c>
      <c r="C22" s="115" t="s">
        <v>87</v>
      </c>
      <c r="D22" s="21">
        <v>1</v>
      </c>
      <c r="E22" s="81">
        <v>1</v>
      </c>
      <c r="F22" s="21">
        <v>1</v>
      </c>
      <c r="G22" s="81">
        <v>1</v>
      </c>
      <c r="H22" s="35">
        <v>0</v>
      </c>
      <c r="I22" s="83"/>
      <c r="J22" s="22">
        <v>0</v>
      </c>
      <c r="K22" s="26">
        <f t="shared" si="0"/>
        <v>0</v>
      </c>
      <c r="L22" s="29"/>
      <c r="M22" s="30">
        <f aca="true" t="shared" si="2" ref="M22:M31">IF(K22=0,0,IF(ISERROR(RANK(K22,$K$6:$K$14)),"",RANK(K22,$K$6:$K$14)))</f>
        <v>0</v>
      </c>
      <c r="N22" s="7"/>
      <c r="O22" s="36">
        <f t="shared" si="1"/>
        <v>2</v>
      </c>
      <c r="P22" s="15"/>
      <c r="Q22" s="15"/>
      <c r="R22" s="15"/>
    </row>
    <row r="23" spans="1:18" ht="24.75" customHeight="1" thickBot="1">
      <c r="A23" s="20">
        <v>10</v>
      </c>
      <c r="B23" s="79" t="str">
        <f>IF(ISERROR(VLOOKUP(A23,Teams!$A$2:$B$4678,2)),"",VLOOKUP(A23,Teams!$A$2:$B$4678,2))</f>
        <v>Don Westen</v>
      </c>
      <c r="C23" s="115"/>
      <c r="D23" s="21"/>
      <c r="E23" s="81">
        <v>1</v>
      </c>
      <c r="F23" s="21"/>
      <c r="G23" s="81"/>
      <c r="H23" s="35"/>
      <c r="I23" s="83"/>
      <c r="J23" s="22">
        <v>0</v>
      </c>
      <c r="K23" s="26">
        <f t="shared" si="0"/>
        <v>0</v>
      </c>
      <c r="L23" s="29"/>
      <c r="M23" s="30">
        <f t="shared" si="2"/>
        <v>0</v>
      </c>
      <c r="N23" s="7"/>
      <c r="O23" s="36">
        <f t="shared" si="1"/>
        <v>1</v>
      </c>
      <c r="P23" s="15"/>
      <c r="Q23" s="15"/>
      <c r="R23" s="15"/>
    </row>
    <row r="24" spans="1:18" ht="24.75" customHeight="1" thickBot="1">
      <c r="A24" s="20">
        <v>18</v>
      </c>
      <c r="B24" s="79" t="str">
        <f>IF(ISERROR(VLOOKUP(A24,Teams!$A$2:$B$4678,2)),"",VLOOKUP(A24,Teams!$A$2:$B$4678,2))</f>
        <v>Kurt Morgan</v>
      </c>
      <c r="C24" s="115"/>
      <c r="D24" s="21"/>
      <c r="E24" s="81">
        <v>1</v>
      </c>
      <c r="F24" s="21"/>
      <c r="G24" s="81"/>
      <c r="H24" s="35"/>
      <c r="I24" s="83"/>
      <c r="J24" s="22">
        <v>0</v>
      </c>
      <c r="K24" s="26">
        <f t="shared" si="0"/>
        <v>0</v>
      </c>
      <c r="L24" s="29"/>
      <c r="M24" s="30">
        <f t="shared" si="2"/>
        <v>0</v>
      </c>
      <c r="N24" s="7"/>
      <c r="O24" s="36">
        <f t="shared" si="1"/>
        <v>1</v>
      </c>
      <c r="P24" s="15"/>
      <c r="Q24" s="15"/>
      <c r="R24" s="15"/>
    </row>
    <row r="25" spans="1:18" ht="24.75" customHeight="1" thickBot="1">
      <c r="A25" s="20">
        <v>20</v>
      </c>
      <c r="B25" s="79" t="str">
        <f>IF(ISERROR(VLOOKUP(A25,Teams!$A$2:$B$4678,2)),"",VLOOKUP(A25,Teams!$A$2:$B$4678,2))</f>
        <v>Lindy Hadley</v>
      </c>
      <c r="C25" s="115"/>
      <c r="D25" s="21"/>
      <c r="E25" s="81">
        <v>1</v>
      </c>
      <c r="F25" s="21"/>
      <c r="G25" s="81"/>
      <c r="H25" s="35"/>
      <c r="I25" s="83"/>
      <c r="J25" s="22">
        <v>0</v>
      </c>
      <c r="K25" s="26">
        <f t="shared" si="0"/>
        <v>0</v>
      </c>
      <c r="L25" s="29"/>
      <c r="M25" s="30">
        <f t="shared" si="2"/>
        <v>0</v>
      </c>
      <c r="N25" s="7"/>
      <c r="O25" s="36">
        <f t="shared" si="1"/>
        <v>1</v>
      </c>
      <c r="P25" s="15"/>
      <c r="Q25" s="15"/>
      <c r="R25" s="15"/>
    </row>
    <row r="26" spans="1:18" ht="24.75" customHeight="1" thickBot="1">
      <c r="A26" s="20">
        <v>5</v>
      </c>
      <c r="B26" s="79" t="str">
        <f>IF(ISERROR(VLOOKUP(A26,Teams!$A$2:$B$4678,2)),"",VLOOKUP(A26,Teams!$A$2:$B$4678,2))</f>
        <v>Chris Callas</v>
      </c>
      <c r="C26" s="115"/>
      <c r="D26" s="21"/>
      <c r="E26" s="81">
        <v>1</v>
      </c>
      <c r="F26" s="21"/>
      <c r="G26" s="81"/>
      <c r="H26" s="35"/>
      <c r="I26" s="83"/>
      <c r="J26" s="22">
        <v>0</v>
      </c>
      <c r="K26" s="26">
        <f t="shared" si="0"/>
        <v>0</v>
      </c>
      <c r="L26" s="29"/>
      <c r="M26" s="30">
        <f t="shared" si="2"/>
        <v>0</v>
      </c>
      <c r="N26" s="7"/>
      <c r="O26" s="36">
        <f t="shared" si="1"/>
        <v>1</v>
      </c>
      <c r="P26" s="15"/>
      <c r="Q26" s="15"/>
      <c r="R26" s="15"/>
    </row>
    <row r="27" spans="1:18" ht="24.75" customHeight="1" thickBot="1">
      <c r="A27" s="20"/>
      <c r="B27" s="79">
        <f>IF(ISERROR(VLOOKUP(A27,Teams!$A$2:$B$4678,2)),"",VLOOKUP(A27,Teams!$A$2:$B$4678,2))</f>
      </c>
      <c r="C27" s="115"/>
      <c r="D27" s="21"/>
      <c r="E27" s="81"/>
      <c r="F27" s="21"/>
      <c r="G27" s="81"/>
      <c r="H27" s="35"/>
      <c r="I27" s="83"/>
      <c r="J27" s="22">
        <v>0</v>
      </c>
      <c r="K27" s="26">
        <f t="shared" si="0"/>
        <v>0</v>
      </c>
      <c r="L27" s="29"/>
      <c r="M27" s="30">
        <f t="shared" si="2"/>
        <v>0</v>
      </c>
      <c r="N27" s="7"/>
      <c r="O27" s="36">
        <f t="shared" si="1"/>
        <v>0</v>
      </c>
      <c r="P27" s="15"/>
      <c r="Q27" s="15"/>
      <c r="R27" s="15"/>
    </row>
    <row r="28" spans="1:18" ht="24.75" customHeight="1" thickBot="1">
      <c r="A28" s="20"/>
      <c r="B28" s="79"/>
      <c r="C28" s="115"/>
      <c r="D28" s="21"/>
      <c r="E28" s="81"/>
      <c r="F28" s="21"/>
      <c r="G28" s="81"/>
      <c r="H28" s="35"/>
      <c r="I28" s="83"/>
      <c r="J28" s="22">
        <v>0</v>
      </c>
      <c r="K28" s="26">
        <f t="shared" si="0"/>
        <v>0</v>
      </c>
      <c r="L28" s="29"/>
      <c r="M28" s="30">
        <f t="shared" si="2"/>
        <v>0</v>
      </c>
      <c r="N28" s="7"/>
      <c r="O28" s="36">
        <f t="shared" si="1"/>
        <v>0</v>
      </c>
      <c r="P28" s="15"/>
      <c r="Q28" s="15"/>
      <c r="R28" s="15"/>
    </row>
    <row r="29" spans="1:18" ht="24.75" customHeight="1" thickBot="1">
      <c r="A29" s="20"/>
      <c r="B29" s="79"/>
      <c r="C29" s="115"/>
      <c r="D29" s="21"/>
      <c r="E29" s="81"/>
      <c r="F29" s="21"/>
      <c r="G29" s="82"/>
      <c r="H29" s="35"/>
      <c r="I29" s="83"/>
      <c r="J29" s="22"/>
      <c r="K29" s="26">
        <f t="shared" si="0"/>
        <v>0</v>
      </c>
      <c r="L29" s="29"/>
      <c r="M29" s="30">
        <f t="shared" si="2"/>
        <v>0</v>
      </c>
      <c r="N29" s="7"/>
      <c r="O29" s="36">
        <f t="shared" si="1"/>
        <v>0</v>
      </c>
      <c r="P29" s="15"/>
      <c r="Q29" s="15"/>
      <c r="R29" s="15"/>
    </row>
    <row r="30" spans="1:18" ht="24.75" customHeight="1" thickBot="1">
      <c r="A30" s="20"/>
      <c r="B30" s="79"/>
      <c r="C30" s="115"/>
      <c r="D30" s="21"/>
      <c r="E30" s="81"/>
      <c r="F30" s="21"/>
      <c r="G30" s="82"/>
      <c r="H30" s="35"/>
      <c r="I30" s="83"/>
      <c r="J30" s="22"/>
      <c r="K30" s="26">
        <f t="shared" si="0"/>
        <v>0</v>
      </c>
      <c r="L30" s="29"/>
      <c r="M30" s="30">
        <f t="shared" si="2"/>
        <v>0</v>
      </c>
      <c r="N30" s="7"/>
      <c r="O30" s="36">
        <f t="shared" si="1"/>
        <v>0</v>
      </c>
      <c r="P30" s="15"/>
      <c r="Q30" s="15"/>
      <c r="R30" s="15"/>
    </row>
    <row r="31" spans="1:18" ht="24.75" customHeight="1" thickBot="1">
      <c r="A31" s="20"/>
      <c r="B31" s="79"/>
      <c r="C31" s="115"/>
      <c r="D31" s="21"/>
      <c r="E31" s="81"/>
      <c r="F31" s="21"/>
      <c r="G31" s="82"/>
      <c r="H31" s="35"/>
      <c r="I31" s="83"/>
      <c r="J31" s="22"/>
      <c r="K31" s="26">
        <f t="shared" si="0"/>
        <v>0</v>
      </c>
      <c r="L31" s="29"/>
      <c r="M31" s="30">
        <f t="shared" si="2"/>
        <v>0</v>
      </c>
      <c r="N31" s="7"/>
      <c r="O31" s="36">
        <f t="shared" si="1"/>
        <v>0</v>
      </c>
      <c r="P31" s="15"/>
      <c r="Q31" s="15"/>
      <c r="R31" s="15"/>
    </row>
    <row r="32" spans="1:18" ht="24.75" customHeight="1" thickBot="1">
      <c r="A32" s="20"/>
      <c r="B32" s="79" t="s">
        <v>29</v>
      </c>
      <c r="C32" s="115"/>
      <c r="D32" s="21">
        <f>SUM(D6:D31)</f>
        <v>15</v>
      </c>
      <c r="E32" s="21">
        <f aca="true" t="shared" si="3" ref="E32:L32">SUM(E6:E31)</f>
        <v>15</v>
      </c>
      <c r="F32" s="21">
        <f t="shared" si="3"/>
        <v>17</v>
      </c>
      <c r="G32" s="21">
        <f t="shared" si="3"/>
        <v>17</v>
      </c>
      <c r="H32" s="21">
        <f t="shared" si="3"/>
        <v>43</v>
      </c>
      <c r="I32" s="21">
        <f t="shared" si="3"/>
        <v>5.64</v>
      </c>
      <c r="J32" s="22">
        <f t="shared" si="3"/>
        <v>92.5</v>
      </c>
      <c r="K32" s="21">
        <f t="shared" si="3"/>
        <v>90</v>
      </c>
      <c r="L32" s="22">
        <f t="shared" si="3"/>
        <v>2.5</v>
      </c>
      <c r="M32" s="30"/>
      <c r="N32" s="7"/>
      <c r="O32" s="36">
        <f>SUM(O6:O31)</f>
        <v>122</v>
      </c>
      <c r="P32" s="15">
        <f>SUM(P6:P15)</f>
        <v>0</v>
      </c>
      <c r="Q32" s="15">
        <f>SUM(Q6:Q15)</f>
        <v>0</v>
      </c>
      <c r="R32" s="15">
        <f>SUM(R6:R15)</f>
        <v>0</v>
      </c>
    </row>
    <row r="33" ht="24.75" customHeight="1" thickBot="1">
      <c r="C33" s="115"/>
    </row>
    <row r="34" ht="15" customHeight="1" thickBot="1">
      <c r="C34" s="115"/>
    </row>
  </sheetData>
  <sheetProtection/>
  <printOptions/>
  <pageMargins left="0" right="0" top="0" bottom="0" header="0" footer="0"/>
  <pageSetup horizontalDpi="600" verticalDpi="600" orientation="landscape" scale="70" r:id="rId1"/>
  <headerFooter alignWithMargins="0">
    <oddHeader>&amp;C&amp;"Arial,Bold"&amp;16NNBC 2022-2023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95" zoomScaleNormal="95"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"/>
    </sheetView>
  </sheetViews>
  <sheetFormatPr defaultColWidth="9.140625" defaultRowHeight="15" customHeight="1"/>
  <cols>
    <col min="1" max="1" width="8.8515625" style="2" customWidth="1"/>
    <col min="2" max="2" width="26.421875" style="92" customWidth="1"/>
    <col min="3" max="3" width="9.140625" style="116" customWidth="1"/>
    <col min="4" max="4" width="8.00390625" style="8" customWidth="1"/>
    <col min="5" max="5" width="12.57421875" style="8" customWidth="1"/>
    <col min="6" max="6" width="6.421875" style="8" bestFit="1" customWidth="1"/>
    <col min="7" max="7" width="8.28125" style="8" bestFit="1" customWidth="1"/>
    <col min="8" max="8" width="10.140625" style="8" customWidth="1"/>
    <col min="9" max="9" width="23.140625" style="9" customWidth="1"/>
    <col min="10" max="10" width="31.00390625" style="28" customWidth="1"/>
    <col min="11" max="11" width="26.140625" style="8" customWidth="1"/>
    <col min="12" max="12" width="18.8515625" style="2" customWidth="1"/>
    <col min="13" max="13" width="23.00390625" style="2" customWidth="1"/>
    <col min="14" max="14" width="19.421875" style="2" customWidth="1"/>
    <col min="15" max="15" width="9.7109375" style="2" bestFit="1" customWidth="1"/>
    <col min="16" max="16" width="14.00390625" style="2" hidden="1" customWidth="1"/>
    <col min="17" max="18" width="11.140625" style="2" hidden="1" customWidth="1"/>
    <col min="19" max="16384" width="9.140625" style="2" customWidth="1"/>
  </cols>
  <sheetData>
    <row r="1" spans="1:10" ht="15" customHeight="1">
      <c r="A1" s="1"/>
      <c r="B1" s="89"/>
      <c r="C1" s="113"/>
      <c r="E1" s="4"/>
      <c r="J1" s="9"/>
    </row>
    <row r="2" spans="1:16" ht="30" customHeight="1" thickBot="1">
      <c r="A2" s="75" t="s">
        <v>83</v>
      </c>
      <c r="B2" s="90"/>
      <c r="C2" s="114"/>
      <c r="D2" s="6"/>
      <c r="E2" s="6"/>
      <c r="F2" s="6"/>
      <c r="G2" s="6"/>
      <c r="H2" s="6"/>
      <c r="I2" s="6"/>
      <c r="J2" s="10"/>
      <c r="K2" s="10"/>
      <c r="L2" s="5"/>
      <c r="M2" s="5"/>
      <c r="N2" s="5"/>
      <c r="O2" s="5"/>
      <c r="P2" s="5"/>
    </row>
    <row r="3" spans="1:18" ht="24.7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  <c r="P3" s="13" t="s">
        <v>16</v>
      </c>
      <c r="Q3" s="13"/>
      <c r="R3" s="13"/>
    </row>
    <row r="4" spans="1:18" ht="41.25" customHeight="1" thickBot="1">
      <c r="A4" s="11"/>
      <c r="B4" s="12">
        <f>COUNT($F$5:$F$31)</f>
        <v>18</v>
      </c>
      <c r="C4" s="112" t="s">
        <v>86</v>
      </c>
      <c r="D4" s="34" t="s">
        <v>58</v>
      </c>
      <c r="E4" s="12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71</v>
      </c>
      <c r="M4" s="14" t="s">
        <v>11</v>
      </c>
      <c r="N4" s="14" t="s">
        <v>12</v>
      </c>
      <c r="O4" s="16"/>
      <c r="P4" s="18" t="s">
        <v>15</v>
      </c>
      <c r="Q4" s="18" t="s">
        <v>14</v>
      </c>
      <c r="R4" s="18" t="s">
        <v>13</v>
      </c>
    </row>
    <row r="5" spans="1:18" ht="24.75" customHeight="1" thickBot="1">
      <c r="A5" s="20">
        <v>20</v>
      </c>
      <c r="B5" s="91" t="str">
        <f>IF(ISERROR(VLOOKUP(A5,Teams!$A$2:$B$4678,2)),"",VLOOKUP(A5,Teams!$A$2:$B$4678,2))</f>
        <v>Lindy Hadley</v>
      </c>
      <c r="C5" s="115" t="s">
        <v>87</v>
      </c>
      <c r="D5" s="84">
        <v>1</v>
      </c>
      <c r="E5" s="81">
        <v>1</v>
      </c>
      <c r="F5" s="77">
        <v>1</v>
      </c>
      <c r="G5" s="82">
        <v>1</v>
      </c>
      <c r="H5" s="35">
        <v>5</v>
      </c>
      <c r="I5" s="83">
        <v>4.29</v>
      </c>
      <c r="J5" s="22">
        <v>14.65</v>
      </c>
      <c r="K5" s="109">
        <f>J5-L5</f>
        <v>14.65</v>
      </c>
      <c r="L5" s="29"/>
      <c r="M5" s="30">
        <v>1</v>
      </c>
      <c r="N5" s="7">
        <v>1</v>
      </c>
      <c r="O5" s="36">
        <f aca="true" t="shared" si="0" ref="O5:O26">+E5+K5+G5</f>
        <v>16.65</v>
      </c>
      <c r="P5" s="15"/>
      <c r="Q5" s="15"/>
      <c r="R5" s="15"/>
    </row>
    <row r="6" spans="1:18" ht="24.75" customHeight="1" thickBot="1">
      <c r="A6" s="20">
        <v>29</v>
      </c>
      <c r="B6" s="91" t="str">
        <f>IF(ISERROR(VLOOKUP(A6,Teams!$A$2:$B$4678,2)),"",VLOOKUP(A6,Teams!$A$2:$B$4678,2))</f>
        <v>Will Yates</v>
      </c>
      <c r="C6" s="115" t="s">
        <v>87</v>
      </c>
      <c r="D6" s="84">
        <v>1</v>
      </c>
      <c r="E6" s="81"/>
      <c r="F6" s="77">
        <v>1</v>
      </c>
      <c r="G6" s="82">
        <v>1</v>
      </c>
      <c r="H6" s="35">
        <v>5</v>
      </c>
      <c r="I6" s="83">
        <v>4.16</v>
      </c>
      <c r="J6" s="22">
        <v>12.01</v>
      </c>
      <c r="K6" s="109">
        <v>12.01</v>
      </c>
      <c r="L6" s="29"/>
      <c r="M6" s="30">
        <v>2</v>
      </c>
      <c r="N6" s="7">
        <v>2</v>
      </c>
      <c r="O6" s="36">
        <f t="shared" si="0"/>
        <v>13.01</v>
      </c>
      <c r="P6" s="15"/>
      <c r="Q6" s="15"/>
      <c r="R6" s="15"/>
    </row>
    <row r="7" spans="1:18" ht="24.75" customHeight="1" thickBot="1">
      <c r="A7" s="20">
        <v>8</v>
      </c>
      <c r="B7" s="91" t="str">
        <f>IF(ISERROR(VLOOKUP(A7,Teams!$A$2:$B$4678,2)),"",VLOOKUP(A7,Teams!$A$2:$B$4678,2))</f>
        <v>Derrick Shoffitt</v>
      </c>
      <c r="C7" s="115" t="s">
        <v>87</v>
      </c>
      <c r="D7" s="84">
        <v>1</v>
      </c>
      <c r="E7" s="81"/>
      <c r="F7" s="77">
        <v>1</v>
      </c>
      <c r="G7" s="82">
        <v>1</v>
      </c>
      <c r="H7" s="35">
        <v>5</v>
      </c>
      <c r="I7" s="83">
        <v>3.89</v>
      </c>
      <c r="J7" s="22">
        <v>11.55</v>
      </c>
      <c r="K7" s="109">
        <f>J7-L7</f>
        <v>11.55</v>
      </c>
      <c r="L7" s="29"/>
      <c r="M7" s="30">
        <v>3</v>
      </c>
      <c r="N7" s="7">
        <v>3</v>
      </c>
      <c r="O7" s="36">
        <f t="shared" si="0"/>
        <v>12.55</v>
      </c>
      <c r="P7" s="15"/>
      <c r="Q7" s="15"/>
      <c r="R7" s="15"/>
    </row>
    <row r="8" spans="1:18" ht="24.75" customHeight="1" thickBot="1">
      <c r="A8" s="20">
        <v>11</v>
      </c>
      <c r="B8" s="91" t="str">
        <f>IF(ISERROR(VLOOKUP(A8,Teams!$A$2:$B$4678,2)),"",VLOOKUP(A8,Teams!$A$2:$B$4678,2))</f>
        <v>Glen Kimble</v>
      </c>
      <c r="C8" s="115" t="s">
        <v>87</v>
      </c>
      <c r="D8" s="84">
        <v>1</v>
      </c>
      <c r="E8" s="81"/>
      <c r="F8" s="77">
        <v>1</v>
      </c>
      <c r="G8" s="82">
        <v>1</v>
      </c>
      <c r="H8" s="35">
        <v>5</v>
      </c>
      <c r="I8" s="83"/>
      <c r="J8" s="22">
        <v>7.9</v>
      </c>
      <c r="K8" s="109">
        <f>J8-L8</f>
        <v>7.9</v>
      </c>
      <c r="L8" s="29"/>
      <c r="M8" s="30">
        <v>4</v>
      </c>
      <c r="N8" s="7">
        <f>IF(ISERROR(RANK(#REF!,$I$22:$I$22)),"",(RANK(#REF!,$I$22:$I$22)))</f>
      </c>
      <c r="O8" s="36">
        <f t="shared" si="0"/>
        <v>8.9</v>
      </c>
      <c r="P8" s="15"/>
      <c r="Q8" s="15"/>
      <c r="R8" s="15"/>
    </row>
    <row r="9" spans="1:18" ht="24.75" customHeight="1" thickBot="1">
      <c r="A9" s="20">
        <v>19</v>
      </c>
      <c r="B9" s="91" t="str">
        <f>IF(ISERROR(VLOOKUP(A9,Teams!$A$2:$B$4678,2)),"",VLOOKUP(A9,Teams!$A$2:$B$4678,2))</f>
        <v>Larry Martin</v>
      </c>
      <c r="C9" s="115" t="s">
        <v>87</v>
      </c>
      <c r="D9" s="84">
        <v>1</v>
      </c>
      <c r="E9" s="81">
        <v>1</v>
      </c>
      <c r="F9" s="77">
        <v>1</v>
      </c>
      <c r="G9" s="82">
        <v>1</v>
      </c>
      <c r="H9" s="35">
        <v>3</v>
      </c>
      <c r="I9" s="83">
        <v>3.1</v>
      </c>
      <c r="J9" s="22">
        <v>7.51</v>
      </c>
      <c r="K9" s="109">
        <f>J9-L9</f>
        <v>7.51</v>
      </c>
      <c r="L9" s="29"/>
      <c r="M9" s="30">
        <v>5</v>
      </c>
      <c r="N9" s="7">
        <f>IF(ISERROR(RANK(#REF!,$I$22:$I$22)),"",(RANK(#REF!,$I$22:$I$22)))</f>
      </c>
      <c r="O9" s="36">
        <f t="shared" si="0"/>
        <v>9.51</v>
      </c>
      <c r="P9" s="15"/>
      <c r="Q9" s="15"/>
      <c r="R9" s="15"/>
    </row>
    <row r="10" spans="1:18" ht="24.75" customHeight="1" thickBot="1">
      <c r="A10" s="20">
        <v>12</v>
      </c>
      <c r="B10" s="91" t="str">
        <f>IF(ISERROR(VLOOKUP(A10,Teams!$A$2:$B$4678,2)),"",VLOOKUP(A10,Teams!$A$2:$B$4678,2))</f>
        <v>James Gardiner</v>
      </c>
      <c r="C10" s="115" t="s">
        <v>87</v>
      </c>
      <c r="D10" s="84">
        <v>1</v>
      </c>
      <c r="E10" s="81">
        <v>1</v>
      </c>
      <c r="F10" s="77">
        <v>1</v>
      </c>
      <c r="G10" s="82">
        <v>1</v>
      </c>
      <c r="H10" s="35">
        <v>3</v>
      </c>
      <c r="I10" s="83">
        <v>3.57</v>
      </c>
      <c r="J10" s="22">
        <v>7.31</v>
      </c>
      <c r="K10" s="109">
        <f>J10-L10</f>
        <v>7.31</v>
      </c>
      <c r="L10" s="29"/>
      <c r="M10" s="30">
        <v>6</v>
      </c>
      <c r="N10" s="7">
        <v>5</v>
      </c>
      <c r="O10" s="36">
        <f t="shared" si="0"/>
        <v>9.309999999999999</v>
      </c>
      <c r="P10" s="15"/>
      <c r="Q10" s="15"/>
      <c r="R10" s="15"/>
    </row>
    <row r="11" spans="1:18" ht="24.75" customHeight="1" thickBot="1">
      <c r="A11" s="20">
        <v>31</v>
      </c>
      <c r="B11" s="91" t="str">
        <f>IF(ISERROR(VLOOKUP(A11,Teams!$A$2:$B$4678,2)),"",VLOOKUP(A11,Teams!$A$2:$B$4678,2))</f>
        <v>Willie Wooten</v>
      </c>
      <c r="C11" s="115" t="s">
        <v>87</v>
      </c>
      <c r="D11" s="84">
        <v>1</v>
      </c>
      <c r="E11" s="81">
        <v>1</v>
      </c>
      <c r="F11" s="77">
        <v>1</v>
      </c>
      <c r="G11" s="82">
        <v>1</v>
      </c>
      <c r="H11" s="35">
        <v>4</v>
      </c>
      <c r="I11" s="83"/>
      <c r="J11" s="22">
        <v>6</v>
      </c>
      <c r="K11" s="109">
        <v>6</v>
      </c>
      <c r="L11" s="29"/>
      <c r="M11" s="30">
        <v>7</v>
      </c>
      <c r="N11" s="7">
        <v>4</v>
      </c>
      <c r="O11" s="36">
        <f t="shared" si="0"/>
        <v>8</v>
      </c>
      <c r="P11" s="15"/>
      <c r="Q11" s="15"/>
      <c r="R11" s="15"/>
    </row>
    <row r="12" spans="1:18" ht="24.75" customHeight="1" thickBot="1">
      <c r="A12" s="20">
        <v>9</v>
      </c>
      <c r="B12" s="91" t="str">
        <f>IF(ISERROR(VLOOKUP(A12,Teams!$A$2:$B$4678,2)),"",VLOOKUP(A12,Teams!$A$2:$B$4678,2))</f>
        <v>Dewayne Likens</v>
      </c>
      <c r="C12" s="115" t="s">
        <v>87</v>
      </c>
      <c r="D12" s="84">
        <v>1</v>
      </c>
      <c r="E12" s="81">
        <v>1</v>
      </c>
      <c r="F12" s="77">
        <v>1</v>
      </c>
      <c r="G12" s="82">
        <v>1</v>
      </c>
      <c r="H12" s="35">
        <v>2</v>
      </c>
      <c r="I12" s="83"/>
      <c r="J12" s="22">
        <v>4.68</v>
      </c>
      <c r="K12" s="109">
        <f aca="true" t="shared" si="1" ref="K12:K20">J12-L12</f>
        <v>4.68</v>
      </c>
      <c r="L12" s="29"/>
      <c r="M12" s="30">
        <v>8</v>
      </c>
      <c r="N12" s="7">
        <f>IF(ISERROR(RANK(#REF!,$I$22:$I$22)),"",(RANK(#REF!,$I$22:$I$22)))</f>
      </c>
      <c r="O12" s="36">
        <f t="shared" si="0"/>
        <v>6.68</v>
      </c>
      <c r="P12" s="15"/>
      <c r="Q12" s="15"/>
      <c r="R12" s="15"/>
    </row>
    <row r="13" spans="1:18" ht="24.75" customHeight="1" thickBot="1">
      <c r="A13" s="20">
        <v>28</v>
      </c>
      <c r="B13" s="91" t="str">
        <f>IF(ISERROR(VLOOKUP(A13,Teams!$A$2:$B$4678,2)),"",VLOOKUP(A13,Teams!$A$2:$B$4678,2))</f>
        <v>Wesley Shoffitt</v>
      </c>
      <c r="C13" s="115" t="s">
        <v>87</v>
      </c>
      <c r="D13" s="84">
        <v>1</v>
      </c>
      <c r="E13" s="81">
        <v>1</v>
      </c>
      <c r="F13" s="77">
        <v>1</v>
      </c>
      <c r="G13" s="82">
        <v>1</v>
      </c>
      <c r="H13" s="35">
        <v>2</v>
      </c>
      <c r="I13" s="83"/>
      <c r="J13" s="22">
        <v>4.52</v>
      </c>
      <c r="K13" s="109">
        <f t="shared" si="1"/>
        <v>4.52</v>
      </c>
      <c r="L13" s="29"/>
      <c r="M13" s="30">
        <v>9</v>
      </c>
      <c r="N13" s="7">
        <f>IF(ISERROR(RANK(#REF!,$I$22:$I$22)),"",(RANK(#REF!,$I$22:$I$22)))</f>
      </c>
      <c r="O13" s="36">
        <f t="shared" si="0"/>
        <v>6.52</v>
      </c>
      <c r="P13" s="15"/>
      <c r="Q13" s="15"/>
      <c r="R13" s="15"/>
    </row>
    <row r="14" spans="1:18" ht="24.75" customHeight="1" thickBot="1">
      <c r="A14" s="20">
        <v>13</v>
      </c>
      <c r="B14" s="91" t="str">
        <f>IF(ISERROR(VLOOKUP(A14,Teams!$A$2:$B$4678,2)),"",VLOOKUP(A14,Teams!$A$2:$B$4678,2))</f>
        <v>Jeff Grubbs</v>
      </c>
      <c r="C14" s="115" t="s">
        <v>87</v>
      </c>
      <c r="D14" s="84">
        <v>1</v>
      </c>
      <c r="E14" s="81"/>
      <c r="F14" s="77">
        <v>1</v>
      </c>
      <c r="G14" s="82">
        <v>1</v>
      </c>
      <c r="H14" s="35">
        <v>3</v>
      </c>
      <c r="I14" s="83"/>
      <c r="J14" s="22">
        <v>4.39</v>
      </c>
      <c r="K14" s="109">
        <f t="shared" si="1"/>
        <v>4.39</v>
      </c>
      <c r="L14" s="29"/>
      <c r="M14" s="30">
        <v>10</v>
      </c>
      <c r="N14" s="7">
        <f>IF(ISERROR(RANK(#REF!,$I$22:$I$22)),"",(RANK(#REF!,$I$22:$I$22)))</f>
      </c>
      <c r="O14" s="36">
        <f t="shared" si="0"/>
        <v>5.39</v>
      </c>
      <c r="P14" s="15"/>
      <c r="Q14" s="15"/>
      <c r="R14" s="15"/>
    </row>
    <row r="15" spans="1:18" ht="24.75" customHeight="1" thickBot="1">
      <c r="A15" s="20">
        <v>17</v>
      </c>
      <c r="B15" s="91" t="str">
        <f>IF(ISERROR(VLOOKUP(A15,Teams!$A$2:$B$4678,2)),"",VLOOKUP(A15,Teams!$A$2:$B$4678,2))</f>
        <v>Kelvin Jones</v>
      </c>
      <c r="C15" s="115" t="s">
        <v>87</v>
      </c>
      <c r="D15" s="84">
        <v>1</v>
      </c>
      <c r="E15" s="81">
        <v>1</v>
      </c>
      <c r="F15" s="77">
        <v>1</v>
      </c>
      <c r="G15" s="82">
        <v>1</v>
      </c>
      <c r="H15" s="35">
        <v>3</v>
      </c>
      <c r="I15" s="83"/>
      <c r="J15" s="22">
        <v>4.73</v>
      </c>
      <c r="K15" s="109">
        <f t="shared" si="1"/>
        <v>4.23</v>
      </c>
      <c r="L15" s="29">
        <v>0.5</v>
      </c>
      <c r="M15" s="30">
        <v>11</v>
      </c>
      <c r="N15" s="7">
        <f>IF(ISERROR(RANK(#REF!,$I$22:$I$22)),"",(RANK(#REF!,$I$22:$I$22)))</f>
      </c>
      <c r="O15" s="36">
        <f t="shared" si="0"/>
        <v>6.23</v>
      </c>
      <c r="P15" s="15"/>
      <c r="Q15" s="15"/>
      <c r="R15" s="15"/>
    </row>
    <row r="16" spans="1:18" ht="24.75" customHeight="1" thickBot="1">
      <c r="A16" s="20">
        <v>14</v>
      </c>
      <c r="B16" s="91" t="str">
        <f>IF(ISERROR(VLOOKUP(A16,Teams!$A$2:$B$4678,2)),"",VLOOKUP(A16,Teams!$A$2:$B$4678,2))</f>
        <v>John Wohjan</v>
      </c>
      <c r="C16" s="115" t="s">
        <v>87</v>
      </c>
      <c r="D16" s="84">
        <v>1</v>
      </c>
      <c r="E16" s="81">
        <v>1</v>
      </c>
      <c r="F16" s="77">
        <v>1</v>
      </c>
      <c r="G16" s="82">
        <v>1</v>
      </c>
      <c r="H16" s="35">
        <v>3</v>
      </c>
      <c r="I16" s="83"/>
      <c r="J16" s="22">
        <v>4.72</v>
      </c>
      <c r="K16" s="109">
        <f t="shared" si="1"/>
        <v>4.22</v>
      </c>
      <c r="L16" s="29">
        <v>0.5</v>
      </c>
      <c r="M16" s="30">
        <v>12</v>
      </c>
      <c r="N16" s="7">
        <f>IF(ISERROR(RANK(#REF!,$I$22:$I$22)),"",(RANK(#REF!,$I$22:$I$22)))</f>
      </c>
      <c r="O16" s="36">
        <f t="shared" si="0"/>
        <v>6.22</v>
      </c>
      <c r="P16" s="15"/>
      <c r="Q16" s="15"/>
      <c r="R16" s="15"/>
    </row>
    <row r="17" spans="1:18" ht="24.75" customHeight="1" thickBot="1">
      <c r="A17" s="20">
        <v>4</v>
      </c>
      <c r="B17" s="91" t="str">
        <f>IF(ISERROR(VLOOKUP(A17,Teams!$A$2:$B$4678,2)),"",VLOOKUP(A17,Teams!$A$2:$B$4678,2))</f>
        <v>Caleb Ramsey</v>
      </c>
      <c r="C17" s="115" t="s">
        <v>87</v>
      </c>
      <c r="D17" s="84">
        <v>1</v>
      </c>
      <c r="E17" s="81"/>
      <c r="F17" s="77">
        <v>1</v>
      </c>
      <c r="G17" s="82">
        <v>1</v>
      </c>
      <c r="H17" s="35">
        <v>1</v>
      </c>
      <c r="I17" s="83"/>
      <c r="J17" s="22">
        <v>2.23</v>
      </c>
      <c r="K17" s="109">
        <f t="shared" si="1"/>
        <v>2.23</v>
      </c>
      <c r="L17" s="29"/>
      <c r="M17" s="30">
        <v>13</v>
      </c>
      <c r="N17" s="7">
        <f>IF(ISERROR(RANK(#REF!,$I$22:$I$22)),"",(RANK(#REF!,$I$22:$I$22)))</f>
      </c>
      <c r="O17" s="36">
        <f t="shared" si="0"/>
        <v>3.23</v>
      </c>
      <c r="P17" s="15"/>
      <c r="Q17" s="15"/>
      <c r="R17" s="15"/>
    </row>
    <row r="18" spans="1:18" ht="24.75" customHeight="1" thickBot="1">
      <c r="A18" s="20">
        <v>2</v>
      </c>
      <c r="B18" s="91" t="str">
        <f>IF(ISERROR(VLOOKUP(A18,Teams!$A$2:$B$4678,2)),"",VLOOKUP(A18,Teams!$A$2:$B$4678,2))</f>
        <v>Bill Ramsey</v>
      </c>
      <c r="C18" s="115" t="s">
        <v>87</v>
      </c>
      <c r="D18" s="84">
        <v>1</v>
      </c>
      <c r="E18" s="81">
        <v>1</v>
      </c>
      <c r="F18" s="77">
        <v>1</v>
      </c>
      <c r="G18" s="82">
        <v>1</v>
      </c>
      <c r="H18" s="35">
        <v>1</v>
      </c>
      <c r="I18" s="83"/>
      <c r="J18" s="22">
        <v>2.21</v>
      </c>
      <c r="K18" s="109">
        <f t="shared" si="1"/>
        <v>2.21</v>
      </c>
      <c r="L18" s="29"/>
      <c r="M18" s="30">
        <v>14</v>
      </c>
      <c r="N18" s="7">
        <f>IF(ISERROR(RANK(#REF!,$I$22:$I$22)),"",(RANK(#REF!,$I$22:$I$22)))</f>
      </c>
      <c r="O18" s="36">
        <f t="shared" si="0"/>
        <v>4.21</v>
      </c>
      <c r="P18" s="15"/>
      <c r="Q18" s="15"/>
      <c r="R18" s="15"/>
    </row>
    <row r="19" spans="1:18" ht="24.75" customHeight="1" thickBot="1">
      <c r="A19" s="20">
        <v>10</v>
      </c>
      <c r="B19" s="91" t="str">
        <f>IF(ISERROR(VLOOKUP(A19,Teams!$A$2:$B$4678,2)),"",VLOOKUP(A19,Teams!$A$2:$B$4678,2))</f>
        <v>Don Westen</v>
      </c>
      <c r="C19" s="115" t="s">
        <v>87</v>
      </c>
      <c r="D19" s="84">
        <v>1</v>
      </c>
      <c r="E19" s="81">
        <v>1</v>
      </c>
      <c r="F19" s="77">
        <v>1</v>
      </c>
      <c r="G19" s="82"/>
      <c r="H19" s="35">
        <v>0</v>
      </c>
      <c r="I19" s="83"/>
      <c r="J19" s="22">
        <v>0</v>
      </c>
      <c r="K19" s="109">
        <f t="shared" si="1"/>
        <v>0</v>
      </c>
      <c r="L19" s="29"/>
      <c r="M19" s="30">
        <v>15</v>
      </c>
      <c r="N19" s="7">
        <f>IF(ISERROR(RANK(#REF!,$I$22:$I$22)),"",(RANK(#REF!,$I$22:$I$22)))</f>
      </c>
      <c r="O19" s="36">
        <f t="shared" si="0"/>
        <v>1</v>
      </c>
      <c r="P19" s="15"/>
      <c r="Q19" s="15"/>
      <c r="R19" s="15"/>
    </row>
    <row r="20" spans="1:18" ht="24.75" customHeight="1" thickBot="1">
      <c r="A20" s="20">
        <v>18</v>
      </c>
      <c r="B20" s="91" t="str">
        <f>IF(ISERROR(VLOOKUP(A20,Teams!$A$2:$B$4678,2)),"",VLOOKUP(A20,Teams!$A$2:$B$4678,2))</f>
        <v>Kurt Morgan</v>
      </c>
      <c r="C20" s="115" t="s">
        <v>87</v>
      </c>
      <c r="D20" s="84">
        <v>1</v>
      </c>
      <c r="E20" s="81">
        <v>1</v>
      </c>
      <c r="F20" s="77">
        <v>1</v>
      </c>
      <c r="G20" s="82">
        <v>1</v>
      </c>
      <c r="H20" s="35">
        <v>0</v>
      </c>
      <c r="I20" s="83"/>
      <c r="J20" s="22">
        <v>0</v>
      </c>
      <c r="K20" s="109">
        <f t="shared" si="1"/>
        <v>0</v>
      </c>
      <c r="L20" s="29"/>
      <c r="M20" s="30">
        <v>15</v>
      </c>
      <c r="N20" s="7">
        <f>IF(ISERROR(RANK(#REF!,$I$22:$I$22)),"",(RANK(#REF!,$I$22:$I$22)))</f>
      </c>
      <c r="O20" s="36">
        <f t="shared" si="0"/>
        <v>2</v>
      </c>
      <c r="P20" s="15"/>
      <c r="Q20" s="15"/>
      <c r="R20" s="15"/>
    </row>
    <row r="21" spans="1:18" ht="24.75" customHeight="1" thickBot="1">
      <c r="A21" s="20">
        <v>24</v>
      </c>
      <c r="B21" s="91" t="str">
        <f>IF(ISERROR(VLOOKUP(A21,Teams!$A$2:$B$4678,2)),"",VLOOKUP(A21,Teams!$A$2:$B$4678,2))</f>
        <v>Paul Karow</v>
      </c>
      <c r="C21" s="115" t="s">
        <v>87</v>
      </c>
      <c r="D21" s="84">
        <v>1</v>
      </c>
      <c r="E21" s="81">
        <v>1</v>
      </c>
      <c r="F21" s="77">
        <v>1</v>
      </c>
      <c r="G21" s="82">
        <v>1</v>
      </c>
      <c r="H21" s="35">
        <v>0</v>
      </c>
      <c r="I21" s="83"/>
      <c r="J21" s="22">
        <v>0</v>
      </c>
      <c r="K21" s="109">
        <v>0</v>
      </c>
      <c r="L21" s="29"/>
      <c r="M21" s="30">
        <v>15</v>
      </c>
      <c r="N21" s="7">
        <f>IF(ISERROR(RANK(#REF!,$I$22:$I$22)),"",(RANK(#REF!,$I$22:$I$22)))</f>
      </c>
      <c r="O21" s="36">
        <f t="shared" si="0"/>
        <v>2</v>
      </c>
      <c r="P21" s="15"/>
      <c r="Q21" s="15"/>
      <c r="R21" s="15"/>
    </row>
    <row r="22" spans="1:18" ht="24.75" customHeight="1" thickBot="1">
      <c r="A22" s="20">
        <v>27</v>
      </c>
      <c r="B22" s="91" t="str">
        <f>IF(ISERROR(VLOOKUP(A22,Teams!$A$2:$B$4678,2)),"",VLOOKUP(A22,Teams!$A$2:$B$4678,2))</f>
        <v>Steven Kruithof</v>
      </c>
      <c r="C22" s="115" t="s">
        <v>87</v>
      </c>
      <c r="D22" s="84">
        <v>1</v>
      </c>
      <c r="E22" s="81">
        <v>1</v>
      </c>
      <c r="F22" s="77">
        <v>1</v>
      </c>
      <c r="G22" s="82">
        <v>1</v>
      </c>
      <c r="H22" s="35">
        <v>0</v>
      </c>
      <c r="I22" s="83"/>
      <c r="J22" s="22">
        <v>0</v>
      </c>
      <c r="K22" s="109">
        <v>0</v>
      </c>
      <c r="L22" s="29"/>
      <c r="M22" s="30">
        <v>15</v>
      </c>
      <c r="N22" s="7">
        <f>IF(ISERROR(RANK(#REF!,$I$22:$I$22)),"",(RANK(#REF!,$I$22:$I$22)))</f>
      </c>
      <c r="O22" s="36">
        <f t="shared" si="0"/>
        <v>2</v>
      </c>
      <c r="P22" s="15"/>
      <c r="Q22" s="15"/>
      <c r="R22" s="15"/>
    </row>
    <row r="23" spans="1:18" ht="24.75" customHeight="1" thickBot="1">
      <c r="A23" s="20">
        <v>3</v>
      </c>
      <c r="B23" s="91" t="str">
        <f>IF(ISERROR(VLOOKUP(A23,Teams!$A$2:$B$4678,2)),"",VLOOKUP(A23,Teams!$A$2:$B$4678,2))</f>
        <v>Bob Utterback</v>
      </c>
      <c r="C23" s="115"/>
      <c r="D23" s="84"/>
      <c r="E23" s="81">
        <v>1</v>
      </c>
      <c r="F23" s="77"/>
      <c r="G23" s="82"/>
      <c r="H23" s="35"/>
      <c r="I23" s="83"/>
      <c r="J23" s="22"/>
      <c r="K23" s="109"/>
      <c r="L23" s="29"/>
      <c r="M23" s="30"/>
      <c r="N23" s="7">
        <f>IF(ISERROR(RANK(#REF!,$I$22:$I$22)),"",(RANK(#REF!,$I$22:$I$22)))</f>
      </c>
      <c r="O23" s="36">
        <f t="shared" si="0"/>
        <v>1</v>
      </c>
      <c r="P23" s="15"/>
      <c r="Q23" s="15"/>
      <c r="R23" s="15"/>
    </row>
    <row r="24" spans="1:18" ht="24.75" customHeight="1" thickBot="1">
      <c r="A24" s="20">
        <v>15</v>
      </c>
      <c r="B24" s="91" t="str">
        <f>IF(ISERROR(VLOOKUP(A24,Teams!$A$2:$B$4678,2)),"",VLOOKUP(A24,Teams!$A$2:$B$4678,2))</f>
        <v>Johnny Due</v>
      </c>
      <c r="C24" s="115"/>
      <c r="D24" s="84"/>
      <c r="E24" s="81">
        <v>1</v>
      </c>
      <c r="F24" s="77"/>
      <c r="G24" s="82"/>
      <c r="H24" s="35"/>
      <c r="I24" s="83"/>
      <c r="J24" s="22"/>
      <c r="K24" s="109"/>
      <c r="L24" s="29"/>
      <c r="M24" s="30"/>
      <c r="N24" s="7">
        <f>IF(ISERROR(RANK(#REF!,$I$22:$I$22)),"",(RANK(#REF!,$I$22:$I$22)))</f>
      </c>
      <c r="O24" s="36">
        <f t="shared" si="0"/>
        <v>1</v>
      </c>
      <c r="P24" s="15"/>
      <c r="Q24" s="15"/>
      <c r="R24" s="15"/>
    </row>
    <row r="25" spans="1:18" ht="24.75" customHeight="1" thickBot="1">
      <c r="A25" s="20">
        <v>21</v>
      </c>
      <c r="B25" s="91" t="str">
        <f>IF(ISERROR(VLOOKUP(A25,Teams!$A$2:$B$4678,2)),"",VLOOKUP(A25,Teams!$A$2:$B$4678,2))</f>
        <v>Martin Baker</v>
      </c>
      <c r="C25" s="115"/>
      <c r="D25" s="84"/>
      <c r="E25" s="81">
        <v>1</v>
      </c>
      <c r="F25" s="77"/>
      <c r="G25" s="82"/>
      <c r="H25" s="35"/>
      <c r="I25" s="83"/>
      <c r="J25" s="22"/>
      <c r="K25" s="109"/>
      <c r="L25" s="29"/>
      <c r="M25" s="30"/>
      <c r="N25" s="7">
        <f>IF(ISERROR(RANK(#REF!,$I$22:$I$22)),"",(RANK(#REF!,$I$22:$I$22)))</f>
      </c>
      <c r="O25" s="36">
        <f t="shared" si="0"/>
        <v>1</v>
      </c>
      <c r="P25" s="15"/>
      <c r="Q25" s="15"/>
      <c r="R25" s="15"/>
    </row>
    <row r="26" spans="1:18" ht="24.75" customHeight="1" thickBot="1">
      <c r="A26" s="20">
        <v>22</v>
      </c>
      <c r="B26" s="91" t="str">
        <f>IF(ISERROR(VLOOKUP(A26,Teams!$A$2:$B$4678,2)),"",VLOOKUP(A26,Teams!$A$2:$B$4678,2))</f>
        <v>Neal Warner</v>
      </c>
      <c r="C26" s="115"/>
      <c r="D26" s="84"/>
      <c r="E26" s="81">
        <v>1</v>
      </c>
      <c r="F26" s="77"/>
      <c r="G26" s="82"/>
      <c r="H26" s="35"/>
      <c r="I26" s="83"/>
      <c r="J26" s="22"/>
      <c r="K26" s="109"/>
      <c r="L26" s="29"/>
      <c r="M26" s="30"/>
      <c r="N26" s="7">
        <f>IF(ISERROR(RANK(#REF!,$I$22:$I$22)),"",(RANK(#REF!,$I$22:$I$22)))</f>
      </c>
      <c r="O26" s="36">
        <f t="shared" si="0"/>
        <v>1</v>
      </c>
      <c r="P26" s="15"/>
      <c r="Q26" s="15"/>
      <c r="R26" s="15"/>
    </row>
    <row r="27" spans="1:18" ht="24.75" customHeight="1" thickBot="1">
      <c r="A27" s="20"/>
      <c r="B27" s="91">
        <f>IF(ISERROR(VLOOKUP(A27,Teams!$A$2:$B$4678,2)),"",VLOOKUP(A27,Teams!$A$2:$B$4678,2))</f>
      </c>
      <c r="C27" s="115"/>
      <c r="D27" s="84"/>
      <c r="E27" s="81"/>
      <c r="F27" s="77"/>
      <c r="G27" s="82"/>
      <c r="H27" s="35"/>
      <c r="I27" s="83"/>
      <c r="J27" s="22"/>
      <c r="K27" s="109"/>
      <c r="L27" s="29"/>
      <c r="M27" s="30"/>
      <c r="N27" s="7">
        <f>IF(ISERROR(RANK(#REF!,$I$22:$I$22)),"",(RANK(#REF!,$I$22:$I$22)))</f>
      </c>
      <c r="O27" s="36">
        <f aca="true" t="shared" si="2" ref="O27:O33">+E27+K27+G27</f>
        <v>0</v>
      </c>
      <c r="P27" s="15"/>
      <c r="Q27" s="15"/>
      <c r="R27" s="15"/>
    </row>
    <row r="28" spans="1:18" ht="24.75" customHeight="1" thickBot="1">
      <c r="A28" s="20"/>
      <c r="B28" s="91">
        <f>IF(ISERROR(VLOOKUP(A28,Teams!$A$2:$B$4678,2)),"",VLOOKUP(A28,Teams!$A$2:$B$4678,2))</f>
      </c>
      <c r="C28" s="115"/>
      <c r="D28" s="84"/>
      <c r="E28" s="81"/>
      <c r="F28" s="77"/>
      <c r="G28" s="82"/>
      <c r="H28" s="35"/>
      <c r="I28" s="83"/>
      <c r="J28" s="22"/>
      <c r="K28" s="109"/>
      <c r="L28" s="29"/>
      <c r="M28" s="30"/>
      <c r="N28" s="7">
        <f>IF(ISERROR(RANK(#REF!,$I$22:$I$22)),"",(RANK(#REF!,$I$22:$I$22)))</f>
      </c>
      <c r="O28" s="36">
        <f t="shared" si="2"/>
        <v>0</v>
      </c>
      <c r="P28" s="15"/>
      <c r="Q28" s="15"/>
      <c r="R28" s="15"/>
    </row>
    <row r="29" spans="1:18" ht="24.75" customHeight="1" thickBot="1">
      <c r="A29" s="20"/>
      <c r="B29" s="91">
        <f>IF(ISERROR(VLOOKUP(A29,Teams!$A$2:$B$4678,2)),"",VLOOKUP(A29,Teams!$A$2:$B$4678,2))</f>
      </c>
      <c r="C29" s="115"/>
      <c r="D29" s="84"/>
      <c r="E29" s="81"/>
      <c r="F29" s="77"/>
      <c r="G29" s="82"/>
      <c r="H29" s="35"/>
      <c r="I29" s="83"/>
      <c r="J29" s="22"/>
      <c r="K29" s="109"/>
      <c r="L29" s="29"/>
      <c r="M29" s="30"/>
      <c r="N29" s="7">
        <f>IF(ISERROR(RANK(#REF!,$I$22:$I$22)),"",(RANK(#REF!,$I$22:$I$22)))</f>
      </c>
      <c r="O29" s="36">
        <f t="shared" si="2"/>
        <v>0</v>
      </c>
      <c r="P29" s="15"/>
      <c r="Q29" s="15"/>
      <c r="R29" s="15"/>
    </row>
    <row r="30" spans="1:18" ht="24.75" customHeight="1" thickBot="1">
      <c r="A30" s="20"/>
      <c r="B30" s="91">
        <f>IF(ISERROR(VLOOKUP(A30,Teams!$A$2:$B$4678,2)),"",VLOOKUP(A30,Teams!$A$2:$B$4678,2))</f>
      </c>
      <c r="C30" s="115"/>
      <c r="D30" s="84"/>
      <c r="E30" s="81"/>
      <c r="F30" s="77"/>
      <c r="G30" s="82"/>
      <c r="H30" s="35"/>
      <c r="I30" s="83"/>
      <c r="J30" s="22"/>
      <c r="K30" s="26">
        <f>J30-L30</f>
        <v>0</v>
      </c>
      <c r="L30" s="29"/>
      <c r="M30" s="30"/>
      <c r="N30" s="7">
        <f>IF(ISERROR(RANK(#REF!,$I$22:$I$22)),"",(RANK(#REF!,$I$22:$I$22)))</f>
      </c>
      <c r="O30" s="36">
        <f t="shared" si="2"/>
        <v>0</v>
      </c>
      <c r="P30" s="15"/>
      <c r="Q30" s="15"/>
      <c r="R30" s="15"/>
    </row>
    <row r="31" spans="1:18" ht="24.75" customHeight="1" thickBot="1">
      <c r="A31" s="20"/>
      <c r="B31" s="91">
        <f>IF(ISERROR(VLOOKUP(A31,Teams!$A$2:$B$4678,2)),"",VLOOKUP(A31,Teams!$A$2:$B$4678,2))</f>
      </c>
      <c r="C31" s="115"/>
      <c r="D31" s="84"/>
      <c r="E31" s="81"/>
      <c r="F31" s="77"/>
      <c r="G31" s="82"/>
      <c r="H31" s="35"/>
      <c r="I31" s="83"/>
      <c r="J31" s="22"/>
      <c r="K31" s="26">
        <f>J31-L31</f>
        <v>0</v>
      </c>
      <c r="L31" s="29"/>
      <c r="M31" s="30"/>
      <c r="N31" s="7">
        <f>IF(ISERROR(RANK(#REF!,$I$22:$I$22)),"",(RANK(#REF!,$I$22:$I$22)))</f>
      </c>
      <c r="O31" s="36">
        <f t="shared" si="2"/>
        <v>0</v>
      </c>
      <c r="P31" s="15"/>
      <c r="Q31" s="15"/>
      <c r="R31" s="15"/>
    </row>
    <row r="32" spans="1:18" ht="24.75" customHeight="1" thickBot="1">
      <c r="A32" s="20"/>
      <c r="B32" s="91">
        <f>IF(ISERROR(VLOOKUP(A32,Teams!$A$2:$B$4678,2)),"",VLOOKUP(A32,Teams!$A$2:$B$4678,2))</f>
      </c>
      <c r="C32" s="115"/>
      <c r="D32" s="84"/>
      <c r="E32" s="81"/>
      <c r="F32" s="77"/>
      <c r="G32" s="82"/>
      <c r="H32" s="35"/>
      <c r="I32" s="83"/>
      <c r="J32" s="22"/>
      <c r="K32" s="26">
        <f>J32-L32</f>
        <v>0</v>
      </c>
      <c r="L32" s="29"/>
      <c r="M32" s="30"/>
      <c r="N32" s="7">
        <f>IF(ISERROR(RANK(#REF!,$I$22:$I$22)),"",(RANK(#REF!,$I$22:$I$22)))</f>
      </c>
      <c r="O32" s="36">
        <f t="shared" si="2"/>
        <v>0</v>
      </c>
      <c r="P32" s="15"/>
      <c r="Q32" s="15"/>
      <c r="R32" s="15"/>
    </row>
    <row r="33" spans="1:18" ht="24.75" customHeight="1" thickBot="1">
      <c r="A33" s="20"/>
      <c r="B33" s="91">
        <f>IF(ISERROR(VLOOKUP(A33,Teams!$A$2:$B$4678,2)),"",VLOOKUP(A33,Teams!$A$2:$B$4678,2))</f>
      </c>
      <c r="C33" s="115"/>
      <c r="D33" s="84"/>
      <c r="E33" s="81"/>
      <c r="F33" s="77"/>
      <c r="G33" s="82"/>
      <c r="H33" s="35"/>
      <c r="I33" s="83"/>
      <c r="J33" s="22"/>
      <c r="K33" s="26">
        <f>J33-L33</f>
        <v>0</v>
      </c>
      <c r="L33" s="29"/>
      <c r="M33" s="30"/>
      <c r="N33" s="7">
        <f>IF(ISERROR(RANK(#REF!,$I$22:$I$22)),"",(RANK(#REF!,$I$22:$I$22)))</f>
      </c>
      <c r="O33" s="36">
        <f t="shared" si="2"/>
        <v>0</v>
      </c>
      <c r="P33" s="15"/>
      <c r="Q33" s="15"/>
      <c r="R33" s="15"/>
    </row>
    <row r="34" spans="1:18" ht="24.75" customHeight="1" thickBot="1">
      <c r="A34" s="20"/>
      <c r="B34" s="91" t="s">
        <v>29</v>
      </c>
      <c r="C34" s="115"/>
      <c r="D34" s="21">
        <f>SUM(D5:D33)</f>
        <v>18</v>
      </c>
      <c r="E34" s="21">
        <f aca="true" t="shared" si="3" ref="E34:L34">SUM(E5:E26)</f>
        <v>17</v>
      </c>
      <c r="F34" s="21">
        <f t="shared" si="3"/>
        <v>18</v>
      </c>
      <c r="G34" s="21">
        <f t="shared" si="3"/>
        <v>17</v>
      </c>
      <c r="H34" s="21">
        <f t="shared" si="3"/>
        <v>45</v>
      </c>
      <c r="I34" s="21">
        <f t="shared" si="3"/>
        <v>19.009999999999998</v>
      </c>
      <c r="J34" s="21">
        <f t="shared" si="3"/>
        <v>94.41000000000001</v>
      </c>
      <c r="K34" s="26">
        <f t="shared" si="3"/>
        <v>93.41000000000001</v>
      </c>
      <c r="L34" s="36">
        <f t="shared" si="3"/>
        <v>1</v>
      </c>
      <c r="M34" s="30"/>
      <c r="N34" s="7"/>
      <c r="O34" s="36">
        <f>SUM(O5:O26)</f>
        <v>127.40999999999998</v>
      </c>
      <c r="P34" s="15">
        <f>SUM(P22:P22)</f>
        <v>0</v>
      </c>
      <c r="Q34" s="15">
        <f>SUM(Q22:Q22)</f>
        <v>0</v>
      </c>
      <c r="R34" s="15">
        <f>SUM(R22:R22)</f>
        <v>0</v>
      </c>
    </row>
    <row r="35" ht="24.75" customHeight="1"/>
  </sheetData>
  <sheetProtection/>
  <printOptions/>
  <pageMargins left="0" right="0" top="0" bottom="0" header="0" footer="0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140625" defaultRowHeight="15" customHeight="1"/>
  <cols>
    <col min="1" max="1" width="8.8515625" style="2" customWidth="1"/>
    <col min="2" max="2" width="26.421875" style="80" customWidth="1"/>
    <col min="3" max="3" width="9.140625" style="116" customWidth="1"/>
    <col min="4" max="4" width="6.8515625" style="8" customWidth="1"/>
    <col min="5" max="5" width="11.8515625" style="8" customWidth="1"/>
    <col min="6" max="6" width="6.28125" style="8" customWidth="1"/>
    <col min="7" max="7" width="7.28125" style="8" customWidth="1"/>
    <col min="8" max="8" width="7.140625" style="8" customWidth="1"/>
    <col min="9" max="9" width="8.140625" style="9" customWidth="1"/>
    <col min="10" max="10" width="16.140625" style="28" bestFit="1" customWidth="1"/>
    <col min="11" max="11" width="13.140625" style="8" customWidth="1"/>
    <col min="12" max="12" width="18.8515625" style="2" hidden="1" customWidth="1"/>
    <col min="13" max="13" width="15.140625" style="2" customWidth="1"/>
    <col min="14" max="14" width="10.00390625" style="2" customWidth="1"/>
    <col min="15" max="15" width="9.7109375" style="2" bestFit="1" customWidth="1"/>
    <col min="16" max="16384" width="9.140625" style="2" customWidth="1"/>
  </cols>
  <sheetData>
    <row r="1" spans="1:10" ht="15" customHeight="1">
      <c r="A1" s="1"/>
      <c r="B1" s="78"/>
      <c r="C1" s="113"/>
      <c r="E1" s="4"/>
      <c r="J1" s="9"/>
    </row>
    <row r="2" spans="1:15" ht="30" customHeight="1" thickBot="1">
      <c r="A2" s="107" t="s">
        <v>93</v>
      </c>
      <c r="B2" s="5"/>
      <c r="C2" s="114"/>
      <c r="D2" s="6"/>
      <c r="E2" s="6"/>
      <c r="F2" s="6"/>
      <c r="G2" s="6"/>
      <c r="H2" s="6"/>
      <c r="I2" s="6"/>
      <c r="J2" s="10"/>
      <c r="K2" s="10"/>
      <c r="L2" s="5"/>
      <c r="M2" s="5"/>
      <c r="N2" s="5"/>
      <c r="O2" s="5"/>
    </row>
    <row r="3" spans="1:15" ht="24.7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</row>
    <row r="4" spans="1:15" ht="41.25" customHeight="1" thickBot="1">
      <c r="A4" s="11"/>
      <c r="B4" s="12">
        <f>COUNT($F$5:$F$24)</f>
        <v>13</v>
      </c>
      <c r="C4" s="112" t="s">
        <v>86</v>
      </c>
      <c r="D4" s="34" t="s">
        <v>58</v>
      </c>
      <c r="E4" s="34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71</v>
      </c>
      <c r="M4" s="14" t="s">
        <v>11</v>
      </c>
      <c r="N4" s="14" t="s">
        <v>12</v>
      </c>
      <c r="O4" s="16"/>
    </row>
    <row r="5" spans="1:15" ht="27" customHeight="1" thickBot="1">
      <c r="A5" s="20">
        <v>11</v>
      </c>
      <c r="B5" s="79" t="str">
        <f>IF(ISERROR(VLOOKUP(A5,Teams!$A$2:$B$4678,2)),"",VLOOKUP(A5,Teams!$A$2:$B$4678,2))</f>
        <v>Glen Kimble</v>
      </c>
      <c r="C5" s="115" t="s">
        <v>87</v>
      </c>
      <c r="D5" s="76">
        <v>1</v>
      </c>
      <c r="E5" s="81">
        <v>1</v>
      </c>
      <c r="F5" s="35">
        <v>1</v>
      </c>
      <c r="G5" s="81">
        <v>1</v>
      </c>
      <c r="H5" s="35">
        <v>5</v>
      </c>
      <c r="I5" s="81">
        <v>4.24</v>
      </c>
      <c r="J5" s="23">
        <v>12.21</v>
      </c>
      <c r="K5" s="109">
        <v>12.21</v>
      </c>
      <c r="L5" s="29"/>
      <c r="M5" s="30">
        <v>1</v>
      </c>
      <c r="N5" s="7">
        <f aca="true" t="shared" si="0" ref="N5:N24">IF(ISERROR(RANK(I5,$I$5:$I$13)),"",(RANK(I5,$I$5:$I$13)))</f>
        <v>1</v>
      </c>
      <c r="O5" s="36">
        <f>+E5+G5+J5</f>
        <v>14.21</v>
      </c>
    </row>
    <row r="6" spans="1:15" ht="24.75" customHeight="1" thickBot="1">
      <c r="A6" s="20">
        <v>13</v>
      </c>
      <c r="B6" s="79" t="str">
        <f>IF(ISERROR(VLOOKUP(A6,Teams!$A$2:$B$4678,2)),"",VLOOKUP(A6,Teams!$A$2:$B$4678,2))</f>
        <v>Jeff Grubbs</v>
      </c>
      <c r="C6" s="115" t="s">
        <v>87</v>
      </c>
      <c r="D6" s="76">
        <v>1</v>
      </c>
      <c r="E6" s="81"/>
      <c r="F6" s="35">
        <v>1</v>
      </c>
      <c r="G6" s="81">
        <v>1</v>
      </c>
      <c r="H6" s="35">
        <v>5</v>
      </c>
      <c r="I6" s="81"/>
      <c r="J6" s="23">
        <v>12.12</v>
      </c>
      <c r="K6" s="109">
        <v>12.12</v>
      </c>
      <c r="L6" s="29"/>
      <c r="M6" s="30">
        <v>2</v>
      </c>
      <c r="N6" s="7">
        <f t="shared" si="0"/>
      </c>
      <c r="O6" s="36">
        <f aca="true" t="shared" si="1" ref="O6:O24">+E6+G6+J6</f>
        <v>13.12</v>
      </c>
    </row>
    <row r="7" spans="1:15" ht="24.75" customHeight="1" thickBot="1">
      <c r="A7" s="20">
        <v>20</v>
      </c>
      <c r="B7" s="79" t="str">
        <f>IF(ISERROR(VLOOKUP(A7,Teams!$A$2:$B$4678,2)),"",VLOOKUP(A7,Teams!$A$2:$B$4678,2))</f>
        <v>Lindy Hadley</v>
      </c>
      <c r="C7" s="115" t="s">
        <v>87</v>
      </c>
      <c r="D7" s="76">
        <v>1</v>
      </c>
      <c r="E7" s="81">
        <v>1</v>
      </c>
      <c r="F7" s="35">
        <v>1</v>
      </c>
      <c r="G7" s="81">
        <v>1</v>
      </c>
      <c r="H7" s="35">
        <v>5</v>
      </c>
      <c r="I7" s="81">
        <v>3.77</v>
      </c>
      <c r="J7" s="23">
        <v>11.62</v>
      </c>
      <c r="K7" s="109">
        <v>11.62</v>
      </c>
      <c r="L7" s="29"/>
      <c r="M7" s="30">
        <v>3</v>
      </c>
      <c r="N7" s="7">
        <f t="shared" si="0"/>
        <v>2</v>
      </c>
      <c r="O7" s="36">
        <f t="shared" si="1"/>
        <v>13.62</v>
      </c>
    </row>
    <row r="8" spans="1:15" ht="24.75" customHeight="1" thickBot="1">
      <c r="A8" s="20">
        <v>2</v>
      </c>
      <c r="B8" s="79" t="str">
        <f>IF(ISERROR(VLOOKUP(A8,Teams!$A$2:$B$4678,2)),"",VLOOKUP(A8,Teams!$A$2:$B$4678,2))</f>
        <v>Bill Ramsey</v>
      </c>
      <c r="C8" s="115" t="s">
        <v>87</v>
      </c>
      <c r="D8" s="76">
        <v>1</v>
      </c>
      <c r="E8" s="81">
        <v>1</v>
      </c>
      <c r="F8" s="35">
        <v>1</v>
      </c>
      <c r="G8" s="81">
        <v>1</v>
      </c>
      <c r="H8" s="35">
        <v>5</v>
      </c>
      <c r="I8" s="81"/>
      <c r="J8" s="23">
        <v>10.19</v>
      </c>
      <c r="K8" s="110">
        <v>10.19</v>
      </c>
      <c r="L8" s="29"/>
      <c r="M8" s="30">
        <v>4</v>
      </c>
      <c r="N8" s="7">
        <f t="shared" si="0"/>
      </c>
      <c r="O8" s="36">
        <f t="shared" si="1"/>
        <v>12.19</v>
      </c>
    </row>
    <row r="9" spans="1:15" ht="24.75" customHeight="1" thickBot="1">
      <c r="A9" s="20">
        <v>4</v>
      </c>
      <c r="B9" s="79" t="str">
        <f>IF(ISERROR(VLOOKUP(A9,Teams!$A$2:$B$4678,2)),"",VLOOKUP(A9,Teams!$A$2:$B$4678,2))</f>
        <v>Caleb Ramsey</v>
      </c>
      <c r="C9" s="115" t="s">
        <v>87</v>
      </c>
      <c r="D9" s="76">
        <v>1</v>
      </c>
      <c r="E9" s="81"/>
      <c r="F9" s="35">
        <v>1</v>
      </c>
      <c r="G9" s="81">
        <v>1</v>
      </c>
      <c r="H9" s="35">
        <v>5</v>
      </c>
      <c r="I9" s="81">
        <v>3.27</v>
      </c>
      <c r="J9" s="23">
        <v>10.05</v>
      </c>
      <c r="K9" s="109">
        <v>10.05</v>
      </c>
      <c r="L9" s="29"/>
      <c r="M9" s="30">
        <v>5</v>
      </c>
      <c r="N9" s="7">
        <f t="shared" si="0"/>
        <v>3</v>
      </c>
      <c r="O9" s="36">
        <f t="shared" si="1"/>
        <v>11.05</v>
      </c>
    </row>
    <row r="10" spans="1:15" ht="24.75" customHeight="1" thickBot="1">
      <c r="A10" s="20">
        <v>12</v>
      </c>
      <c r="B10" s="79" t="str">
        <f>IF(ISERROR(VLOOKUP(A10,Teams!$A$2:$B$4678,2)),"",VLOOKUP(A10,Teams!$A$2:$B$4678,2))</f>
        <v>James Gardiner</v>
      </c>
      <c r="C10" s="115" t="s">
        <v>87</v>
      </c>
      <c r="D10" s="76">
        <v>1</v>
      </c>
      <c r="E10" s="81">
        <v>1</v>
      </c>
      <c r="F10" s="35">
        <v>1</v>
      </c>
      <c r="G10" s="81">
        <v>1</v>
      </c>
      <c r="H10" s="35">
        <v>5</v>
      </c>
      <c r="I10" s="81"/>
      <c r="J10" s="23">
        <v>9.98</v>
      </c>
      <c r="K10" s="109">
        <v>9.98</v>
      </c>
      <c r="L10" s="29"/>
      <c r="M10" s="30">
        <v>6</v>
      </c>
      <c r="N10" s="7">
        <f t="shared" si="0"/>
      </c>
      <c r="O10" s="36">
        <f t="shared" si="1"/>
        <v>11.98</v>
      </c>
    </row>
    <row r="11" spans="1:15" ht="24.75" customHeight="1" thickBot="1">
      <c r="A11" s="20">
        <v>27</v>
      </c>
      <c r="B11" s="79" t="str">
        <f>IF(ISERROR(VLOOKUP(A11,Teams!$A$2:$B$4678,2)),"",VLOOKUP(A11,Teams!$A$2:$B$4678,2))</f>
        <v>Steven Kruithof</v>
      </c>
      <c r="C11" s="115" t="s">
        <v>87</v>
      </c>
      <c r="D11" s="76">
        <v>1</v>
      </c>
      <c r="E11" s="81">
        <v>1</v>
      </c>
      <c r="F11" s="35">
        <v>1</v>
      </c>
      <c r="G11" s="81">
        <v>1</v>
      </c>
      <c r="H11" s="35">
        <v>5</v>
      </c>
      <c r="I11" s="81"/>
      <c r="J11" s="23">
        <v>9.53</v>
      </c>
      <c r="K11" s="109">
        <v>9.53</v>
      </c>
      <c r="L11" s="29"/>
      <c r="M11" s="30">
        <v>7</v>
      </c>
      <c r="N11" s="7">
        <f t="shared" si="0"/>
      </c>
      <c r="O11" s="36">
        <f t="shared" si="1"/>
        <v>11.53</v>
      </c>
    </row>
    <row r="12" spans="1:15" ht="24.75" customHeight="1" thickBot="1">
      <c r="A12" s="20">
        <v>25</v>
      </c>
      <c r="B12" s="79" t="str">
        <f>IF(ISERROR(VLOOKUP(A12,Teams!$A$2:$B$4678,2)),"",VLOOKUP(A12,Teams!$A$2:$B$4678,2))</f>
        <v>Rich Richarson</v>
      </c>
      <c r="C12" s="115" t="s">
        <v>87</v>
      </c>
      <c r="D12" s="76">
        <v>1</v>
      </c>
      <c r="E12" s="81">
        <v>1</v>
      </c>
      <c r="F12" s="35">
        <v>1</v>
      </c>
      <c r="G12" s="81">
        <v>1</v>
      </c>
      <c r="H12" s="35">
        <v>5</v>
      </c>
      <c r="I12" s="81"/>
      <c r="J12" s="23">
        <v>8.82</v>
      </c>
      <c r="K12" s="109">
        <v>8.82</v>
      </c>
      <c r="L12" s="29"/>
      <c r="M12" s="30">
        <v>8</v>
      </c>
      <c r="N12" s="7">
        <f t="shared" si="0"/>
      </c>
      <c r="O12" s="36">
        <f t="shared" si="1"/>
        <v>10.82</v>
      </c>
    </row>
    <row r="13" spans="1:15" ht="24.75" customHeight="1" thickBot="1">
      <c r="A13" s="20">
        <v>24</v>
      </c>
      <c r="B13" s="79" t="str">
        <f>IF(ISERROR(VLOOKUP(A13,Teams!$A$2:$B$4678,2)),"",VLOOKUP(A13,Teams!$A$2:$B$4678,2))</f>
        <v>Paul Karow</v>
      </c>
      <c r="C13" s="115" t="s">
        <v>87</v>
      </c>
      <c r="D13" s="76">
        <v>1</v>
      </c>
      <c r="E13" s="81"/>
      <c r="F13" s="35">
        <v>1</v>
      </c>
      <c r="G13" s="81">
        <v>1</v>
      </c>
      <c r="H13" s="35">
        <v>5</v>
      </c>
      <c r="I13" s="81"/>
      <c r="J13" s="23">
        <v>8.4</v>
      </c>
      <c r="K13" s="109">
        <v>8.4</v>
      </c>
      <c r="L13" s="29"/>
      <c r="M13" s="30">
        <v>9</v>
      </c>
      <c r="N13" s="7">
        <f t="shared" si="0"/>
      </c>
      <c r="O13" s="36">
        <f t="shared" si="1"/>
        <v>9.4</v>
      </c>
    </row>
    <row r="14" spans="1:15" ht="27" customHeight="1" thickBot="1">
      <c r="A14" s="20">
        <v>9</v>
      </c>
      <c r="B14" s="79" t="str">
        <f>IF(ISERROR(VLOOKUP(A14,Teams!$A$2:$B$4678,2)),"",VLOOKUP(A14,Teams!$A$2:$B$4678,2))</f>
        <v>Dewayne Likens</v>
      </c>
      <c r="C14" s="115" t="s">
        <v>87</v>
      </c>
      <c r="D14" s="76">
        <v>1</v>
      </c>
      <c r="E14" s="81">
        <v>1</v>
      </c>
      <c r="F14" s="35">
        <v>1</v>
      </c>
      <c r="G14" s="81">
        <v>1</v>
      </c>
      <c r="H14" s="35">
        <v>5</v>
      </c>
      <c r="I14" s="81"/>
      <c r="J14" s="23">
        <v>7.6</v>
      </c>
      <c r="K14" s="109">
        <v>7.6</v>
      </c>
      <c r="L14" s="29"/>
      <c r="M14" s="30">
        <v>10</v>
      </c>
      <c r="N14" s="7">
        <f t="shared" si="0"/>
      </c>
      <c r="O14" s="36">
        <f t="shared" si="1"/>
        <v>9.6</v>
      </c>
    </row>
    <row r="15" spans="1:15" ht="24.75" customHeight="1" thickBot="1">
      <c r="A15" s="20">
        <v>19</v>
      </c>
      <c r="B15" s="79" t="str">
        <f>IF(ISERROR(VLOOKUP(A15,Teams!$A$2:$B$4678,2)),"",VLOOKUP(A15,Teams!$A$2:$B$4678,2))</f>
        <v>Larry Martin</v>
      </c>
      <c r="C15" s="115" t="s">
        <v>87</v>
      </c>
      <c r="D15" s="76">
        <v>1</v>
      </c>
      <c r="E15" s="81">
        <v>1</v>
      </c>
      <c r="F15" s="35">
        <v>1</v>
      </c>
      <c r="G15" s="81">
        <v>1</v>
      </c>
      <c r="H15" s="35">
        <v>3</v>
      </c>
      <c r="I15" s="81"/>
      <c r="J15" s="23">
        <v>6.41</v>
      </c>
      <c r="K15" s="109">
        <v>6.41</v>
      </c>
      <c r="L15" s="29"/>
      <c r="M15" s="30">
        <v>11</v>
      </c>
      <c r="N15" s="7">
        <f t="shared" si="0"/>
      </c>
      <c r="O15" s="36">
        <f t="shared" si="1"/>
        <v>8.41</v>
      </c>
    </row>
    <row r="16" spans="1:15" ht="24.75" customHeight="1" thickBot="1">
      <c r="A16" s="20">
        <v>17</v>
      </c>
      <c r="B16" s="79" t="str">
        <f>IF(ISERROR(VLOOKUP(A16,Teams!$A$2:$B$4678,2)),"",VLOOKUP(A16,Teams!$A$2:$B$4678,2))</f>
        <v>Kelvin Jones</v>
      </c>
      <c r="C16" s="115" t="s">
        <v>87</v>
      </c>
      <c r="D16" s="76">
        <v>1</v>
      </c>
      <c r="E16" s="81">
        <v>1</v>
      </c>
      <c r="F16" s="35">
        <v>1</v>
      </c>
      <c r="G16" s="81">
        <v>1</v>
      </c>
      <c r="H16" s="35">
        <v>1</v>
      </c>
      <c r="I16" s="81"/>
      <c r="J16" s="23">
        <v>1.77</v>
      </c>
      <c r="K16" s="109">
        <v>1.77</v>
      </c>
      <c r="L16" s="29"/>
      <c r="M16" s="30">
        <v>12</v>
      </c>
      <c r="N16" s="7">
        <f t="shared" si="0"/>
      </c>
      <c r="O16" s="36">
        <f t="shared" si="1"/>
        <v>3.77</v>
      </c>
    </row>
    <row r="17" spans="1:15" ht="24.75" customHeight="1" thickBot="1">
      <c r="A17" s="20">
        <v>10</v>
      </c>
      <c r="B17" s="79" t="str">
        <f>IF(ISERROR(VLOOKUP(A17,Teams!$A$2:$B$4678,2)),"",VLOOKUP(A17,Teams!$A$2:$B$4678,2))</f>
        <v>Don Westen</v>
      </c>
      <c r="C17" s="115" t="s">
        <v>87</v>
      </c>
      <c r="D17" s="76">
        <v>1</v>
      </c>
      <c r="E17" s="81">
        <v>1</v>
      </c>
      <c r="F17" s="35">
        <v>1</v>
      </c>
      <c r="G17" s="81">
        <v>1</v>
      </c>
      <c r="H17" s="35">
        <v>0</v>
      </c>
      <c r="I17" s="81"/>
      <c r="J17" s="23">
        <v>0</v>
      </c>
      <c r="K17" s="26">
        <v>0</v>
      </c>
      <c r="L17" s="29"/>
      <c r="M17" s="30">
        <v>13</v>
      </c>
      <c r="N17" s="7">
        <f t="shared" si="0"/>
      </c>
      <c r="O17" s="36">
        <f t="shared" si="1"/>
        <v>2</v>
      </c>
    </row>
    <row r="18" spans="1:15" ht="24.75" customHeight="1" thickBot="1">
      <c r="A18" s="20">
        <v>8</v>
      </c>
      <c r="B18" s="79" t="str">
        <f>IF(ISERROR(VLOOKUP(A18,Teams!$A$2:$B$4678,2)),"",VLOOKUP(A18,Teams!$A$2:$B$4678,2))</f>
        <v>Derrick Shoffitt</v>
      </c>
      <c r="C18" s="115"/>
      <c r="D18" s="76"/>
      <c r="E18" s="81">
        <v>1</v>
      </c>
      <c r="F18" s="35"/>
      <c r="G18" s="81"/>
      <c r="H18" s="35"/>
      <c r="I18" s="81"/>
      <c r="J18" s="23"/>
      <c r="K18" s="26">
        <v>0</v>
      </c>
      <c r="L18" s="29"/>
      <c r="M18" s="30"/>
      <c r="N18" s="7">
        <f t="shared" si="0"/>
      </c>
      <c r="O18" s="36">
        <f t="shared" si="1"/>
        <v>1</v>
      </c>
    </row>
    <row r="19" spans="1:15" ht="24.75" customHeight="1" thickBot="1">
      <c r="A19" s="20">
        <v>15</v>
      </c>
      <c r="B19" s="79" t="str">
        <f>IF(ISERROR(VLOOKUP(A19,Teams!$A$2:$B$4678,2)),"",VLOOKUP(A19,Teams!$A$2:$B$4678,2))</f>
        <v>Johnny Due</v>
      </c>
      <c r="C19" s="115"/>
      <c r="D19" s="76"/>
      <c r="E19" s="81">
        <v>1</v>
      </c>
      <c r="F19" s="35"/>
      <c r="G19" s="81"/>
      <c r="H19" s="35"/>
      <c r="I19" s="81"/>
      <c r="J19" s="23"/>
      <c r="K19" s="26">
        <v>0</v>
      </c>
      <c r="L19" s="29"/>
      <c r="M19" s="30"/>
      <c r="N19" s="7">
        <f t="shared" si="0"/>
      </c>
      <c r="O19" s="36">
        <f t="shared" si="1"/>
        <v>1</v>
      </c>
    </row>
    <row r="20" spans="1:15" ht="24.75" customHeight="1" thickBot="1">
      <c r="A20" s="20">
        <v>18</v>
      </c>
      <c r="B20" s="79" t="str">
        <f>IF(ISERROR(VLOOKUP(A20,Teams!$A$2:$B$4678,2)),"",VLOOKUP(A20,Teams!$A$2:$B$4678,2))</f>
        <v>Kurt Morgan</v>
      </c>
      <c r="C20" s="115"/>
      <c r="D20" s="76"/>
      <c r="E20" s="81">
        <v>1</v>
      </c>
      <c r="F20" s="35"/>
      <c r="G20" s="81"/>
      <c r="H20" s="35"/>
      <c r="I20" s="81"/>
      <c r="J20" s="23"/>
      <c r="K20" s="26">
        <v>0</v>
      </c>
      <c r="L20" s="29"/>
      <c r="M20" s="30"/>
      <c r="N20" s="7">
        <f t="shared" si="0"/>
      </c>
      <c r="O20" s="36">
        <f t="shared" si="1"/>
        <v>1</v>
      </c>
    </row>
    <row r="21" spans="1:15" ht="24.75" customHeight="1" thickBot="1">
      <c r="A21" s="20">
        <v>21</v>
      </c>
      <c r="B21" s="79" t="str">
        <f>IF(ISERROR(VLOOKUP(A21,Teams!$A$2:$B$4678,2)),"",VLOOKUP(A21,Teams!$A$2:$B$4678,2))</f>
        <v>Martin Baker</v>
      </c>
      <c r="C21" s="115"/>
      <c r="D21" s="76"/>
      <c r="E21" s="81"/>
      <c r="F21" s="35"/>
      <c r="G21" s="81"/>
      <c r="H21" s="35"/>
      <c r="I21" s="81"/>
      <c r="J21" s="23"/>
      <c r="K21" s="26">
        <v>0</v>
      </c>
      <c r="L21" s="29"/>
      <c r="M21" s="30"/>
      <c r="N21" s="7">
        <f t="shared" si="0"/>
      </c>
      <c r="O21" s="36">
        <f t="shared" si="1"/>
        <v>0</v>
      </c>
    </row>
    <row r="22" spans="1:15" ht="24.75" customHeight="1" thickBot="1">
      <c r="A22" s="20">
        <v>22</v>
      </c>
      <c r="B22" s="79" t="str">
        <f>IF(ISERROR(VLOOKUP(A22,Teams!$A$2:$B$4678,2)),"",VLOOKUP(A22,Teams!$A$2:$B$4678,2))</f>
        <v>Neal Warner</v>
      </c>
      <c r="C22" s="115"/>
      <c r="D22" s="76"/>
      <c r="E22" s="81">
        <v>1</v>
      </c>
      <c r="F22" s="35"/>
      <c r="G22" s="81"/>
      <c r="H22" s="35"/>
      <c r="I22" s="81"/>
      <c r="J22" s="23"/>
      <c r="K22" s="26"/>
      <c r="L22" s="29"/>
      <c r="M22" s="30"/>
      <c r="N22" s="7">
        <f t="shared" si="0"/>
      </c>
      <c r="O22" s="36">
        <f t="shared" si="1"/>
        <v>1</v>
      </c>
    </row>
    <row r="23" spans="1:15" ht="24.75" customHeight="1" thickBot="1">
      <c r="A23" s="20">
        <v>28</v>
      </c>
      <c r="B23" s="79" t="str">
        <f>IF(ISERROR(VLOOKUP(A23,Teams!$A$2:$B$4678,2)),"",VLOOKUP(A23,Teams!$A$2:$B$4678,2))</f>
        <v>Wesley Shoffitt</v>
      </c>
      <c r="C23" s="115"/>
      <c r="D23" s="76"/>
      <c r="E23" s="81">
        <v>1</v>
      </c>
      <c r="F23" s="35"/>
      <c r="G23" s="81"/>
      <c r="H23" s="35"/>
      <c r="I23" s="81"/>
      <c r="J23" s="23"/>
      <c r="K23" s="26"/>
      <c r="L23" s="29"/>
      <c r="M23" s="30"/>
      <c r="N23" s="7">
        <f t="shared" si="0"/>
      </c>
      <c r="O23" s="36">
        <f t="shared" si="1"/>
        <v>1</v>
      </c>
    </row>
    <row r="24" spans="1:15" ht="24.75" customHeight="1" thickBot="1">
      <c r="A24" s="20">
        <v>29</v>
      </c>
      <c r="B24" s="79" t="str">
        <f>IF(ISERROR(VLOOKUP(A24,Teams!$A$2:$B$4678,2)),"",VLOOKUP(A24,Teams!$A$2:$B$4678,2))</f>
        <v>Will Yates</v>
      </c>
      <c r="C24" s="115"/>
      <c r="D24" s="76"/>
      <c r="E24" s="81">
        <v>1</v>
      </c>
      <c r="F24" s="35"/>
      <c r="G24" s="81"/>
      <c r="H24" s="35"/>
      <c r="I24" s="81"/>
      <c r="J24" s="23"/>
      <c r="K24" s="26"/>
      <c r="L24" s="29"/>
      <c r="M24" s="30"/>
      <c r="N24" s="7">
        <f t="shared" si="0"/>
      </c>
      <c r="O24" s="36">
        <f t="shared" si="1"/>
        <v>1</v>
      </c>
    </row>
    <row r="25" spans="1:15" ht="24.75" customHeight="1" thickBot="1">
      <c r="A25" s="20"/>
      <c r="B25" s="79"/>
      <c r="C25" s="115"/>
      <c r="D25" s="76"/>
      <c r="E25" s="81"/>
      <c r="F25" s="35"/>
      <c r="G25" s="81"/>
      <c r="H25" s="35"/>
      <c r="I25" s="81"/>
      <c r="J25" s="23"/>
      <c r="K25" s="26"/>
      <c r="L25" s="29"/>
      <c r="M25" s="30"/>
      <c r="N25" s="7"/>
      <c r="O25" s="36"/>
    </row>
    <row r="26" spans="1:15" ht="24.75" customHeight="1" thickBot="1">
      <c r="A26" s="20"/>
      <c r="B26" s="79"/>
      <c r="C26" s="115"/>
      <c r="D26" s="76"/>
      <c r="E26" s="81"/>
      <c r="F26" s="35"/>
      <c r="G26" s="81"/>
      <c r="H26" s="35"/>
      <c r="I26" s="81"/>
      <c r="J26" s="23"/>
      <c r="K26" s="26"/>
      <c r="L26" s="29"/>
      <c r="M26" s="30"/>
      <c r="N26" s="7"/>
      <c r="O26" s="36"/>
    </row>
    <row r="27" spans="1:15" ht="27" customHeight="1" thickBot="1">
      <c r="A27" s="20"/>
      <c r="B27" s="79">
        <f>IF(ISERROR(VLOOKUP(A27,Teams!$A$2:$B$4678,2)),"",VLOOKUP(A27,Teams!$A$2:$B$4678,2))</f>
      </c>
      <c r="C27" s="115"/>
      <c r="D27" s="76"/>
      <c r="E27" s="81"/>
      <c r="F27" s="35"/>
      <c r="G27" s="81"/>
      <c r="H27" s="35"/>
      <c r="I27" s="81"/>
      <c r="J27" s="23"/>
      <c r="K27" s="26"/>
      <c r="L27" s="29"/>
      <c r="M27" s="30"/>
      <c r="N27" s="7">
        <f>IF(ISERROR(RANK(I27,$I$5:$I$13)),"",(RANK(I27,$I$5:$I$13)))</f>
      </c>
      <c r="O27" s="36"/>
    </row>
    <row r="28" spans="1:15" ht="24.75" customHeight="1" thickBot="1">
      <c r="A28" s="20"/>
      <c r="B28" s="79">
        <f>IF(ISERROR(VLOOKUP(A28,Teams!$A$2:$B$4678,2)),"",VLOOKUP(A28,Teams!$A$2:$B$4678,2))</f>
      </c>
      <c r="C28" s="115"/>
      <c r="D28" s="76"/>
      <c r="E28" s="81"/>
      <c r="F28" s="35"/>
      <c r="G28" s="81"/>
      <c r="H28" s="35"/>
      <c r="I28" s="81"/>
      <c r="J28" s="23"/>
      <c r="K28" s="26"/>
      <c r="L28" s="29"/>
      <c r="M28" s="30"/>
      <c r="N28" s="7">
        <f>IF(ISERROR(RANK(I28,$I$5:$I$13)),"",(RANK(I28,$I$5:$I$13)))</f>
      </c>
      <c r="O28" s="36"/>
    </row>
    <row r="29" spans="1:15" ht="24.75" customHeight="1" thickBot="1">
      <c r="A29" s="20"/>
      <c r="B29" s="79">
        <f>IF(ISERROR(VLOOKUP(A29,Teams!$A$2:$B$4678,2)),"",VLOOKUP(A29,Teams!$A$2:$B$4678,2))</f>
      </c>
      <c r="C29" s="115"/>
      <c r="D29" s="76"/>
      <c r="E29" s="81"/>
      <c r="F29" s="35"/>
      <c r="G29" s="81"/>
      <c r="H29" s="35"/>
      <c r="I29" s="81"/>
      <c r="J29" s="23"/>
      <c r="K29" s="26"/>
      <c r="L29" s="29"/>
      <c r="M29" s="30"/>
      <c r="N29" s="7">
        <f>IF(ISERROR(RANK(I29,$I$5:$I$13)),"",(RANK(I29,$I$5:$I$13)))</f>
      </c>
      <c r="O29" s="36"/>
    </row>
    <row r="30" spans="1:15" ht="24.75" customHeight="1" thickBot="1">
      <c r="A30" s="20"/>
      <c r="B30" s="79">
        <f>IF(ISERROR(VLOOKUP(A30,Teams!$A$2:$B$4678,2)),"",VLOOKUP(A30,Teams!$A$2:$B$4678,2))</f>
      </c>
      <c r="C30" s="115"/>
      <c r="D30" s="76"/>
      <c r="E30" s="81"/>
      <c r="F30" s="35"/>
      <c r="G30" s="81"/>
      <c r="H30" s="35"/>
      <c r="I30" s="81"/>
      <c r="J30" s="23"/>
      <c r="K30" s="26"/>
      <c r="L30" s="29"/>
      <c r="M30" s="30"/>
      <c r="N30" s="7">
        <f>IF(ISERROR(RANK(I30,$I$5:$I$13)),"",(RANK(I30,$I$5:$I$13)))</f>
      </c>
      <c r="O30" s="36"/>
    </row>
    <row r="31" spans="1:15" ht="24.75" customHeight="1" thickBot="1">
      <c r="A31" s="20"/>
      <c r="B31" s="79">
        <f>IF(ISERROR(VLOOKUP(A31,Teams!$A$2:$B$4678,2)),"",VLOOKUP(A31,Teams!$A$2:$B$4678,2))</f>
      </c>
      <c r="D31" s="76"/>
      <c r="E31" s="81"/>
      <c r="F31" s="35"/>
      <c r="G31" s="81"/>
      <c r="H31" s="35"/>
      <c r="I31" s="81"/>
      <c r="J31" s="23"/>
      <c r="K31" s="26"/>
      <c r="L31" s="29"/>
      <c r="M31" s="30"/>
      <c r="N31" s="7">
        <f>IF(ISERROR(RANK(I31,$I$5:$I$13)),"",(RANK(I31,$I$5:$I$13)))</f>
      </c>
      <c r="O31" s="36"/>
    </row>
    <row r="32" spans="1:15" ht="24.75" customHeight="1" thickBot="1">
      <c r="A32" s="20"/>
      <c r="B32" s="79" t="s">
        <v>29</v>
      </c>
      <c r="D32" s="21">
        <f>SUM(D5:D24)</f>
        <v>13</v>
      </c>
      <c r="E32" s="21">
        <f aca="true" t="shared" si="2" ref="E32:K32">SUM(E5:E24)</f>
        <v>16</v>
      </c>
      <c r="F32" s="21">
        <f t="shared" si="2"/>
        <v>13</v>
      </c>
      <c r="G32" s="21">
        <f t="shared" si="2"/>
        <v>13</v>
      </c>
      <c r="H32" s="21">
        <f t="shared" si="2"/>
        <v>54</v>
      </c>
      <c r="I32" s="21">
        <f t="shared" si="2"/>
        <v>11.28</v>
      </c>
      <c r="J32" s="21">
        <f t="shared" si="2"/>
        <v>108.7</v>
      </c>
      <c r="K32" s="21">
        <f t="shared" si="2"/>
        <v>108.7</v>
      </c>
      <c r="L32" s="21">
        <f>SUM(L5:L13)</f>
        <v>0</v>
      </c>
      <c r="M32" s="30"/>
      <c r="N32" s="7"/>
      <c r="O32" s="21">
        <f>SUM(O5:O24)</f>
        <v>137.70000000000002</v>
      </c>
    </row>
    <row r="33" ht="24.75" customHeight="1"/>
  </sheetData>
  <sheetProtection/>
  <printOptions/>
  <pageMargins left="0" right="0" top="0" bottom="0" header="0" footer="0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90" zoomScaleNormal="90"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"/>
    </sheetView>
  </sheetViews>
  <sheetFormatPr defaultColWidth="9.140625" defaultRowHeight="15" customHeight="1"/>
  <cols>
    <col min="1" max="1" width="9.7109375" style="2" customWidth="1"/>
    <col min="2" max="2" width="34.00390625" style="92" customWidth="1"/>
    <col min="3" max="3" width="9.140625" style="116" customWidth="1"/>
    <col min="4" max="4" width="12.00390625" style="87" customWidth="1"/>
    <col min="5" max="5" width="12.57421875" style="8" customWidth="1"/>
    <col min="6" max="6" width="6.421875" style="8" bestFit="1" customWidth="1"/>
    <col min="7" max="7" width="8.28125" style="8" customWidth="1"/>
    <col min="8" max="8" width="12.421875" style="8" customWidth="1"/>
    <col min="9" max="9" width="14.7109375" style="9" customWidth="1"/>
    <col min="10" max="10" width="24.421875" style="28" customWidth="1"/>
    <col min="11" max="11" width="13.140625" style="8" customWidth="1"/>
    <col min="12" max="12" width="18.8515625" style="2" customWidth="1"/>
    <col min="13" max="13" width="15.140625" style="2" customWidth="1"/>
    <col min="14" max="14" width="10.00390625" style="2" customWidth="1"/>
    <col min="15" max="15" width="9.421875" style="2" customWidth="1"/>
    <col min="16" max="16" width="14.00390625" style="2" hidden="1" customWidth="1"/>
    <col min="17" max="18" width="11.140625" style="2" hidden="1" customWidth="1"/>
    <col min="19" max="56" width="0" style="2" hidden="1" customWidth="1"/>
    <col min="57" max="16384" width="9.140625" style="2" customWidth="1"/>
  </cols>
  <sheetData>
    <row r="1" spans="1:10" ht="15" customHeight="1">
      <c r="A1" s="1"/>
      <c r="B1" s="89"/>
      <c r="C1" s="113"/>
      <c r="E1" s="4"/>
      <c r="J1" s="9"/>
    </row>
    <row r="2" spans="1:16" ht="30" customHeight="1" thickBot="1">
      <c r="A2" s="111" t="s">
        <v>92</v>
      </c>
      <c r="C2" s="114"/>
      <c r="D2" s="88"/>
      <c r="E2" s="6"/>
      <c r="F2" s="6"/>
      <c r="G2" s="6"/>
      <c r="H2" s="6"/>
      <c r="I2" s="6"/>
      <c r="J2" s="10"/>
      <c r="K2" s="10"/>
      <c r="L2" s="5"/>
      <c r="M2" s="5"/>
      <c r="N2" s="5"/>
      <c r="O2" s="5"/>
      <c r="P2" s="5"/>
    </row>
    <row r="3" spans="1:18" ht="43.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  <c r="P3" s="13" t="s">
        <v>16</v>
      </c>
      <c r="Q3" s="13"/>
      <c r="R3" s="13"/>
    </row>
    <row r="4" spans="1:18" ht="41.25" customHeight="1" thickBot="1">
      <c r="A4" s="11"/>
      <c r="B4" s="12">
        <f>(COUNT($F$5:$F$23))/2</f>
        <v>5</v>
      </c>
      <c r="C4" s="112" t="s">
        <v>86</v>
      </c>
      <c r="D4" s="34" t="s">
        <v>58</v>
      </c>
      <c r="E4" s="12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30</v>
      </c>
      <c r="M4" s="14" t="s">
        <v>11</v>
      </c>
      <c r="N4" s="14" t="s">
        <v>12</v>
      </c>
      <c r="O4" s="16"/>
      <c r="P4" s="18" t="s">
        <v>15</v>
      </c>
      <c r="Q4" s="18" t="s">
        <v>14</v>
      </c>
      <c r="R4" s="18" t="s">
        <v>13</v>
      </c>
    </row>
    <row r="5" spans="1:18" ht="24.75" customHeight="1" thickBot="1">
      <c r="A5" s="20">
        <v>22</v>
      </c>
      <c r="B5" s="91" t="str">
        <f>IF(ISERROR(VLOOKUP(A5,Teams!$A$2:$B$4678,2)),"",VLOOKUP(A5,Teams!$A$2:$B$4678,2))</f>
        <v>Neal Warner</v>
      </c>
      <c r="C5" s="115" t="s">
        <v>87</v>
      </c>
      <c r="D5" s="21">
        <v>1</v>
      </c>
      <c r="E5" s="81">
        <v>1</v>
      </c>
      <c r="F5" s="21">
        <v>1</v>
      </c>
      <c r="G5" s="81">
        <v>1</v>
      </c>
      <c r="H5" s="21">
        <v>5</v>
      </c>
      <c r="I5" s="81">
        <v>5.91</v>
      </c>
      <c r="J5" s="22">
        <v>14.94</v>
      </c>
      <c r="K5" s="26">
        <f aca="true" t="shared" si="0" ref="K5:K14">J5-L5</f>
        <v>14.94</v>
      </c>
      <c r="L5" s="29"/>
      <c r="M5" s="30">
        <v>1</v>
      </c>
      <c r="N5" s="7">
        <f aca="true" t="shared" si="1" ref="N5:N14">IF(ISERROR(RANK(I5,$I$11:$I$23)),"",(RANK(I5,$I$11:$I$23)))</f>
      </c>
      <c r="O5" s="36">
        <f aca="true" t="shared" si="2" ref="O5:O15">+E5+K5+G5</f>
        <v>16.939999999999998</v>
      </c>
      <c r="P5" s="15"/>
      <c r="Q5" s="15"/>
      <c r="R5" s="15"/>
    </row>
    <row r="6" spans="1:18" ht="24.75" customHeight="1" thickBot="1">
      <c r="A6" s="20">
        <v>29</v>
      </c>
      <c r="B6" s="91" t="str">
        <f>IF(ISERROR(VLOOKUP(A6,Teams!$A$2:$B$4678,2)),"",VLOOKUP(A6,Teams!$A$2:$B$4678,2))</f>
        <v>Will Yates</v>
      </c>
      <c r="C6" s="115" t="s">
        <v>87</v>
      </c>
      <c r="D6" s="21">
        <v>1</v>
      </c>
      <c r="E6" s="81">
        <v>1</v>
      </c>
      <c r="F6" s="21">
        <v>1</v>
      </c>
      <c r="G6" s="81">
        <v>1</v>
      </c>
      <c r="H6" s="21">
        <v>5</v>
      </c>
      <c r="I6" s="81">
        <v>5.91</v>
      </c>
      <c r="J6" s="22">
        <v>14.94</v>
      </c>
      <c r="K6" s="26">
        <f t="shared" si="0"/>
        <v>14.94</v>
      </c>
      <c r="L6" s="29"/>
      <c r="M6" s="30">
        <v>1</v>
      </c>
      <c r="N6" s="7">
        <f t="shared" si="1"/>
      </c>
      <c r="O6" s="36">
        <f t="shared" si="2"/>
        <v>16.939999999999998</v>
      </c>
      <c r="P6" s="15"/>
      <c r="Q6" s="15"/>
      <c r="R6" s="15"/>
    </row>
    <row r="7" spans="1:18" ht="24.75" customHeight="1" thickBot="1">
      <c r="A7" s="20">
        <v>12</v>
      </c>
      <c r="B7" s="91" t="str">
        <f>IF(ISERROR(VLOOKUP(A7,Teams!$A$2:$B$4678,2)),"",VLOOKUP(A7,Teams!$A$2:$B$4678,2))</f>
        <v>James Gardiner</v>
      </c>
      <c r="C7" s="115" t="s">
        <v>87</v>
      </c>
      <c r="D7" s="21">
        <v>1</v>
      </c>
      <c r="E7" s="81">
        <v>1</v>
      </c>
      <c r="F7" s="21">
        <v>1</v>
      </c>
      <c r="G7" s="81">
        <v>1</v>
      </c>
      <c r="H7" s="21">
        <v>5</v>
      </c>
      <c r="I7" s="81"/>
      <c r="J7" s="22">
        <v>14.36</v>
      </c>
      <c r="K7" s="26">
        <f t="shared" si="0"/>
        <v>14.36</v>
      </c>
      <c r="L7" s="29"/>
      <c r="M7" s="30">
        <v>2</v>
      </c>
      <c r="N7" s="7">
        <f t="shared" si="1"/>
      </c>
      <c r="O7" s="36">
        <f t="shared" si="2"/>
        <v>16.36</v>
      </c>
      <c r="P7" s="15"/>
      <c r="Q7" s="15"/>
      <c r="R7" s="15"/>
    </row>
    <row r="8" spans="1:18" ht="24.75" customHeight="1" thickBot="1">
      <c r="A8" s="20">
        <v>24</v>
      </c>
      <c r="B8" s="91" t="str">
        <f>IF(ISERROR(VLOOKUP(A8,Teams!$A$2:$B$4678,2)),"",VLOOKUP(A8,Teams!$A$2:$B$4678,2))</f>
        <v>Paul Karow</v>
      </c>
      <c r="C8" s="115" t="s">
        <v>87</v>
      </c>
      <c r="D8" s="21">
        <v>1</v>
      </c>
      <c r="E8" s="81">
        <v>1</v>
      </c>
      <c r="F8" s="21">
        <v>1</v>
      </c>
      <c r="G8" s="81">
        <v>1</v>
      </c>
      <c r="H8" s="21">
        <v>5</v>
      </c>
      <c r="I8" s="81"/>
      <c r="J8" s="22">
        <v>14.36</v>
      </c>
      <c r="K8" s="26">
        <f t="shared" si="0"/>
        <v>14.36</v>
      </c>
      <c r="L8" s="29"/>
      <c r="M8" s="30">
        <v>2</v>
      </c>
      <c r="N8" s="7">
        <f t="shared" si="1"/>
      </c>
      <c r="O8" s="36">
        <f t="shared" si="2"/>
        <v>16.36</v>
      </c>
      <c r="P8" s="15"/>
      <c r="Q8" s="15"/>
      <c r="R8" s="15"/>
    </row>
    <row r="9" spans="1:18" ht="24.75" customHeight="1" thickBot="1">
      <c r="A9" s="20">
        <v>13</v>
      </c>
      <c r="B9" s="91" t="str">
        <f>IF(ISERROR(VLOOKUP(A9,Teams!$A$2:$B$4678,2)),"",VLOOKUP(A9,Teams!$A$2:$B$4678,2))</f>
        <v>Jeff Grubbs</v>
      </c>
      <c r="C9" s="115" t="s">
        <v>87</v>
      </c>
      <c r="D9" s="21">
        <v>1</v>
      </c>
      <c r="E9" s="81"/>
      <c r="F9" s="21">
        <v>1</v>
      </c>
      <c r="G9" s="81">
        <v>1</v>
      </c>
      <c r="H9" s="21">
        <v>5</v>
      </c>
      <c r="I9" s="81"/>
      <c r="J9" s="22">
        <v>10.41</v>
      </c>
      <c r="K9" s="26">
        <f t="shared" si="0"/>
        <v>10.41</v>
      </c>
      <c r="L9" s="29"/>
      <c r="M9" s="30">
        <v>3</v>
      </c>
      <c r="N9" s="7">
        <f t="shared" si="1"/>
      </c>
      <c r="O9" s="36">
        <f t="shared" si="2"/>
        <v>11.41</v>
      </c>
      <c r="P9" s="15"/>
      <c r="Q9" s="15"/>
      <c r="R9" s="15"/>
    </row>
    <row r="10" spans="1:18" ht="24.75" customHeight="1" thickBot="1">
      <c r="A10" s="20">
        <v>33</v>
      </c>
      <c r="B10" s="91" t="str">
        <f>IF(ISERROR(VLOOKUP(A10,Teams!$A$2:$B$4678,2)),"",VLOOKUP(A10,Teams!$A$2:$B$4678,2))</f>
        <v>Darrell Brashear</v>
      </c>
      <c r="C10" s="115" t="s">
        <v>87</v>
      </c>
      <c r="D10" s="21">
        <v>1</v>
      </c>
      <c r="E10" s="81"/>
      <c r="F10" s="21">
        <v>1</v>
      </c>
      <c r="G10" s="81">
        <v>1</v>
      </c>
      <c r="H10" s="21">
        <v>5</v>
      </c>
      <c r="I10" s="81"/>
      <c r="J10" s="22">
        <v>10.41</v>
      </c>
      <c r="K10" s="26">
        <f t="shared" si="0"/>
        <v>10.41</v>
      </c>
      <c r="L10" s="29"/>
      <c r="M10" s="30">
        <v>3</v>
      </c>
      <c r="N10" s="7"/>
      <c r="O10" s="36">
        <f t="shared" si="2"/>
        <v>11.41</v>
      </c>
      <c r="P10" s="15"/>
      <c r="Q10" s="15"/>
      <c r="R10" s="15"/>
    </row>
    <row r="11" spans="1:18" ht="24.75" customHeight="1" thickBot="1">
      <c r="A11" s="20">
        <v>2</v>
      </c>
      <c r="B11" s="91" t="str">
        <f>IF(ISERROR(VLOOKUP(A11,Teams!$A$2:$B$4678,2)),"",VLOOKUP(A11,Teams!$A$2:$B$4678,2))</f>
        <v>Bill Ramsey</v>
      </c>
      <c r="C11" s="115" t="s">
        <v>87</v>
      </c>
      <c r="D11" s="21">
        <v>1</v>
      </c>
      <c r="E11" s="81">
        <v>1</v>
      </c>
      <c r="F11" s="21">
        <v>1</v>
      </c>
      <c r="G11" s="81">
        <v>1</v>
      </c>
      <c r="H11" s="21">
        <v>2</v>
      </c>
      <c r="I11" s="81"/>
      <c r="J11" s="22">
        <v>4.74</v>
      </c>
      <c r="K11" s="26">
        <f t="shared" si="0"/>
        <v>4.74</v>
      </c>
      <c r="L11" s="29"/>
      <c r="M11" s="30">
        <v>4</v>
      </c>
      <c r="N11" s="7">
        <f t="shared" si="1"/>
      </c>
      <c r="O11" s="36">
        <f t="shared" si="2"/>
        <v>6.74</v>
      </c>
      <c r="P11" s="15"/>
      <c r="Q11" s="15"/>
      <c r="R11" s="15"/>
    </row>
    <row r="12" spans="1:18" ht="24.75" customHeight="1" thickBot="1">
      <c r="A12" s="20">
        <v>4</v>
      </c>
      <c r="B12" s="91" t="str">
        <f>IF(ISERROR(VLOOKUP(A12,Teams!$A$2:$B$4678,2)),"",VLOOKUP(A12,Teams!$A$2:$B$4678,2))</f>
        <v>Caleb Ramsey</v>
      </c>
      <c r="C12" s="115" t="s">
        <v>87</v>
      </c>
      <c r="D12" s="21">
        <v>1</v>
      </c>
      <c r="E12" s="81"/>
      <c r="F12" s="21">
        <v>1</v>
      </c>
      <c r="G12" s="81">
        <v>1</v>
      </c>
      <c r="H12" s="21">
        <v>2</v>
      </c>
      <c r="I12" s="81"/>
      <c r="J12" s="22">
        <v>4.74</v>
      </c>
      <c r="K12" s="26">
        <f t="shared" si="0"/>
        <v>4.74</v>
      </c>
      <c r="L12" s="29"/>
      <c r="M12" s="30">
        <v>4</v>
      </c>
      <c r="N12" s="7">
        <f t="shared" si="1"/>
      </c>
      <c r="O12" s="36">
        <f t="shared" si="2"/>
        <v>5.74</v>
      </c>
      <c r="P12" s="15"/>
      <c r="Q12" s="15"/>
      <c r="R12" s="15"/>
    </row>
    <row r="13" spans="1:18" ht="24.75" customHeight="1" thickBot="1">
      <c r="A13" s="20">
        <v>10</v>
      </c>
      <c r="B13" s="91" t="str">
        <f>IF(ISERROR(VLOOKUP(A13,Teams!$A$2:$B$4678,2)),"",VLOOKUP(A13,Teams!$A$2:$B$4678,2))</f>
        <v>Don Westen</v>
      </c>
      <c r="C13" s="115" t="s">
        <v>87</v>
      </c>
      <c r="D13" s="21">
        <v>1</v>
      </c>
      <c r="E13" s="81"/>
      <c r="F13" s="21">
        <v>1</v>
      </c>
      <c r="G13" s="81">
        <v>1</v>
      </c>
      <c r="H13" s="21">
        <v>0</v>
      </c>
      <c r="I13" s="81"/>
      <c r="J13" s="22">
        <v>0</v>
      </c>
      <c r="K13" s="26">
        <f t="shared" si="0"/>
        <v>0</v>
      </c>
      <c r="L13" s="29"/>
      <c r="M13" s="30">
        <v>5</v>
      </c>
      <c r="N13" s="7">
        <f t="shared" si="1"/>
      </c>
      <c r="O13" s="36">
        <f t="shared" si="2"/>
        <v>1</v>
      </c>
      <c r="P13" s="15"/>
      <c r="Q13" s="15"/>
      <c r="R13" s="15"/>
    </row>
    <row r="14" spans="1:18" ht="24.75" customHeight="1" thickBot="1">
      <c r="A14" s="20">
        <v>21</v>
      </c>
      <c r="B14" s="91" t="str">
        <f>IF(ISERROR(VLOOKUP(A14,Teams!$A$2:$B$4678,2)),"",VLOOKUP(A14,Teams!$A$2:$B$4678,2))</f>
        <v>Martin Baker</v>
      </c>
      <c r="C14" s="115" t="s">
        <v>87</v>
      </c>
      <c r="D14" s="21">
        <v>1</v>
      </c>
      <c r="E14" s="81"/>
      <c r="F14" s="21">
        <v>1</v>
      </c>
      <c r="G14" s="81">
        <v>1</v>
      </c>
      <c r="H14" s="21">
        <v>0</v>
      </c>
      <c r="I14" s="81"/>
      <c r="J14" s="22">
        <v>0</v>
      </c>
      <c r="K14" s="26">
        <f t="shared" si="0"/>
        <v>0</v>
      </c>
      <c r="L14" s="29"/>
      <c r="M14" s="30">
        <v>5</v>
      </c>
      <c r="N14" s="7">
        <f t="shared" si="1"/>
      </c>
      <c r="O14" s="36">
        <f t="shared" si="2"/>
        <v>1</v>
      </c>
      <c r="P14" s="15"/>
      <c r="Q14" s="15"/>
      <c r="R14" s="15"/>
    </row>
    <row r="15" spans="1:18" ht="24.75" customHeight="1" thickBot="1">
      <c r="A15" s="20">
        <v>5</v>
      </c>
      <c r="B15" s="91" t="str">
        <f>IF(ISERROR(VLOOKUP(A15,Teams!$A$2:$B$4678,2)),"",VLOOKUP(A15,Teams!$A$2:$B$4678,2))</f>
        <v>Chris Callas</v>
      </c>
      <c r="C15" s="115"/>
      <c r="D15" s="21"/>
      <c r="E15" s="81">
        <v>1</v>
      </c>
      <c r="F15" s="21"/>
      <c r="G15" s="81"/>
      <c r="H15" s="21"/>
      <c r="I15" s="81"/>
      <c r="J15" s="22"/>
      <c r="K15" s="26"/>
      <c r="L15" s="29"/>
      <c r="M15" s="30"/>
      <c r="N15" s="7"/>
      <c r="O15" s="36">
        <f t="shared" si="2"/>
        <v>1</v>
      </c>
      <c r="P15" s="15"/>
      <c r="Q15" s="15"/>
      <c r="R15" s="15"/>
    </row>
    <row r="16" spans="1:18" ht="24.75" customHeight="1" thickBot="1">
      <c r="A16" s="20">
        <v>8</v>
      </c>
      <c r="B16" s="91" t="str">
        <f>IF(ISERROR(VLOOKUP(A16,Teams!$A$2:$B$4678,2)),"",VLOOKUP(A16,Teams!$A$2:$B$4678,2))</f>
        <v>Derrick Shoffitt</v>
      </c>
      <c r="C16" s="115"/>
      <c r="D16" s="21"/>
      <c r="E16" s="81">
        <v>1</v>
      </c>
      <c r="F16" s="21"/>
      <c r="G16" s="81"/>
      <c r="H16" s="21"/>
      <c r="I16" s="81"/>
      <c r="J16" s="22"/>
      <c r="K16" s="26">
        <f aca="true" t="shared" si="3" ref="K16:K24">J16-L16</f>
        <v>0</v>
      </c>
      <c r="L16" s="29"/>
      <c r="M16" s="30">
        <f aca="true" t="shared" si="4" ref="M16:M24">IF(K16=0,0,IF(ISERROR(RANK(K16,$K$11:$K$23)),"",RANK(K16,$K$11:$K$23)))</f>
        <v>0</v>
      </c>
      <c r="N16" s="7">
        <f aca="true" t="shared" si="5" ref="N16:N24">IF(ISERROR(RANK(I16,$I$11:$I$23)),"",(RANK(I16,$I$11:$I$23)))</f>
      </c>
      <c r="O16" s="36">
        <f aca="true" t="shared" si="6" ref="O16:O25">+E16+K16+G16</f>
        <v>1</v>
      </c>
      <c r="P16" s="15"/>
      <c r="Q16" s="15"/>
      <c r="R16" s="15"/>
    </row>
    <row r="17" spans="1:18" ht="24.75" customHeight="1" thickBot="1">
      <c r="A17" s="20">
        <v>11</v>
      </c>
      <c r="B17" s="91" t="str">
        <f>IF(ISERROR(VLOOKUP(A17,Teams!$A$2:$B$4678,2)),"",VLOOKUP(A17,Teams!$A$2:$B$4678,2))</f>
        <v>Glen Kimble</v>
      </c>
      <c r="C17" s="115"/>
      <c r="D17" s="21"/>
      <c r="E17" s="81">
        <v>1</v>
      </c>
      <c r="F17" s="21"/>
      <c r="G17" s="81"/>
      <c r="H17" s="21"/>
      <c r="I17" s="81"/>
      <c r="J17" s="22"/>
      <c r="K17" s="26">
        <f t="shared" si="3"/>
        <v>0</v>
      </c>
      <c r="L17" s="29"/>
      <c r="M17" s="30">
        <f t="shared" si="4"/>
        <v>0</v>
      </c>
      <c r="N17" s="7">
        <f t="shared" si="5"/>
      </c>
      <c r="O17" s="36">
        <f t="shared" si="6"/>
        <v>1</v>
      </c>
      <c r="P17" s="15"/>
      <c r="Q17" s="15"/>
      <c r="R17" s="15"/>
    </row>
    <row r="18" spans="1:18" ht="24.75" customHeight="1" thickBot="1">
      <c r="A18" s="20">
        <v>14</v>
      </c>
      <c r="B18" s="91" t="str">
        <f>IF(ISERROR(VLOOKUP(A18,Teams!$A$2:$B$4678,2)),"",VLOOKUP(A18,Teams!$A$2:$B$4678,2))</f>
        <v>John Wohjan</v>
      </c>
      <c r="C18" s="115"/>
      <c r="D18" s="21"/>
      <c r="E18" s="81">
        <v>1</v>
      </c>
      <c r="F18" s="21"/>
      <c r="G18" s="81"/>
      <c r="H18" s="21"/>
      <c r="I18" s="81"/>
      <c r="J18" s="22"/>
      <c r="K18" s="26">
        <f t="shared" si="3"/>
        <v>0</v>
      </c>
      <c r="L18" s="29"/>
      <c r="M18" s="30">
        <f t="shared" si="4"/>
        <v>0</v>
      </c>
      <c r="N18" s="7">
        <f t="shared" si="5"/>
      </c>
      <c r="O18" s="36">
        <f t="shared" si="6"/>
        <v>1</v>
      </c>
      <c r="P18" s="15"/>
      <c r="Q18" s="15"/>
      <c r="R18" s="15"/>
    </row>
    <row r="19" spans="1:18" ht="24.75" customHeight="1" thickBot="1">
      <c r="A19" s="20">
        <v>15</v>
      </c>
      <c r="B19" s="91" t="str">
        <f>IF(ISERROR(VLOOKUP(A19,Teams!$A$2:$B$4678,2)),"",VLOOKUP(A19,Teams!$A$2:$B$4678,2))</f>
        <v>Johnny Due</v>
      </c>
      <c r="C19" s="115"/>
      <c r="D19" s="21"/>
      <c r="E19" s="81">
        <v>1</v>
      </c>
      <c r="F19" s="21"/>
      <c r="G19" s="81"/>
      <c r="H19" s="21"/>
      <c r="I19" s="81"/>
      <c r="J19" s="22"/>
      <c r="K19" s="26">
        <f t="shared" si="3"/>
        <v>0</v>
      </c>
      <c r="L19" s="29"/>
      <c r="M19" s="30">
        <f t="shared" si="4"/>
        <v>0</v>
      </c>
      <c r="N19" s="7">
        <f t="shared" si="5"/>
      </c>
      <c r="O19" s="36">
        <f t="shared" si="6"/>
        <v>1</v>
      </c>
      <c r="P19" s="15"/>
      <c r="Q19" s="15"/>
      <c r="R19" s="15"/>
    </row>
    <row r="20" spans="1:18" ht="24.75" customHeight="1" thickBot="1">
      <c r="A20" s="20">
        <v>17</v>
      </c>
      <c r="B20" s="91" t="str">
        <f>IF(ISERROR(VLOOKUP(A20,Teams!$A$2:$B$4678,2)),"",VLOOKUP(A20,Teams!$A$2:$B$4678,2))</f>
        <v>Kelvin Jones</v>
      </c>
      <c r="C20" s="115"/>
      <c r="D20" s="21"/>
      <c r="E20" s="81">
        <v>1</v>
      </c>
      <c r="F20" s="21"/>
      <c r="G20" s="81"/>
      <c r="H20" s="21"/>
      <c r="I20" s="81"/>
      <c r="J20" s="22"/>
      <c r="K20" s="26">
        <f t="shared" si="3"/>
        <v>0</v>
      </c>
      <c r="L20" s="29"/>
      <c r="M20" s="30">
        <f t="shared" si="4"/>
        <v>0</v>
      </c>
      <c r="N20" s="7">
        <f t="shared" si="5"/>
      </c>
      <c r="O20" s="36">
        <f t="shared" si="6"/>
        <v>1</v>
      </c>
      <c r="P20" s="15"/>
      <c r="Q20" s="15"/>
      <c r="R20" s="15"/>
    </row>
    <row r="21" spans="1:18" ht="24.75" customHeight="1" thickBot="1">
      <c r="A21" s="20">
        <v>18</v>
      </c>
      <c r="B21" s="91" t="str">
        <f>IF(ISERROR(VLOOKUP(A21,Teams!$A$2:$B$4678,2)),"",VLOOKUP(A21,Teams!$A$2:$B$4678,2))</f>
        <v>Kurt Morgan</v>
      </c>
      <c r="C21" s="115"/>
      <c r="D21" s="21"/>
      <c r="E21" s="81">
        <v>1</v>
      </c>
      <c r="F21" s="21"/>
      <c r="G21" s="81"/>
      <c r="H21" s="21"/>
      <c r="I21" s="81"/>
      <c r="J21" s="22"/>
      <c r="K21" s="26">
        <f t="shared" si="3"/>
        <v>0</v>
      </c>
      <c r="L21" s="29"/>
      <c r="M21" s="30">
        <f t="shared" si="4"/>
        <v>0</v>
      </c>
      <c r="N21" s="7">
        <f t="shared" si="5"/>
      </c>
      <c r="O21" s="36">
        <f t="shared" si="6"/>
        <v>1</v>
      </c>
      <c r="P21" s="15"/>
      <c r="Q21" s="15"/>
      <c r="R21" s="15"/>
    </row>
    <row r="22" spans="1:18" ht="24.75" customHeight="1" thickBot="1">
      <c r="A22" s="20">
        <v>19</v>
      </c>
      <c r="B22" s="91" t="str">
        <f>IF(ISERROR(VLOOKUP(A22,Teams!$A$2:$B$4678,2)),"",VLOOKUP(A22,Teams!$A$2:$B$4678,2))</f>
        <v>Larry Martin</v>
      </c>
      <c r="C22" s="115"/>
      <c r="D22" s="21"/>
      <c r="E22" s="81">
        <v>1</v>
      </c>
      <c r="F22" s="21"/>
      <c r="G22" s="81"/>
      <c r="H22" s="21"/>
      <c r="I22" s="81"/>
      <c r="J22" s="22"/>
      <c r="K22" s="26">
        <f t="shared" si="3"/>
        <v>0</v>
      </c>
      <c r="L22" s="29"/>
      <c r="M22" s="30">
        <f t="shared" si="4"/>
        <v>0</v>
      </c>
      <c r="N22" s="7">
        <f t="shared" si="5"/>
      </c>
      <c r="O22" s="36">
        <f t="shared" si="6"/>
        <v>1</v>
      </c>
      <c r="P22" s="15"/>
      <c r="Q22" s="15"/>
      <c r="R22" s="15"/>
    </row>
    <row r="23" spans="1:18" ht="24.75" customHeight="1" thickBot="1">
      <c r="A23" s="20">
        <v>20</v>
      </c>
      <c r="B23" s="91" t="str">
        <f>IF(ISERROR(VLOOKUP(A23,Teams!$A$2:$B$4678,2)),"",VLOOKUP(A23,Teams!$A$2:$B$4678,2))</f>
        <v>Lindy Hadley</v>
      </c>
      <c r="C23" s="115"/>
      <c r="D23" s="21"/>
      <c r="E23" s="81">
        <v>1</v>
      </c>
      <c r="F23" s="21"/>
      <c r="G23" s="81"/>
      <c r="H23" s="21"/>
      <c r="I23" s="81"/>
      <c r="J23" s="22"/>
      <c r="K23" s="26">
        <f t="shared" si="3"/>
        <v>0</v>
      </c>
      <c r="L23" s="29"/>
      <c r="M23" s="30">
        <f t="shared" si="4"/>
        <v>0</v>
      </c>
      <c r="N23" s="7">
        <f t="shared" si="5"/>
      </c>
      <c r="O23" s="36">
        <f t="shared" si="6"/>
        <v>1</v>
      </c>
      <c r="P23" s="15"/>
      <c r="Q23" s="15"/>
      <c r="R23" s="15"/>
    </row>
    <row r="24" spans="1:18" ht="24.75" customHeight="1" thickBot="1">
      <c r="A24" s="20">
        <v>25</v>
      </c>
      <c r="B24" s="91" t="str">
        <f>IF(ISERROR(VLOOKUP(A24,Teams!$A$2:$B$4678,2)),"",VLOOKUP(A24,Teams!$A$2:$B$4678,2))</f>
        <v>Rich Richarson</v>
      </c>
      <c r="C24" s="115"/>
      <c r="D24" s="21"/>
      <c r="E24" s="81">
        <v>1</v>
      </c>
      <c r="F24" s="21"/>
      <c r="G24" s="81"/>
      <c r="H24" s="21"/>
      <c r="I24" s="81"/>
      <c r="J24" s="22"/>
      <c r="K24" s="26">
        <f t="shared" si="3"/>
        <v>0</v>
      </c>
      <c r="L24" s="29"/>
      <c r="M24" s="30">
        <f t="shared" si="4"/>
        <v>0</v>
      </c>
      <c r="N24" s="7">
        <f t="shared" si="5"/>
      </c>
      <c r="O24" s="36">
        <f t="shared" si="6"/>
        <v>1</v>
      </c>
      <c r="P24" s="15"/>
      <c r="Q24" s="15"/>
      <c r="R24" s="15"/>
    </row>
    <row r="25" spans="1:18" ht="24.75" customHeight="1" thickBot="1">
      <c r="A25" s="20">
        <v>27</v>
      </c>
      <c r="B25" s="91" t="str">
        <f>IF(ISERROR(VLOOKUP(A25,Teams!$A$2:$B$4678,2)),"",VLOOKUP(A25,Teams!$A$2:$B$4678,2))</f>
        <v>Steven Kruithof</v>
      </c>
      <c r="C25" s="115"/>
      <c r="D25" s="21"/>
      <c r="E25" s="81">
        <v>1</v>
      </c>
      <c r="F25" s="21"/>
      <c r="G25" s="81"/>
      <c r="H25" s="21"/>
      <c r="I25" s="81"/>
      <c r="J25" s="22"/>
      <c r="K25" s="26"/>
      <c r="L25" s="29"/>
      <c r="M25" s="30"/>
      <c r="N25" s="7"/>
      <c r="O25" s="36">
        <f t="shared" si="6"/>
        <v>1</v>
      </c>
      <c r="P25" s="15"/>
      <c r="Q25" s="15"/>
      <c r="R25" s="15"/>
    </row>
    <row r="26" spans="1:18" ht="24.75" customHeight="1" thickBot="1">
      <c r="A26" s="20">
        <v>28</v>
      </c>
      <c r="B26" s="91" t="str">
        <f>IF(ISERROR(VLOOKUP(A26,Teams!$A$2:$B$4678,2)),"",VLOOKUP(A26,Teams!$A$2:$B$4678,2))</f>
        <v>Wesley Shoffitt</v>
      </c>
      <c r="C26" s="115"/>
      <c r="D26" s="21"/>
      <c r="E26" s="81">
        <v>1</v>
      </c>
      <c r="F26" s="21"/>
      <c r="G26" s="81"/>
      <c r="H26" s="21"/>
      <c r="I26" s="81"/>
      <c r="J26" s="22"/>
      <c r="K26" s="26">
        <f>J26-L26</f>
        <v>0</v>
      </c>
      <c r="L26" s="29"/>
      <c r="M26" s="30">
        <f>IF(K26=0,0,IF(ISERROR(RANK(K26,$K$11:$K$23)),"",RANK(K26,$K$11:$K$23)))</f>
        <v>0</v>
      </c>
      <c r="N26" s="7">
        <f>IF(ISERROR(RANK(I26,$I$11:$I$23)),"",(RANK(I26,$I$11:$I$23)))</f>
      </c>
      <c r="O26" s="36">
        <f>+E26+K26+G26</f>
        <v>1</v>
      </c>
      <c r="P26" s="15"/>
      <c r="Q26" s="15"/>
      <c r="R26" s="15"/>
    </row>
    <row r="27" spans="1:18" ht="24.75" customHeight="1" thickBot="1">
      <c r="A27" s="20"/>
      <c r="B27" s="91">
        <f>IF(ISERROR(VLOOKUP(A27,Teams!$A$2:$B$4678,2)),"",VLOOKUP(A27,Teams!$A$2:$B$4678,2))</f>
      </c>
      <c r="C27" s="115"/>
      <c r="D27" s="21"/>
      <c r="E27" s="81"/>
      <c r="F27" s="21"/>
      <c r="G27" s="81"/>
      <c r="H27" s="21"/>
      <c r="I27" s="81"/>
      <c r="J27" s="22"/>
      <c r="K27" s="26">
        <f>J27-L27</f>
        <v>0</v>
      </c>
      <c r="L27" s="29"/>
      <c r="M27" s="30">
        <f>IF(K27=0,0,IF(ISERROR(RANK(K27,$K$11:$K$23)),"",RANK(K27,$K$11:$K$23)))</f>
        <v>0</v>
      </c>
      <c r="N27" s="7">
        <f>IF(ISERROR(RANK(I27,$I$11:$I$23)),"",(RANK(I27,$I$11:$I$23)))</f>
      </c>
      <c r="O27" s="36">
        <f>+E27+K27+G27</f>
        <v>0</v>
      </c>
      <c r="P27" s="15"/>
      <c r="Q27" s="15"/>
      <c r="R27" s="15"/>
    </row>
    <row r="28" spans="1:18" ht="27.75" customHeight="1" thickBot="1">
      <c r="A28" s="20"/>
      <c r="B28" s="91">
        <f>IF(ISERROR(VLOOKUP(A28,Teams!$A$2:$B$4678,2)),"",VLOOKUP(A28,Teams!$A$2:$B$4678,2))</f>
      </c>
      <c r="C28" s="115"/>
      <c r="D28" s="21">
        <f>SUM(D5:D26)</f>
        <v>10</v>
      </c>
      <c r="E28" s="81">
        <f>SUM(E5:E27)</f>
        <v>17</v>
      </c>
      <c r="F28" s="21">
        <f>SUM(F5:F27)</f>
        <v>10</v>
      </c>
      <c r="G28" s="81">
        <v>10</v>
      </c>
      <c r="H28" s="21">
        <v>17</v>
      </c>
      <c r="I28" s="81"/>
      <c r="J28" s="22"/>
      <c r="K28" s="26">
        <f>J28-L28</f>
        <v>0</v>
      </c>
      <c r="L28" s="29"/>
      <c r="M28" s="30">
        <f>IF(K28=0,0,IF(ISERROR(RANK(K28,$K$11:$K$23)),"",RANK(K28,$K$11:$K$23)))</f>
        <v>0</v>
      </c>
      <c r="N28" s="7">
        <f>IF(ISERROR(RANK(I28,$I$11:$I$23)),"",(RANK(I28,$I$11:$I$23)))</f>
      </c>
      <c r="O28" s="36">
        <f>+E28+K28+G28</f>
        <v>27</v>
      </c>
      <c r="P28" s="15"/>
      <c r="Q28" s="15"/>
      <c r="R28" s="15"/>
    </row>
    <row r="29" spans="1:15" ht="24.75" customHeight="1">
      <c r="A29" s="119"/>
      <c r="B29" s="117" t="s">
        <v>90</v>
      </c>
      <c r="C29" s="118">
        <v>150</v>
      </c>
      <c r="O29" s="120"/>
    </row>
    <row r="30" spans="1:15" ht="24.75" customHeight="1">
      <c r="A30" s="119"/>
      <c r="B30" s="117" t="s">
        <v>89</v>
      </c>
      <c r="C30" s="118">
        <v>50</v>
      </c>
      <c r="O30" s="120"/>
    </row>
    <row r="31" spans="1:15" ht="24.75" customHeight="1" thickBot="1">
      <c r="A31" s="121"/>
      <c r="B31" s="122" t="s">
        <v>88</v>
      </c>
      <c r="C31" s="123">
        <v>100</v>
      </c>
      <c r="D31" s="124"/>
      <c r="E31" s="125"/>
      <c r="F31" s="125"/>
      <c r="G31" s="125"/>
      <c r="H31" s="125"/>
      <c r="I31" s="126"/>
      <c r="J31" s="127"/>
      <c r="K31" s="125"/>
      <c r="L31" s="128"/>
      <c r="M31" s="128"/>
      <c r="N31" s="128"/>
      <c r="O31" s="129"/>
    </row>
    <row r="32" spans="2:3" ht="15" customHeight="1">
      <c r="B32" s="117"/>
      <c r="C32" s="118"/>
    </row>
  </sheetData>
  <sheetProtection/>
  <printOptions/>
  <pageMargins left="0" right="0" top="0" bottom="0" header="0" footer="0"/>
  <pageSetup fitToHeight="1" fitToWidth="1"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140625" defaultRowHeight="15" customHeight="1"/>
  <cols>
    <col min="1" max="1" width="10.7109375" style="2" customWidth="1"/>
    <col min="2" max="2" width="26.421875" style="80" customWidth="1"/>
    <col min="3" max="3" width="9.140625" style="116" customWidth="1"/>
    <col min="4" max="4" width="8.00390625" style="8" customWidth="1"/>
    <col min="5" max="5" width="12.57421875" style="8" customWidth="1"/>
    <col min="6" max="6" width="6.421875" style="8" bestFit="1" customWidth="1"/>
    <col min="7" max="7" width="8.28125" style="8" bestFit="1" customWidth="1"/>
    <col min="8" max="8" width="15.8515625" style="8" customWidth="1"/>
    <col min="9" max="9" width="14.28125" style="9" customWidth="1"/>
    <col min="10" max="10" width="20.8515625" style="28" customWidth="1"/>
    <col min="11" max="11" width="15.7109375" style="8" customWidth="1"/>
    <col min="12" max="12" width="16.7109375" style="2" customWidth="1"/>
    <col min="13" max="13" width="14.8515625" style="2" customWidth="1"/>
    <col min="14" max="14" width="14.00390625" style="2" customWidth="1"/>
    <col min="15" max="15" width="13.140625" style="2" customWidth="1"/>
    <col min="16" max="16" width="14.00390625" style="2" hidden="1" customWidth="1"/>
    <col min="17" max="18" width="11.140625" style="2" hidden="1" customWidth="1"/>
    <col min="19" max="19" width="0" style="2" hidden="1" customWidth="1"/>
    <col min="20" max="16384" width="9.140625" style="2" customWidth="1"/>
  </cols>
  <sheetData>
    <row r="1" spans="1:10" ht="15" customHeight="1">
      <c r="A1" s="1"/>
      <c r="B1" s="78"/>
      <c r="C1" s="113"/>
      <c r="E1" s="4"/>
      <c r="J1" s="9"/>
    </row>
    <row r="2" spans="1:16" ht="30" customHeight="1" thickBot="1">
      <c r="A2" s="107" t="s">
        <v>94</v>
      </c>
      <c r="B2" s="108"/>
      <c r="C2" s="114"/>
      <c r="D2" s="6"/>
      <c r="E2" s="6"/>
      <c r="F2" s="6"/>
      <c r="G2" s="6"/>
      <c r="H2" s="6"/>
      <c r="I2" s="6"/>
      <c r="J2" s="10"/>
      <c r="K2" s="10"/>
      <c r="L2" s="5"/>
      <c r="M2" s="5"/>
      <c r="N2" s="5"/>
      <c r="O2" s="5"/>
      <c r="P2" s="5"/>
    </row>
    <row r="3" spans="1:18" ht="24.7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  <c r="P3" s="13" t="s">
        <v>16</v>
      </c>
      <c r="Q3" s="13"/>
      <c r="R3" s="13"/>
    </row>
    <row r="4" spans="1:18" ht="41.25" customHeight="1" thickBot="1">
      <c r="A4" s="11"/>
      <c r="B4" s="12">
        <f>COUNT($F$10:$F$18)</f>
        <v>9</v>
      </c>
      <c r="C4" s="112" t="s">
        <v>86</v>
      </c>
      <c r="D4" s="34" t="s">
        <v>58</v>
      </c>
      <c r="E4" s="12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30</v>
      </c>
      <c r="M4" s="14" t="s">
        <v>11</v>
      </c>
      <c r="N4" s="14" t="s">
        <v>12</v>
      </c>
      <c r="O4" s="16"/>
      <c r="P4" s="18" t="s">
        <v>15</v>
      </c>
      <c r="Q4" s="18" t="s">
        <v>14</v>
      </c>
      <c r="R4" s="18" t="s">
        <v>13</v>
      </c>
    </row>
    <row r="5" spans="1:18" ht="27" customHeight="1" thickBot="1">
      <c r="A5" s="20">
        <v>8</v>
      </c>
      <c r="B5" s="79" t="str">
        <f>IF(ISERROR(VLOOKUP(A5,Teams!$A$2:$B$4678,2)),"",VLOOKUP(A5,Teams!$A$2:$B$4678,2))</f>
        <v>Derrick Shoffitt</v>
      </c>
      <c r="C5" s="115" t="s">
        <v>87</v>
      </c>
      <c r="D5" s="21">
        <v>1</v>
      </c>
      <c r="E5" s="81">
        <v>1</v>
      </c>
      <c r="F5" s="21">
        <v>1</v>
      </c>
      <c r="G5" s="81">
        <v>1</v>
      </c>
      <c r="H5" s="35">
        <v>5</v>
      </c>
      <c r="I5" s="83">
        <v>5.14</v>
      </c>
      <c r="J5" s="22">
        <v>15.02</v>
      </c>
      <c r="K5" s="26">
        <f aca="true" t="shared" si="0" ref="K5:K26">J5-L5</f>
        <v>15.02</v>
      </c>
      <c r="L5" s="29"/>
      <c r="M5" s="30">
        <v>1</v>
      </c>
      <c r="N5" s="7">
        <v>2</v>
      </c>
      <c r="O5" s="86">
        <f aca="true" t="shared" si="1" ref="O5:O26">+E5+K5+G5</f>
        <v>17.02</v>
      </c>
      <c r="P5" s="15"/>
      <c r="Q5" s="15"/>
      <c r="R5" s="15"/>
    </row>
    <row r="6" spans="1:18" ht="24.75" customHeight="1" thickBot="1">
      <c r="A6" s="20">
        <v>10</v>
      </c>
      <c r="B6" s="79" t="str">
        <f>IF(ISERROR(VLOOKUP(A6,Teams!$A$2:$B$4678,2)),"",VLOOKUP(A6,Teams!$A$2:$B$4678,2))</f>
        <v>Don Westen</v>
      </c>
      <c r="C6" s="115" t="s">
        <v>87</v>
      </c>
      <c r="D6" s="21">
        <v>1</v>
      </c>
      <c r="E6" s="81">
        <v>1</v>
      </c>
      <c r="F6" s="21">
        <v>1</v>
      </c>
      <c r="G6" s="81">
        <v>1</v>
      </c>
      <c r="H6" s="35">
        <v>5</v>
      </c>
      <c r="I6" s="83">
        <v>6.08</v>
      </c>
      <c r="J6" s="22">
        <v>13.1</v>
      </c>
      <c r="K6" s="26">
        <f t="shared" si="0"/>
        <v>13.1</v>
      </c>
      <c r="L6" s="29"/>
      <c r="M6" s="30">
        <v>2</v>
      </c>
      <c r="N6" s="7">
        <v>1</v>
      </c>
      <c r="O6" s="86">
        <f t="shared" si="1"/>
        <v>15.1</v>
      </c>
      <c r="P6" s="15"/>
      <c r="Q6" s="15"/>
      <c r="R6" s="15"/>
    </row>
    <row r="7" spans="1:18" ht="24.75" customHeight="1" thickBot="1">
      <c r="A7" s="20">
        <v>13</v>
      </c>
      <c r="B7" s="79" t="str">
        <f>IF(ISERROR(VLOOKUP(A7,Teams!$A$2:$B$4678,2)),"",VLOOKUP(A7,Teams!$A$2:$B$4678,2))</f>
        <v>Jeff Grubbs</v>
      </c>
      <c r="C7" s="115" t="s">
        <v>87</v>
      </c>
      <c r="D7" s="21">
        <v>1</v>
      </c>
      <c r="E7" s="81"/>
      <c r="F7" s="21">
        <v>1</v>
      </c>
      <c r="G7" s="81">
        <v>1</v>
      </c>
      <c r="H7" s="35">
        <v>5</v>
      </c>
      <c r="I7" s="83"/>
      <c r="J7" s="22">
        <v>12.4</v>
      </c>
      <c r="K7" s="26">
        <f t="shared" si="0"/>
        <v>12.4</v>
      </c>
      <c r="L7" s="29"/>
      <c r="M7" s="30">
        <v>3</v>
      </c>
      <c r="N7" s="7"/>
      <c r="O7" s="86">
        <f t="shared" si="1"/>
        <v>13.4</v>
      </c>
      <c r="P7" s="15"/>
      <c r="Q7" s="15"/>
      <c r="R7" s="15"/>
    </row>
    <row r="8" spans="1:18" ht="24.75" customHeight="1" thickBot="1">
      <c r="A8" s="20">
        <v>4</v>
      </c>
      <c r="B8" s="79" t="str">
        <f>IF(ISERROR(VLOOKUP(A8,Teams!$A$2:$B$4678,2)),"",VLOOKUP(A8,Teams!$A$2:$B$4678,2))</f>
        <v>Caleb Ramsey</v>
      </c>
      <c r="C8" s="115" t="s">
        <v>87</v>
      </c>
      <c r="D8" s="21">
        <v>1</v>
      </c>
      <c r="E8" s="81"/>
      <c r="F8" s="21">
        <v>1</v>
      </c>
      <c r="G8" s="81">
        <v>1</v>
      </c>
      <c r="H8" s="35">
        <v>5</v>
      </c>
      <c r="I8" s="83"/>
      <c r="J8" s="22">
        <v>10.15</v>
      </c>
      <c r="K8" s="26">
        <f t="shared" si="0"/>
        <v>10.15</v>
      </c>
      <c r="L8" s="29"/>
      <c r="M8" s="30">
        <v>4</v>
      </c>
      <c r="N8" s="7"/>
      <c r="O8" s="86">
        <f t="shared" si="1"/>
        <v>11.15</v>
      </c>
      <c r="P8" s="15"/>
      <c r="Q8" s="15"/>
      <c r="R8" s="15"/>
    </row>
    <row r="9" spans="1:18" ht="24.75" customHeight="1" thickBot="1">
      <c r="A9" s="20">
        <v>28</v>
      </c>
      <c r="B9" s="79" t="str">
        <f>IF(ISERROR(VLOOKUP(A9,Teams!$A$2:$B$4678,2)),"",VLOOKUP(A9,Teams!$A$2:$B$4678,2))</f>
        <v>Wesley Shoffitt</v>
      </c>
      <c r="C9" s="115" t="s">
        <v>87</v>
      </c>
      <c r="D9" s="21">
        <v>1</v>
      </c>
      <c r="E9" s="81">
        <v>1</v>
      </c>
      <c r="F9" s="21">
        <v>1</v>
      </c>
      <c r="G9" s="81">
        <v>1</v>
      </c>
      <c r="H9" s="35">
        <v>5</v>
      </c>
      <c r="I9" s="83"/>
      <c r="J9" s="22">
        <v>10</v>
      </c>
      <c r="K9" s="26">
        <f t="shared" si="0"/>
        <v>10</v>
      </c>
      <c r="L9" s="29"/>
      <c r="M9" s="30">
        <v>5</v>
      </c>
      <c r="N9" s="7"/>
      <c r="O9" s="86">
        <f t="shared" si="1"/>
        <v>12</v>
      </c>
      <c r="P9" s="15"/>
      <c r="Q9" s="15"/>
      <c r="R9" s="15"/>
    </row>
    <row r="10" spans="1:18" ht="24.75" customHeight="1" thickBot="1">
      <c r="A10" s="20">
        <v>16</v>
      </c>
      <c r="B10" s="79" t="str">
        <f>IF(ISERROR(VLOOKUP(A10,Teams!$A$2:$B$4678,2)),"",VLOOKUP(A10,Teams!$A$2:$B$4678,2))</f>
        <v>Josh Beckman</v>
      </c>
      <c r="C10" s="115" t="s">
        <v>87</v>
      </c>
      <c r="D10" s="21">
        <v>1</v>
      </c>
      <c r="E10" s="81">
        <v>1</v>
      </c>
      <c r="F10" s="21">
        <v>1</v>
      </c>
      <c r="G10" s="81">
        <v>1</v>
      </c>
      <c r="H10" s="35">
        <v>3</v>
      </c>
      <c r="I10" s="83"/>
      <c r="J10" s="22">
        <v>9.1</v>
      </c>
      <c r="K10" s="26">
        <f t="shared" si="0"/>
        <v>9.1</v>
      </c>
      <c r="L10" s="29"/>
      <c r="M10" s="30">
        <v>6</v>
      </c>
      <c r="N10" s="7"/>
      <c r="O10" s="86">
        <f t="shared" si="1"/>
        <v>11.1</v>
      </c>
      <c r="P10" s="15"/>
      <c r="Q10" s="15"/>
      <c r="R10" s="15"/>
    </row>
    <row r="11" spans="1:18" ht="24.75" customHeight="1" thickBot="1">
      <c r="A11" s="20">
        <v>14</v>
      </c>
      <c r="B11" s="79" t="str">
        <f>IF(ISERROR(VLOOKUP(A11,Teams!$A$2:$B$4678,2)),"",VLOOKUP(A11,Teams!$A$2:$B$4678,2))</f>
        <v>John Wohjan</v>
      </c>
      <c r="C11" s="115" t="s">
        <v>87</v>
      </c>
      <c r="D11" s="21">
        <v>1</v>
      </c>
      <c r="E11" s="81"/>
      <c r="F11" s="21">
        <v>1</v>
      </c>
      <c r="G11" s="81">
        <v>1</v>
      </c>
      <c r="H11" s="35">
        <v>5</v>
      </c>
      <c r="I11" s="83"/>
      <c r="J11" s="22">
        <v>8.12</v>
      </c>
      <c r="K11" s="26">
        <f t="shared" si="0"/>
        <v>8.12</v>
      </c>
      <c r="L11" s="29"/>
      <c r="M11" s="30">
        <v>7</v>
      </c>
      <c r="N11" s="7"/>
      <c r="O11" s="86">
        <f t="shared" si="1"/>
        <v>9.12</v>
      </c>
      <c r="P11" s="15"/>
      <c r="Q11" s="15"/>
      <c r="R11" s="15"/>
    </row>
    <row r="12" spans="1:18" ht="24.75" customHeight="1" thickBot="1">
      <c r="A12" s="20">
        <v>9</v>
      </c>
      <c r="B12" s="79" t="str">
        <f>IF(ISERROR(VLOOKUP(A12,Teams!$A$2:$B$4678,2)),"",VLOOKUP(A12,Teams!$A$2:$B$4678,2))</f>
        <v>Dewayne Likens</v>
      </c>
      <c r="C12" s="115" t="s">
        <v>87</v>
      </c>
      <c r="D12" s="21">
        <v>1</v>
      </c>
      <c r="E12" s="81">
        <v>1</v>
      </c>
      <c r="F12" s="21">
        <v>1</v>
      </c>
      <c r="G12" s="81">
        <v>1</v>
      </c>
      <c r="H12" s="35">
        <v>4</v>
      </c>
      <c r="I12" s="83"/>
      <c r="J12" s="22">
        <v>7.9</v>
      </c>
      <c r="K12" s="26">
        <f t="shared" si="0"/>
        <v>7.9</v>
      </c>
      <c r="L12" s="29"/>
      <c r="M12" s="30">
        <v>8</v>
      </c>
      <c r="N12" s="7"/>
      <c r="O12" s="86">
        <f t="shared" si="1"/>
        <v>9.9</v>
      </c>
      <c r="P12" s="15"/>
      <c r="Q12" s="15"/>
      <c r="R12" s="15"/>
    </row>
    <row r="13" spans="1:18" ht="24.75" customHeight="1" thickBot="1">
      <c r="A13" s="20">
        <v>33</v>
      </c>
      <c r="B13" s="79" t="str">
        <f>IF(ISERROR(VLOOKUP(A13,Teams!$A$2:$B$4678,2)),"",VLOOKUP(A13,Teams!$A$2:$B$4678,2))</f>
        <v>Darrell Brashear</v>
      </c>
      <c r="C13" s="115" t="s">
        <v>87</v>
      </c>
      <c r="D13" s="21">
        <v>1</v>
      </c>
      <c r="E13" s="81"/>
      <c r="F13" s="21">
        <v>1</v>
      </c>
      <c r="G13" s="81">
        <v>1</v>
      </c>
      <c r="H13" s="35">
        <v>4</v>
      </c>
      <c r="I13" s="83"/>
      <c r="J13" s="22">
        <v>7.13</v>
      </c>
      <c r="K13" s="26">
        <f t="shared" si="0"/>
        <v>7.13</v>
      </c>
      <c r="L13" s="29"/>
      <c r="M13" s="30">
        <v>9</v>
      </c>
      <c r="N13" s="7"/>
      <c r="O13" s="86">
        <f t="shared" si="1"/>
        <v>8.129999999999999</v>
      </c>
      <c r="P13" s="15"/>
      <c r="Q13" s="15"/>
      <c r="R13" s="15"/>
    </row>
    <row r="14" spans="1:18" ht="24.75" customHeight="1" thickBot="1">
      <c r="A14" s="20">
        <v>24</v>
      </c>
      <c r="B14" s="79" t="str">
        <f>IF(ISERROR(VLOOKUP(A14,Teams!$A$2:$B$4678,2)),"",VLOOKUP(A14,Teams!$A$2:$B$4678,2))</f>
        <v>Paul Karow</v>
      </c>
      <c r="C14" s="115" t="s">
        <v>87</v>
      </c>
      <c r="D14" s="21">
        <v>1</v>
      </c>
      <c r="E14" s="81">
        <v>1</v>
      </c>
      <c r="F14" s="21">
        <v>1</v>
      </c>
      <c r="G14" s="81">
        <v>1</v>
      </c>
      <c r="H14" s="35">
        <v>3</v>
      </c>
      <c r="I14" s="83"/>
      <c r="J14" s="22">
        <v>5.44</v>
      </c>
      <c r="K14" s="26">
        <f t="shared" si="0"/>
        <v>5.44</v>
      </c>
      <c r="L14" s="29"/>
      <c r="M14" s="30">
        <v>10</v>
      </c>
      <c r="N14" s="7"/>
      <c r="O14" s="86">
        <f t="shared" si="1"/>
        <v>7.44</v>
      </c>
      <c r="P14" s="15"/>
      <c r="Q14" s="15"/>
      <c r="R14" s="15"/>
    </row>
    <row r="15" spans="1:18" ht="27" customHeight="1" thickBot="1">
      <c r="A15" s="20">
        <v>2</v>
      </c>
      <c r="B15" s="79" t="str">
        <f>IF(ISERROR(VLOOKUP(A15,Teams!$A$2:$B$4678,2)),"",VLOOKUP(A15,Teams!$A$2:$B$4678,2))</f>
        <v>Bill Ramsey</v>
      </c>
      <c r="C15" s="115" t="s">
        <v>87</v>
      </c>
      <c r="D15" s="21">
        <v>1</v>
      </c>
      <c r="E15" s="81">
        <v>1</v>
      </c>
      <c r="F15" s="21">
        <v>1</v>
      </c>
      <c r="G15" s="81">
        <v>1</v>
      </c>
      <c r="H15" s="35">
        <v>2</v>
      </c>
      <c r="I15" s="83"/>
      <c r="J15" s="22">
        <v>4.64</v>
      </c>
      <c r="K15" s="26">
        <f t="shared" si="0"/>
        <v>4.64</v>
      </c>
      <c r="L15" s="29"/>
      <c r="M15" s="30">
        <v>11</v>
      </c>
      <c r="N15" s="7"/>
      <c r="O15" s="86">
        <f t="shared" si="1"/>
        <v>6.64</v>
      </c>
      <c r="P15" s="15"/>
      <c r="Q15" s="15"/>
      <c r="R15" s="15"/>
    </row>
    <row r="16" spans="1:18" ht="24.75" customHeight="1" thickBot="1">
      <c r="A16" s="20">
        <v>12</v>
      </c>
      <c r="B16" s="79" t="str">
        <f>IF(ISERROR(VLOOKUP(A16,Teams!$A$2:$B$4678,2)),"",VLOOKUP(A16,Teams!$A$2:$B$4678,2))</f>
        <v>James Gardiner</v>
      </c>
      <c r="C16" s="115" t="s">
        <v>87</v>
      </c>
      <c r="D16" s="21">
        <v>1</v>
      </c>
      <c r="E16" s="81">
        <v>1</v>
      </c>
      <c r="F16" s="21">
        <v>1</v>
      </c>
      <c r="G16" s="81">
        <v>1</v>
      </c>
      <c r="H16" s="35">
        <v>3</v>
      </c>
      <c r="I16" s="83"/>
      <c r="J16" s="22">
        <v>4.15</v>
      </c>
      <c r="K16" s="26">
        <f t="shared" si="0"/>
        <v>4.15</v>
      </c>
      <c r="L16" s="29"/>
      <c r="M16" s="30">
        <v>12</v>
      </c>
      <c r="N16" s="7"/>
      <c r="O16" s="86">
        <f t="shared" si="1"/>
        <v>6.15</v>
      </c>
      <c r="P16" s="15"/>
      <c r="Q16" s="15"/>
      <c r="R16" s="15"/>
    </row>
    <row r="17" spans="1:18" ht="24.75" customHeight="1" thickBot="1">
      <c r="A17" s="20">
        <v>25</v>
      </c>
      <c r="B17" s="79" t="str">
        <f>IF(ISERROR(VLOOKUP(A17,Teams!$A$2:$B$4678,2)),"",VLOOKUP(A17,Teams!$A$2:$B$4678,2))</f>
        <v>Rich Richarson</v>
      </c>
      <c r="C17" s="115" t="s">
        <v>87</v>
      </c>
      <c r="D17" s="21">
        <v>1</v>
      </c>
      <c r="E17" s="81"/>
      <c r="F17" s="21">
        <v>1</v>
      </c>
      <c r="G17" s="81">
        <v>1</v>
      </c>
      <c r="H17" s="35">
        <v>2</v>
      </c>
      <c r="I17" s="83"/>
      <c r="J17" s="22">
        <v>4.06</v>
      </c>
      <c r="K17" s="26">
        <f t="shared" si="0"/>
        <v>4.06</v>
      </c>
      <c r="L17" s="29"/>
      <c r="M17" s="30">
        <v>13</v>
      </c>
      <c r="N17" s="7"/>
      <c r="O17" s="86">
        <f t="shared" si="1"/>
        <v>5.06</v>
      </c>
      <c r="P17" s="15"/>
      <c r="Q17" s="15"/>
      <c r="R17" s="15"/>
    </row>
    <row r="18" spans="1:18" ht="24.75" customHeight="1" thickBot="1">
      <c r="A18" s="20">
        <v>22</v>
      </c>
      <c r="B18" s="79" t="str">
        <f>IF(ISERROR(VLOOKUP(A18,Teams!$A$2:$B$4678,2)),"",VLOOKUP(A18,Teams!$A$2:$B$4678,2))</f>
        <v>Neal Warner</v>
      </c>
      <c r="C18" s="115" t="s">
        <v>87</v>
      </c>
      <c r="D18" s="21">
        <v>1</v>
      </c>
      <c r="E18" s="81">
        <v>1</v>
      </c>
      <c r="F18" s="21">
        <v>1</v>
      </c>
      <c r="G18" s="81">
        <v>1</v>
      </c>
      <c r="H18" s="35">
        <v>2</v>
      </c>
      <c r="I18" s="83"/>
      <c r="J18" s="22">
        <v>3.14</v>
      </c>
      <c r="K18" s="26">
        <f t="shared" si="0"/>
        <v>3.14</v>
      </c>
      <c r="L18" s="29"/>
      <c r="M18" s="30">
        <v>14</v>
      </c>
      <c r="N18" s="7"/>
      <c r="O18" s="86">
        <f t="shared" si="1"/>
        <v>5.140000000000001</v>
      </c>
      <c r="P18" s="15"/>
      <c r="Q18" s="15"/>
      <c r="R18" s="15">
        <f>+P18+Q18</f>
        <v>0</v>
      </c>
    </row>
    <row r="19" spans="1:18" ht="24.75" customHeight="1" thickBot="1">
      <c r="A19" s="20">
        <v>17</v>
      </c>
      <c r="B19" s="79" t="str">
        <f>IF(ISERROR(VLOOKUP(A19,Teams!$A$2:$B$4678,2)),"",VLOOKUP(A19,Teams!$A$2:$B$4678,2))</f>
        <v>Kelvin Jones</v>
      </c>
      <c r="C19" s="115" t="s">
        <v>87</v>
      </c>
      <c r="D19" s="21">
        <v>1</v>
      </c>
      <c r="E19" s="81"/>
      <c r="F19" s="21">
        <v>1</v>
      </c>
      <c r="G19" s="81">
        <v>1</v>
      </c>
      <c r="H19" s="35">
        <v>1</v>
      </c>
      <c r="I19" s="83"/>
      <c r="J19" s="22">
        <v>1.1</v>
      </c>
      <c r="K19" s="26">
        <f t="shared" si="0"/>
        <v>1.1</v>
      </c>
      <c r="L19" s="29"/>
      <c r="M19" s="30">
        <v>15</v>
      </c>
      <c r="N19" s="7"/>
      <c r="O19" s="86">
        <f t="shared" si="1"/>
        <v>2.1</v>
      </c>
      <c r="P19" s="15"/>
      <c r="Q19" s="15"/>
      <c r="R19" s="15"/>
    </row>
    <row r="20" spans="1:18" ht="24.75" customHeight="1" thickBot="1">
      <c r="A20" s="20">
        <v>19</v>
      </c>
      <c r="B20" s="79" t="str">
        <f>IF(ISERROR(VLOOKUP(A20,Teams!$A$2:$B$4678,2)),"",VLOOKUP(A20,Teams!$A$2:$B$4678,2))</f>
        <v>Larry Martin</v>
      </c>
      <c r="C20" s="115" t="s">
        <v>87</v>
      </c>
      <c r="D20" s="21">
        <v>1</v>
      </c>
      <c r="E20" s="81"/>
      <c r="F20" s="21">
        <v>1</v>
      </c>
      <c r="G20" s="81">
        <v>1</v>
      </c>
      <c r="H20" s="35">
        <v>0</v>
      </c>
      <c r="I20" s="83"/>
      <c r="J20" s="22">
        <v>0</v>
      </c>
      <c r="K20" s="26">
        <f t="shared" si="0"/>
        <v>0</v>
      </c>
      <c r="L20" s="29"/>
      <c r="M20" s="30">
        <v>16</v>
      </c>
      <c r="N20" s="7"/>
      <c r="O20" s="86">
        <f t="shared" si="1"/>
        <v>1</v>
      </c>
      <c r="P20" s="15"/>
      <c r="Q20" s="15"/>
      <c r="R20" s="15"/>
    </row>
    <row r="21" spans="1:18" ht="24.75" customHeight="1" thickBot="1">
      <c r="A21" s="20">
        <v>29</v>
      </c>
      <c r="B21" s="79" t="str">
        <f>IF(ISERROR(VLOOKUP(A21,Teams!$A$2:$B$4678,2)),"",VLOOKUP(A21,Teams!$A$2:$B$4678,2))</f>
        <v>Will Yates</v>
      </c>
      <c r="C21" s="115" t="s">
        <v>87</v>
      </c>
      <c r="D21" s="21">
        <v>1</v>
      </c>
      <c r="E21" s="81">
        <v>1</v>
      </c>
      <c r="F21" s="21">
        <v>1</v>
      </c>
      <c r="G21" s="81">
        <v>1</v>
      </c>
      <c r="H21" s="35">
        <v>0</v>
      </c>
      <c r="I21" s="83"/>
      <c r="J21" s="22">
        <v>0</v>
      </c>
      <c r="K21" s="26">
        <f t="shared" si="0"/>
        <v>0</v>
      </c>
      <c r="L21" s="29"/>
      <c r="M21" s="30">
        <v>16</v>
      </c>
      <c r="N21" s="7"/>
      <c r="O21" s="86">
        <f t="shared" si="1"/>
        <v>2</v>
      </c>
      <c r="P21" s="15"/>
      <c r="Q21" s="15"/>
      <c r="R21" s="15"/>
    </row>
    <row r="22" spans="1:18" ht="24.75" customHeight="1" thickBot="1">
      <c r="A22" s="20">
        <v>20</v>
      </c>
      <c r="B22" s="79" t="str">
        <f>IF(ISERROR(VLOOKUP(A22,Teams!$A$2:$B$4678,2)),"",VLOOKUP(A22,Teams!$A$2:$B$4678,2))</f>
        <v>Lindy Hadley</v>
      </c>
      <c r="C22" s="115"/>
      <c r="D22" s="21"/>
      <c r="E22" s="81">
        <v>1</v>
      </c>
      <c r="F22" s="21"/>
      <c r="G22" s="81"/>
      <c r="H22" s="35"/>
      <c r="I22" s="83"/>
      <c r="J22" s="22"/>
      <c r="K22" s="26">
        <f t="shared" si="0"/>
        <v>0</v>
      </c>
      <c r="L22" s="29"/>
      <c r="M22" s="30"/>
      <c r="N22" s="7"/>
      <c r="O22" s="86">
        <f t="shared" si="1"/>
        <v>1</v>
      </c>
      <c r="P22" s="15"/>
      <c r="Q22" s="15"/>
      <c r="R22" s="15"/>
    </row>
    <row r="23" spans="1:18" ht="24.75" customHeight="1" thickBot="1">
      <c r="A23" s="20">
        <v>21</v>
      </c>
      <c r="B23" s="79" t="str">
        <f>IF(ISERROR(VLOOKUP(A23,Teams!$A$2:$B$4678,2)),"",VLOOKUP(A23,Teams!$A$2:$B$4678,2))</f>
        <v>Martin Baker</v>
      </c>
      <c r="C23" s="115"/>
      <c r="D23" s="21"/>
      <c r="E23" s="81">
        <v>1</v>
      </c>
      <c r="F23" s="21"/>
      <c r="G23" s="81"/>
      <c r="H23" s="35"/>
      <c r="I23" s="83"/>
      <c r="J23" s="22"/>
      <c r="K23" s="26">
        <f t="shared" si="0"/>
        <v>0</v>
      </c>
      <c r="L23" s="29"/>
      <c r="M23" s="30"/>
      <c r="N23" s="7"/>
      <c r="O23" s="86">
        <f t="shared" si="1"/>
        <v>1</v>
      </c>
      <c r="P23" s="15"/>
      <c r="Q23" s="15"/>
      <c r="R23" s="15"/>
    </row>
    <row r="24" spans="1:18" ht="24.75" customHeight="1" thickBot="1">
      <c r="A24" s="20">
        <v>15</v>
      </c>
      <c r="B24" s="79" t="str">
        <f>IF(ISERROR(VLOOKUP(A24,Teams!$A$2:$B$4678,2)),"",VLOOKUP(A24,Teams!$A$2:$B$4678,2))</f>
        <v>Johnny Due</v>
      </c>
      <c r="C24" s="115"/>
      <c r="D24" s="21"/>
      <c r="E24" s="81">
        <v>1</v>
      </c>
      <c r="F24" s="21"/>
      <c r="G24" s="81"/>
      <c r="H24" s="35"/>
      <c r="I24" s="83"/>
      <c r="J24" s="22"/>
      <c r="K24" s="26">
        <f t="shared" si="0"/>
        <v>0</v>
      </c>
      <c r="L24" s="29"/>
      <c r="M24" s="30"/>
      <c r="N24" s="7"/>
      <c r="O24" s="86">
        <f t="shared" si="1"/>
        <v>1</v>
      </c>
      <c r="P24" s="15"/>
      <c r="Q24" s="15"/>
      <c r="R24" s="15"/>
    </row>
    <row r="25" spans="1:18" ht="24.75" customHeight="1" thickBot="1">
      <c r="A25" s="20">
        <v>3</v>
      </c>
      <c r="B25" s="79" t="str">
        <f>IF(ISERROR(VLOOKUP(A25,Teams!$A$2:$B$4678,2)),"",VLOOKUP(A25,Teams!$A$2:$B$4678,2))</f>
        <v>Bob Utterback</v>
      </c>
      <c r="C25" s="115"/>
      <c r="D25" s="21"/>
      <c r="E25" s="81">
        <v>1</v>
      </c>
      <c r="F25" s="21"/>
      <c r="G25" s="81"/>
      <c r="H25" s="35"/>
      <c r="I25" s="83"/>
      <c r="J25" s="22"/>
      <c r="K25" s="26">
        <f t="shared" si="0"/>
        <v>0</v>
      </c>
      <c r="L25" s="29"/>
      <c r="M25" s="30"/>
      <c r="N25" s="7"/>
      <c r="O25" s="86">
        <f t="shared" si="1"/>
        <v>1</v>
      </c>
      <c r="P25" s="15"/>
      <c r="Q25" s="15"/>
      <c r="R25" s="15"/>
    </row>
    <row r="26" spans="1:18" ht="24.75" customHeight="1" thickBot="1">
      <c r="A26" s="20">
        <v>27</v>
      </c>
      <c r="B26" s="79" t="str">
        <f>IF(ISERROR(VLOOKUP(A26,Teams!$A$2:$B$4678,2)),"",VLOOKUP(A26,Teams!$A$2:$B$4678,2))</f>
        <v>Steven Kruithof</v>
      </c>
      <c r="C26" s="115"/>
      <c r="D26" s="21"/>
      <c r="E26" s="81">
        <v>1</v>
      </c>
      <c r="F26" s="21"/>
      <c r="G26" s="81"/>
      <c r="H26" s="35"/>
      <c r="I26" s="83"/>
      <c r="J26" s="22"/>
      <c r="K26" s="26">
        <f t="shared" si="0"/>
        <v>0</v>
      </c>
      <c r="L26" s="29"/>
      <c r="M26" s="30"/>
      <c r="N26" s="7"/>
      <c r="O26" s="86">
        <f t="shared" si="1"/>
        <v>1</v>
      </c>
      <c r="P26" s="15"/>
      <c r="Q26" s="15"/>
      <c r="R26" s="15"/>
    </row>
    <row r="27" spans="1:18" ht="24.75" customHeight="1" thickBot="1">
      <c r="A27" s="20"/>
      <c r="B27" s="115">
        <f>IF(ISERROR(VLOOKUP(A27,Teams!$A$2:$B$4678,2)),"",VLOOKUP(A27,Teams!$A$2:$B$4678,2))</f>
      </c>
      <c r="C27" s="115"/>
      <c r="D27" s="21"/>
      <c r="E27" s="81"/>
      <c r="F27" s="21"/>
      <c r="G27" s="81"/>
      <c r="H27" s="35"/>
      <c r="I27" s="83"/>
      <c r="J27" s="22"/>
      <c r="K27" s="26">
        <f>J27-L27</f>
        <v>0</v>
      </c>
      <c r="L27" s="29"/>
      <c r="M27" s="30"/>
      <c r="N27" s="7"/>
      <c r="O27" s="86">
        <f>+E27+K27+G27</f>
        <v>0</v>
      </c>
      <c r="P27" s="15"/>
      <c r="Q27" s="15"/>
      <c r="R27" s="15"/>
    </row>
    <row r="28" spans="1:18" ht="24.75" customHeight="1" thickBot="1">
      <c r="A28" s="20"/>
      <c r="B28" s="115">
        <f>IF(ISERROR(VLOOKUP(A28,Teams!$A$2:$B$4678,2)),"",VLOOKUP(A28,Teams!$A$2:$B$4678,2))</f>
      </c>
      <c r="C28" s="115"/>
      <c r="D28" s="21"/>
      <c r="E28" s="81"/>
      <c r="F28" s="21"/>
      <c r="G28" s="81"/>
      <c r="H28" s="35"/>
      <c r="I28" s="83"/>
      <c r="J28" s="22"/>
      <c r="K28" s="26">
        <f>J28-L28</f>
        <v>0</v>
      </c>
      <c r="L28" s="29"/>
      <c r="M28" s="30"/>
      <c r="N28" s="7"/>
      <c r="O28" s="86">
        <f>+E28+K28+G28</f>
        <v>0</v>
      </c>
      <c r="P28" s="15"/>
      <c r="Q28" s="15"/>
      <c r="R28" s="15"/>
    </row>
    <row r="29" spans="1:18" ht="24.75" customHeight="1" thickBot="1">
      <c r="A29" s="20"/>
      <c r="B29" s="115">
        <f>IF(ISERROR(VLOOKUP(A29,Teams!$A$2:$B$4678,2)),"",VLOOKUP(A29,Teams!$A$2:$B$4678,2))</f>
      </c>
      <c r="C29" s="115"/>
      <c r="D29" s="21"/>
      <c r="E29" s="81"/>
      <c r="F29" s="21"/>
      <c r="G29" s="81"/>
      <c r="H29" s="35"/>
      <c r="I29" s="83"/>
      <c r="J29" s="22"/>
      <c r="K29" s="26">
        <f>J29-L29</f>
        <v>0</v>
      </c>
      <c r="L29" s="29"/>
      <c r="M29" s="30"/>
      <c r="N29" s="7"/>
      <c r="O29" s="86">
        <f>+E29+K29+G29</f>
        <v>0</v>
      </c>
      <c r="P29" s="15"/>
      <c r="Q29" s="15"/>
      <c r="R29" s="15"/>
    </row>
    <row r="30" spans="1:18" ht="24.75" customHeight="1" thickBot="1">
      <c r="A30" s="20"/>
      <c r="B30" s="115" t="s">
        <v>29</v>
      </c>
      <c r="C30" s="115"/>
      <c r="D30" s="21">
        <f>SUM(D5:D29)</f>
        <v>17</v>
      </c>
      <c r="E30" s="21">
        <f>SUM(E5:E29)</f>
        <v>15</v>
      </c>
      <c r="F30" s="21">
        <f>SUM(F5:F29)</f>
        <v>17</v>
      </c>
      <c r="G30" s="21">
        <f>SUM(G1:G23)</f>
        <v>17</v>
      </c>
      <c r="H30" s="21">
        <f>SUM(H1:H23)</f>
        <v>54</v>
      </c>
      <c r="I30" s="21">
        <f>SUM(I10:I23)</f>
        <v>0</v>
      </c>
      <c r="J30" s="22">
        <f>SUM(J1:J23)</f>
        <v>115.45</v>
      </c>
      <c r="K30" s="26">
        <f>J30-L30</f>
        <v>115.45</v>
      </c>
      <c r="L30" s="21">
        <f>SUM(L10:L23)</f>
        <v>0</v>
      </c>
      <c r="M30" s="30"/>
      <c r="N30" s="7"/>
      <c r="O30" s="21"/>
      <c r="P30" s="15">
        <f>SUM(P10:P23)</f>
        <v>0</v>
      </c>
      <c r="Q30" s="15">
        <f>SUM(Q10:Q23)</f>
        <v>0</v>
      </c>
      <c r="R30" s="15">
        <f>SUM(R10:R23)</f>
        <v>0</v>
      </c>
    </row>
    <row r="31" ht="24.75" customHeight="1"/>
  </sheetData>
  <sheetProtection/>
  <printOptions/>
  <pageMargins left="0" right="0" top="0" bottom="0" header="0" footer="0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4" sqref="X4"/>
    </sheetView>
  </sheetViews>
  <sheetFormatPr defaultColWidth="9.140625" defaultRowHeight="15" customHeight="1"/>
  <cols>
    <col min="1" max="1" width="8.8515625" style="2" customWidth="1"/>
    <col min="2" max="2" width="26.421875" style="80" customWidth="1"/>
    <col min="3" max="3" width="9.140625" style="116" customWidth="1"/>
    <col min="4" max="4" width="8.00390625" style="8" customWidth="1"/>
    <col min="5" max="5" width="12.57421875" style="8" customWidth="1"/>
    <col min="6" max="6" width="9.7109375" style="8" bestFit="1" customWidth="1"/>
    <col min="7" max="7" width="8.28125" style="8" bestFit="1" customWidth="1"/>
    <col min="8" max="8" width="7.00390625" style="8" bestFit="1" customWidth="1"/>
    <col min="9" max="9" width="8.00390625" style="9" customWidth="1"/>
    <col min="10" max="10" width="16.140625" style="28" bestFit="1" customWidth="1"/>
    <col min="11" max="11" width="13.140625" style="8" customWidth="1"/>
    <col min="12" max="12" width="18.8515625" style="2" customWidth="1"/>
    <col min="13" max="13" width="15.140625" style="2" customWidth="1"/>
    <col min="14" max="14" width="10.00390625" style="2" customWidth="1"/>
    <col min="15" max="15" width="9.7109375" style="2" bestFit="1" customWidth="1"/>
    <col min="16" max="16" width="14.00390625" style="2" hidden="1" customWidth="1"/>
    <col min="17" max="18" width="11.140625" style="2" hidden="1" customWidth="1"/>
    <col min="19" max="16384" width="9.140625" style="2" customWidth="1"/>
  </cols>
  <sheetData>
    <row r="1" spans="1:10" ht="15" customHeight="1">
      <c r="A1" s="1"/>
      <c r="B1" s="78"/>
      <c r="C1" s="113"/>
      <c r="E1" s="4"/>
      <c r="J1" s="9"/>
    </row>
    <row r="2" spans="1:16" ht="30" customHeight="1" thickBot="1">
      <c r="A2" s="107" t="s">
        <v>95</v>
      </c>
      <c r="B2" s="108"/>
      <c r="C2" s="114"/>
      <c r="D2" s="6"/>
      <c r="E2" s="6"/>
      <c r="F2" s="6"/>
      <c r="G2" s="6"/>
      <c r="H2" s="6"/>
      <c r="I2" s="6"/>
      <c r="J2" s="10"/>
      <c r="K2" s="10"/>
      <c r="L2" s="5"/>
      <c r="M2" s="5"/>
      <c r="N2" s="5"/>
      <c r="O2" s="5"/>
      <c r="P2" s="5"/>
    </row>
    <row r="3" spans="1:18" ht="24.7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  <c r="P3" s="13" t="s">
        <v>16</v>
      </c>
      <c r="Q3" s="13"/>
      <c r="R3" s="13"/>
    </row>
    <row r="4" spans="1:18" ht="41.25" customHeight="1" thickBot="1">
      <c r="A4" s="11"/>
      <c r="B4" s="12">
        <f>COUNT($F$5:$F$34)</f>
        <v>19</v>
      </c>
      <c r="C4" s="112" t="s">
        <v>86</v>
      </c>
      <c r="D4" s="34" t="s">
        <v>58</v>
      </c>
      <c r="E4" s="12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30</v>
      </c>
      <c r="M4" s="14" t="s">
        <v>11</v>
      </c>
      <c r="N4" s="14" t="s">
        <v>12</v>
      </c>
      <c r="O4" s="16"/>
      <c r="P4" s="18" t="s">
        <v>15</v>
      </c>
      <c r="Q4" s="18" t="s">
        <v>14</v>
      </c>
      <c r="R4" s="18" t="s">
        <v>13</v>
      </c>
    </row>
    <row r="5" spans="1:18" ht="24.75" customHeight="1" thickBot="1">
      <c r="A5" s="20">
        <v>20</v>
      </c>
      <c r="B5" s="79" t="str">
        <f>IF(ISERROR(VLOOKUP(A5,Teams!$A$2:$B$4678,2)),"",VLOOKUP(A5,Teams!$A$2:$B$4678,2))</f>
        <v>Lindy Hadley</v>
      </c>
      <c r="C5" s="115" t="s">
        <v>102</v>
      </c>
      <c r="D5" s="21">
        <v>1</v>
      </c>
      <c r="E5" s="81">
        <v>1</v>
      </c>
      <c r="F5" s="21">
        <v>1</v>
      </c>
      <c r="G5" s="81">
        <v>1</v>
      </c>
      <c r="H5" s="35">
        <v>5</v>
      </c>
      <c r="I5" s="81">
        <v>4.86</v>
      </c>
      <c r="J5" s="22">
        <v>14.98</v>
      </c>
      <c r="K5" s="26">
        <f aca="true" t="shared" si="0" ref="K5:K35">J5-L5</f>
        <v>14.98</v>
      </c>
      <c r="L5" s="29"/>
      <c r="M5" s="30">
        <f aca="true" t="shared" si="1" ref="M5:M35">IF(K5=0,0,IF(ISERROR(RANK(K5,$K$5:$K$34)),"",RANK(K5,$K$5:$K$34)))</f>
        <v>1</v>
      </c>
      <c r="N5" s="7">
        <f aca="true" t="shared" si="2" ref="N5:N34">IF(ISERROR(RANK(I5,$I$5:$I$34)),"",(RANK(I5,$I$5:$I$34)))</f>
        <v>2</v>
      </c>
      <c r="O5" s="36">
        <f aca="true" t="shared" si="3" ref="O5:O34">+E5+K5+G5</f>
        <v>16.98</v>
      </c>
      <c r="P5" s="15"/>
      <c r="Q5" s="15"/>
      <c r="R5" s="15"/>
    </row>
    <row r="6" spans="1:18" ht="24.75" customHeight="1" thickBot="1">
      <c r="A6" s="20">
        <v>12</v>
      </c>
      <c r="B6" s="79" t="str">
        <f>IF(ISERROR(VLOOKUP(A6,Teams!$A$2:$B$4678,2)),"",VLOOKUP(A6,Teams!$A$2:$B$4678,2))</f>
        <v>James Gardiner</v>
      </c>
      <c r="C6" s="115" t="s">
        <v>102</v>
      </c>
      <c r="D6" s="21">
        <v>1</v>
      </c>
      <c r="E6" s="81">
        <v>1</v>
      </c>
      <c r="F6" s="21">
        <v>1</v>
      </c>
      <c r="G6" s="81">
        <v>1</v>
      </c>
      <c r="H6" s="35">
        <v>5</v>
      </c>
      <c r="I6" s="81">
        <v>4.52</v>
      </c>
      <c r="J6" s="22">
        <v>13.93</v>
      </c>
      <c r="K6" s="26">
        <f t="shared" si="0"/>
        <v>13.68</v>
      </c>
      <c r="L6" s="29">
        <v>0.25</v>
      </c>
      <c r="M6" s="30">
        <f t="shared" si="1"/>
        <v>2</v>
      </c>
      <c r="N6" s="7">
        <f t="shared" si="2"/>
        <v>3</v>
      </c>
      <c r="O6" s="36">
        <f t="shared" si="3"/>
        <v>15.68</v>
      </c>
      <c r="P6" s="15"/>
      <c r="Q6" s="15"/>
      <c r="R6" s="15"/>
    </row>
    <row r="7" spans="1:18" ht="24.75" customHeight="1" thickBot="1">
      <c r="A7" s="20">
        <v>16</v>
      </c>
      <c r="B7" s="79" t="str">
        <f>IF(ISERROR(VLOOKUP(A7,Teams!$A$2:$B$4678,2)),"",VLOOKUP(A7,Teams!$A$2:$B$4678,2))</f>
        <v>Josh Beckman</v>
      </c>
      <c r="C7" s="115" t="s">
        <v>102</v>
      </c>
      <c r="D7" s="21">
        <v>1</v>
      </c>
      <c r="E7" s="81">
        <v>1</v>
      </c>
      <c r="F7" s="21">
        <v>1</v>
      </c>
      <c r="G7" s="81">
        <v>1</v>
      </c>
      <c r="H7" s="35">
        <v>5</v>
      </c>
      <c r="I7" s="81">
        <v>5.91</v>
      </c>
      <c r="J7" s="22">
        <v>13.47</v>
      </c>
      <c r="K7" s="26">
        <f t="shared" si="0"/>
        <v>13.47</v>
      </c>
      <c r="L7" s="29"/>
      <c r="M7" s="30">
        <f t="shared" si="1"/>
        <v>3</v>
      </c>
      <c r="N7" s="7">
        <f t="shared" si="2"/>
        <v>1</v>
      </c>
      <c r="O7" s="36">
        <f t="shared" si="3"/>
        <v>15.47</v>
      </c>
      <c r="P7" s="15"/>
      <c r="Q7" s="15"/>
      <c r="R7" s="15"/>
    </row>
    <row r="8" spans="1:18" ht="24.75" customHeight="1" thickBot="1">
      <c r="A8" s="20">
        <v>29</v>
      </c>
      <c r="B8" s="79" t="str">
        <f>IF(ISERROR(VLOOKUP(A8,Teams!$A$2:$B$4678,2)),"",VLOOKUP(A8,Teams!$A$2:$B$4678,2))</f>
        <v>Will Yates</v>
      </c>
      <c r="C8" s="115" t="s">
        <v>102</v>
      </c>
      <c r="D8" s="21">
        <v>1</v>
      </c>
      <c r="E8" s="81">
        <v>1</v>
      </c>
      <c r="F8" s="21">
        <v>1</v>
      </c>
      <c r="G8" s="81">
        <v>1</v>
      </c>
      <c r="H8" s="35">
        <v>5</v>
      </c>
      <c r="I8" s="81"/>
      <c r="J8" s="22">
        <v>12.77</v>
      </c>
      <c r="K8" s="26">
        <f t="shared" si="0"/>
        <v>12.77</v>
      </c>
      <c r="L8" s="29"/>
      <c r="M8" s="30">
        <f t="shared" si="1"/>
        <v>4</v>
      </c>
      <c r="N8" s="7">
        <f t="shared" si="2"/>
      </c>
      <c r="O8" s="36">
        <f t="shared" si="3"/>
        <v>14.77</v>
      </c>
      <c r="P8" s="15"/>
      <c r="Q8" s="15"/>
      <c r="R8" s="15"/>
    </row>
    <row r="9" spans="1:18" ht="24.75" customHeight="1" thickBot="1">
      <c r="A9" s="20">
        <v>11</v>
      </c>
      <c r="B9" s="79" t="str">
        <f>IF(ISERROR(VLOOKUP(A9,Teams!$A$2:$B$4678,2)),"",VLOOKUP(A9,Teams!$A$2:$B$4678,2))</f>
        <v>Glen Kimble</v>
      </c>
      <c r="C9" s="115" t="s">
        <v>102</v>
      </c>
      <c r="D9" s="21">
        <v>1</v>
      </c>
      <c r="E9" s="81">
        <v>1</v>
      </c>
      <c r="F9" s="21">
        <v>1</v>
      </c>
      <c r="G9" s="81">
        <v>1</v>
      </c>
      <c r="H9" s="35">
        <v>5</v>
      </c>
      <c r="I9" s="81"/>
      <c r="J9" s="22">
        <v>12.67</v>
      </c>
      <c r="K9" s="26">
        <f t="shared" si="0"/>
        <v>12.67</v>
      </c>
      <c r="L9" s="29"/>
      <c r="M9" s="30">
        <f t="shared" si="1"/>
        <v>5</v>
      </c>
      <c r="N9" s="7">
        <f t="shared" si="2"/>
      </c>
      <c r="O9" s="36">
        <f t="shared" si="3"/>
        <v>14.67</v>
      </c>
      <c r="P9" s="15"/>
      <c r="Q9" s="15"/>
      <c r="R9" s="15"/>
    </row>
    <row r="10" spans="1:18" ht="24.75" customHeight="1" thickBot="1">
      <c r="A10" s="20">
        <v>27</v>
      </c>
      <c r="B10" s="79" t="str">
        <f>IF(ISERROR(VLOOKUP(A10,Teams!$A$2:$B$4678,2)),"",VLOOKUP(A10,Teams!$A$2:$B$4678,2))</f>
        <v>Steven Kruithof</v>
      </c>
      <c r="C10" s="115" t="s">
        <v>102</v>
      </c>
      <c r="D10" s="21">
        <v>1</v>
      </c>
      <c r="E10" s="81">
        <v>1</v>
      </c>
      <c r="F10" s="21">
        <v>1</v>
      </c>
      <c r="G10" s="81">
        <v>1</v>
      </c>
      <c r="H10" s="35">
        <v>5</v>
      </c>
      <c r="I10" s="81"/>
      <c r="J10" s="22">
        <v>11.47</v>
      </c>
      <c r="K10" s="26">
        <f t="shared" si="0"/>
        <v>11.47</v>
      </c>
      <c r="L10" s="29"/>
      <c r="M10" s="30">
        <f t="shared" si="1"/>
        <v>6</v>
      </c>
      <c r="N10" s="7">
        <f t="shared" si="2"/>
      </c>
      <c r="O10" s="36">
        <f t="shared" si="3"/>
        <v>13.47</v>
      </c>
      <c r="P10" s="15"/>
      <c r="Q10" s="15"/>
      <c r="R10" s="15"/>
    </row>
    <row r="11" spans="1:18" ht="24.75" customHeight="1" thickBot="1">
      <c r="A11" s="20">
        <v>9</v>
      </c>
      <c r="B11" s="79" t="str">
        <f>IF(ISERROR(VLOOKUP(A11,Teams!$A$2:$B$4678,2)),"",VLOOKUP(A11,Teams!$A$2:$B$4678,2))</f>
        <v>Dewayne Likens</v>
      </c>
      <c r="C11" s="115" t="s">
        <v>102</v>
      </c>
      <c r="D11" s="21">
        <v>1</v>
      </c>
      <c r="E11" s="81">
        <v>1</v>
      </c>
      <c r="F11" s="21">
        <v>1</v>
      </c>
      <c r="G11" s="81">
        <v>1</v>
      </c>
      <c r="H11" s="35">
        <v>5</v>
      </c>
      <c r="I11" s="81"/>
      <c r="J11" s="22">
        <v>10.03</v>
      </c>
      <c r="K11" s="26">
        <f t="shared" si="0"/>
        <v>10.03</v>
      </c>
      <c r="L11" s="29"/>
      <c r="M11" s="30">
        <f t="shared" si="1"/>
        <v>7</v>
      </c>
      <c r="N11" s="7">
        <f t="shared" si="2"/>
      </c>
      <c r="O11" s="36">
        <f t="shared" si="3"/>
        <v>12.03</v>
      </c>
      <c r="P11" s="15"/>
      <c r="Q11" s="15"/>
      <c r="R11" s="15"/>
    </row>
    <row r="12" spans="1:18" ht="24.75" customHeight="1" thickBot="1">
      <c r="A12" s="20">
        <v>24</v>
      </c>
      <c r="B12" s="79" t="str">
        <f>IF(ISERROR(VLOOKUP(A12,Teams!$A$2:$B$4678,2)),"",VLOOKUP(A12,Teams!$A$2:$B$4678,2))</f>
        <v>Paul Karow</v>
      </c>
      <c r="C12" s="115"/>
      <c r="D12" s="21">
        <v>1</v>
      </c>
      <c r="E12" s="81">
        <v>1</v>
      </c>
      <c r="F12" s="21">
        <v>1</v>
      </c>
      <c r="G12" s="81">
        <v>1</v>
      </c>
      <c r="H12" s="35">
        <v>5</v>
      </c>
      <c r="I12" s="81"/>
      <c r="J12" s="22">
        <v>9.43</v>
      </c>
      <c r="K12" s="26">
        <f t="shared" si="0"/>
        <v>9.43</v>
      </c>
      <c r="L12" s="29"/>
      <c r="M12" s="30">
        <f t="shared" si="1"/>
        <v>8</v>
      </c>
      <c r="N12" s="7">
        <f t="shared" si="2"/>
      </c>
      <c r="O12" s="36">
        <f t="shared" si="3"/>
        <v>11.43</v>
      </c>
      <c r="P12" s="15"/>
      <c r="Q12" s="15"/>
      <c r="R12" s="15"/>
    </row>
    <row r="13" spans="1:18" ht="24.75" customHeight="1" thickBot="1">
      <c r="A13" s="20">
        <v>4</v>
      </c>
      <c r="B13" s="79" t="str">
        <f>IF(ISERROR(VLOOKUP(A13,Teams!$A$2:$B$4678,2)),"",VLOOKUP(A13,Teams!$A$2:$B$4678,2))</f>
        <v>Caleb Ramsey</v>
      </c>
      <c r="C13" s="115" t="s">
        <v>101</v>
      </c>
      <c r="D13" s="21">
        <v>1</v>
      </c>
      <c r="E13" s="81"/>
      <c r="F13" s="21">
        <v>1</v>
      </c>
      <c r="G13" s="81">
        <v>1</v>
      </c>
      <c r="H13" s="35">
        <v>5</v>
      </c>
      <c r="I13" s="81"/>
      <c r="J13" s="22">
        <v>9.24</v>
      </c>
      <c r="K13" s="26">
        <f t="shared" si="0"/>
        <v>9.24</v>
      </c>
      <c r="L13" s="29"/>
      <c r="M13" s="30">
        <f t="shared" si="1"/>
        <v>9</v>
      </c>
      <c r="N13" s="7">
        <f t="shared" si="2"/>
      </c>
      <c r="O13" s="36">
        <f t="shared" si="3"/>
        <v>10.24</v>
      </c>
      <c r="P13" s="15"/>
      <c r="Q13" s="15"/>
      <c r="R13" s="15"/>
    </row>
    <row r="14" spans="1:18" ht="24.75" customHeight="1" thickBot="1">
      <c r="A14" s="20">
        <v>14</v>
      </c>
      <c r="B14" s="79" t="str">
        <f>IF(ISERROR(VLOOKUP(A14,Teams!$A$2:$B$4678,2)),"",VLOOKUP(A14,Teams!$A$2:$B$4678,2))</f>
        <v>John Wohjan</v>
      </c>
      <c r="C14" s="115" t="s">
        <v>102</v>
      </c>
      <c r="D14" s="21">
        <v>1</v>
      </c>
      <c r="E14" s="81">
        <v>1</v>
      </c>
      <c r="F14" s="21">
        <v>1</v>
      </c>
      <c r="G14" s="81">
        <v>1</v>
      </c>
      <c r="H14" s="35">
        <v>4</v>
      </c>
      <c r="I14" s="81"/>
      <c r="J14" s="22">
        <v>8.79</v>
      </c>
      <c r="K14" s="26">
        <f t="shared" si="0"/>
        <v>8.79</v>
      </c>
      <c r="L14" s="29"/>
      <c r="M14" s="30">
        <f t="shared" si="1"/>
        <v>10</v>
      </c>
      <c r="N14" s="7">
        <f t="shared" si="2"/>
      </c>
      <c r="O14" s="36">
        <f t="shared" si="3"/>
        <v>10.79</v>
      </c>
      <c r="P14" s="15"/>
      <c r="Q14" s="15"/>
      <c r="R14" s="15"/>
    </row>
    <row r="15" spans="1:18" s="3" customFormat="1" ht="24.75" customHeight="1" thickBot="1">
      <c r="A15" s="20">
        <v>22</v>
      </c>
      <c r="B15" s="79" t="str">
        <f>IF(ISERROR(VLOOKUP(A15,Teams!$A$2:$B$4678,2)),"",VLOOKUP(A15,Teams!$A$2:$B$4678,2))</f>
        <v>Neal Warner</v>
      </c>
      <c r="C15" s="115" t="s">
        <v>102</v>
      </c>
      <c r="D15" s="21">
        <v>1</v>
      </c>
      <c r="E15" s="81">
        <v>1</v>
      </c>
      <c r="F15" s="21">
        <v>1</v>
      </c>
      <c r="G15" s="81">
        <v>1</v>
      </c>
      <c r="H15" s="35">
        <v>5</v>
      </c>
      <c r="I15" s="81"/>
      <c r="J15" s="22">
        <v>8.75</v>
      </c>
      <c r="K15" s="26">
        <f t="shared" si="0"/>
        <v>8.75</v>
      </c>
      <c r="L15" s="29"/>
      <c r="M15" s="30">
        <f t="shared" si="1"/>
        <v>11</v>
      </c>
      <c r="N15" s="7">
        <f t="shared" si="2"/>
      </c>
      <c r="O15" s="36">
        <f t="shared" si="3"/>
        <v>10.75</v>
      </c>
      <c r="P15" s="15"/>
      <c r="Q15" s="15"/>
      <c r="R15" s="15"/>
    </row>
    <row r="16" spans="1:18" ht="24.75" customHeight="1" thickBot="1">
      <c r="A16" s="20">
        <v>34</v>
      </c>
      <c r="B16" s="79" t="str">
        <f>IF(ISERROR(VLOOKUP(A16,Teams!$A$2:$B$4678,2)),"",VLOOKUP(A16,Teams!$A$2:$B$4678,2))</f>
        <v>G Charlie Stewart</v>
      </c>
      <c r="C16" s="115" t="s">
        <v>101</v>
      </c>
      <c r="D16" s="21">
        <v>1</v>
      </c>
      <c r="E16" s="81"/>
      <c r="F16" s="21">
        <v>1</v>
      </c>
      <c r="G16" s="81"/>
      <c r="H16" s="35">
        <v>5</v>
      </c>
      <c r="I16" s="81"/>
      <c r="J16" s="22">
        <v>8.45</v>
      </c>
      <c r="K16" s="26">
        <f t="shared" si="0"/>
        <v>8.45</v>
      </c>
      <c r="L16" s="29"/>
      <c r="M16" s="30">
        <f t="shared" si="1"/>
        <v>12</v>
      </c>
      <c r="N16" s="7">
        <f t="shared" si="2"/>
      </c>
      <c r="O16" s="36">
        <f t="shared" si="3"/>
        <v>8.45</v>
      </c>
      <c r="P16" s="15"/>
      <c r="Q16" s="15"/>
      <c r="R16" s="15"/>
    </row>
    <row r="17" spans="1:18" ht="24.75" customHeight="1" thickBot="1">
      <c r="A17" s="20">
        <v>21</v>
      </c>
      <c r="B17" s="79" t="str">
        <f>IF(ISERROR(VLOOKUP(A17,Teams!$A$2:$B$4678,2)),"",VLOOKUP(A17,Teams!$A$2:$B$4678,2))</f>
        <v>Martin Baker</v>
      </c>
      <c r="C17" s="115"/>
      <c r="D17" s="21">
        <v>1</v>
      </c>
      <c r="E17" s="81"/>
      <c r="F17" s="21">
        <v>1</v>
      </c>
      <c r="G17" s="81">
        <v>1</v>
      </c>
      <c r="H17" s="35">
        <v>4</v>
      </c>
      <c r="I17" s="81"/>
      <c r="J17" s="22">
        <v>7.99</v>
      </c>
      <c r="K17" s="26">
        <f t="shared" si="0"/>
        <v>7.99</v>
      </c>
      <c r="L17" s="29"/>
      <c r="M17" s="30">
        <f t="shared" si="1"/>
        <v>13</v>
      </c>
      <c r="N17" s="7">
        <f t="shared" si="2"/>
      </c>
      <c r="O17" s="36">
        <f t="shared" si="3"/>
        <v>8.99</v>
      </c>
      <c r="P17" s="15"/>
      <c r="Q17" s="15"/>
      <c r="R17" s="15"/>
    </row>
    <row r="18" spans="1:18" ht="24.75" customHeight="1" thickBot="1">
      <c r="A18" s="20">
        <v>35</v>
      </c>
      <c r="B18" s="79" t="str">
        <f>IF(ISERROR(VLOOKUP(A18,Teams!$A$2:$B$4678,2)),"",VLOOKUP(A18,Teams!$A$2:$B$4678,2))</f>
        <v>G Kayla Stewart</v>
      </c>
      <c r="C18" s="115" t="s">
        <v>101</v>
      </c>
      <c r="D18" s="21">
        <v>1</v>
      </c>
      <c r="E18" s="81"/>
      <c r="F18" s="21">
        <v>1</v>
      </c>
      <c r="G18" s="81"/>
      <c r="H18" s="35">
        <v>4</v>
      </c>
      <c r="I18" s="81"/>
      <c r="J18" s="22">
        <v>6.2</v>
      </c>
      <c r="K18" s="26">
        <f t="shared" si="0"/>
        <v>6.2</v>
      </c>
      <c r="L18" s="29"/>
      <c r="M18" s="30">
        <f t="shared" si="1"/>
        <v>14</v>
      </c>
      <c r="N18" s="7">
        <f t="shared" si="2"/>
      </c>
      <c r="O18" s="36">
        <f t="shared" si="3"/>
        <v>6.2</v>
      </c>
      <c r="P18" s="15"/>
      <c r="Q18" s="15"/>
      <c r="R18" s="15"/>
    </row>
    <row r="19" spans="1:18" ht="24.75" customHeight="1" thickBot="1">
      <c r="A19" s="20">
        <v>17</v>
      </c>
      <c r="B19" s="79" t="str">
        <f>IF(ISERROR(VLOOKUP(A19,Teams!$A$2:$B$4678,2)),"",VLOOKUP(A19,Teams!$A$2:$B$4678,2))</f>
        <v>Kelvin Jones</v>
      </c>
      <c r="C19" s="115" t="s">
        <v>102</v>
      </c>
      <c r="D19" s="21">
        <v>1</v>
      </c>
      <c r="E19" s="81">
        <v>1</v>
      </c>
      <c r="F19" s="21">
        <v>1</v>
      </c>
      <c r="G19" s="81">
        <v>1</v>
      </c>
      <c r="H19" s="35">
        <v>3</v>
      </c>
      <c r="I19" s="81"/>
      <c r="J19" s="22">
        <v>3.49</v>
      </c>
      <c r="K19" s="26">
        <f t="shared" si="0"/>
        <v>3.49</v>
      </c>
      <c r="L19" s="29"/>
      <c r="M19" s="30">
        <f t="shared" si="1"/>
        <v>15</v>
      </c>
      <c r="N19" s="7">
        <f t="shared" si="2"/>
      </c>
      <c r="O19" s="36">
        <f t="shared" si="3"/>
        <v>5.49</v>
      </c>
      <c r="P19" s="15"/>
      <c r="Q19" s="15"/>
      <c r="R19" s="15"/>
    </row>
    <row r="20" spans="1:18" ht="24.75" customHeight="1" thickBot="1">
      <c r="A20" s="20">
        <v>2</v>
      </c>
      <c r="B20" s="79" t="str">
        <f>IF(ISERROR(VLOOKUP(A20,Teams!$A$2:$B$4678,2)),"",VLOOKUP(A20,Teams!$A$2:$B$4678,2))</f>
        <v>Bill Ramsey</v>
      </c>
      <c r="C20" s="115" t="s">
        <v>101</v>
      </c>
      <c r="D20" s="21">
        <v>1</v>
      </c>
      <c r="E20" s="81">
        <v>1</v>
      </c>
      <c r="F20" s="21">
        <v>1</v>
      </c>
      <c r="G20" s="81">
        <v>1</v>
      </c>
      <c r="H20" s="35">
        <v>1</v>
      </c>
      <c r="I20" s="81"/>
      <c r="J20" s="22">
        <v>2.48</v>
      </c>
      <c r="K20" s="26">
        <f t="shared" si="0"/>
        <v>2.48</v>
      </c>
      <c r="L20" s="29"/>
      <c r="M20" s="30">
        <f t="shared" si="1"/>
        <v>16</v>
      </c>
      <c r="N20" s="7">
        <f t="shared" si="2"/>
      </c>
      <c r="O20" s="36">
        <f t="shared" si="3"/>
        <v>4.48</v>
      </c>
      <c r="P20" s="15"/>
      <c r="Q20" s="15"/>
      <c r="R20" s="15"/>
    </row>
    <row r="21" spans="1:18" ht="24.75" customHeight="1" thickBot="1">
      <c r="A21" s="20">
        <v>19</v>
      </c>
      <c r="B21" s="79" t="str">
        <f>IF(ISERROR(VLOOKUP(A21,Teams!$A$2:$B$4678,2)),"",VLOOKUP(A21,Teams!$A$2:$B$4678,2))</f>
        <v>Larry Martin</v>
      </c>
      <c r="C21" s="115" t="s">
        <v>102</v>
      </c>
      <c r="D21" s="21">
        <v>1</v>
      </c>
      <c r="E21" s="81"/>
      <c r="F21" s="21">
        <v>1</v>
      </c>
      <c r="G21" s="81">
        <v>1</v>
      </c>
      <c r="H21" s="35">
        <v>1</v>
      </c>
      <c r="I21" s="81"/>
      <c r="J21" s="22">
        <v>1.47</v>
      </c>
      <c r="K21" s="26">
        <f t="shared" si="0"/>
        <v>1.47</v>
      </c>
      <c r="L21" s="29"/>
      <c r="M21" s="30">
        <f t="shared" si="1"/>
        <v>17</v>
      </c>
      <c r="N21" s="7">
        <f t="shared" si="2"/>
      </c>
      <c r="O21" s="36">
        <f t="shared" si="3"/>
        <v>2.4699999999999998</v>
      </c>
      <c r="P21" s="15"/>
      <c r="Q21" s="15"/>
      <c r="R21" s="15"/>
    </row>
    <row r="22" spans="1:18" ht="24.75" customHeight="1" thickBot="1">
      <c r="A22" s="20">
        <v>8</v>
      </c>
      <c r="B22" s="79" t="str">
        <f>IF(ISERROR(VLOOKUP(A22,Teams!$A$2:$B$4678,2)),"",VLOOKUP(A22,Teams!$A$2:$B$4678,2))</f>
        <v>Derrick Shoffitt</v>
      </c>
      <c r="C22" s="115"/>
      <c r="D22" s="21"/>
      <c r="E22" s="81">
        <v>1</v>
      </c>
      <c r="F22" s="21"/>
      <c r="G22" s="81"/>
      <c r="H22" s="35"/>
      <c r="I22" s="81"/>
      <c r="J22" s="22"/>
      <c r="K22" s="26">
        <f t="shared" si="0"/>
        <v>0</v>
      </c>
      <c r="L22" s="29"/>
      <c r="M22" s="30">
        <f t="shared" si="1"/>
        <v>0</v>
      </c>
      <c r="N22" s="7">
        <f t="shared" si="2"/>
      </c>
      <c r="O22" s="36">
        <f t="shared" si="3"/>
        <v>1</v>
      </c>
      <c r="P22" s="15"/>
      <c r="Q22" s="15"/>
      <c r="R22" s="15"/>
    </row>
    <row r="23" spans="1:18" ht="24.75" customHeight="1" thickBot="1">
      <c r="A23" s="20">
        <v>10</v>
      </c>
      <c r="B23" s="79" t="str">
        <f>IF(ISERROR(VLOOKUP(A23,Teams!$A$2:$B$4678,2)),"",VLOOKUP(A23,Teams!$A$2:$B$4678,2))</f>
        <v>Don Westen</v>
      </c>
      <c r="C23" s="115" t="s">
        <v>102</v>
      </c>
      <c r="D23" s="21">
        <v>1</v>
      </c>
      <c r="E23" s="81">
        <v>1</v>
      </c>
      <c r="F23" s="21">
        <v>1</v>
      </c>
      <c r="G23" s="81"/>
      <c r="H23" s="35">
        <v>0</v>
      </c>
      <c r="I23" s="81"/>
      <c r="J23" s="22">
        <v>0</v>
      </c>
      <c r="K23" s="26">
        <f t="shared" si="0"/>
        <v>0</v>
      </c>
      <c r="L23" s="29"/>
      <c r="M23" s="30">
        <f t="shared" si="1"/>
        <v>0</v>
      </c>
      <c r="N23" s="7">
        <f t="shared" si="2"/>
      </c>
      <c r="O23" s="36">
        <f t="shared" si="3"/>
        <v>1</v>
      </c>
      <c r="P23" s="15"/>
      <c r="Q23" s="15"/>
      <c r="R23" s="15"/>
    </row>
    <row r="24" spans="1:18" ht="24.75" customHeight="1" thickBot="1">
      <c r="A24" s="20">
        <v>15</v>
      </c>
      <c r="B24" s="79" t="str">
        <f>IF(ISERROR(VLOOKUP(A24,Teams!$A$2:$B$4678,2)),"",VLOOKUP(A24,Teams!$A$2:$B$4678,2))</f>
        <v>Johnny Due</v>
      </c>
      <c r="C24" s="115"/>
      <c r="D24" s="21"/>
      <c r="E24" s="81">
        <v>1</v>
      </c>
      <c r="F24" s="21"/>
      <c r="G24" s="81"/>
      <c r="H24" s="35"/>
      <c r="I24" s="81"/>
      <c r="J24" s="22"/>
      <c r="K24" s="26">
        <f t="shared" si="0"/>
        <v>0</v>
      </c>
      <c r="L24" s="29"/>
      <c r="M24" s="30">
        <f t="shared" si="1"/>
        <v>0</v>
      </c>
      <c r="N24" s="7">
        <f t="shared" si="2"/>
      </c>
      <c r="O24" s="36">
        <f t="shared" si="3"/>
        <v>1</v>
      </c>
      <c r="P24" s="15"/>
      <c r="Q24" s="15"/>
      <c r="R24" s="15"/>
    </row>
    <row r="25" spans="1:18" ht="24.75" customHeight="1" thickBot="1">
      <c r="A25" s="20">
        <v>28</v>
      </c>
      <c r="B25" s="79" t="str">
        <f>IF(ISERROR(VLOOKUP(A25,Teams!$A$2:$B$4678,2)),"",VLOOKUP(A25,Teams!$A$2:$B$4678,2))</f>
        <v>Wesley Shoffitt</v>
      </c>
      <c r="C25" s="115"/>
      <c r="D25" s="21"/>
      <c r="E25" s="81">
        <v>1</v>
      </c>
      <c r="F25" s="21"/>
      <c r="G25" s="81"/>
      <c r="H25" s="35"/>
      <c r="I25" s="81"/>
      <c r="J25" s="22"/>
      <c r="K25" s="26">
        <f t="shared" si="0"/>
        <v>0</v>
      </c>
      <c r="L25" s="29"/>
      <c r="M25" s="30">
        <f t="shared" si="1"/>
        <v>0</v>
      </c>
      <c r="N25" s="7">
        <f t="shared" si="2"/>
      </c>
      <c r="O25" s="36">
        <f t="shared" si="3"/>
        <v>1</v>
      </c>
      <c r="P25" s="15"/>
      <c r="Q25" s="15"/>
      <c r="R25" s="15"/>
    </row>
    <row r="26" spans="1:18" s="3" customFormat="1" ht="24.75" customHeight="1" thickBot="1">
      <c r="A26" s="20">
        <v>33</v>
      </c>
      <c r="B26" s="79" t="str">
        <f>IF(ISERROR(VLOOKUP(A26,Teams!$A$2:$B$4678,2)),"",VLOOKUP(A26,Teams!$A$2:$B$4678,2))</f>
        <v>Darrell Brashear</v>
      </c>
      <c r="C26" s="115" t="s">
        <v>101</v>
      </c>
      <c r="D26" s="21">
        <v>1</v>
      </c>
      <c r="E26" s="81"/>
      <c r="F26" s="21">
        <v>1</v>
      </c>
      <c r="G26" s="81"/>
      <c r="H26" s="35"/>
      <c r="I26" s="81"/>
      <c r="J26" s="22"/>
      <c r="K26" s="26">
        <f t="shared" si="0"/>
        <v>0</v>
      </c>
      <c r="L26" s="29"/>
      <c r="M26" s="30">
        <f t="shared" si="1"/>
        <v>0</v>
      </c>
      <c r="N26" s="7">
        <f t="shared" si="2"/>
      </c>
      <c r="O26" s="36">
        <f t="shared" si="3"/>
        <v>0</v>
      </c>
      <c r="P26" s="15"/>
      <c r="Q26" s="15"/>
      <c r="R26" s="15"/>
    </row>
    <row r="27" spans="1:18" ht="24.75" customHeight="1" thickBot="1">
      <c r="A27" s="20"/>
      <c r="B27" s="79">
        <f>IF(ISERROR(VLOOKUP(A27,Teams!$A$2:$B$4678,2)),"",VLOOKUP(A27,Teams!$A$2:$B$4678,2))</f>
      </c>
      <c r="C27" s="115"/>
      <c r="D27" s="21"/>
      <c r="E27" s="81"/>
      <c r="F27" s="21"/>
      <c r="G27" s="81"/>
      <c r="H27" s="35"/>
      <c r="I27" s="81"/>
      <c r="J27" s="22"/>
      <c r="K27" s="26">
        <f t="shared" si="0"/>
        <v>0</v>
      </c>
      <c r="L27" s="29"/>
      <c r="M27" s="30">
        <f t="shared" si="1"/>
        <v>0</v>
      </c>
      <c r="N27" s="7">
        <f t="shared" si="2"/>
      </c>
      <c r="O27" s="36">
        <f t="shared" si="3"/>
        <v>0</v>
      </c>
      <c r="P27" s="15"/>
      <c r="Q27" s="15"/>
      <c r="R27" s="15"/>
    </row>
    <row r="28" spans="1:18" ht="24.75" customHeight="1" thickBot="1">
      <c r="A28" s="20"/>
      <c r="B28" s="79">
        <f>IF(ISERROR(VLOOKUP(A28,Teams!$A$2:$B$4678,2)),"",VLOOKUP(A28,Teams!$A$2:$B$4678,2))</f>
      </c>
      <c r="C28" s="115"/>
      <c r="D28" s="21"/>
      <c r="E28" s="81"/>
      <c r="F28" s="21"/>
      <c r="G28" s="81"/>
      <c r="H28" s="35"/>
      <c r="I28" s="81"/>
      <c r="J28" s="22"/>
      <c r="K28" s="26">
        <f t="shared" si="0"/>
        <v>0</v>
      </c>
      <c r="L28" s="29"/>
      <c r="M28" s="30">
        <f t="shared" si="1"/>
        <v>0</v>
      </c>
      <c r="N28" s="7">
        <f t="shared" si="2"/>
      </c>
      <c r="O28" s="36">
        <f t="shared" si="3"/>
        <v>0</v>
      </c>
      <c r="P28" s="15"/>
      <c r="Q28" s="15"/>
      <c r="R28" s="15"/>
    </row>
    <row r="29" spans="1:18" ht="24.75" customHeight="1" thickBot="1">
      <c r="A29" s="20"/>
      <c r="B29" s="79">
        <f>IF(ISERROR(VLOOKUP(A29,Teams!$A$2:$B$4678,2)),"",VLOOKUP(A29,Teams!$A$2:$B$4678,2))</f>
      </c>
      <c r="C29" s="115"/>
      <c r="D29" s="21"/>
      <c r="E29" s="81"/>
      <c r="F29" s="21"/>
      <c r="G29" s="81"/>
      <c r="H29" s="35"/>
      <c r="I29" s="81"/>
      <c r="J29" s="22"/>
      <c r="K29" s="26">
        <f t="shared" si="0"/>
        <v>0</v>
      </c>
      <c r="L29" s="29"/>
      <c r="M29" s="30">
        <f t="shared" si="1"/>
        <v>0</v>
      </c>
      <c r="N29" s="7">
        <f t="shared" si="2"/>
      </c>
      <c r="O29" s="36">
        <f t="shared" si="3"/>
        <v>0</v>
      </c>
      <c r="P29" s="15"/>
      <c r="Q29" s="15"/>
      <c r="R29" s="15"/>
    </row>
    <row r="30" spans="1:18" ht="24.75" customHeight="1" thickBot="1">
      <c r="A30" s="20"/>
      <c r="B30" s="79">
        <f>IF(ISERROR(VLOOKUP(A30,Teams!$A$2:$B$4678,2)),"",VLOOKUP(A30,Teams!$A$2:$B$4678,2))</f>
      </c>
      <c r="C30" s="115"/>
      <c r="D30" s="21"/>
      <c r="E30" s="81"/>
      <c r="F30" s="21"/>
      <c r="G30" s="81"/>
      <c r="H30" s="35"/>
      <c r="I30" s="81"/>
      <c r="J30" s="22"/>
      <c r="K30" s="26">
        <f t="shared" si="0"/>
        <v>0</v>
      </c>
      <c r="L30" s="29"/>
      <c r="M30" s="30">
        <f t="shared" si="1"/>
        <v>0</v>
      </c>
      <c r="N30" s="7">
        <f t="shared" si="2"/>
      </c>
      <c r="O30" s="36">
        <f t="shared" si="3"/>
        <v>0</v>
      </c>
      <c r="P30" s="15"/>
      <c r="Q30" s="15"/>
      <c r="R30" s="15"/>
    </row>
    <row r="31" spans="1:18" ht="24.75" customHeight="1" thickBot="1">
      <c r="A31" s="20"/>
      <c r="B31" s="79">
        <f>IF(ISERROR(VLOOKUP(A31,Teams!$A$2:$B$4678,2)),"",VLOOKUP(A31,Teams!$A$2:$B$4678,2))</f>
      </c>
      <c r="C31" s="115"/>
      <c r="D31" s="21"/>
      <c r="E31" s="81"/>
      <c r="F31" s="21"/>
      <c r="G31" s="81"/>
      <c r="H31" s="35"/>
      <c r="I31" s="81"/>
      <c r="J31" s="22"/>
      <c r="K31" s="26">
        <f t="shared" si="0"/>
        <v>0</v>
      </c>
      <c r="L31" s="29"/>
      <c r="M31" s="30">
        <f t="shared" si="1"/>
        <v>0</v>
      </c>
      <c r="N31" s="7">
        <f t="shared" si="2"/>
      </c>
      <c r="O31" s="36">
        <f t="shared" si="3"/>
        <v>0</v>
      </c>
      <c r="P31" s="15"/>
      <c r="Q31" s="15"/>
      <c r="R31" s="15"/>
    </row>
    <row r="32" spans="1:18" s="3" customFormat="1" ht="24.75" customHeight="1" thickBot="1">
      <c r="A32" s="20"/>
      <c r="B32" s="79">
        <f>IF(ISERROR(VLOOKUP(A32,Teams!$A$2:$B$4678,2)),"",VLOOKUP(A32,Teams!$A$2:$B$4678,2))</f>
      </c>
      <c r="C32" s="115"/>
      <c r="D32" s="21"/>
      <c r="E32" s="81"/>
      <c r="F32" s="21"/>
      <c r="G32" s="81"/>
      <c r="H32" s="35"/>
      <c r="I32" s="81"/>
      <c r="J32" s="22"/>
      <c r="K32" s="26">
        <f t="shared" si="0"/>
        <v>0</v>
      </c>
      <c r="L32" s="29"/>
      <c r="M32" s="30">
        <f t="shared" si="1"/>
        <v>0</v>
      </c>
      <c r="N32" s="7">
        <f t="shared" si="2"/>
      </c>
      <c r="O32" s="36">
        <f t="shared" si="3"/>
        <v>0</v>
      </c>
      <c r="P32" s="15"/>
      <c r="Q32" s="15"/>
      <c r="R32" s="15"/>
    </row>
    <row r="33" spans="1:18" ht="24.75" customHeight="1" thickBot="1">
      <c r="A33" s="20"/>
      <c r="B33" s="79">
        <f>IF(ISERROR(VLOOKUP(A33,Teams!$A$2:$B$4678,2)),"",VLOOKUP(A33,Teams!$A$2:$B$4678,2))</f>
      </c>
      <c r="C33" s="115"/>
      <c r="D33" s="21"/>
      <c r="E33" s="81"/>
      <c r="F33" s="21"/>
      <c r="G33" s="81"/>
      <c r="H33" s="35"/>
      <c r="I33" s="81"/>
      <c r="J33" s="22"/>
      <c r="K33" s="26">
        <f t="shared" si="0"/>
        <v>0</v>
      </c>
      <c r="L33" s="29"/>
      <c r="M33" s="30">
        <f t="shared" si="1"/>
        <v>0</v>
      </c>
      <c r="N33" s="7">
        <f t="shared" si="2"/>
      </c>
      <c r="O33" s="36">
        <f t="shared" si="3"/>
        <v>0</v>
      </c>
      <c r="P33" s="15"/>
      <c r="Q33" s="15"/>
      <c r="R33" s="15"/>
    </row>
    <row r="34" spans="1:18" ht="24.75" customHeight="1" thickBot="1">
      <c r="A34" s="20"/>
      <c r="B34" s="79">
        <f>IF(ISERROR(VLOOKUP(A34,Teams!$A$2:$B$4678,2)),"",VLOOKUP(A34,Teams!$A$2:$B$4678,2))</f>
      </c>
      <c r="C34" s="115"/>
      <c r="D34" s="21"/>
      <c r="E34" s="81"/>
      <c r="F34" s="21"/>
      <c r="G34" s="81"/>
      <c r="H34" s="35"/>
      <c r="I34" s="81"/>
      <c r="J34" s="22"/>
      <c r="K34" s="26">
        <f t="shared" si="0"/>
        <v>0</v>
      </c>
      <c r="L34" s="29"/>
      <c r="M34" s="30">
        <f t="shared" si="1"/>
        <v>0</v>
      </c>
      <c r="N34" s="7">
        <f t="shared" si="2"/>
      </c>
      <c r="O34" s="36">
        <f t="shared" si="3"/>
        <v>0</v>
      </c>
      <c r="P34" s="15"/>
      <c r="Q34" s="15"/>
      <c r="R34" s="15"/>
    </row>
    <row r="35" spans="1:18" ht="24.75" customHeight="1" thickBot="1">
      <c r="A35" s="20"/>
      <c r="B35" s="79">
        <f>IF(ISERROR(VLOOKUP(A35,Teams!$A$2:$B$4678,2)),"",VLOOKUP(A35,Teams!$A$2:$B$4678,2))</f>
      </c>
      <c r="C35" s="115"/>
      <c r="D35" s="21">
        <f>SUM(D5:D34)</f>
        <v>19</v>
      </c>
      <c r="E35" s="81">
        <f>SUM(E5:E34)</f>
        <v>16</v>
      </c>
      <c r="F35" s="85">
        <f>SUM(G3:G34)</f>
        <v>15</v>
      </c>
      <c r="G35" s="81">
        <f>SUM(G5:G34)</f>
        <v>15</v>
      </c>
      <c r="H35" s="21">
        <f>SUM(H5:H34)</f>
        <v>72</v>
      </c>
      <c r="I35" s="81">
        <f>SUM(I5:I34)</f>
        <v>15.29</v>
      </c>
      <c r="J35" s="130">
        <f>SUM(J5:J34)</f>
        <v>155.60999999999999</v>
      </c>
      <c r="K35" s="26">
        <f t="shared" si="0"/>
        <v>155.60999999999999</v>
      </c>
      <c r="L35" s="29"/>
      <c r="M35" s="30">
        <f t="shared" si="1"/>
      </c>
      <c r="N35" s="7"/>
      <c r="O35" s="130">
        <f>SUM(O5:O34)</f>
        <v>186.35999999999999</v>
      </c>
      <c r="P35" s="15"/>
      <c r="Q35" s="15"/>
      <c r="R35" s="15"/>
    </row>
    <row r="36" ht="24.75" customHeight="1"/>
  </sheetData>
  <sheetProtection/>
  <printOptions/>
  <pageMargins left="0" right="0" top="0" bottom="0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IV20"/>
    </sheetView>
  </sheetViews>
  <sheetFormatPr defaultColWidth="9.140625" defaultRowHeight="15" customHeight="1"/>
  <cols>
    <col min="1" max="1" width="8.8515625" style="2" customWidth="1"/>
    <col min="2" max="2" width="26.421875" style="80" customWidth="1"/>
    <col min="3" max="3" width="9.140625" style="116" customWidth="1"/>
    <col min="4" max="4" width="8.00390625" style="8" customWidth="1"/>
    <col min="5" max="5" width="12.57421875" style="8" customWidth="1"/>
    <col min="6" max="6" width="6.421875" style="8" bestFit="1" customWidth="1"/>
    <col min="7" max="7" width="8.28125" style="8" bestFit="1" customWidth="1"/>
    <col min="8" max="8" width="7.00390625" style="8" bestFit="1" customWidth="1"/>
    <col min="9" max="9" width="8.00390625" style="9" customWidth="1"/>
    <col min="10" max="10" width="13.57421875" style="28" customWidth="1"/>
    <col min="11" max="11" width="10.28125" style="8" customWidth="1"/>
    <col min="12" max="12" width="16.28125" style="2" customWidth="1"/>
    <col min="13" max="13" width="13.00390625" style="2" customWidth="1"/>
    <col min="14" max="14" width="10.00390625" style="2" customWidth="1"/>
    <col min="15" max="15" width="9.7109375" style="2" bestFit="1" customWidth="1"/>
    <col min="16" max="16" width="14.00390625" style="2" hidden="1" customWidth="1"/>
    <col min="17" max="18" width="11.140625" style="2" hidden="1" customWidth="1"/>
    <col min="19" max="19" width="0" style="2" hidden="1" customWidth="1"/>
    <col min="20" max="16384" width="9.140625" style="2" customWidth="1"/>
  </cols>
  <sheetData>
    <row r="1" spans="1:10" ht="15" customHeight="1">
      <c r="A1" s="1"/>
      <c r="B1" s="78"/>
      <c r="C1" s="113"/>
      <c r="E1" s="4"/>
      <c r="J1" s="9"/>
    </row>
    <row r="2" spans="1:16" ht="30" customHeight="1" thickBot="1">
      <c r="A2" s="75" t="s">
        <v>78</v>
      </c>
      <c r="B2" s="5"/>
      <c r="C2" s="114"/>
      <c r="D2" s="6"/>
      <c r="E2" s="6"/>
      <c r="F2" s="6"/>
      <c r="G2" s="6"/>
      <c r="H2" s="6"/>
      <c r="I2" s="6"/>
      <c r="J2" s="10"/>
      <c r="K2" s="10"/>
      <c r="L2" s="5"/>
      <c r="M2" s="5"/>
      <c r="N2" s="5"/>
      <c r="O2" s="5"/>
      <c r="P2" s="5"/>
    </row>
    <row r="3" spans="1:18" ht="24.75" customHeight="1" thickBot="1">
      <c r="A3" s="11" t="s">
        <v>0</v>
      </c>
      <c r="B3" s="12" t="s">
        <v>1</v>
      </c>
      <c r="C3" s="12" t="s">
        <v>85</v>
      </c>
      <c r="D3" s="13" t="s">
        <v>62</v>
      </c>
      <c r="E3" s="12" t="s">
        <v>27</v>
      </c>
      <c r="F3" s="13" t="s">
        <v>28</v>
      </c>
      <c r="G3" s="13" t="s">
        <v>2</v>
      </c>
      <c r="H3" s="13" t="s">
        <v>8</v>
      </c>
      <c r="I3" s="13" t="s">
        <v>9</v>
      </c>
      <c r="J3" s="31" t="s">
        <v>5</v>
      </c>
      <c r="K3" s="32"/>
      <c r="L3" s="13" t="s">
        <v>18</v>
      </c>
      <c r="M3" s="17" t="s">
        <v>17</v>
      </c>
      <c r="N3" s="33"/>
      <c r="O3" s="13" t="s">
        <v>10</v>
      </c>
      <c r="P3" s="13" t="s">
        <v>16</v>
      </c>
      <c r="Q3" s="13"/>
      <c r="R3" s="13"/>
    </row>
    <row r="4" spans="1:18" ht="41.25" customHeight="1" thickBot="1">
      <c r="A4" s="11"/>
      <c r="B4" s="12">
        <f>COUNT($F$5:$F$25)</f>
        <v>15</v>
      </c>
      <c r="C4" s="112" t="s">
        <v>86</v>
      </c>
      <c r="D4" s="34" t="s">
        <v>58</v>
      </c>
      <c r="E4" s="12"/>
      <c r="F4" s="34"/>
      <c r="G4" s="14" t="s">
        <v>6</v>
      </c>
      <c r="H4" s="14" t="s">
        <v>3</v>
      </c>
      <c r="I4" s="14" t="s">
        <v>4</v>
      </c>
      <c r="J4" s="25" t="s">
        <v>20</v>
      </c>
      <c r="K4" s="25" t="s">
        <v>21</v>
      </c>
      <c r="L4" s="27" t="s">
        <v>30</v>
      </c>
      <c r="M4" s="14" t="s">
        <v>11</v>
      </c>
      <c r="N4" s="14" t="s">
        <v>12</v>
      </c>
      <c r="O4" s="16"/>
      <c r="P4" s="18" t="s">
        <v>15</v>
      </c>
      <c r="Q4" s="18" t="s">
        <v>14</v>
      </c>
      <c r="R4" s="18" t="s">
        <v>13</v>
      </c>
    </row>
    <row r="5" spans="1:18" ht="21.75" customHeight="1" thickBot="1">
      <c r="A5" s="20">
        <v>20</v>
      </c>
      <c r="B5" s="79" t="str">
        <f>IF(ISERROR(VLOOKUP(A5,Teams!$A$2:$B$4678,2)),"",VLOOKUP(A5,Teams!$A$2:$B$4678,2))</f>
        <v>Lindy Hadley</v>
      </c>
      <c r="C5" s="115">
        <v>1</v>
      </c>
      <c r="D5" s="21">
        <v>1</v>
      </c>
      <c r="E5" s="81">
        <v>1</v>
      </c>
      <c r="F5" s="21">
        <v>1</v>
      </c>
      <c r="G5" s="82">
        <v>1</v>
      </c>
      <c r="H5" s="35">
        <v>5</v>
      </c>
      <c r="I5" s="81">
        <v>3.65</v>
      </c>
      <c r="J5" s="22">
        <v>11.62</v>
      </c>
      <c r="K5" s="26">
        <f aca="true" t="shared" si="0" ref="K5:K19">J5-L5</f>
        <v>11.62</v>
      </c>
      <c r="L5" s="29"/>
      <c r="M5" s="30"/>
      <c r="N5" s="7"/>
      <c r="O5" s="36">
        <f aca="true" t="shared" si="1" ref="O5:O20">+E5+K5+G5</f>
        <v>13.62</v>
      </c>
      <c r="P5" s="15"/>
      <c r="Q5" s="15"/>
      <c r="R5" s="15"/>
    </row>
    <row r="6" spans="1:18" ht="21.75" customHeight="1" thickBot="1">
      <c r="A6" s="20">
        <v>8</v>
      </c>
      <c r="B6" s="79" t="str">
        <f>IF(ISERROR(VLOOKUP(A6,Teams!$A$2:$B$4678,2)),"",VLOOKUP(A6,Teams!$A$2:$B$4678,2))</f>
        <v>Derrick Shoffitt</v>
      </c>
      <c r="C6" s="115">
        <v>1</v>
      </c>
      <c r="D6" s="21">
        <v>1</v>
      </c>
      <c r="E6" s="81">
        <v>1</v>
      </c>
      <c r="F6" s="21">
        <v>1</v>
      </c>
      <c r="G6" s="82">
        <v>1</v>
      </c>
      <c r="H6" s="35">
        <v>3</v>
      </c>
      <c r="I6" s="81">
        <v>4.48</v>
      </c>
      <c r="J6" s="22">
        <v>8.24</v>
      </c>
      <c r="K6" s="26">
        <f t="shared" si="0"/>
        <v>8.24</v>
      </c>
      <c r="L6" s="29"/>
      <c r="M6" s="30"/>
      <c r="N6" s="7"/>
      <c r="O6" s="36">
        <f t="shared" si="1"/>
        <v>10.24</v>
      </c>
      <c r="P6" s="15"/>
      <c r="Q6" s="15"/>
      <c r="R6" s="15"/>
    </row>
    <row r="7" spans="1:18" ht="21.75" customHeight="1" thickBot="1">
      <c r="A7" s="20">
        <v>28</v>
      </c>
      <c r="B7" s="79" t="str">
        <f>IF(ISERROR(VLOOKUP(A7,Teams!$A$2:$B$4678,2)),"",VLOOKUP(A7,Teams!$A$2:$B$4678,2))</f>
        <v>Wesley Shoffitt</v>
      </c>
      <c r="C7" s="115">
        <v>1</v>
      </c>
      <c r="D7" s="21">
        <v>1</v>
      </c>
      <c r="E7" s="81">
        <v>1</v>
      </c>
      <c r="F7" s="21">
        <v>1</v>
      </c>
      <c r="G7" s="82">
        <v>1</v>
      </c>
      <c r="H7" s="35">
        <v>3</v>
      </c>
      <c r="I7" s="81"/>
      <c r="J7" s="22">
        <v>6.03</v>
      </c>
      <c r="K7" s="26">
        <f t="shared" si="0"/>
        <v>6.03</v>
      </c>
      <c r="L7" s="29"/>
      <c r="M7" s="30"/>
      <c r="N7" s="7"/>
      <c r="O7" s="36">
        <f t="shared" si="1"/>
        <v>8.030000000000001</v>
      </c>
      <c r="P7" s="15"/>
      <c r="Q7" s="15"/>
      <c r="R7" s="15"/>
    </row>
    <row r="8" spans="1:18" ht="21.75" customHeight="1" thickBot="1">
      <c r="A8" s="20">
        <v>14</v>
      </c>
      <c r="B8" s="79" t="str">
        <f>IF(ISERROR(VLOOKUP(A8,Teams!$A$2:$B$4678,2)),"",VLOOKUP(A8,Teams!$A$2:$B$4678,2))</f>
        <v>John Wohjan</v>
      </c>
      <c r="C8" s="115">
        <v>1</v>
      </c>
      <c r="D8" s="21">
        <v>1</v>
      </c>
      <c r="E8" s="81">
        <v>1</v>
      </c>
      <c r="F8" s="21">
        <v>1</v>
      </c>
      <c r="G8" s="82">
        <v>1</v>
      </c>
      <c r="H8" s="35">
        <v>3</v>
      </c>
      <c r="I8" s="81"/>
      <c r="J8" s="22">
        <v>5.34</v>
      </c>
      <c r="K8" s="26">
        <f t="shared" si="0"/>
        <v>5.34</v>
      </c>
      <c r="L8" s="29"/>
      <c r="M8" s="30"/>
      <c r="N8" s="7"/>
      <c r="O8" s="36">
        <f t="shared" si="1"/>
        <v>7.34</v>
      </c>
      <c r="P8" s="15"/>
      <c r="Q8" s="15"/>
      <c r="R8" s="15"/>
    </row>
    <row r="9" spans="1:19" ht="21.75" customHeight="1" thickBot="1">
      <c r="A9" s="20">
        <v>18</v>
      </c>
      <c r="B9" s="79" t="str">
        <f>IF(ISERROR(VLOOKUP(A9,Teams!$A$2:$B$4678,2)),"",VLOOKUP(A9,Teams!$A$2:$B$4678,2))</f>
        <v>Kurt Morgan</v>
      </c>
      <c r="C9" s="115">
        <v>1</v>
      </c>
      <c r="D9" s="21">
        <v>1</v>
      </c>
      <c r="E9" s="81">
        <v>1</v>
      </c>
      <c r="F9" s="21">
        <v>1</v>
      </c>
      <c r="G9" s="82">
        <v>1</v>
      </c>
      <c r="H9" s="35">
        <v>2</v>
      </c>
      <c r="I9" s="81"/>
      <c r="J9" s="22">
        <v>3.01</v>
      </c>
      <c r="K9" s="26">
        <f t="shared" si="0"/>
        <v>3.01</v>
      </c>
      <c r="L9" s="29"/>
      <c r="M9" s="30"/>
      <c r="N9" s="7"/>
      <c r="O9" s="36">
        <f t="shared" si="1"/>
        <v>5.01</v>
      </c>
      <c r="P9" s="15"/>
      <c r="Q9" s="15"/>
      <c r="R9" s="15"/>
      <c r="S9" s="3"/>
    </row>
    <row r="10" spans="1:19" ht="21.75" customHeight="1" thickBot="1">
      <c r="A10" s="20">
        <v>27</v>
      </c>
      <c r="B10" s="79" t="str">
        <f>IF(ISERROR(VLOOKUP(A10,Teams!$A$2:$B$4678,2)),"",VLOOKUP(A10,Teams!$A$2:$B$4678,2))</f>
        <v>Steven Kruithof</v>
      </c>
      <c r="C10" s="115">
        <v>1</v>
      </c>
      <c r="D10" s="21">
        <v>1</v>
      </c>
      <c r="E10" s="81">
        <v>1</v>
      </c>
      <c r="F10" s="21">
        <v>1</v>
      </c>
      <c r="G10" s="82">
        <v>1</v>
      </c>
      <c r="H10" s="35">
        <v>1</v>
      </c>
      <c r="I10" s="81"/>
      <c r="J10" s="22">
        <v>2.97</v>
      </c>
      <c r="K10" s="26">
        <f t="shared" si="0"/>
        <v>2.97</v>
      </c>
      <c r="L10" s="29"/>
      <c r="M10" s="30"/>
      <c r="N10" s="7"/>
      <c r="O10" s="36">
        <f t="shared" si="1"/>
        <v>4.970000000000001</v>
      </c>
      <c r="P10" s="15"/>
      <c r="Q10" s="15"/>
      <c r="R10" s="15"/>
      <c r="S10" s="3"/>
    </row>
    <row r="11" spans="1:18" ht="21.75" customHeight="1" thickBot="1">
      <c r="A11" s="20">
        <v>10</v>
      </c>
      <c r="B11" s="79" t="str">
        <f>IF(ISERROR(VLOOKUP(A11,Teams!$A$2:$B$4678,2)),"",VLOOKUP(A11,Teams!$A$2:$B$4678,2))</f>
        <v>Don Westen</v>
      </c>
      <c r="C11" s="115">
        <v>1</v>
      </c>
      <c r="D11" s="21">
        <v>1</v>
      </c>
      <c r="E11" s="81">
        <v>1</v>
      </c>
      <c r="F11" s="21">
        <v>1</v>
      </c>
      <c r="G11" s="82">
        <v>1</v>
      </c>
      <c r="H11" s="35">
        <v>1</v>
      </c>
      <c r="I11" s="81"/>
      <c r="J11" s="22">
        <v>1.57</v>
      </c>
      <c r="K11" s="26">
        <f t="shared" si="0"/>
        <v>1.57</v>
      </c>
      <c r="L11" s="29"/>
      <c r="M11" s="30"/>
      <c r="N11" s="7"/>
      <c r="O11" s="36">
        <f t="shared" si="1"/>
        <v>3.5700000000000003</v>
      </c>
      <c r="P11" s="15"/>
      <c r="Q11" s="15"/>
      <c r="R11" s="15"/>
    </row>
    <row r="12" spans="1:19" s="3" customFormat="1" ht="21.75" customHeight="1" thickBot="1">
      <c r="A12" s="20">
        <v>9</v>
      </c>
      <c r="B12" s="79" t="str">
        <f>IF(ISERROR(VLOOKUP(A12,Teams!$A$2:$B$4678,2)),"",VLOOKUP(A12,Teams!$A$2:$B$4678,2))</f>
        <v>Dewayne Likens</v>
      </c>
      <c r="C12" s="115">
        <v>1</v>
      </c>
      <c r="D12" s="21">
        <v>1</v>
      </c>
      <c r="E12" s="81">
        <v>1</v>
      </c>
      <c r="F12" s="21">
        <v>1</v>
      </c>
      <c r="G12" s="82">
        <v>1</v>
      </c>
      <c r="H12" s="35">
        <v>1</v>
      </c>
      <c r="I12" s="81"/>
      <c r="J12" s="22">
        <v>1.29</v>
      </c>
      <c r="K12" s="26">
        <f t="shared" si="0"/>
        <v>1.29</v>
      </c>
      <c r="L12" s="29"/>
      <c r="M12" s="30"/>
      <c r="N12" s="7"/>
      <c r="O12" s="36">
        <f t="shared" si="1"/>
        <v>3.29</v>
      </c>
      <c r="P12" s="15"/>
      <c r="Q12" s="15"/>
      <c r="R12" s="15"/>
      <c r="S12" s="2"/>
    </row>
    <row r="13" spans="1:18" ht="21.75" customHeight="1" thickBot="1">
      <c r="A13" s="20">
        <v>12</v>
      </c>
      <c r="B13" s="79" t="str">
        <f>IF(ISERROR(VLOOKUP(A13,Teams!$A$2:$B$4678,2)),"",VLOOKUP(A13,Teams!$A$2:$B$4678,2))</f>
        <v>James Gardiner</v>
      </c>
      <c r="C13" s="115">
        <v>1</v>
      </c>
      <c r="D13" s="21">
        <v>1</v>
      </c>
      <c r="E13" s="81">
        <v>1</v>
      </c>
      <c r="F13" s="21">
        <v>1</v>
      </c>
      <c r="G13" s="82">
        <v>1</v>
      </c>
      <c r="H13" s="35">
        <v>0</v>
      </c>
      <c r="I13" s="81"/>
      <c r="J13" s="22">
        <v>0</v>
      </c>
      <c r="K13" s="26">
        <f t="shared" si="0"/>
        <v>0</v>
      </c>
      <c r="L13" s="29"/>
      <c r="M13" s="30"/>
      <c r="N13" s="7"/>
      <c r="O13" s="36">
        <f t="shared" si="1"/>
        <v>2</v>
      </c>
      <c r="P13" s="15"/>
      <c r="Q13" s="15"/>
      <c r="R13" s="15"/>
    </row>
    <row r="14" spans="1:18" ht="21.75" customHeight="1" thickBot="1">
      <c r="A14" s="20">
        <v>16</v>
      </c>
      <c r="B14" s="79" t="str">
        <f>IF(ISERROR(VLOOKUP(A14,Teams!$A$2:$B$4678,2)),"",VLOOKUP(A14,Teams!$A$2:$B$4678,2))</f>
        <v>Josh Beckman</v>
      </c>
      <c r="C14" s="115">
        <v>1</v>
      </c>
      <c r="D14" s="21">
        <v>1</v>
      </c>
      <c r="E14" s="81">
        <v>1</v>
      </c>
      <c r="F14" s="21">
        <v>1</v>
      </c>
      <c r="G14" s="82">
        <v>1</v>
      </c>
      <c r="H14" s="35">
        <v>0</v>
      </c>
      <c r="I14" s="81"/>
      <c r="J14" s="22">
        <v>0</v>
      </c>
      <c r="K14" s="26">
        <f t="shared" si="0"/>
        <v>0</v>
      </c>
      <c r="L14" s="29"/>
      <c r="M14" s="30"/>
      <c r="N14" s="7"/>
      <c r="O14" s="36">
        <f t="shared" si="1"/>
        <v>2</v>
      </c>
      <c r="P14" s="15"/>
      <c r="Q14" s="15"/>
      <c r="R14" s="15"/>
    </row>
    <row r="15" spans="1:18" ht="21.75" customHeight="1" thickBot="1">
      <c r="A15" s="20">
        <v>17</v>
      </c>
      <c r="B15" s="79" t="str">
        <f>IF(ISERROR(VLOOKUP(A15,Teams!$A$2:$B$4678,2)),"",VLOOKUP(A15,Teams!$A$2:$B$4678,2))</f>
        <v>Kelvin Jones</v>
      </c>
      <c r="C15" s="115">
        <v>1</v>
      </c>
      <c r="D15" s="21">
        <v>1</v>
      </c>
      <c r="E15" s="81">
        <v>1</v>
      </c>
      <c r="F15" s="21">
        <v>1</v>
      </c>
      <c r="G15" s="82">
        <v>1</v>
      </c>
      <c r="H15" s="35">
        <v>0</v>
      </c>
      <c r="I15" s="81"/>
      <c r="J15" s="22">
        <v>0</v>
      </c>
      <c r="K15" s="26">
        <f t="shared" si="0"/>
        <v>0</v>
      </c>
      <c r="L15" s="29"/>
      <c r="M15" s="30"/>
      <c r="N15" s="7"/>
      <c r="O15" s="36">
        <f t="shared" si="1"/>
        <v>2</v>
      </c>
      <c r="P15" s="15"/>
      <c r="Q15" s="15"/>
      <c r="R15" s="15"/>
    </row>
    <row r="16" spans="1:18" ht="21.75" customHeight="1" thickBot="1">
      <c r="A16" s="20">
        <v>19</v>
      </c>
      <c r="B16" s="79" t="str">
        <f>IF(ISERROR(VLOOKUP(A16,Teams!$A$2:$B$4678,2)),"",VLOOKUP(A16,Teams!$A$2:$B$4678,2))</f>
        <v>Larry Martin</v>
      </c>
      <c r="C16" s="115">
        <v>1</v>
      </c>
      <c r="D16" s="21">
        <v>1</v>
      </c>
      <c r="E16" s="81"/>
      <c r="F16" s="21">
        <v>1</v>
      </c>
      <c r="G16" s="82">
        <v>1</v>
      </c>
      <c r="H16" s="35">
        <v>0</v>
      </c>
      <c r="I16" s="81"/>
      <c r="J16" s="22">
        <v>0</v>
      </c>
      <c r="K16" s="26">
        <f t="shared" si="0"/>
        <v>0</v>
      </c>
      <c r="L16" s="29"/>
      <c r="M16" s="30"/>
      <c r="N16" s="7"/>
      <c r="O16" s="36">
        <f t="shared" si="1"/>
        <v>1</v>
      </c>
      <c r="P16" s="15"/>
      <c r="Q16" s="15"/>
      <c r="R16" s="15"/>
    </row>
    <row r="17" spans="1:18" ht="21.75" customHeight="1" thickBot="1">
      <c r="A17" s="20">
        <v>22</v>
      </c>
      <c r="B17" s="79" t="str">
        <f>IF(ISERROR(VLOOKUP(A17,Teams!$A$2:$B$4678,2)),"",VLOOKUP(A17,Teams!$A$2:$B$4678,2))</f>
        <v>Neal Warner</v>
      </c>
      <c r="C17" s="115"/>
      <c r="D17" s="21">
        <v>1</v>
      </c>
      <c r="E17" s="81">
        <v>1</v>
      </c>
      <c r="F17" s="21">
        <v>1</v>
      </c>
      <c r="G17" s="82">
        <v>1</v>
      </c>
      <c r="H17" s="35">
        <v>0</v>
      </c>
      <c r="I17" s="81"/>
      <c r="J17" s="22">
        <v>0</v>
      </c>
      <c r="K17" s="26">
        <f t="shared" si="0"/>
        <v>0</v>
      </c>
      <c r="L17" s="29"/>
      <c r="M17" s="30"/>
      <c r="N17" s="7"/>
      <c r="O17" s="36">
        <f t="shared" si="1"/>
        <v>2</v>
      </c>
      <c r="P17" s="15"/>
      <c r="Q17" s="15"/>
      <c r="R17" s="15"/>
    </row>
    <row r="18" spans="1:18" ht="21.75" customHeight="1" thickBot="1">
      <c r="A18" s="20">
        <v>24</v>
      </c>
      <c r="B18" s="79" t="str">
        <f>IF(ISERROR(VLOOKUP(A18,Teams!$A$2:$B$4678,2)),"",VLOOKUP(A18,Teams!$A$2:$B$4678,2))</f>
        <v>Paul Karow</v>
      </c>
      <c r="C18" s="115">
        <v>1</v>
      </c>
      <c r="D18" s="21">
        <v>1</v>
      </c>
      <c r="E18" s="81">
        <v>1</v>
      </c>
      <c r="F18" s="21">
        <v>1</v>
      </c>
      <c r="G18" s="82">
        <v>1</v>
      </c>
      <c r="H18" s="35">
        <v>0</v>
      </c>
      <c r="I18" s="81"/>
      <c r="J18" s="22">
        <v>0</v>
      </c>
      <c r="K18" s="26">
        <f t="shared" si="0"/>
        <v>0</v>
      </c>
      <c r="L18" s="29"/>
      <c r="M18" s="30"/>
      <c r="N18" s="7"/>
      <c r="O18" s="36">
        <f t="shared" si="1"/>
        <v>2</v>
      </c>
      <c r="P18" s="15"/>
      <c r="Q18" s="15"/>
      <c r="R18" s="15"/>
    </row>
    <row r="19" spans="1:18" ht="21.75" customHeight="1" thickBot="1">
      <c r="A19" s="20">
        <v>26</v>
      </c>
      <c r="B19" s="79" t="str">
        <f>IF(ISERROR(VLOOKUP(A19,Teams!$A$2:$B$4678,2)),"",VLOOKUP(A19,Teams!$A$2:$B$4678,2))</f>
        <v>Katrina Kruithof</v>
      </c>
      <c r="C19" s="115">
        <v>1</v>
      </c>
      <c r="D19" s="21">
        <v>1</v>
      </c>
      <c r="E19" s="81"/>
      <c r="F19" s="21">
        <v>1</v>
      </c>
      <c r="G19" s="82">
        <v>1</v>
      </c>
      <c r="H19" s="35">
        <v>0</v>
      </c>
      <c r="I19" s="81"/>
      <c r="J19" s="22">
        <v>0</v>
      </c>
      <c r="K19" s="26">
        <f t="shared" si="0"/>
        <v>0</v>
      </c>
      <c r="L19" s="29"/>
      <c r="M19" s="30"/>
      <c r="N19" s="7"/>
      <c r="O19" s="36">
        <f t="shared" si="1"/>
        <v>1</v>
      </c>
      <c r="P19" s="15"/>
      <c r="Q19" s="15"/>
      <c r="R19" s="15"/>
    </row>
    <row r="20" spans="1:18" ht="21.75" customHeight="1" thickBot="1">
      <c r="A20" s="20">
        <v>15</v>
      </c>
      <c r="B20" s="79" t="str">
        <f>IF(ISERROR(VLOOKUP(A20,Teams!$A$2:$B$4678,2)),"",VLOOKUP(A20,Teams!$A$2:$B$4678,2))</f>
        <v>Johnny Due</v>
      </c>
      <c r="C20" s="115"/>
      <c r="D20" s="21"/>
      <c r="E20" s="81">
        <v>1</v>
      </c>
      <c r="F20" s="21"/>
      <c r="G20" s="82"/>
      <c r="H20" s="35"/>
      <c r="I20" s="81"/>
      <c r="J20" s="22"/>
      <c r="K20" s="26"/>
      <c r="L20" s="29"/>
      <c r="M20" s="30"/>
      <c r="N20" s="7"/>
      <c r="O20" s="36">
        <f t="shared" si="1"/>
        <v>1</v>
      </c>
      <c r="P20" s="15"/>
      <c r="Q20" s="15"/>
      <c r="R20" s="15"/>
    </row>
    <row r="21" spans="1:18" ht="21.75" customHeight="1" thickBot="1">
      <c r="A21" s="20"/>
      <c r="B21" s="79"/>
      <c r="C21" s="115"/>
      <c r="D21" s="21"/>
      <c r="E21" s="81"/>
      <c r="F21" s="21"/>
      <c r="G21" s="82"/>
      <c r="H21" s="35"/>
      <c r="I21" s="81"/>
      <c r="J21" s="22"/>
      <c r="K21" s="26"/>
      <c r="L21" s="29"/>
      <c r="M21" s="30"/>
      <c r="N21" s="7"/>
      <c r="O21" s="36"/>
      <c r="P21" s="15"/>
      <c r="Q21" s="15"/>
      <c r="R21" s="15"/>
    </row>
    <row r="22" spans="1:18" ht="21.75" customHeight="1" thickBot="1">
      <c r="A22" s="20"/>
      <c r="B22" s="79"/>
      <c r="C22" s="115"/>
      <c r="D22" s="21"/>
      <c r="E22" s="81"/>
      <c r="F22" s="21"/>
      <c r="G22" s="82"/>
      <c r="H22" s="35"/>
      <c r="I22" s="81"/>
      <c r="J22" s="22"/>
      <c r="K22" s="26"/>
      <c r="L22" s="29"/>
      <c r="M22" s="30"/>
      <c r="N22" s="7"/>
      <c r="O22" s="36"/>
      <c r="P22" s="15"/>
      <c r="Q22" s="15"/>
      <c r="R22" s="15"/>
    </row>
    <row r="23" spans="1:18" ht="21.75" customHeight="1" thickBot="1">
      <c r="A23" s="20"/>
      <c r="B23" s="79"/>
      <c r="C23" s="115"/>
      <c r="D23" s="21"/>
      <c r="E23" s="81"/>
      <c r="F23" s="21"/>
      <c r="G23" s="82"/>
      <c r="H23" s="35"/>
      <c r="I23" s="81"/>
      <c r="J23" s="22"/>
      <c r="K23" s="26"/>
      <c r="L23" s="29"/>
      <c r="M23" s="30"/>
      <c r="N23" s="7"/>
      <c r="O23" s="36"/>
      <c r="P23" s="15"/>
      <c r="Q23" s="15"/>
      <c r="R23" s="15"/>
    </row>
    <row r="24" spans="1:18" ht="21.75" customHeight="1" thickBot="1">
      <c r="A24" s="20"/>
      <c r="B24" s="79"/>
      <c r="C24" s="115"/>
      <c r="D24" s="21"/>
      <c r="E24" s="81"/>
      <c r="F24" s="21"/>
      <c r="G24" s="82"/>
      <c r="H24" s="35"/>
      <c r="I24" s="81"/>
      <c r="J24" s="22"/>
      <c r="K24" s="26"/>
      <c r="L24" s="29"/>
      <c r="M24" s="30"/>
      <c r="N24" s="7"/>
      <c r="O24" s="36"/>
      <c r="P24" s="15"/>
      <c r="Q24" s="15"/>
      <c r="R24" s="15"/>
    </row>
    <row r="25" spans="1:18" ht="21.75" customHeight="1" thickBot="1">
      <c r="A25" s="20"/>
      <c r="B25" s="79"/>
      <c r="C25" s="115"/>
      <c r="D25" s="21"/>
      <c r="E25" s="81"/>
      <c r="F25" s="21"/>
      <c r="G25" s="82"/>
      <c r="H25" s="35"/>
      <c r="I25" s="81"/>
      <c r="J25" s="22"/>
      <c r="K25" s="26"/>
      <c r="L25" s="29"/>
      <c r="M25" s="30"/>
      <c r="N25" s="7"/>
      <c r="O25" s="36"/>
      <c r="P25" s="15"/>
      <c r="Q25" s="15"/>
      <c r="R25" s="15"/>
    </row>
    <row r="26" spans="1:18" ht="24.75" customHeight="1" thickBot="1">
      <c r="A26" s="20"/>
      <c r="B26" s="79" t="s">
        <v>29</v>
      </c>
      <c r="C26" s="115"/>
      <c r="D26" s="21">
        <f>SUM(D5:D25)</f>
        <v>15</v>
      </c>
      <c r="E26" s="81">
        <f>SUM(E5:E25)</f>
        <v>14</v>
      </c>
      <c r="F26" s="21">
        <f>SUM(F5:F25)</f>
        <v>15</v>
      </c>
      <c r="G26" s="21">
        <f>SUM(G5:G25)</f>
        <v>15</v>
      </c>
      <c r="H26" s="21">
        <f>SUM(H5:H25)</f>
        <v>19</v>
      </c>
      <c r="I26" s="81">
        <f>SUM(I11:I25)</f>
        <v>0</v>
      </c>
      <c r="J26" s="22">
        <f>SUM(J5:J25)</f>
        <v>40.07</v>
      </c>
      <c r="K26" s="26">
        <f>J26-L26</f>
        <v>40.07</v>
      </c>
      <c r="L26" s="21">
        <f>SUM(L11:L25)</f>
        <v>0</v>
      </c>
      <c r="M26" s="30"/>
      <c r="N26" s="7"/>
      <c r="O26" s="22">
        <f>SUM(O5:O25)</f>
        <v>69.07</v>
      </c>
      <c r="P26" s="15">
        <f>SUM(P11:P25)</f>
        <v>0</v>
      </c>
      <c r="Q26" s="15">
        <f>SUM(Q11:Q25)</f>
        <v>0</v>
      </c>
      <c r="R26" s="15">
        <f>SUM(R11:R25)</f>
        <v>0</v>
      </c>
    </row>
    <row r="27" ht="24.75" customHeight="1"/>
  </sheetData>
  <sheetProtection/>
  <printOptions/>
  <pageMargins left="0" right="0" top="0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Bill Ramsey</cp:lastModifiedBy>
  <cp:lastPrinted>2024-06-03T11:41:17Z</cp:lastPrinted>
  <dcterms:created xsi:type="dcterms:W3CDTF">2007-01-18T14:11:43Z</dcterms:created>
  <dcterms:modified xsi:type="dcterms:W3CDTF">2024-06-03T11:48:11Z</dcterms:modified>
  <cp:category/>
  <cp:version/>
  <cp:contentType/>
  <cp:contentStatus/>
</cp:coreProperties>
</file>