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MCB Industries\LS-Orange Info\EB Info\"/>
    </mc:Choice>
  </mc:AlternateContent>
  <xr:revisionPtr revIDLastSave="0" documentId="8_{F835931D-383C-4EE9-8D84-CB138EC224BC}" xr6:coauthVersionLast="43" xr6:coauthVersionMax="43" xr10:uidLastSave="{00000000-0000-0000-0000-000000000000}"/>
  <bookViews>
    <workbookView xWindow="0" yWindow="0" windowWidth="19410" windowHeight="8910" xr2:uid="{7C4087BF-0BAC-4F87-9FCF-17F4C3D066BD}"/>
  </bookViews>
  <sheets>
    <sheet name="Sheet2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C11" i="2"/>
  <c r="D6" i="2" l="1"/>
  <c r="D13" i="2" s="1"/>
  <c r="K12" i="2"/>
  <c r="L12" i="2" s="1"/>
  <c r="M12" i="2" s="1"/>
  <c r="K11" i="2"/>
  <c r="L11" i="2" s="1"/>
  <c r="M11" i="2" s="1"/>
  <c r="K10" i="2"/>
  <c r="L10" i="2" s="1"/>
  <c r="M10" i="2" s="1"/>
  <c r="K9" i="2"/>
  <c r="L9" i="2" s="1"/>
  <c r="M9" i="2" s="1"/>
  <c r="K8" i="2"/>
  <c r="L8" i="2" s="1"/>
  <c r="M8" i="2" s="1"/>
  <c r="K7" i="2"/>
  <c r="L7" i="2" s="1"/>
  <c r="M7" i="2" s="1"/>
  <c r="C6" i="2"/>
  <c r="C13" i="2" s="1"/>
  <c r="C14" i="2" l="1"/>
  <c r="C15" i="2"/>
  <c r="C17" i="2" s="1"/>
  <c r="C19" i="2" s="1"/>
  <c r="C21" i="2" s="1"/>
  <c r="D14" i="2"/>
  <c r="D15" i="2"/>
  <c r="D17" i="2" s="1"/>
  <c r="D19" i="2" s="1"/>
  <c r="D21" i="2" s="1"/>
  <c r="H9" i="2" s="1"/>
  <c r="H11" i="2" l="1"/>
  <c r="H10" i="2"/>
  <c r="H7" i="2"/>
  <c r="H8" i="2"/>
  <c r="G11" i="2"/>
  <c r="G10" i="2"/>
  <c r="G7" i="2"/>
  <c r="G9" i="2"/>
  <c r="G8" i="2"/>
</calcChain>
</file>

<file path=xl/sharedStrings.xml><?xml version="1.0" encoding="utf-8"?>
<sst xmlns="http://schemas.openxmlformats.org/spreadsheetml/2006/main" count="37" uniqueCount="36">
  <si>
    <t>SAE J429 Grade 2</t>
  </si>
  <si>
    <t>ASTM F593C</t>
  </si>
  <si>
    <t>SAE J429 Grade 5</t>
  </si>
  <si>
    <t>ASTM F593P</t>
  </si>
  <si>
    <t>Superdooper Bolt</t>
  </si>
  <si>
    <t>Proof or</t>
  </si>
  <si>
    <t>Yield</t>
  </si>
  <si>
    <t>Clamp Load per</t>
  </si>
  <si>
    <t>per bolt</t>
  </si>
  <si>
    <t>safety</t>
  </si>
  <si>
    <t>75% for</t>
  </si>
  <si>
    <t>Bolted Joint</t>
  </si>
  <si>
    <t>Total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</si>
  <si>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75% bolt clamp load &gt; F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per bolt</t>
    </r>
  </si>
  <si>
    <t>Boeing 737-900</t>
  </si>
  <si>
    <t>Airbus 380-800</t>
  </si>
  <si>
    <t>Tire Pressure (psi)</t>
  </si>
  <si>
    <t>Wheel Load (lbs)</t>
  </si>
  <si>
    <r>
      <t>Tire Contact Area (in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</si>
  <si>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Traction Friction  (</t>
    </r>
    <r>
      <rPr>
        <i/>
        <sz val="8"/>
        <color theme="1"/>
        <rFont val="Calibri"/>
        <family val="2"/>
        <scheme val="minor"/>
      </rPr>
      <t>assumption</t>
    </r>
    <r>
      <rPr>
        <sz val="11"/>
        <color theme="1"/>
        <rFont val="Calibri"/>
        <family val="2"/>
        <scheme val="minor"/>
      </rPr>
      <t>)</t>
    </r>
  </si>
  <si>
    <t>Load from tire</t>
  </si>
  <si>
    <t>Max traction force tire to fixture</t>
  </si>
  <si>
    <t>Max friction force tire to fixture</t>
  </si>
  <si>
    <t>traction force - friction resistance</t>
  </si>
  <si>
    <t>total bolt clamp force for fixture</t>
  </si>
  <si>
    <t># of bolts per fixture</t>
  </si>
  <si>
    <t>clamp load/bolt</t>
  </si>
  <si>
    <r>
      <t>12" Φ Light Fixture Area (in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</si>
  <si>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EB 83A Bolt Pass/Fail  </t>
  </si>
  <si>
    <r>
      <t xml:space="preserve">Coefficient of Friction </t>
    </r>
    <r>
      <rPr>
        <sz val="9"/>
        <color theme="1"/>
        <rFont val="Calibri"/>
        <family val="2"/>
        <scheme val="minor"/>
      </rPr>
      <t xml:space="preserve"> (faying surfaces)</t>
    </r>
  </si>
  <si>
    <t>380-800</t>
  </si>
  <si>
    <t>Airbus</t>
  </si>
  <si>
    <t xml:space="preserve">Boeing </t>
  </si>
  <si>
    <t>ENTER</t>
  </si>
  <si>
    <t>Coefficient</t>
  </si>
  <si>
    <t>of Friction: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</si>
</sst>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166" fontId="0" fillId="0" borderId="0" xfId="0" applyNumberFormat="1" applyFill="1"/>
    <xf numFmtId="166" fontId="7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6">
    <dxf>
      <fill>
        <patternFill>
          <bgColor rgb="FFD36D4D"/>
        </patternFill>
      </fill>
    </dxf>
    <dxf>
      <fill>
        <patternFill>
          <bgColor theme="9" tint="0.39994506668294322"/>
        </patternFill>
      </fill>
    </dxf>
    <dxf>
      <fill>
        <patternFill>
          <bgColor rgb="FFD36D4D"/>
        </patternFill>
      </fill>
    </dxf>
    <dxf>
      <fill>
        <patternFill>
          <bgColor theme="9" tint="0.39994506668294322"/>
        </patternFill>
      </fill>
    </dxf>
    <dxf>
      <fill>
        <patternFill>
          <bgColor rgb="FFD36D4D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D36D4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9BE7-BFD8-4DA1-B5BD-B6929187139F}">
  <dimension ref="B1:M30"/>
  <sheetViews>
    <sheetView tabSelected="1" topLeftCell="A4" workbookViewId="0">
      <selection activeCell="F19" sqref="F19"/>
    </sheetView>
  </sheetViews>
  <sheetFormatPr defaultRowHeight="15" x14ac:dyDescent="0.25"/>
  <cols>
    <col min="1" max="1" width="1.140625" customWidth="1"/>
    <col min="2" max="2" width="34.28515625" customWidth="1"/>
    <col min="3" max="4" width="15.7109375" customWidth="1"/>
    <col min="5" max="5" width="4" customWidth="1"/>
    <col min="6" max="6" width="18.42578125" customWidth="1"/>
    <col min="7" max="8" width="15.7109375" customWidth="1"/>
    <col min="9" max="9" width="4" customWidth="1"/>
    <col min="10" max="10" width="9.7109375" customWidth="1"/>
    <col min="11" max="11" width="10" customWidth="1"/>
    <col min="12" max="12" width="10.7109375" customWidth="1"/>
  </cols>
  <sheetData>
    <row r="1" spans="2:13" ht="18.75" x14ac:dyDescent="0.3">
      <c r="F1" s="12" t="s">
        <v>28</v>
      </c>
    </row>
    <row r="2" spans="2:13" x14ac:dyDescent="0.25">
      <c r="C2" s="1" t="s">
        <v>15</v>
      </c>
      <c r="D2" s="1" t="s">
        <v>14</v>
      </c>
    </row>
    <row r="3" spans="2:13" ht="18.75" x14ac:dyDescent="0.35">
      <c r="J3" s="4" t="s">
        <v>13</v>
      </c>
      <c r="L3" s="2"/>
      <c r="M3" s="2"/>
    </row>
    <row r="4" spans="2:13" x14ac:dyDescent="0.25">
      <c r="B4" t="s">
        <v>17</v>
      </c>
      <c r="C4">
        <v>59400</v>
      </c>
      <c r="D4">
        <v>44496</v>
      </c>
      <c r="G4" s="1" t="s">
        <v>31</v>
      </c>
      <c r="H4" s="1" t="s">
        <v>32</v>
      </c>
      <c r="L4" s="2"/>
      <c r="M4" s="2"/>
    </row>
    <row r="5" spans="2:13" x14ac:dyDescent="0.25">
      <c r="B5" t="s">
        <v>16</v>
      </c>
      <c r="C5">
        <v>218</v>
      </c>
      <c r="D5">
        <v>204</v>
      </c>
      <c r="F5" s="4"/>
      <c r="G5" s="1" t="s">
        <v>30</v>
      </c>
      <c r="H5" s="1" t="s">
        <v>14</v>
      </c>
      <c r="J5" s="6" t="s">
        <v>5</v>
      </c>
      <c r="K5" s="5" t="s">
        <v>7</v>
      </c>
      <c r="L5" s="5" t="s">
        <v>10</v>
      </c>
      <c r="M5" s="5" t="s">
        <v>11</v>
      </c>
    </row>
    <row r="6" spans="2:13" ht="17.25" x14ac:dyDescent="0.25">
      <c r="B6" t="s">
        <v>18</v>
      </c>
      <c r="C6" s="9">
        <f>C4/C5</f>
        <v>272.47706422018348</v>
      </c>
      <c r="D6" s="9">
        <f>D4/D5</f>
        <v>218.11764705882354</v>
      </c>
      <c r="F6" s="4"/>
      <c r="J6" s="6" t="s">
        <v>6</v>
      </c>
      <c r="K6" s="6" t="s">
        <v>8</v>
      </c>
      <c r="L6" s="6" t="s">
        <v>9</v>
      </c>
      <c r="M6" s="6" t="s">
        <v>12</v>
      </c>
    </row>
    <row r="7" spans="2:13" x14ac:dyDescent="0.25">
      <c r="F7" s="4" t="s">
        <v>0</v>
      </c>
      <c r="G7" t="str">
        <f>IF(L7 &gt;$C$21,"pass","fail")</f>
        <v>pass</v>
      </c>
      <c r="H7" t="str">
        <f>IF(L7 &gt;$D$21,"pass","fail")</f>
        <v>pass</v>
      </c>
      <c r="J7" s="2">
        <v>55000</v>
      </c>
      <c r="K7" s="2">
        <f t="shared" ref="K7:K12" si="0">J7*0.0775</f>
        <v>4262.5</v>
      </c>
      <c r="L7" s="2">
        <f t="shared" ref="L7:L12" si="1">K7*0.75</f>
        <v>3196.875</v>
      </c>
      <c r="M7" s="3">
        <f t="shared" ref="M7:M12" si="2">L7*6</f>
        <v>19181.25</v>
      </c>
    </row>
    <row r="8" spans="2:13" ht="17.25" x14ac:dyDescent="0.25">
      <c r="B8" t="s">
        <v>27</v>
      </c>
      <c r="C8">
        <v>113</v>
      </c>
      <c r="D8">
        <v>113</v>
      </c>
      <c r="F8" s="4" t="s">
        <v>1</v>
      </c>
      <c r="G8" t="str">
        <f>IF(L8 &gt;$C$21,"pass","fail")</f>
        <v>pass</v>
      </c>
      <c r="H8" t="str">
        <f>IF(L8 &gt;$D$21,"pass","fail")</f>
        <v>pass</v>
      </c>
      <c r="J8" s="2">
        <v>65000</v>
      </c>
      <c r="K8" s="2">
        <f t="shared" si="0"/>
        <v>5037.5</v>
      </c>
      <c r="L8" s="2">
        <f t="shared" si="1"/>
        <v>3778.125</v>
      </c>
      <c r="M8" s="3">
        <f t="shared" si="2"/>
        <v>22668.75</v>
      </c>
    </row>
    <row r="9" spans="2:13" x14ac:dyDescent="0.25">
      <c r="B9" t="s">
        <v>19</v>
      </c>
      <c r="C9">
        <v>0.8</v>
      </c>
      <c r="D9">
        <v>0.8</v>
      </c>
      <c r="F9" s="4" t="s">
        <v>2</v>
      </c>
      <c r="G9" t="str">
        <f>IF(L9 &gt;$C$21,"pass","fail")</f>
        <v>pass</v>
      </c>
      <c r="H9" t="str">
        <f>IF(L9 &gt;$D$21,"pass","fail")</f>
        <v>pass</v>
      </c>
      <c r="J9" s="2">
        <v>85000</v>
      </c>
      <c r="K9" s="2">
        <f t="shared" si="0"/>
        <v>6587.5</v>
      </c>
      <c r="L9" s="2">
        <f t="shared" si="1"/>
        <v>4940.625</v>
      </c>
      <c r="M9" s="3">
        <f t="shared" si="2"/>
        <v>29643.75</v>
      </c>
    </row>
    <row r="10" spans="2:13" x14ac:dyDescent="0.25">
      <c r="F10" s="4" t="s">
        <v>3</v>
      </c>
      <c r="G10" t="str">
        <f>IF(L10 &gt;$C$21,"pass","fail")</f>
        <v>pass</v>
      </c>
      <c r="H10" t="str">
        <f>IF(L10 &gt;$D$21,"pass","fail")</f>
        <v>pass</v>
      </c>
      <c r="J10" s="2">
        <v>90000</v>
      </c>
      <c r="K10" s="2">
        <f t="shared" si="0"/>
        <v>6975</v>
      </c>
      <c r="L10" s="2">
        <f t="shared" si="1"/>
        <v>5231.25</v>
      </c>
      <c r="M10" s="3">
        <f t="shared" si="2"/>
        <v>31387.5</v>
      </c>
    </row>
    <row r="11" spans="2:13" x14ac:dyDescent="0.25">
      <c r="B11" t="s">
        <v>29</v>
      </c>
      <c r="C11" s="15">
        <f>H16</f>
        <v>0.45</v>
      </c>
      <c r="D11" s="15">
        <f>H16</f>
        <v>0.45</v>
      </c>
      <c r="F11" s="4" t="s">
        <v>4</v>
      </c>
      <c r="G11" t="str">
        <f>IF(L11 &gt;$C$21,"pass","fail")</f>
        <v>pass</v>
      </c>
      <c r="H11" t="str">
        <f>IF(L11 &gt;$D$21,"pass","fail")</f>
        <v>pass</v>
      </c>
      <c r="I11" s="5"/>
      <c r="J11" s="2">
        <v>150000</v>
      </c>
      <c r="K11" s="2">
        <f t="shared" si="0"/>
        <v>11625</v>
      </c>
      <c r="L11" s="2">
        <f t="shared" si="1"/>
        <v>8718.75</v>
      </c>
      <c r="M11" s="3">
        <f t="shared" si="2"/>
        <v>52312.5</v>
      </c>
    </row>
    <row r="12" spans="2:13" x14ac:dyDescent="0.25">
      <c r="B12" s="11"/>
      <c r="F12" s="4"/>
      <c r="H12" s="6"/>
      <c r="I12" s="6"/>
      <c r="J12" s="2">
        <v>235000</v>
      </c>
      <c r="K12" s="2">
        <f t="shared" si="0"/>
        <v>18212.5</v>
      </c>
      <c r="L12" s="3">
        <f t="shared" si="1"/>
        <v>13659.375</v>
      </c>
      <c r="M12" s="3">
        <f t="shared" si="2"/>
        <v>81956.25</v>
      </c>
    </row>
    <row r="13" spans="2:13" x14ac:dyDescent="0.25">
      <c r="B13" t="s">
        <v>20</v>
      </c>
      <c r="C13" s="10">
        <f>C4*(C8/C6)</f>
        <v>24634</v>
      </c>
      <c r="D13" s="10">
        <f>D4*(D8/D6)</f>
        <v>23052</v>
      </c>
      <c r="H13" s="2"/>
      <c r="I13" s="2"/>
    </row>
    <row r="14" spans="2:13" ht="15.75" x14ac:dyDescent="0.25">
      <c r="B14" t="s">
        <v>21</v>
      </c>
      <c r="C14" s="10">
        <f>C13*C9</f>
        <v>19707.2</v>
      </c>
      <c r="D14" s="10">
        <f>D13*D9</f>
        <v>18441.600000000002</v>
      </c>
      <c r="G14" s="14" t="s">
        <v>33</v>
      </c>
      <c r="J14" s="2"/>
      <c r="K14" s="3"/>
    </row>
    <row r="15" spans="2:13" ht="15.75" x14ac:dyDescent="0.25">
      <c r="B15" t="s">
        <v>22</v>
      </c>
      <c r="C15" s="10">
        <f>C13*C11</f>
        <v>11085.300000000001</v>
      </c>
      <c r="D15" s="10">
        <f>D13*D11</f>
        <v>10373.4</v>
      </c>
      <c r="F15" s="8"/>
      <c r="G15" s="13" t="s">
        <v>34</v>
      </c>
      <c r="J15" s="2"/>
      <c r="K15" s="3"/>
    </row>
    <row r="16" spans="2:13" ht="15.75" x14ac:dyDescent="0.25">
      <c r="G16" s="14" t="s">
        <v>35</v>
      </c>
      <c r="H16" s="16">
        <v>0.45</v>
      </c>
      <c r="J16" s="2"/>
      <c r="K16" s="3"/>
    </row>
    <row r="17" spans="2:11" x14ac:dyDescent="0.25">
      <c r="B17" t="s">
        <v>23</v>
      </c>
      <c r="C17" s="10">
        <f>C14-C15</f>
        <v>8621.9</v>
      </c>
      <c r="D17" s="10">
        <f>D14-D15</f>
        <v>8068.2000000000025</v>
      </c>
      <c r="J17" s="2"/>
      <c r="K17" s="3"/>
    </row>
    <row r="18" spans="2:11" x14ac:dyDescent="0.25">
      <c r="J18" s="7"/>
      <c r="K18" s="3"/>
    </row>
    <row r="19" spans="2:11" x14ac:dyDescent="0.25">
      <c r="B19" t="s">
        <v>24</v>
      </c>
      <c r="C19" s="10">
        <f>C17/C11</f>
        <v>19159.777777777777</v>
      </c>
      <c r="D19" s="10">
        <f>D17/D11</f>
        <v>17929.333333333339</v>
      </c>
    </row>
    <row r="20" spans="2:11" x14ac:dyDescent="0.25">
      <c r="B20" t="s">
        <v>25</v>
      </c>
      <c r="C20">
        <v>6</v>
      </c>
      <c r="D20">
        <v>6</v>
      </c>
    </row>
    <row r="21" spans="2:11" x14ac:dyDescent="0.25">
      <c r="B21" t="s">
        <v>26</v>
      </c>
      <c r="C21" s="10">
        <f>C19/C20</f>
        <v>3193.2962962962961</v>
      </c>
      <c r="D21" s="10">
        <f>D19/D20</f>
        <v>2988.2222222222231</v>
      </c>
    </row>
    <row r="23" spans="2:11" x14ac:dyDescent="0.25">
      <c r="B23" s="4"/>
    </row>
    <row r="24" spans="2:11" x14ac:dyDescent="0.25">
      <c r="B24" s="4"/>
    </row>
    <row r="25" spans="2:11" x14ac:dyDescent="0.25">
      <c r="B25" s="4"/>
    </row>
    <row r="26" spans="2:11" x14ac:dyDescent="0.25">
      <c r="B26" s="4"/>
    </row>
    <row r="27" spans="2:11" x14ac:dyDescent="0.25">
      <c r="B27" s="4"/>
    </row>
    <row r="28" spans="2:11" x14ac:dyDescent="0.25">
      <c r="B28" s="4"/>
    </row>
    <row r="29" spans="2:11" x14ac:dyDescent="0.25">
      <c r="B29" s="4"/>
    </row>
    <row r="30" spans="2:11" x14ac:dyDescent="0.25">
      <c r="B30" s="4"/>
    </row>
  </sheetData>
  <conditionalFormatting sqref="C25:D29">
    <cfRule type="cellIs" dxfId="5" priority="5" operator="equal">
      <formula>"pass"</formula>
    </cfRule>
    <cfRule type="cellIs" dxfId="4" priority="6" operator="equal">
      <formula>"fail"</formula>
    </cfRule>
  </conditionalFormatting>
  <conditionalFormatting sqref="G7:G11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H7:H11">
    <cfRule type="cellIs" dxfId="1" priority="1" operator="equal">
      <formula>"pass"</formula>
    </cfRule>
    <cfRule type="cellIs" dxfId="0" priority="2" operator="equal">
      <formula>"fail"</formula>
    </cfRule>
  </conditionalFormatting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</dc:creator>
  <cp:lastModifiedBy>Mary B</cp:lastModifiedBy>
  <cp:lastPrinted>2019-02-14T21:45:35Z</cp:lastPrinted>
  <dcterms:created xsi:type="dcterms:W3CDTF">2018-06-12T18:33:12Z</dcterms:created>
  <dcterms:modified xsi:type="dcterms:W3CDTF">2019-06-13T21:41:07Z</dcterms:modified>
</cp:coreProperties>
</file>