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853\AC\Temp\"/>
    </mc:Choice>
  </mc:AlternateContent>
  <xr:revisionPtr revIDLastSave="0" documentId="8_{BE99B30A-6112-409B-A893-0763A5270F22}" xr6:coauthVersionLast="47" xr6:coauthVersionMax="47" xr10:uidLastSave="{00000000-0000-0000-0000-000000000000}"/>
  <bookViews>
    <workbookView xWindow="-60" yWindow="-60" windowWidth="15480" windowHeight="11640" firstSheet="1" activeTab="1" xr2:uid="{00000000-000D-0000-FFFF-FFFF00000000}"/>
  </bookViews>
  <sheets>
    <sheet name="Sheet1" sheetId="2" r:id="rId1"/>
    <sheet name="FCAWKSH22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  <c r="I6" i="2"/>
  <c r="F14" i="2"/>
  <c r="I14" i="2"/>
  <c r="I26" i="2"/>
  <c r="F13" i="2"/>
  <c r="I13" i="2"/>
  <c r="I29" i="2"/>
  <c r="I23" i="1"/>
  <c r="I6" i="1"/>
  <c r="F14" i="1"/>
  <c r="I14" i="1"/>
  <c r="M39" i="1" s="1"/>
  <c r="M43" i="1"/>
  <c r="F13" i="1"/>
  <c r="I13" i="1"/>
  <c r="I29" i="1"/>
  <c r="I17" i="2"/>
  <c r="I19" i="2"/>
  <c r="I17" i="1"/>
  <c r="I19" i="1"/>
  <c r="I27" i="1"/>
  <c r="M41" i="2"/>
  <c r="M44" i="1"/>
  <c r="M45" i="1"/>
  <c r="M46" i="1"/>
  <c r="M47" i="1"/>
  <c r="M38" i="1"/>
  <c r="M40" i="1"/>
  <c r="M48" i="1"/>
  <c r="M49" i="1"/>
  <c r="I25" i="1"/>
  <c r="I20" i="1"/>
  <c r="I25" i="2"/>
  <c r="I27" i="2"/>
  <c r="I28" i="2" s="1"/>
  <c r="I30" i="2" s="1"/>
  <c r="I32" i="2" s="1"/>
  <c r="I34" i="2" s="1"/>
  <c r="M40" i="2"/>
  <c r="M42" i="2"/>
  <c r="I20" i="2"/>
  <c r="M51" i="1"/>
  <c r="I26" i="1"/>
  <c r="I28" i="1"/>
  <c r="I30" i="1" s="1"/>
  <c r="I32" i="1"/>
  <c r="I34" i="1"/>
  <c r="I36" i="1"/>
</calcChain>
</file>

<file path=xl/sharedStrings.xml><?xml version="1.0" encoding="utf-8"?>
<sst xmlns="http://schemas.openxmlformats.org/spreadsheetml/2006/main" count="149" uniqueCount="77">
  <si>
    <t>Forest Conservation Worksheet 2.2</t>
  </si>
  <si>
    <t>Net Tract Area</t>
  </si>
  <si>
    <t>A.</t>
  </si>
  <si>
    <t>Total Tract Area</t>
  </si>
  <si>
    <t>A =</t>
  </si>
  <si>
    <t>B.</t>
  </si>
  <si>
    <t>Deductions</t>
  </si>
  <si>
    <t>B =</t>
  </si>
  <si>
    <t>C.</t>
  </si>
  <si>
    <t>C =</t>
  </si>
  <si>
    <t>Land Use Category</t>
  </si>
  <si>
    <t>Input the number "1" under the appropriate land use</t>
  </si>
  <si>
    <t>zoning, and limit to only one entry</t>
  </si>
  <si>
    <t>ARA</t>
  </si>
  <si>
    <t>MDR</t>
  </si>
  <si>
    <t>IDA</t>
  </si>
  <si>
    <t>HDR</t>
  </si>
  <si>
    <t>MPD</t>
  </si>
  <si>
    <t>CIA</t>
  </si>
  <si>
    <t>D.</t>
  </si>
  <si>
    <t xml:space="preserve">Afforestation Threshold (   Net Tract Area x </t>
  </si>
  <si>
    <t>)</t>
  </si>
  <si>
    <t>D =</t>
  </si>
  <si>
    <t>E.</t>
  </si>
  <si>
    <t>Conservation Threshold (   Net Tract Area x</t>
  </si>
  <si>
    <t>E =</t>
  </si>
  <si>
    <t>Existing Forest Cover</t>
  </si>
  <si>
    <t>F.</t>
  </si>
  <si>
    <t>Existing Forest Cover within the Net Tract Area</t>
  </si>
  <si>
    <t>F =</t>
  </si>
  <si>
    <t>G.</t>
  </si>
  <si>
    <t>Area of Forest Above Conservation Threshold</t>
  </si>
  <si>
    <t>G =</t>
  </si>
  <si>
    <t>Break Even Point</t>
  </si>
  <si>
    <t>H.</t>
  </si>
  <si>
    <t xml:space="preserve">Break Even Point </t>
  </si>
  <si>
    <t>H =</t>
  </si>
  <si>
    <t>I.</t>
  </si>
  <si>
    <t>Forest Clearing Permitted Without Mitigation</t>
  </si>
  <si>
    <t>I =</t>
  </si>
  <si>
    <t>Proposed Forest Clearing</t>
  </si>
  <si>
    <t>J.</t>
  </si>
  <si>
    <t>Total Area of Forest to be Cleared</t>
  </si>
  <si>
    <t>J =</t>
  </si>
  <si>
    <t>K.</t>
  </si>
  <si>
    <t>Total Area of Forest to be Retained</t>
  </si>
  <si>
    <t>K =</t>
  </si>
  <si>
    <t>Planting Requirements</t>
  </si>
  <si>
    <t>L.</t>
  </si>
  <si>
    <t>Reforestation for Clearing Above the Conservation Threshold</t>
  </si>
  <si>
    <t>L =</t>
  </si>
  <si>
    <t>M.</t>
  </si>
  <si>
    <t>Reforestation for Clearing Below the Conservation Threshold</t>
  </si>
  <si>
    <t>M =</t>
  </si>
  <si>
    <t>N.</t>
  </si>
  <si>
    <t>Credit for Retention above the Conservation Threshold</t>
  </si>
  <si>
    <t>N =</t>
  </si>
  <si>
    <t>P.</t>
  </si>
  <si>
    <t>Total Reforestation Required</t>
  </si>
  <si>
    <t>P =</t>
  </si>
  <si>
    <t>Q.</t>
  </si>
  <si>
    <t xml:space="preserve">Total Afforestation Required </t>
  </si>
  <si>
    <t>Q =</t>
  </si>
  <si>
    <t>R.</t>
  </si>
  <si>
    <t>Total Planting Requirement</t>
  </si>
  <si>
    <t>R =</t>
  </si>
  <si>
    <t>Sq. Ft.</t>
  </si>
  <si>
    <t>PIL</t>
  </si>
  <si>
    <t>or</t>
  </si>
  <si>
    <t>**PIL Calculation</t>
  </si>
  <si>
    <t>Convert Planting Requirement to:</t>
  </si>
  <si>
    <t>If Project is inside a Priority Funding Area:</t>
  </si>
  <si>
    <t>If Project is outside of a Priority Funding Area:</t>
  </si>
  <si>
    <t>GreaterT</t>
  </si>
  <si>
    <t>subT</t>
  </si>
  <si>
    <t>SubR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</si>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</sst>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\ ;\(&quot;$&quot;#,##0\)"/>
  </numFmts>
  <fonts count="7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</font>
    <font>
      <b/>
      <sz val="14"/>
      <name val="Arial"/>
    </font>
    <font>
      <sz val="8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</borders>
  <cellStyleXfs count="8">
    <xf numFmtId="0" fontId="0" fillId="0" borderId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6" fillId="0" borderId="1" applyNumberFormat="0" applyFont="0" applyBorder="0" applyAlignment="0" applyProtection="0"/>
  </cellStyleXfs>
  <cellXfs count="16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Border="1"/>
    <xf numFmtId="9" fontId="0" fillId="0" borderId="0" xfId="0" applyNumberFormat="1" applyFont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3" fillId="0" borderId="0" xfId="0" applyFont="1" applyBorder="1"/>
    <xf numFmtId="2" fontId="0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/>
      <protection locked="0"/>
    </xf>
    <xf numFmtId="2" fontId="0" fillId="0" borderId="2" xfId="0" applyNumberFormat="1" applyFont="1" applyFill="1" applyBorder="1" applyAlignment="1" applyProtection="1">
      <alignment horizontal="center"/>
      <protection locked="0"/>
    </xf>
    <xf numFmtId="2" fontId="0" fillId="0" borderId="2" xfId="0" applyNumberFormat="1" applyFont="1" applyFill="1" applyBorder="1" applyAlignment="1">
      <alignment horizontal="center"/>
    </xf>
    <xf numFmtId="0" fontId="4" fillId="0" borderId="0" xfId="0" applyFont="1" applyBorder="1" applyProtection="1">
      <protection locked="0"/>
    </xf>
    <xf numFmtId="2" fontId="0" fillId="0" borderId="3" xfId="0" applyNumberFormat="1" applyFont="1" applyFill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2" fontId="0" fillId="0" borderId="0" xfId="0" applyNumberFormat="1" applyFont="1" applyAlignment="1">
      <alignment horizont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2"/>
  <sheetViews>
    <sheetView topLeftCell="A22" workbookViewId="0">
      <selection activeCell="M40" sqref="M40:N42"/>
    </sheetView>
  </sheetViews>
  <sheetFormatPr defaultRowHeight="12.75"/>
  <sheetData>
    <row r="1" spans="1:256" s="1" customFormat="1" ht="18">
      <c r="A1" s="2" t="s">
        <v>0</v>
      </c>
      <c r="B1" s="2"/>
      <c r="C1" s="11"/>
      <c r="D1" s="2"/>
      <c r="E1" s="2"/>
      <c r="F1" s="2"/>
      <c r="G1" s="2"/>
      <c r="H1" s="14"/>
      <c r="I1" s="8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</row>
    <row r="2" spans="1:256" s="1" customFormat="1">
      <c r="H2" s="5"/>
      <c r="I2" s="7"/>
    </row>
    <row r="3" spans="1:256" s="1" customFormat="1">
      <c r="A3" s="6" t="s">
        <v>1</v>
      </c>
      <c r="H3" s="5"/>
      <c r="I3" s="7"/>
    </row>
    <row r="4" spans="1:256" s="1" customFormat="1">
      <c r="A4" t="s">
        <v>2</v>
      </c>
      <c r="B4" t="s">
        <v>3</v>
      </c>
      <c r="H4" s="5" t="s">
        <v>4</v>
      </c>
      <c r="I4" s="9">
        <v>0</v>
      </c>
    </row>
    <row r="5" spans="1:256" s="1" customFormat="1">
      <c r="A5" t="s">
        <v>5</v>
      </c>
      <c r="B5" t="s">
        <v>6</v>
      </c>
      <c r="H5" s="5" t="s">
        <v>7</v>
      </c>
      <c r="I5" s="9">
        <v>0</v>
      </c>
    </row>
    <row r="6" spans="1:256" s="1" customFormat="1">
      <c r="A6" t="s">
        <v>8</v>
      </c>
      <c r="B6" t="s">
        <v>1</v>
      </c>
      <c r="H6" s="5" t="s">
        <v>9</v>
      </c>
      <c r="I6" s="10">
        <f>SUM(I4-I5)</f>
        <v>0</v>
      </c>
    </row>
    <row r="7" spans="1:256" s="1" customFormat="1">
      <c r="A7" s="6" t="s">
        <v>10</v>
      </c>
      <c r="H7" s="5"/>
      <c r="I7" s="15"/>
    </row>
    <row r="8" spans="1:256" s="1" customFormat="1">
      <c r="A8"/>
      <c r="B8"/>
      <c r="C8" t="s">
        <v>11</v>
      </c>
      <c r="D8"/>
      <c r="E8"/>
      <c r="F8"/>
      <c r="G8"/>
      <c r="H8" s="5"/>
      <c r="I8" s="15"/>
    </row>
    <row r="9" spans="1:256" s="1" customFormat="1">
      <c r="C9" t="s">
        <v>12</v>
      </c>
      <c r="H9" s="5"/>
      <c r="I9" s="15"/>
    </row>
    <row r="10" spans="1:256" s="1" customFormat="1">
      <c r="A10" s="5"/>
      <c r="B10" s="5" t="s">
        <v>13</v>
      </c>
      <c r="C10" s="5" t="s">
        <v>14</v>
      </c>
      <c r="D10" s="5" t="s">
        <v>15</v>
      </c>
      <c r="E10" s="5" t="s">
        <v>16</v>
      </c>
      <c r="F10" s="5" t="s">
        <v>17</v>
      </c>
      <c r="G10" s="5" t="s">
        <v>18</v>
      </c>
      <c r="H10" s="5"/>
      <c r="I10" s="15"/>
      <c r="J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s="1" customFormat="1">
      <c r="A11" s="4"/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5"/>
      <c r="I11" s="1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s="1" customFormat="1">
      <c r="A12"/>
      <c r="B12"/>
      <c r="C12"/>
      <c r="D12"/>
      <c r="E12"/>
      <c r="F12"/>
      <c r="G12"/>
      <c r="H12" s="5"/>
      <c r="I12" s="15"/>
    </row>
    <row r="13" spans="1:256" s="1" customFormat="1">
      <c r="A13" t="s">
        <v>19</v>
      </c>
      <c r="B13" t="s">
        <v>20</v>
      </c>
      <c r="F13" s="3">
        <f>SUM((B11*0.2)+(C11*0.2)+(D11*0.15)+(E11*0.15)+(F11*0.15)+(G11*0.15))</f>
        <v>0</v>
      </c>
      <c r="G13" t="s">
        <v>21</v>
      </c>
      <c r="H13" s="5" t="s">
        <v>22</v>
      </c>
      <c r="I13" s="10">
        <f>SUM(I6*F13)</f>
        <v>0</v>
      </c>
    </row>
    <row r="14" spans="1:256" s="1" customFormat="1">
      <c r="A14" t="s">
        <v>23</v>
      </c>
      <c r="B14" t="s">
        <v>24</v>
      </c>
      <c r="F14" s="3">
        <f>SUM((B11*0.5)+(C11*0.25)+(D11*0.2)+(E11*0.2)+(F11*0.15)+(G11*0.15))</f>
        <v>0</v>
      </c>
      <c r="G14" t="s">
        <v>21</v>
      </c>
      <c r="H14" s="5" t="s">
        <v>25</v>
      </c>
      <c r="I14" s="10">
        <f>SUM(I6*F14)</f>
        <v>0</v>
      </c>
    </row>
    <row r="15" spans="1:256" s="1" customFormat="1">
      <c r="A15" s="6" t="s">
        <v>26</v>
      </c>
      <c r="H15" s="5"/>
      <c r="I15" s="15"/>
    </row>
    <row r="16" spans="1:256" s="1" customFormat="1">
      <c r="A16" t="s">
        <v>27</v>
      </c>
      <c r="B16" t="s">
        <v>28</v>
      </c>
      <c r="H16" s="5" t="s">
        <v>29</v>
      </c>
      <c r="I16" s="9">
        <v>0</v>
      </c>
    </row>
    <row r="17" spans="1:9" s="1" customFormat="1">
      <c r="A17" t="s">
        <v>30</v>
      </c>
      <c r="B17" t="s">
        <v>31</v>
      </c>
      <c r="H17" s="5" t="s">
        <v>32</v>
      </c>
      <c r="I17" s="10">
        <f>IF(I16&gt;I14,I16-I14,0)</f>
        <v>0</v>
      </c>
    </row>
    <row r="18" spans="1:9" s="1" customFormat="1">
      <c r="A18" s="6" t="s">
        <v>33</v>
      </c>
      <c r="H18" s="5"/>
      <c r="I18" s="15"/>
    </row>
    <row r="19" spans="1:9" s="1" customFormat="1">
      <c r="A19" t="s">
        <v>34</v>
      </c>
      <c r="B19" t="s">
        <v>35</v>
      </c>
      <c r="D19" s="13"/>
      <c r="H19" s="5" t="s">
        <v>36</v>
      </c>
      <c r="I19" s="10">
        <f>IF(I17&gt;0,(I17*0.2+I14),I16)</f>
        <v>0</v>
      </c>
    </row>
    <row r="20" spans="1:9" s="1" customFormat="1">
      <c r="A20" t="s">
        <v>37</v>
      </c>
      <c r="B20" t="s">
        <v>38</v>
      </c>
      <c r="H20" s="5" t="s">
        <v>39</v>
      </c>
      <c r="I20" s="10">
        <f>SUM(I16-I19)</f>
        <v>0</v>
      </c>
    </row>
    <row r="21" spans="1:9" s="1" customFormat="1">
      <c r="A21" s="6" t="s">
        <v>40</v>
      </c>
      <c r="H21" s="5"/>
      <c r="I21" s="15"/>
    </row>
    <row r="22" spans="1:9" s="1" customFormat="1">
      <c r="A22" t="s">
        <v>41</v>
      </c>
      <c r="B22" t="s">
        <v>42</v>
      </c>
      <c r="H22" s="5" t="s">
        <v>43</v>
      </c>
      <c r="I22" s="9">
        <v>0</v>
      </c>
    </row>
    <row r="23" spans="1:9" s="1" customFormat="1">
      <c r="A23" t="s">
        <v>44</v>
      </c>
      <c r="B23" t="s">
        <v>45</v>
      </c>
      <c r="H23" s="5" t="s">
        <v>46</v>
      </c>
      <c r="I23" s="10">
        <f>SUM(I16-I22)</f>
        <v>0</v>
      </c>
    </row>
    <row r="24" spans="1:9" s="1" customFormat="1">
      <c r="A24" s="6" t="s">
        <v>47</v>
      </c>
      <c r="H24" s="5"/>
      <c r="I24" s="15"/>
    </row>
    <row r="25" spans="1:9" s="1" customFormat="1">
      <c r="A25" t="s">
        <v>48</v>
      </c>
      <c r="B25" t="s">
        <v>49</v>
      </c>
      <c r="H25" s="5" t="s">
        <v>50</v>
      </c>
      <c r="I25" s="10">
        <f>IF(I23&gt;=I19,0,IF(I23&gt;I14,I22*0.25,I17*0.25))</f>
        <v>0</v>
      </c>
    </row>
    <row r="26" spans="1:9" s="1" customFormat="1">
      <c r="A26" t="s">
        <v>51</v>
      </c>
      <c r="B26" t="s">
        <v>52</v>
      </c>
      <c r="H26" s="5" t="s">
        <v>53</v>
      </c>
      <c r="I26" s="15">
        <f>IF(M43=1,IF((AND($I16&gt;$I14,$I23&lt;=$I14)),(2*($I14-$I23)),2*$I22),0)</f>
        <v>0</v>
      </c>
    </row>
    <row r="27" spans="1:9" s="1" customFormat="1">
      <c r="A27" t="s">
        <v>54</v>
      </c>
      <c r="B27" t="s">
        <v>55</v>
      </c>
      <c r="H27" s="5" t="s">
        <v>56</v>
      </c>
      <c r="I27" s="12">
        <f>IF(I23&gt;=I19,0,IF(I23&gt;I14,I23-I14,0))</f>
        <v>0</v>
      </c>
    </row>
    <row r="28" spans="1:9" s="1" customFormat="1">
      <c r="A28" t="s">
        <v>57</v>
      </c>
      <c r="B28" t="s">
        <v>58</v>
      </c>
      <c r="H28" s="5" t="s">
        <v>59</v>
      </c>
      <c r="I28" s="10">
        <f>IF(I25+I26-I27&gt;0,I25+I26-I27,0)</f>
        <v>0</v>
      </c>
    </row>
    <row r="29" spans="1:9" s="1" customFormat="1">
      <c r="A29" t="s">
        <v>60</v>
      </c>
      <c r="B29" t="s">
        <v>61</v>
      </c>
      <c r="H29" s="5" t="s">
        <v>62</v>
      </c>
      <c r="I29" s="10">
        <f>IF(I16&lt;I13,I13-I16,0)</f>
        <v>0</v>
      </c>
    </row>
    <row r="30" spans="1:9" s="1" customFormat="1">
      <c r="A30" t="s">
        <v>63</v>
      </c>
      <c r="B30" t="s">
        <v>64</v>
      </c>
      <c r="H30" s="5" t="s">
        <v>65</v>
      </c>
      <c r="I30" s="10">
        <f>SUM(I28+I29)</f>
        <v>0</v>
      </c>
    </row>
    <row r="31" spans="1:9" s="1" customFormat="1">
      <c r="H31" s="5"/>
      <c r="I31" s="7"/>
    </row>
    <row r="32" spans="1:9" s="1" customFormat="1">
      <c r="G32" s="1" t="s">
        <v>66</v>
      </c>
      <c r="H32" s="4"/>
      <c r="I32" s="7">
        <f>I30*43560</f>
        <v>0</v>
      </c>
    </row>
    <row r="33" spans="7:14" s="1" customFormat="1">
      <c r="H33" s="4"/>
      <c r="I33" s="7"/>
    </row>
    <row r="34" spans="7:14" s="1" customFormat="1">
      <c r="G34" s="1" t="s">
        <v>67</v>
      </c>
      <c r="H34" s="4"/>
      <c r="I34" s="7">
        <f>I32*0.1</f>
        <v>0</v>
      </c>
    </row>
    <row r="40" spans="7:14">
      <c r="M40">
        <f>IF($I23&gt;=$I19,0,1)</f>
        <v>0</v>
      </c>
      <c r="N40" s="1"/>
    </row>
    <row r="41" spans="7:14">
      <c r="M41">
        <f>IF($I23&gt;=$I14,0,1)</f>
        <v>0</v>
      </c>
    </row>
    <row r="42" spans="7:14">
      <c r="M42">
        <f>IF(OR(M40,M41=0),1,0)</f>
        <v>1</v>
      </c>
      <c r="N42" t="s">
        <v>68</v>
      </c>
    </row>
  </sheetData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1"/>
  <sheetViews>
    <sheetView tabSelected="1" workbookViewId="0">
      <selection activeCell="P26" sqref="P26"/>
    </sheetView>
  </sheetViews>
  <sheetFormatPr defaultColWidth="8.42578125" defaultRowHeight="12.75"/>
  <cols>
    <col min="1" max="7" width="9" style="1" customWidth="1"/>
    <col min="8" max="8" width="5.85546875" style="4" customWidth="1"/>
    <col min="9" max="9" width="9" style="7" customWidth="1"/>
    <col min="10" max="16384" width="8.42578125" style="1"/>
  </cols>
  <sheetData>
    <row r="1" spans="1:256" ht="18">
      <c r="A1" s="2" t="s">
        <v>0</v>
      </c>
      <c r="B1" s="2"/>
      <c r="C1" s="11"/>
      <c r="D1" s="2"/>
      <c r="E1" s="2"/>
      <c r="F1" s="2"/>
      <c r="G1" s="2"/>
      <c r="H1" s="14"/>
      <c r="I1" s="8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</row>
    <row r="2" spans="1:256">
      <c r="H2" s="5"/>
    </row>
    <row r="3" spans="1:256">
      <c r="A3" s="6" t="s">
        <v>1</v>
      </c>
      <c r="H3" s="5"/>
    </row>
    <row r="4" spans="1:256">
      <c r="A4" t="s">
        <v>2</v>
      </c>
      <c r="B4" t="s">
        <v>3</v>
      </c>
      <c r="H4" s="5" t="s">
        <v>4</v>
      </c>
      <c r="I4" s="9">
        <v>0</v>
      </c>
    </row>
    <row r="5" spans="1:256">
      <c r="A5" t="s">
        <v>5</v>
      </c>
      <c r="B5" t="s">
        <v>6</v>
      </c>
      <c r="H5" s="5" t="s">
        <v>7</v>
      </c>
      <c r="I5" s="9">
        <v>0</v>
      </c>
    </row>
    <row r="6" spans="1:256">
      <c r="A6" t="s">
        <v>8</v>
      </c>
      <c r="B6" t="s">
        <v>1</v>
      </c>
      <c r="H6" s="5" t="s">
        <v>9</v>
      </c>
      <c r="I6" s="10">
        <f>SUM(I4-I5)</f>
        <v>0</v>
      </c>
    </row>
    <row r="7" spans="1:256">
      <c r="A7" s="6" t="s">
        <v>10</v>
      </c>
      <c r="H7" s="5"/>
      <c r="I7" s="15"/>
    </row>
    <row r="8" spans="1:256">
      <c r="A8"/>
      <c r="B8"/>
      <c r="C8" t="s">
        <v>11</v>
      </c>
      <c r="D8"/>
      <c r="E8"/>
      <c r="F8"/>
      <c r="G8"/>
      <c r="H8" s="5"/>
      <c r="I8" s="15"/>
    </row>
    <row r="9" spans="1:256">
      <c r="C9" t="s">
        <v>12</v>
      </c>
      <c r="H9" s="5"/>
      <c r="I9" s="15"/>
    </row>
    <row r="10" spans="1:256">
      <c r="A10" s="5"/>
      <c r="B10" s="5" t="s">
        <v>13</v>
      </c>
      <c r="C10" s="5" t="s">
        <v>14</v>
      </c>
      <c r="D10" s="5" t="s">
        <v>15</v>
      </c>
      <c r="E10" s="5" t="s">
        <v>16</v>
      </c>
      <c r="F10" s="5" t="s">
        <v>17</v>
      </c>
      <c r="G10" s="5" t="s">
        <v>18</v>
      </c>
      <c r="H10" s="5"/>
      <c r="I10" s="15"/>
      <c r="J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>
      <c r="A11" s="4"/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5"/>
      <c r="I11" s="1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>
      <c r="A12"/>
      <c r="B12"/>
      <c r="C12"/>
      <c r="D12"/>
      <c r="E12"/>
      <c r="F12"/>
      <c r="G12"/>
      <c r="H12" s="5"/>
      <c r="I12" s="15"/>
    </row>
    <row r="13" spans="1:256">
      <c r="A13" t="s">
        <v>19</v>
      </c>
      <c r="B13" t="s">
        <v>20</v>
      </c>
      <c r="F13" s="3">
        <f>SUM((B11*0.2)+(C11*0.2)+(D11*0.15)+(E11*0.15)+(F11*0.15)+(G11*0.15))</f>
        <v>0</v>
      </c>
      <c r="G13" t="s">
        <v>21</v>
      </c>
      <c r="H13" s="5" t="s">
        <v>22</v>
      </c>
      <c r="I13" s="10">
        <f>SUM(I6*F13)</f>
        <v>0</v>
      </c>
    </row>
    <row r="14" spans="1:256">
      <c r="A14" t="s">
        <v>23</v>
      </c>
      <c r="B14" t="s">
        <v>24</v>
      </c>
      <c r="F14" s="3">
        <f>SUM((B11*0.5)+(C11*0.25)+(D11*0.2)+(E11*0.2)+(F11*0.15)+(G11*0.15))</f>
        <v>0</v>
      </c>
      <c r="G14" t="s">
        <v>21</v>
      </c>
      <c r="H14" s="5" t="s">
        <v>25</v>
      </c>
      <c r="I14" s="10">
        <f>SUM(I6*F14)</f>
        <v>0</v>
      </c>
    </row>
    <row r="15" spans="1:256">
      <c r="A15" s="6" t="s">
        <v>26</v>
      </c>
      <c r="H15" s="5"/>
      <c r="I15" s="15"/>
    </row>
    <row r="16" spans="1:256">
      <c r="A16" t="s">
        <v>27</v>
      </c>
      <c r="B16" t="s">
        <v>28</v>
      </c>
      <c r="H16" s="5" t="s">
        <v>29</v>
      </c>
      <c r="I16" s="9">
        <v>0</v>
      </c>
    </row>
    <row r="17" spans="1:9">
      <c r="A17" t="s">
        <v>30</v>
      </c>
      <c r="B17" t="s">
        <v>31</v>
      </c>
      <c r="H17" s="5" t="s">
        <v>32</v>
      </c>
      <c r="I17" s="10">
        <f>IF(I16&gt;I14,I16-I14,0)</f>
        <v>0</v>
      </c>
    </row>
    <row r="18" spans="1:9">
      <c r="A18" s="6" t="s">
        <v>33</v>
      </c>
      <c r="H18" s="5"/>
      <c r="I18" s="15"/>
    </row>
    <row r="19" spans="1:9">
      <c r="A19" t="s">
        <v>34</v>
      </c>
      <c r="B19" t="s">
        <v>35</v>
      </c>
      <c r="D19" s="13"/>
      <c r="H19" s="5" t="s">
        <v>36</v>
      </c>
      <c r="I19" s="10">
        <f>IF(I17&gt;0,(I17*0.2+I14),I16)</f>
        <v>0</v>
      </c>
    </row>
    <row r="20" spans="1:9">
      <c r="A20" t="s">
        <v>37</v>
      </c>
      <c r="B20" t="s">
        <v>38</v>
      </c>
      <c r="H20" s="5" t="s">
        <v>39</v>
      </c>
      <c r="I20" s="10">
        <f>SUM(I16-I19)</f>
        <v>0</v>
      </c>
    </row>
    <row r="21" spans="1:9">
      <c r="A21" s="6" t="s">
        <v>40</v>
      </c>
      <c r="H21" s="5"/>
      <c r="I21" s="15"/>
    </row>
    <row r="22" spans="1:9">
      <c r="A22" t="s">
        <v>41</v>
      </c>
      <c r="B22" t="s">
        <v>42</v>
      </c>
      <c r="H22" s="5" t="s">
        <v>43</v>
      </c>
      <c r="I22" s="9">
        <v>0</v>
      </c>
    </row>
    <row r="23" spans="1:9">
      <c r="A23" t="s">
        <v>44</v>
      </c>
      <c r="B23" t="s">
        <v>45</v>
      </c>
      <c r="H23" s="5" t="s">
        <v>46</v>
      </c>
      <c r="I23" s="10">
        <f>SUM(I16-I22)</f>
        <v>0</v>
      </c>
    </row>
    <row r="24" spans="1:9">
      <c r="A24" s="6" t="s">
        <v>47</v>
      </c>
      <c r="H24" s="5"/>
      <c r="I24" s="15"/>
    </row>
    <row r="25" spans="1:9">
      <c r="A25" t="s">
        <v>48</v>
      </c>
      <c r="B25" t="s">
        <v>49</v>
      </c>
      <c r="H25" s="5" t="s">
        <v>50</v>
      </c>
      <c r="I25" s="10">
        <f>IF(I23&gt;=I19,0,IF(I23&gt;I14,I22*0.25,I17*0.25))</f>
        <v>0</v>
      </c>
    </row>
    <row r="26" spans="1:9">
      <c r="A26" t="s">
        <v>51</v>
      </c>
      <c r="B26" t="s">
        <v>52</v>
      </c>
      <c r="H26" s="5" t="s">
        <v>53</v>
      </c>
      <c r="I26" s="15">
        <f>IF(M49=1,IF((AND($I16&gt;$I14,$I23&lt;=$I14)),(2*($I14-$I23)),2*$I22),0)</f>
        <v>0</v>
      </c>
    </row>
    <row r="27" spans="1:9">
      <c r="A27" t="s">
        <v>54</v>
      </c>
      <c r="B27" t="s">
        <v>55</v>
      </c>
      <c r="H27" s="5" t="s">
        <v>56</v>
      </c>
      <c r="I27" s="12">
        <f>IF(I23&gt;=I19,0,IF(I23&gt;I14,I23-I14,0))</f>
        <v>0</v>
      </c>
    </row>
    <row r="28" spans="1:9">
      <c r="A28" t="s">
        <v>57</v>
      </c>
      <c r="B28" t="s">
        <v>58</v>
      </c>
      <c r="H28" s="5" t="s">
        <v>59</v>
      </c>
      <c r="I28" s="10">
        <f>IF(I25+I26-I27&gt;0,I25+I26-I27,0)</f>
        <v>0</v>
      </c>
    </row>
    <row r="29" spans="1:9">
      <c r="A29" t="s">
        <v>60</v>
      </c>
      <c r="B29" t="s">
        <v>61</v>
      </c>
      <c r="H29" s="5" t="s">
        <v>62</v>
      </c>
      <c r="I29" s="10">
        <f>IF(I16&lt;I13,I13-I16,0)</f>
        <v>0</v>
      </c>
    </row>
    <row r="30" spans="1:9">
      <c r="A30" t="s">
        <v>63</v>
      </c>
      <c r="B30" t="s">
        <v>64</v>
      </c>
      <c r="H30" s="5" t="s">
        <v>65</v>
      </c>
      <c r="I30" s="10">
        <f>ROUND(SUM(I28+I29),2)</f>
        <v>0</v>
      </c>
    </row>
    <row r="31" spans="1:9">
      <c r="H31" s="5"/>
    </row>
    <row r="32" spans="1:9">
      <c r="A32" s="1" t="s">
        <v>69</v>
      </c>
      <c r="D32" s="1" t="s">
        <v>70</v>
      </c>
      <c r="G32" s="1" t="s">
        <v>66</v>
      </c>
      <c r="I32" s="7">
        <f>I30*43560</f>
        <v>0</v>
      </c>
    </row>
    <row r="34" spans="4:14">
      <c r="D34" s="1" t="s">
        <v>71</v>
      </c>
      <c r="I34" s="7">
        <f>I32*0.3</f>
        <v>0</v>
      </c>
    </row>
    <row r="36" spans="4:14">
      <c r="D36" s="1" t="s">
        <v>72</v>
      </c>
      <c r="I36" s="7">
        <f>I32*0.36</f>
        <v>0</v>
      </c>
    </row>
    <row r="38" spans="4:14">
      <c r="M38">
        <f>IF($I23&gt;=$I19,0,1)</f>
        <v>0</v>
      </c>
    </row>
    <row r="39" spans="4:14">
      <c r="M39">
        <f>IF($I23&gt;=$I14,0,1)</f>
        <v>0</v>
      </c>
      <c r="N39"/>
    </row>
    <row r="40" spans="4:14">
      <c r="M40">
        <f>IF(OR(M38,M39=0),1,0)</f>
        <v>1</v>
      </c>
      <c r="N40" t="s">
        <v>68</v>
      </c>
    </row>
    <row r="43" spans="4:14">
      <c r="M43">
        <f>IF(I16&gt;I14,0,1)</f>
        <v>1</v>
      </c>
    </row>
    <row r="44" spans="4:14">
      <c r="M44">
        <f>IF(I23&gt;I14,0,1)</f>
        <v>1</v>
      </c>
    </row>
    <row r="45" spans="4:14">
      <c r="M45">
        <f>SUM(M43+M44)</f>
        <v>2</v>
      </c>
    </row>
    <row r="46" spans="4:14">
      <c r="M46">
        <f>IF(M45&gt;=1,1,0)</f>
        <v>1</v>
      </c>
      <c r="N46" t="s">
        <v>73</v>
      </c>
    </row>
    <row r="47" spans="4:14">
      <c r="M47">
        <f>IF(M46=0,-2,1)</f>
        <v>1</v>
      </c>
      <c r="N47"/>
    </row>
    <row r="48" spans="4:14">
      <c r="M48">
        <f>SUM(M40+M47)</f>
        <v>2</v>
      </c>
      <c r="N48" t="s">
        <v>74</v>
      </c>
    </row>
    <row r="49" spans="13:14">
      <c r="M49">
        <f>IF(M48&gt;0,1,0)</f>
        <v>1</v>
      </c>
      <c r="N49" t="s">
        <v>75</v>
      </c>
    </row>
    <row r="51" spans="13:14">
      <c r="M51" s="5">
        <f>IF(M49=1,IF((AND($I16&gt;$I14,$I23&lt;=$I14)),(2*($I14-$I23)),2*$I22),0)</f>
        <v>0</v>
      </c>
      <c r="N51" s="5" t="s">
        <v>76</v>
      </c>
    </row>
  </sheetData>
  <phoneticPr fontId="5" type="noConversion"/>
  <printOptions gridLines="1"/>
  <pageMargins left="0.5" right="0.5" top="1" bottom="1" header="0.5" footer="0.5"/>
  <pageSetup orientation="portrait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C67572862431459F947A689863813D" ma:contentTypeVersion="14" ma:contentTypeDescription="Create a new document." ma:contentTypeScope="" ma:versionID="b0ed5fb1f798fd88f1d530518a25c38a">
  <xsd:schema xmlns:xsd="http://www.w3.org/2001/XMLSchema" xmlns:xs="http://www.w3.org/2001/XMLSchema" xmlns:p="http://schemas.microsoft.com/office/2006/metadata/properties" xmlns:ns2="d3367fc5-a460-41fa-bd8d-29cc8dc8d9e8" xmlns:ns3="2d9d377f-dede-49c6-9c67-9f177e110ac2" targetNamespace="http://schemas.microsoft.com/office/2006/metadata/properties" ma:root="true" ma:fieldsID="ed5b557ff62271099b9f2d13bb80db4f" ns2:_="" ns3:_="">
    <xsd:import namespace="d3367fc5-a460-41fa-bd8d-29cc8dc8d9e8"/>
    <xsd:import namespace="2d9d377f-dede-49c6-9c67-9f177e110a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67fc5-a460-41fa-bd8d-29cc8dc8d9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427d7d4-3c72-4f6a-9150-b7252a42bf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9d377f-dede-49c6-9c67-9f177e110ac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766e641-7230-448b-a45d-d60ad21e26e3}" ma:internalName="TaxCatchAll" ma:showField="CatchAllData" ma:web="2d9d377f-dede-49c6-9c67-9f177e110a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DD0B47-FC0C-462A-A112-612462B9318A}"/>
</file>

<file path=customXml/itemProps2.xml><?xml version="1.0" encoding="utf-8"?>
<ds:datastoreItem xmlns:ds="http://schemas.openxmlformats.org/officeDocument/2006/customXml" ds:itemID="{FFBAFAAC-597B-4248-8B09-4011E7C293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Eckard, Debra S.</dc:creator>
  <cp:keywords/>
  <dc:description/>
  <cp:lastModifiedBy>X</cp:lastModifiedBy>
  <cp:revision/>
  <dcterms:created xsi:type="dcterms:W3CDTF">2004-10-20T20:51:10Z</dcterms:created>
  <dcterms:modified xsi:type="dcterms:W3CDTF">2022-12-01T16:43:13Z</dcterms:modified>
  <cp:category/>
  <cp:contentStatus/>
</cp:coreProperties>
</file>