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kri\Downloads\"/>
    </mc:Choice>
  </mc:AlternateContent>
  <xr:revisionPtr revIDLastSave="0" documentId="8_{FAD52371-960F-45E4-BD10-AF7437131BF4}" xr6:coauthVersionLast="47" xr6:coauthVersionMax="47" xr10:uidLastSave="{00000000-0000-0000-0000-000000000000}"/>
  <bookViews>
    <workbookView xWindow="-96" yWindow="-96" windowWidth="23232" windowHeight="12552"/>
  </bookViews>
  <sheets>
    <sheet name="Raw_Quality_and_Loading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4" i="1" l="1"/>
  <c r="X134" i="1"/>
  <c r="V134" i="1"/>
  <c r="T134" i="1"/>
  <c r="R134" i="1"/>
  <c r="Z133" i="1"/>
  <c r="X133" i="1"/>
  <c r="V133" i="1"/>
  <c r="T133" i="1"/>
  <c r="R133" i="1"/>
  <c r="Z132" i="1"/>
  <c r="V132" i="1"/>
  <c r="T132" i="1"/>
  <c r="R132" i="1"/>
  <c r="Z130" i="1"/>
  <c r="X130" i="1"/>
  <c r="V130" i="1"/>
  <c r="T130" i="1"/>
  <c r="R130" i="1"/>
  <c r="Z129" i="1"/>
  <c r="X129" i="1"/>
  <c r="T129" i="1"/>
  <c r="R129" i="1"/>
  <c r="Z128" i="1"/>
  <c r="X128" i="1"/>
  <c r="V128" i="1"/>
  <c r="T128" i="1"/>
  <c r="R128" i="1"/>
  <c r="Z127" i="1"/>
  <c r="X127" i="1"/>
  <c r="V127" i="1"/>
  <c r="T127" i="1"/>
  <c r="R127" i="1"/>
  <c r="H127" i="1"/>
  <c r="Z125" i="1"/>
  <c r="X125" i="1"/>
  <c r="V125" i="1"/>
  <c r="T125" i="1"/>
  <c r="R125" i="1"/>
  <c r="Z124" i="1"/>
  <c r="X124" i="1"/>
  <c r="V124" i="1"/>
  <c r="T124" i="1"/>
  <c r="R124" i="1"/>
  <c r="Z123" i="1"/>
  <c r="X123" i="1"/>
  <c r="V123" i="1"/>
  <c r="T123" i="1"/>
  <c r="R123" i="1"/>
  <c r="Z122" i="1"/>
  <c r="X122" i="1"/>
  <c r="V122" i="1"/>
  <c r="T122" i="1"/>
  <c r="R122" i="1"/>
  <c r="Z121" i="1"/>
  <c r="X121" i="1"/>
  <c r="V121" i="1"/>
  <c r="T121" i="1"/>
  <c r="R121" i="1"/>
  <c r="Z120" i="1"/>
  <c r="X120" i="1"/>
  <c r="V120" i="1"/>
  <c r="T120" i="1"/>
  <c r="R120" i="1"/>
  <c r="Z118" i="1"/>
  <c r="X118" i="1"/>
  <c r="V118" i="1"/>
  <c r="T118" i="1"/>
  <c r="R118" i="1"/>
  <c r="H118" i="1"/>
  <c r="Z116" i="1"/>
  <c r="X116" i="1"/>
  <c r="V116" i="1"/>
  <c r="T116" i="1"/>
  <c r="R116" i="1"/>
  <c r="Z114" i="1"/>
  <c r="X114" i="1"/>
  <c r="V114" i="1"/>
  <c r="T114" i="1"/>
  <c r="R114" i="1"/>
  <c r="Z111" i="1"/>
  <c r="X111" i="1"/>
  <c r="V111" i="1"/>
  <c r="T111" i="1"/>
  <c r="R111" i="1"/>
  <c r="Z110" i="1"/>
  <c r="X110" i="1"/>
  <c r="V110" i="1"/>
  <c r="T110" i="1"/>
  <c r="R110" i="1"/>
  <c r="Z108" i="1"/>
  <c r="V108" i="1"/>
  <c r="R108" i="1"/>
  <c r="Z107" i="1"/>
  <c r="V107" i="1"/>
  <c r="R107" i="1"/>
  <c r="Z106" i="1"/>
  <c r="X106" i="1"/>
  <c r="V106" i="1"/>
  <c r="R106" i="1"/>
  <c r="Z104" i="1"/>
  <c r="X104" i="1"/>
  <c r="V104" i="1"/>
  <c r="T104" i="1"/>
  <c r="R104" i="1"/>
  <c r="Z103" i="1"/>
  <c r="X103" i="1"/>
  <c r="V103" i="1"/>
  <c r="T103" i="1"/>
  <c r="R103" i="1"/>
  <c r="Z102" i="1"/>
  <c r="X102" i="1"/>
  <c r="V102" i="1"/>
  <c r="T102" i="1"/>
  <c r="R102" i="1"/>
  <c r="Z101" i="1"/>
  <c r="X101" i="1"/>
  <c r="V101" i="1"/>
  <c r="T101" i="1"/>
  <c r="R101" i="1"/>
  <c r="Z100" i="1"/>
  <c r="X100" i="1"/>
  <c r="V100" i="1"/>
  <c r="T100" i="1"/>
  <c r="R100" i="1"/>
  <c r="Z98" i="1"/>
  <c r="Z99" i="1" s="1"/>
  <c r="X98" i="1"/>
  <c r="X99" i="1" s="1"/>
  <c r="V98" i="1"/>
  <c r="V99" i="1" s="1"/>
  <c r="T98" i="1"/>
  <c r="T99" i="1" s="1"/>
  <c r="R98" i="1"/>
  <c r="R99" i="1" s="1"/>
  <c r="H98" i="1"/>
  <c r="Z95" i="1"/>
  <c r="X95" i="1"/>
  <c r="V95" i="1"/>
  <c r="T95" i="1"/>
  <c r="R95" i="1"/>
  <c r="H95" i="1"/>
  <c r="Z93" i="1"/>
  <c r="X93" i="1"/>
  <c r="V93" i="1"/>
  <c r="T93" i="1"/>
  <c r="R93" i="1"/>
  <c r="Z92" i="1"/>
  <c r="X92" i="1"/>
  <c r="V92" i="1"/>
  <c r="T92" i="1"/>
  <c r="R92" i="1"/>
  <c r="Z91" i="1"/>
  <c r="X91" i="1"/>
  <c r="V91" i="1"/>
  <c r="T91" i="1"/>
  <c r="R91" i="1"/>
  <c r="Z90" i="1"/>
  <c r="X90" i="1"/>
  <c r="V90" i="1"/>
  <c r="T90" i="1"/>
  <c r="R90" i="1"/>
  <c r="Z89" i="1"/>
  <c r="X89" i="1"/>
  <c r="V89" i="1"/>
  <c r="T89" i="1"/>
  <c r="R89" i="1"/>
  <c r="Z88" i="1"/>
  <c r="X88" i="1"/>
  <c r="V88" i="1"/>
  <c r="T88" i="1"/>
  <c r="R88" i="1"/>
  <c r="Z87" i="1"/>
  <c r="X87" i="1"/>
  <c r="V87" i="1"/>
  <c r="T87" i="1"/>
  <c r="R87" i="1"/>
  <c r="Z84" i="1"/>
  <c r="X84" i="1"/>
  <c r="V84" i="1"/>
  <c r="T84" i="1"/>
  <c r="R84" i="1"/>
  <c r="Z81" i="1"/>
  <c r="X81" i="1"/>
  <c r="V81" i="1"/>
  <c r="T81" i="1"/>
  <c r="R81" i="1"/>
  <c r="Z79" i="1"/>
  <c r="X79" i="1"/>
  <c r="V79" i="1"/>
  <c r="T79" i="1"/>
  <c r="R79" i="1"/>
  <c r="Z78" i="1"/>
  <c r="X78" i="1"/>
  <c r="V78" i="1"/>
  <c r="T78" i="1"/>
  <c r="R78" i="1"/>
  <c r="Z77" i="1"/>
  <c r="X77" i="1"/>
  <c r="V77" i="1"/>
  <c r="T77" i="1"/>
  <c r="R77" i="1"/>
  <c r="Z76" i="1"/>
  <c r="X76" i="1"/>
  <c r="V76" i="1"/>
  <c r="T76" i="1"/>
  <c r="R76" i="1"/>
  <c r="R74" i="1" s="1"/>
  <c r="Z75" i="1"/>
  <c r="X75" i="1"/>
  <c r="V75" i="1"/>
  <c r="T75" i="1"/>
  <c r="R75" i="1"/>
  <c r="Z73" i="1"/>
  <c r="Z74" i="1" s="1"/>
  <c r="X73" i="1"/>
  <c r="X74" i="1" s="1"/>
  <c r="V73" i="1"/>
  <c r="V74" i="1" s="1"/>
  <c r="T73" i="1"/>
  <c r="T74" i="1" s="1"/>
  <c r="R73" i="1"/>
  <c r="H73" i="1"/>
  <c r="Z70" i="1"/>
  <c r="X70" i="1"/>
  <c r="V70" i="1"/>
  <c r="T70" i="1"/>
  <c r="R70" i="1"/>
  <c r="Z69" i="1"/>
  <c r="V69" i="1"/>
  <c r="T69" i="1"/>
  <c r="R69" i="1"/>
  <c r="Z66" i="1"/>
  <c r="V66" i="1"/>
  <c r="R66" i="1"/>
  <c r="Z64" i="1"/>
  <c r="R64" i="1"/>
  <c r="Z63" i="1"/>
  <c r="V63" i="1"/>
  <c r="R63" i="1"/>
  <c r="Z62" i="1"/>
  <c r="X62" i="1"/>
  <c r="X59" i="1" s="1"/>
  <c r="V62" i="1"/>
  <c r="V59" i="1" s="1"/>
  <c r="T62" i="1"/>
  <c r="T59" i="1" s="1"/>
  <c r="R62" i="1"/>
  <c r="R59" i="1" s="1"/>
  <c r="Z61" i="1"/>
  <c r="R61" i="1"/>
  <c r="Z60" i="1"/>
  <c r="V60" i="1"/>
  <c r="T60" i="1"/>
  <c r="R60" i="1"/>
  <c r="Z58" i="1"/>
  <c r="Z59" i="1" s="1"/>
  <c r="X58" i="1"/>
  <c r="V58" i="1"/>
  <c r="T58" i="1"/>
  <c r="R58" i="1"/>
  <c r="H58" i="1"/>
  <c r="Z55" i="1"/>
  <c r="X55" i="1"/>
  <c r="V55" i="1"/>
  <c r="T55" i="1"/>
  <c r="R55" i="1"/>
  <c r="H55" i="1"/>
  <c r="Z53" i="1"/>
  <c r="Z47" i="1" s="1"/>
  <c r="V53" i="1"/>
  <c r="R53" i="1"/>
  <c r="Z52" i="1"/>
  <c r="X52" i="1"/>
  <c r="V52" i="1"/>
  <c r="R52" i="1"/>
  <c r="Z51" i="1"/>
  <c r="R51" i="1"/>
  <c r="Z50" i="1"/>
  <c r="X50" i="1"/>
  <c r="V50" i="1"/>
  <c r="T50" i="1"/>
  <c r="R50" i="1"/>
  <c r="Z49" i="1"/>
  <c r="X49" i="1"/>
  <c r="V49" i="1"/>
  <c r="R49" i="1"/>
  <c r="Z48" i="1"/>
  <c r="X48" i="1"/>
  <c r="V48" i="1"/>
  <c r="T48" i="1"/>
  <c r="R48" i="1"/>
  <c r="X47" i="1"/>
  <c r="Z46" i="1"/>
  <c r="X46" i="1"/>
  <c r="V46" i="1"/>
  <c r="V47" i="1" s="1"/>
  <c r="T46" i="1"/>
  <c r="T47" i="1" s="1"/>
  <c r="R46" i="1"/>
  <c r="R47" i="1" s="1"/>
  <c r="H46" i="1"/>
  <c r="Z43" i="1"/>
  <c r="X43" i="1"/>
  <c r="V43" i="1"/>
  <c r="T43" i="1"/>
  <c r="R43" i="1"/>
  <c r="Z42" i="1"/>
  <c r="X42" i="1"/>
  <c r="V42" i="1"/>
  <c r="T42" i="1"/>
  <c r="R42" i="1"/>
  <c r="Z41" i="1"/>
  <c r="X41" i="1"/>
  <c r="V41" i="1"/>
  <c r="T41" i="1"/>
  <c r="R41" i="1"/>
  <c r="Z40" i="1"/>
  <c r="X40" i="1"/>
  <c r="V40" i="1"/>
  <c r="T40" i="1"/>
  <c r="R40" i="1"/>
  <c r="Z39" i="1"/>
  <c r="X39" i="1"/>
  <c r="V39" i="1"/>
  <c r="T39" i="1"/>
  <c r="R39" i="1"/>
  <c r="R37" i="1" s="1"/>
  <c r="Z38" i="1"/>
  <c r="X38" i="1"/>
  <c r="V38" i="1"/>
  <c r="T38" i="1"/>
  <c r="R38" i="1"/>
  <c r="Z36" i="1"/>
  <c r="Z37" i="1" s="1"/>
  <c r="X36" i="1"/>
  <c r="X37" i="1" s="1"/>
  <c r="V36" i="1"/>
  <c r="V37" i="1" s="1"/>
  <c r="T36" i="1"/>
  <c r="T37" i="1" s="1"/>
  <c r="R36" i="1"/>
  <c r="H36" i="1"/>
  <c r="Z33" i="1"/>
  <c r="X33" i="1"/>
  <c r="V33" i="1"/>
  <c r="T33" i="1"/>
  <c r="R33" i="1"/>
  <c r="H33" i="1"/>
  <c r="Z32" i="1"/>
  <c r="X32" i="1"/>
  <c r="V32" i="1"/>
  <c r="T32" i="1"/>
  <c r="R32" i="1"/>
  <c r="H32" i="1"/>
  <c r="Z30" i="1"/>
  <c r="Z31" i="1" s="1"/>
  <c r="X30" i="1"/>
  <c r="X31" i="1" s="1"/>
  <c r="V30" i="1"/>
  <c r="V31" i="1" s="1"/>
  <c r="T30" i="1"/>
  <c r="T31" i="1" s="1"/>
  <c r="R30" i="1"/>
  <c r="R31" i="1" s="1"/>
  <c r="H30" i="1"/>
  <c r="Z28" i="1"/>
  <c r="X28" i="1"/>
  <c r="V28" i="1"/>
  <c r="T28" i="1"/>
  <c r="R28" i="1"/>
  <c r="H28" i="1"/>
  <c r="Z27" i="1"/>
  <c r="X27" i="1"/>
  <c r="V27" i="1"/>
  <c r="T27" i="1"/>
  <c r="R27" i="1"/>
  <c r="H27" i="1"/>
  <c r="Z26" i="1"/>
  <c r="X26" i="1"/>
  <c r="V26" i="1"/>
  <c r="T26" i="1"/>
  <c r="R26" i="1"/>
  <c r="Z25" i="1"/>
  <c r="X25" i="1"/>
  <c r="V25" i="1"/>
  <c r="T25" i="1"/>
  <c r="R25" i="1"/>
  <c r="H25" i="1"/>
  <c r="Z24" i="1"/>
  <c r="X24" i="1"/>
  <c r="V24" i="1"/>
  <c r="T24" i="1"/>
  <c r="R24" i="1"/>
  <c r="H24" i="1"/>
  <c r="X23" i="1"/>
  <c r="V23" i="1"/>
  <c r="T23" i="1"/>
  <c r="R23" i="1"/>
  <c r="Z22" i="1"/>
  <c r="Z23" i="1" s="1"/>
  <c r="X22" i="1"/>
  <c r="V22" i="1"/>
  <c r="T22" i="1"/>
  <c r="R22" i="1"/>
  <c r="H22" i="1"/>
  <c r="Z20" i="1"/>
  <c r="X20" i="1"/>
  <c r="V20" i="1"/>
  <c r="T20" i="1"/>
  <c r="R20" i="1"/>
  <c r="H20" i="1"/>
  <c r="Z18" i="1"/>
  <c r="X18" i="1"/>
  <c r="V18" i="1"/>
  <c r="T18" i="1"/>
  <c r="R18" i="1"/>
  <c r="H18" i="1"/>
  <c r="Z17" i="1"/>
  <c r="X17" i="1"/>
  <c r="V17" i="1"/>
  <c r="V15" i="1" s="1"/>
  <c r="T17" i="1"/>
  <c r="R17" i="1"/>
  <c r="H17" i="1"/>
  <c r="Z16" i="1"/>
  <c r="X16" i="1"/>
  <c r="V16" i="1"/>
  <c r="T16" i="1"/>
  <c r="R16" i="1"/>
  <c r="H16" i="1"/>
  <c r="T15" i="1"/>
  <c r="R15" i="1"/>
  <c r="Z14" i="1"/>
  <c r="Z15" i="1" s="1"/>
  <c r="X14" i="1"/>
  <c r="X15" i="1" s="1"/>
  <c r="V14" i="1"/>
  <c r="T14" i="1"/>
  <c r="R14" i="1"/>
  <c r="H14" i="1"/>
  <c r="Z11" i="1"/>
  <c r="X11" i="1"/>
  <c r="V11" i="1"/>
  <c r="T11" i="1"/>
  <c r="R11" i="1"/>
  <c r="H11" i="1"/>
  <c r="Z10" i="1"/>
  <c r="X10" i="1"/>
  <c r="V10" i="1"/>
  <c r="T10" i="1"/>
  <c r="R10" i="1"/>
  <c r="H10" i="1"/>
  <c r="Z8" i="1"/>
  <c r="X8" i="1"/>
  <c r="V8" i="1"/>
  <c r="T8" i="1"/>
  <c r="R8" i="1"/>
  <c r="Z7" i="1"/>
  <c r="Z5" i="1" s="1"/>
  <c r="X7" i="1"/>
  <c r="X5" i="1" s="1"/>
  <c r="V7" i="1"/>
  <c r="V5" i="1" s="1"/>
  <c r="T7" i="1"/>
  <c r="R7" i="1"/>
  <c r="Z6" i="1"/>
  <c r="X6" i="1"/>
  <c r="V6" i="1"/>
  <c r="T6" i="1"/>
  <c r="R6" i="1"/>
  <c r="T5" i="1"/>
  <c r="R5" i="1"/>
  <c r="Z4" i="1"/>
  <c r="X4" i="1"/>
  <c r="V4" i="1"/>
  <c r="T4" i="1"/>
  <c r="R4" i="1"/>
  <c r="H4" i="1"/>
</calcChain>
</file>

<file path=xl/sharedStrings.xml><?xml version="1.0" encoding="utf-8"?>
<sst xmlns="http://schemas.openxmlformats.org/spreadsheetml/2006/main" count="426" uniqueCount="203">
  <si>
    <t>ID</t>
  </si>
  <si>
    <t>Station Name</t>
  </si>
  <si>
    <t>Date</t>
  </si>
  <si>
    <t>Flow</t>
  </si>
  <si>
    <t>Lat</t>
  </si>
  <si>
    <t>Long</t>
  </si>
  <si>
    <t>SM Area</t>
  </si>
  <si>
    <t>% Area</t>
  </si>
  <si>
    <t>Field Temp</t>
  </si>
  <si>
    <t>Field DO</t>
  </si>
  <si>
    <t>Field Cond</t>
  </si>
  <si>
    <t>Field pH</t>
  </si>
  <si>
    <t>Field Turb</t>
  </si>
  <si>
    <t>Lab pH</t>
  </si>
  <si>
    <t>Lab Cond</t>
  </si>
  <si>
    <t>Alk</t>
  </si>
  <si>
    <t>Acid</t>
  </si>
  <si>
    <t>Acid Load</t>
  </si>
  <si>
    <t>Fe</t>
  </si>
  <si>
    <t>Fe Load</t>
  </si>
  <si>
    <t>Mn</t>
  </si>
  <si>
    <t>Mn Load</t>
  </si>
  <si>
    <t>Al</t>
  </si>
  <si>
    <t>Al Load</t>
  </si>
  <si>
    <r>
      <t>SO</t>
    </r>
    <r>
      <rPr>
        <b/>
        <vertAlign val="subscript"/>
        <sz val="11"/>
        <color rgb="FF000000"/>
        <rFont val="Calibri1"/>
      </rPr>
      <t>4</t>
    </r>
  </si>
  <si>
    <r>
      <t>SO</t>
    </r>
    <r>
      <rPr>
        <b/>
        <vertAlign val="subscript"/>
        <sz val="11"/>
        <color rgb="FF000000"/>
        <rFont val="Calibri1"/>
      </rPr>
      <t>4</t>
    </r>
    <r>
      <rPr>
        <b/>
        <sz val="11"/>
        <color rgb="FF000000"/>
        <rFont val="Calibri"/>
        <family val="2"/>
      </rPr>
      <t xml:space="preserve"> LoadSO</t>
    </r>
    <r>
      <rPr>
        <b/>
        <vertAlign val="subscript"/>
        <sz val="11"/>
        <color rgb="FF000000"/>
        <rFont val="Calibri1"/>
      </rPr>
      <t>4</t>
    </r>
    <r>
      <rPr>
        <b/>
        <sz val="11"/>
        <color rgb="FF000000"/>
        <rFont val="Calibri"/>
        <family val="2"/>
      </rPr>
      <t xml:space="preserve"> LoadSO</t>
    </r>
    <r>
      <rPr>
        <b/>
        <vertAlign val="subscript"/>
        <sz val="11"/>
        <color rgb="FF000000"/>
        <rFont val="Calibri1"/>
      </rPr>
      <t>4</t>
    </r>
    <r>
      <rPr>
        <b/>
        <sz val="11"/>
        <color rgb="FF000000"/>
        <rFont val="Calibri"/>
        <family val="2"/>
      </rPr>
      <t xml:space="preserve"> LoadSO</t>
    </r>
    <r>
      <rPr>
        <b/>
        <vertAlign val="subscript"/>
        <sz val="11"/>
        <color rgb="FF000000"/>
        <rFont val="Calibri1"/>
      </rPr>
      <t>4</t>
    </r>
    <r>
      <rPr>
        <b/>
        <sz val="11"/>
        <color rgb="FF000000"/>
        <rFont val="Calibri"/>
        <family val="2"/>
      </rPr>
      <t xml:space="preserve"> LoadSO</t>
    </r>
    <r>
      <rPr>
        <b/>
        <vertAlign val="subscript"/>
        <sz val="11"/>
        <color rgb="FF000000"/>
        <rFont val="Calibri1"/>
      </rPr>
      <t>4</t>
    </r>
    <r>
      <rPr>
        <b/>
        <sz val="11"/>
        <color rgb="FF000000"/>
        <rFont val="Calibri"/>
        <family val="2"/>
      </rPr>
      <t xml:space="preserve"> Load</t>
    </r>
  </si>
  <si>
    <t>TSS</t>
  </si>
  <si>
    <t>TDS</t>
  </si>
  <si>
    <t>CFS</t>
  </si>
  <si>
    <t>%</t>
  </si>
  <si>
    <t>mg/l</t>
  </si>
  <si>
    <t>uS/cm</t>
  </si>
  <si>
    <t>SU</t>
  </si>
  <si>
    <t>NTU</t>
  </si>
  <si>
    <t>lbs/day</t>
  </si>
  <si>
    <t>Round 3 April 2021*</t>
  </si>
  <si>
    <t>Sevenmile Run calculated</t>
  </si>
  <si>
    <t>R3</t>
  </si>
  <si>
    <t>Sevenmile Run not sampled</t>
  </si>
  <si>
    <t>SVN04</t>
  </si>
  <si>
    <t>SEVN04 – Main stem above Y trib</t>
  </si>
  <si>
    <t xml:space="preserve"> </t>
  </si>
  <si>
    <t>&lt;20</t>
  </si>
  <si>
    <t>SVN05</t>
  </si>
  <si>
    <t>SEVN05 – Right side Y above SEVN02</t>
  </si>
  <si>
    <t>SVN06</t>
  </si>
  <si>
    <t>SEVN06 – Left side Y above SEVN02</t>
  </si>
  <si>
    <t>&lt;0.8</t>
  </si>
  <si>
    <t>Field measurements only:</t>
  </si>
  <si>
    <t>SEVN03 – at road</t>
  </si>
  <si>
    <t>5,41</t>
  </si>
  <si>
    <t>SEVN06 – at road</t>
  </si>
  <si>
    <t>BL UNT calculated (Beightol Run)</t>
  </si>
  <si>
    <t>BL UNT not sampled</t>
  </si>
  <si>
    <t>BLU01</t>
  </si>
  <si>
    <t>BLUNT01 – mouth BM UNT01</t>
  </si>
  <si>
    <t>BLU02</t>
  </si>
  <si>
    <t>BLUNT02 – Black Mo UNT02</t>
  </si>
  <si>
    <t>BLU03</t>
  </si>
  <si>
    <t>BLUNT03 – Black Mo UNT03</t>
  </si>
  <si>
    <t>Mid point not included, used to calculate mouth</t>
  </si>
  <si>
    <t>BLU04</t>
  </si>
  <si>
    <t>BLUNT – Black Mo UNT above UNT01</t>
  </si>
  <si>
    <t>Midpoint BLUNT includes BLUNT02 and BLUNT03</t>
  </si>
  <si>
    <t>BLUNT not sampled</t>
  </si>
  <si>
    <t>Area of BL UNT</t>
  </si>
  <si>
    <t>Moravian Run</t>
  </si>
  <si>
    <t>&lt;1.6</t>
  </si>
  <si>
    <t>Moravian Run not sampled</t>
  </si>
  <si>
    <t>MR8</t>
  </si>
  <si>
    <t>MR8 – trib Peale Road</t>
  </si>
  <si>
    <t>MR7</t>
  </si>
  <si>
    <t>MR7 – north trib</t>
  </si>
  <si>
    <t>MR6</t>
  </si>
  <si>
    <t>MR6 – south trib</t>
  </si>
  <si>
    <t>MR5</t>
  </si>
  <si>
    <t>MR5 – south trib Dorbytown Rd</t>
  </si>
  <si>
    <t>MRD2</t>
  </si>
  <si>
    <t>MRD2 – 2 pipes south trib</t>
  </si>
  <si>
    <t>MR2</t>
  </si>
  <si>
    <t>MR2- south trib headwaters</t>
  </si>
  <si>
    <t>Browns Run</t>
  </si>
  <si>
    <t>R3b</t>
  </si>
  <si>
    <t>Browns Run not sampled</t>
  </si>
  <si>
    <t>BR4</t>
  </si>
  <si>
    <t>BR4 - BR at I-80</t>
  </si>
  <si>
    <t>BR5</t>
  </si>
  <si>
    <t>BR5 - Trib to BR</t>
  </si>
  <si>
    <t>&lt;0.20</t>
  </si>
  <si>
    <t>&lt;20.0</t>
  </si>
  <si>
    <t>BR3</t>
  </si>
  <si>
    <t>BR3 - Viaduct Road</t>
  </si>
  <si>
    <t>BR2.5</t>
  </si>
  <si>
    <t>BR2.5 - Pale Moon Dr</t>
  </si>
  <si>
    <t>&lt;0.02</t>
  </si>
  <si>
    <t>&lt;0.10</t>
  </si>
  <si>
    <t>BR2</t>
  </si>
  <si>
    <t>BR2 - Knox Run Road</t>
  </si>
  <si>
    <t>BR1</t>
  </si>
  <si>
    <t>BR1 – Headwaters</t>
  </si>
  <si>
    <t>Future analysis missed trib:</t>
  </si>
  <si>
    <t>BR3.5 - bet BR3 and BR5</t>
  </si>
  <si>
    <t>Munson Run (PSU MR-1)</t>
  </si>
  <si>
    <t>R3a</t>
  </si>
  <si>
    <t>113*</t>
  </si>
  <si>
    <t>Munson Run Watershed not sampled</t>
  </si>
  <si>
    <t>MR UNT01 (PSU)</t>
  </si>
  <si>
    <t>&lt;0.75</t>
  </si>
  <si>
    <t>45*</t>
  </si>
  <si>
    <t>MR UNT02 (MCWA)</t>
  </si>
  <si>
    <t>MR UNT03 (PSU)</t>
  </si>
  <si>
    <t>85*</t>
  </si>
  <si>
    <t>MR UNT04 (PSU)</t>
  </si>
  <si>
    <t>&lt;0.30</t>
  </si>
  <si>
    <t>95*</t>
  </si>
  <si>
    <t>MR Upstream Trolly (PSU TR-1)</t>
  </si>
  <si>
    <t>&lt;1.00</t>
  </si>
  <si>
    <t>183*</t>
  </si>
  <si>
    <t>Intermediate Sample Point Round 3 not in calcs:</t>
  </si>
  <si>
    <t>Munson Run Hardscrabble (PSU MR-2)</t>
  </si>
  <si>
    <t>84*</t>
  </si>
  <si>
    <t>Hawk Run above Hawk Run Discharge</t>
  </si>
  <si>
    <t>&lt;</t>
  </si>
  <si>
    <t>188*</t>
  </si>
  <si>
    <t>Emigh Run</t>
  </si>
  <si>
    <t>96*</t>
  </si>
  <si>
    <t>*est.</t>
  </si>
  <si>
    <t>TR104 – Trout Run</t>
  </si>
  <si>
    <t>R3d</t>
  </si>
  <si>
    <t>Trout Run Watershed Not Sampled</t>
  </si>
  <si>
    <t>TR48</t>
  </si>
  <si>
    <t>TR48 - Impaired TR trib</t>
  </si>
  <si>
    <t>TR1</t>
  </si>
  <si>
    <t>TR1 - Vicinity combined discharges</t>
  </si>
  <si>
    <t>TR66</t>
  </si>
  <si>
    <t>TR66 - Impaired trib</t>
  </si>
  <si>
    <t>TR102</t>
  </si>
  <si>
    <t>TR102 - Trout Run Good Water</t>
  </si>
  <si>
    <t>TR29</t>
  </si>
  <si>
    <t>TR29 - Low pH Upper Trib</t>
  </si>
  <si>
    <t>TR48A</t>
  </si>
  <si>
    <t>MC Osceola Upstream Fr Trout Run</t>
  </si>
  <si>
    <t>MC60L</t>
  </si>
  <si>
    <t>MC70L</t>
  </si>
  <si>
    <t>MC75L</t>
  </si>
  <si>
    <t>&lt;1.60</t>
  </si>
  <si>
    <t>MC100W</t>
  </si>
  <si>
    <t>MC100 @ Weir</t>
  </si>
  <si>
    <t>MC110L</t>
  </si>
  <si>
    <t>MC130L</t>
  </si>
  <si>
    <t>MC140L</t>
  </si>
  <si>
    <t>MC Scrapyard</t>
  </si>
  <si>
    <t>Bear Run (BRM1)</t>
  </si>
  <si>
    <t>Bear Run Watershed Not Sampled</t>
  </si>
  <si>
    <t>BRT1L</t>
  </si>
  <si>
    <t>BRT1(1) Low - northernmost trib to east</t>
  </si>
  <si>
    <t>BRTD</t>
  </si>
  <si>
    <t>BRTD BR-2 Discharge to main stem at road</t>
  </si>
  <si>
    <t>BRT2</t>
  </si>
  <si>
    <t>BRT2-Trib from west</t>
  </si>
  <si>
    <t>BRT5</t>
  </si>
  <si>
    <t>BRT5 - 2nd long trib from east</t>
  </si>
  <si>
    <t>BRM4</t>
  </si>
  <si>
    <t>BRM4 – Bear Main Stem 4th sample point</t>
  </si>
  <si>
    <t>Not used in calcs:</t>
  </si>
  <si>
    <t>BRT1U</t>
  </si>
  <si>
    <t>BRT1 (2) Up</t>
  </si>
  <si>
    <t>BRM2</t>
  </si>
  <si>
    <t>BRM2 Main Stem</t>
  </si>
  <si>
    <t>&lt;0.50</t>
  </si>
  <si>
    <t>BRM3</t>
  </si>
  <si>
    <t>BRT3 - small trib from east - tiny flow</t>
  </si>
  <si>
    <t>BRT4 - small trib from east - tiny flow</t>
  </si>
  <si>
    <t>UNT60.5</t>
  </si>
  <si>
    <t>MC16</t>
  </si>
  <si>
    <t>QMC6 - Upstream Whiteside and MC16</t>
  </si>
  <si>
    <t>MC15</t>
  </si>
  <si>
    <t>MC14</t>
  </si>
  <si>
    <t>MC13</t>
  </si>
  <si>
    <t>MC12</t>
  </si>
  <si>
    <t>MC11</t>
  </si>
  <si>
    <t>MC10</t>
  </si>
  <si>
    <t>MC Hale</t>
  </si>
  <si>
    <t>R3e</t>
  </si>
  <si>
    <t>MC8.5</t>
  </si>
  <si>
    <t>MC8</t>
  </si>
  <si>
    <t>MC7</t>
  </si>
  <si>
    <t>MC FORE complex trib</t>
  </si>
  <si>
    <t>R3c</t>
  </si>
  <si>
    <t>&lt;.1</t>
  </si>
  <si>
    <t>MC-FORE</t>
  </si>
  <si>
    <t>MC FORE</t>
  </si>
  <si>
    <t>64U</t>
  </si>
  <si>
    <t>MC FORE Above</t>
  </si>
  <si>
    <t>Round 3 (R3) collected 4-9-21 unless noted:</t>
  </si>
  <si>
    <t>R3a collected 4-5-21</t>
  </si>
  <si>
    <t>R3b collected 4-7-21</t>
  </si>
  <si>
    <t>R3c collected 4-10-21</t>
  </si>
  <si>
    <t>R3d collected 4-14-21</t>
  </si>
  <si>
    <t>R3e collected 4-19-21</t>
  </si>
  <si>
    <t>Moshannon Main Stem Point</t>
  </si>
  <si>
    <t>Moshannon Tributary Mouth</t>
  </si>
  <si>
    <t>Mine Discharge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</si>
</sst>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09]0"/>
    <numFmt numFmtId="165" formatCode="0.0"/>
    <numFmt numFmtId="166" formatCode="[$-409]General"/>
    <numFmt numFmtId="167" formatCode="0.000"/>
    <numFmt numFmtId="168" formatCode="0.0000"/>
    <numFmt numFmtId="169" formatCode="[$-409]0.00"/>
    <numFmt numFmtId="170" formatCode="[$$-409]#,##0.00;[Red]&quot;-&quot;[$$-409]#,##0.00"/>
  </numFmts>
  <fonts count="10"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vertAlign val="subscript"/>
      <sz val="11"/>
      <color rgb="FF000000"/>
      <name val="Calibri1"/>
    </font>
    <font>
      <sz val="11"/>
      <color rgb="FF000000"/>
      <name val="Calibri"/>
      <family val="2"/>
    </font>
    <font>
      <sz val="11"/>
      <color rgb="FF000000"/>
      <name val="Calibri2"/>
    </font>
    <font>
      <i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66FFFF"/>
      </patternFill>
    </fill>
    <fill>
      <patternFill patternType="solid">
        <fgColor rgb="FFC55A11"/>
        <bgColor rgb="FFC55A11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00B0F0"/>
        <bgColor rgb="FF00B0F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0" fontId="3" fillId="0" borderId="0"/>
  </cellStyleXfs>
  <cellXfs count="121">
    <xf numFmtId="0" fontId="0" fillId="0" borderId="0" xfId="0"/>
    <xf numFmtId="164" fontId="4" fillId="0" borderId="1" xfId="1" applyNumberFormat="1" applyFont="1" applyFill="1" applyBorder="1" applyAlignment="1" applyProtection="1">
      <alignment horizontal="center"/>
    </xf>
    <xf numFmtId="166" fontId="4" fillId="2" borderId="1" xfId="1" applyFont="1" applyFill="1" applyBorder="1" applyAlignment="1" applyProtection="1">
      <alignment horizontal="center"/>
    </xf>
    <xf numFmtId="166" fontId="5" fillId="0" borderId="1" xfId="1" applyFont="1" applyFill="1" applyBorder="1" applyAlignment="1" applyProtection="1">
      <alignment horizontal="center"/>
    </xf>
    <xf numFmtId="167" fontId="4" fillId="0" borderId="1" xfId="1" applyNumberFormat="1" applyFont="1" applyFill="1" applyBorder="1" applyAlignment="1" applyProtection="1">
      <alignment horizontal="center"/>
    </xf>
    <xf numFmtId="168" fontId="4" fillId="0" borderId="1" xfId="1" applyNumberFormat="1" applyFont="1" applyFill="1" applyBorder="1" applyAlignment="1" applyProtection="1">
      <alignment horizontal="center"/>
    </xf>
    <xf numFmtId="169" fontId="4" fillId="0" borderId="1" xfId="1" applyNumberFormat="1" applyFont="1" applyFill="1" applyBorder="1" applyAlignment="1" applyProtection="1">
      <alignment horizontal="center"/>
    </xf>
    <xf numFmtId="165" fontId="4" fillId="0" borderId="1" xfId="1" applyNumberFormat="1" applyFont="1" applyFill="1" applyBorder="1" applyAlignment="1" applyProtection="1">
      <alignment horizontal="center"/>
    </xf>
    <xf numFmtId="166" fontId="4" fillId="0" borderId="1" xfId="1" applyFont="1" applyFill="1" applyBorder="1" applyAlignment="1" applyProtection="1">
      <alignment horizontal="center"/>
    </xf>
    <xf numFmtId="2" fontId="4" fillId="0" borderId="1" xfId="1" applyNumberFormat="1" applyFont="1" applyFill="1" applyBorder="1" applyAlignment="1" applyProtection="1">
      <alignment horizontal="center"/>
    </xf>
    <xf numFmtId="166" fontId="4" fillId="3" borderId="1" xfId="1" applyFont="1" applyFill="1" applyBorder="1" applyAlignment="1" applyProtection="1">
      <alignment horizontal="center"/>
    </xf>
    <xf numFmtId="166" fontId="4" fillId="4" borderId="1" xfId="1" applyFont="1" applyFill="1" applyBorder="1" applyAlignment="1" applyProtection="1">
      <alignment horizontal="center"/>
    </xf>
    <xf numFmtId="166" fontId="4" fillId="5" borderId="1" xfId="1" applyFont="1" applyFill="1" applyBorder="1" applyAlignment="1" applyProtection="1">
      <alignment horizontal="center"/>
    </xf>
    <xf numFmtId="166" fontId="4" fillId="6" borderId="1" xfId="1" applyFont="1" applyFill="1" applyBorder="1" applyAlignment="1" applyProtection="1">
      <alignment horizontal="center"/>
    </xf>
    <xf numFmtId="166" fontId="4" fillId="7" borderId="1" xfId="1" applyFont="1" applyFill="1" applyBorder="1" applyAlignment="1" applyProtection="1">
      <alignment horizontal="center"/>
    </xf>
    <xf numFmtId="166" fontId="4" fillId="0" borderId="0" xfId="1" applyFont="1" applyFill="1" applyAlignment="1" applyProtection="1"/>
    <xf numFmtId="167" fontId="4" fillId="2" borderId="1" xfId="1" applyNumberFormat="1" applyFont="1" applyFill="1" applyBorder="1" applyAlignment="1" applyProtection="1">
      <alignment horizontal="center"/>
    </xf>
    <xf numFmtId="166" fontId="7" fillId="0" borderId="0" xfId="1" applyFont="1" applyFill="1" applyAlignment="1" applyProtection="1">
      <alignment horizontal="center"/>
    </xf>
    <xf numFmtId="164" fontId="7" fillId="2" borderId="1" xfId="1" applyNumberFormat="1" applyFont="1" applyFill="1" applyBorder="1" applyAlignment="1" applyProtection="1">
      <alignment horizontal="center"/>
    </xf>
    <xf numFmtId="166" fontId="7" fillId="8" borderId="1" xfId="1" applyFont="1" applyFill="1" applyBorder="1" applyAlignment="1" applyProtection="1">
      <alignment horizontal="center"/>
    </xf>
    <xf numFmtId="166" fontId="7" fillId="0" borderId="1" xfId="1" applyFont="1" applyFill="1" applyBorder="1" applyAlignment="1" applyProtection="1">
      <alignment horizontal="center"/>
    </xf>
    <xf numFmtId="167" fontId="7" fillId="2" borderId="1" xfId="1" applyNumberFormat="1" applyFont="1" applyFill="1" applyBorder="1" applyAlignment="1" applyProtection="1">
      <alignment horizontal="center"/>
    </xf>
    <xf numFmtId="168" fontId="7" fillId="2" borderId="1" xfId="1" applyNumberFormat="1" applyFont="1" applyFill="1" applyBorder="1" applyAlignment="1" applyProtection="1">
      <alignment horizontal="center"/>
    </xf>
    <xf numFmtId="169" fontId="7" fillId="2" borderId="1" xfId="1" applyNumberFormat="1" applyFont="1" applyFill="1" applyBorder="1" applyAlignment="1" applyProtection="1">
      <alignment horizontal="center"/>
    </xf>
    <xf numFmtId="165" fontId="7" fillId="2" borderId="1" xfId="1" applyNumberFormat="1" applyFont="1" applyFill="1" applyBorder="1" applyAlignment="1" applyProtection="1">
      <alignment horizontal="center"/>
    </xf>
    <xf numFmtId="2" fontId="7" fillId="2" borderId="1" xfId="1" applyNumberFormat="1" applyFont="1" applyFill="1" applyBorder="1" applyAlignment="1" applyProtection="1">
      <alignment horizontal="center"/>
    </xf>
    <xf numFmtId="166" fontId="7" fillId="2" borderId="1" xfId="1" applyFont="1" applyFill="1" applyBorder="1" applyAlignment="1" applyProtection="1">
      <alignment horizontal="center"/>
    </xf>
    <xf numFmtId="164" fontId="7" fillId="3" borderId="1" xfId="1" applyNumberFormat="1" applyFont="1" applyFill="1" applyBorder="1" applyAlignment="1" applyProtection="1">
      <alignment horizontal="center"/>
    </xf>
    <xf numFmtId="164" fontId="7" fillId="4" borderId="1" xfId="1" applyNumberFormat="1" applyFont="1" applyFill="1" applyBorder="1" applyAlignment="1" applyProtection="1">
      <alignment horizontal="center"/>
    </xf>
    <xf numFmtId="164" fontId="7" fillId="5" borderId="1" xfId="1" applyNumberFormat="1" applyFont="1" applyFill="1" applyBorder="1" applyAlignment="1" applyProtection="1">
      <alignment horizontal="center"/>
    </xf>
    <xf numFmtId="164" fontId="7" fillId="6" borderId="1" xfId="1" applyNumberFormat="1" applyFont="1" applyFill="1" applyBorder="1" applyAlignment="1" applyProtection="1">
      <alignment horizontal="center"/>
    </xf>
    <xf numFmtId="164" fontId="7" fillId="7" borderId="1" xfId="1" applyNumberFormat="1" applyFont="1" applyFill="1" applyBorder="1" applyAlignment="1" applyProtection="1">
      <alignment horizontal="center"/>
    </xf>
    <xf numFmtId="166" fontId="7" fillId="2" borderId="0" xfId="1" applyFont="1" applyFill="1" applyAlignment="1" applyProtection="1"/>
    <xf numFmtId="166" fontId="7" fillId="9" borderId="1" xfId="1" applyFont="1" applyFill="1" applyBorder="1" applyAlignment="1" applyProtection="1">
      <alignment horizontal="center"/>
    </xf>
    <xf numFmtId="169" fontId="7" fillId="0" borderId="1" xfId="1" applyNumberFormat="1" applyFont="1" applyFill="1" applyBorder="1" applyAlignment="1" applyProtection="1">
      <alignment horizontal="center"/>
    </xf>
    <xf numFmtId="164" fontId="8" fillId="0" borderId="1" xfId="1" applyNumberFormat="1" applyFont="1" applyFill="1" applyBorder="1" applyAlignment="1">
      <alignment horizontal="center" vertical="top"/>
    </xf>
    <xf numFmtId="168" fontId="7" fillId="0" borderId="1" xfId="0" applyNumberFormat="1" applyFont="1" applyBorder="1" applyAlignment="1">
      <alignment horizontal="center"/>
    </xf>
    <xf numFmtId="165" fontId="7" fillId="0" borderId="1" xfId="1" applyNumberFormat="1" applyFont="1" applyFill="1" applyBorder="1" applyAlignment="1" applyProtection="1">
      <alignment horizontal="center"/>
    </xf>
    <xf numFmtId="2" fontId="7" fillId="0" borderId="1" xfId="1" applyNumberFormat="1" applyFont="1" applyFill="1" applyBorder="1" applyAlignment="1" applyProtection="1">
      <alignment horizontal="center"/>
    </xf>
    <xf numFmtId="166" fontId="7" fillId="0" borderId="0" xfId="1" applyFont="1" applyFill="1" applyAlignment="1" applyProtection="1"/>
    <xf numFmtId="167" fontId="7" fillId="0" borderId="1" xfId="1" applyNumberFormat="1" applyFont="1" applyFill="1" applyBorder="1" applyAlignment="1" applyProtection="1">
      <alignment horizontal="center"/>
    </xf>
    <xf numFmtId="167" fontId="7" fillId="0" borderId="0" xfId="1" applyNumberFormat="1" applyFont="1" applyFill="1" applyAlignment="1" applyProtection="1"/>
    <xf numFmtId="168" fontId="7" fillId="0" borderId="0" xfId="1" applyNumberFormat="1" applyFont="1" applyFill="1" applyAlignment="1" applyProtection="1">
      <alignment horizontal="center"/>
    </xf>
    <xf numFmtId="169" fontId="7" fillId="0" borderId="0" xfId="1" applyNumberFormat="1" applyFont="1" applyFill="1" applyAlignment="1" applyProtection="1"/>
    <xf numFmtId="165" fontId="7" fillId="0" borderId="0" xfId="1" applyNumberFormat="1" applyFont="1" applyFill="1" applyAlignment="1" applyProtection="1"/>
    <xf numFmtId="2" fontId="7" fillId="0" borderId="0" xfId="1" applyNumberFormat="1" applyFont="1" applyFill="1" applyAlignment="1" applyProtection="1"/>
    <xf numFmtId="164" fontId="7" fillId="0" borderId="1" xfId="1" applyNumberFormat="1" applyFont="1" applyFill="1" applyBorder="1" applyAlignment="1" applyProtection="1">
      <alignment horizontal="center"/>
    </xf>
    <xf numFmtId="164" fontId="7" fillId="0" borderId="3" xfId="1" applyNumberFormat="1" applyFont="1" applyFill="1" applyBorder="1" applyAlignment="1" applyProtection="1">
      <alignment horizontal="center"/>
    </xf>
    <xf numFmtId="166" fontId="7" fillId="0" borderId="3" xfId="1" applyFont="1" applyFill="1" applyBorder="1" applyAlignment="1" applyProtection="1">
      <alignment horizontal="center"/>
    </xf>
    <xf numFmtId="167" fontId="7" fillId="0" borderId="3" xfId="1" applyNumberFormat="1" applyFont="1" applyFill="1" applyBorder="1" applyAlignment="1" applyProtection="1">
      <alignment horizontal="center"/>
    </xf>
    <xf numFmtId="168" fontId="7" fillId="0" borderId="3" xfId="0" applyNumberFormat="1" applyFont="1" applyFill="1" applyBorder="1" applyAlignment="1">
      <alignment horizontal="center"/>
    </xf>
    <xf numFmtId="169" fontId="7" fillId="0" borderId="3" xfId="1" applyNumberFormat="1" applyFont="1" applyFill="1" applyBorder="1" applyAlignment="1" applyProtection="1">
      <alignment horizontal="center"/>
    </xf>
    <xf numFmtId="165" fontId="7" fillId="0" borderId="3" xfId="1" applyNumberFormat="1" applyFont="1" applyFill="1" applyBorder="1" applyAlignment="1" applyProtection="1">
      <alignment horizontal="center"/>
    </xf>
    <xf numFmtId="2" fontId="7" fillId="0" borderId="3" xfId="1" applyNumberFormat="1" applyFont="1" applyFill="1" applyBorder="1" applyAlignment="1" applyProtection="1">
      <alignment horizontal="center"/>
    </xf>
    <xf numFmtId="164" fontId="7" fillId="0" borderId="4" xfId="1" applyNumberFormat="1" applyFont="1" applyFill="1" applyBorder="1" applyAlignment="1" applyProtection="1">
      <alignment horizontal="left"/>
    </xf>
    <xf numFmtId="167" fontId="4" fillId="0" borderId="4" xfId="1" applyNumberFormat="1" applyFont="1" applyFill="1" applyBorder="1" applyAlignment="1" applyProtection="1">
      <alignment horizontal="center"/>
    </xf>
    <xf numFmtId="168" fontId="4" fillId="0" borderId="4" xfId="1" applyNumberFormat="1" applyFont="1" applyFill="1" applyBorder="1" applyAlignment="1" applyProtection="1">
      <alignment horizontal="center"/>
    </xf>
    <xf numFmtId="169" fontId="4" fillId="0" borderId="4" xfId="1" applyNumberFormat="1" applyFont="1" applyFill="1" applyBorder="1" applyAlignment="1" applyProtection="1">
      <alignment horizontal="center"/>
    </xf>
    <xf numFmtId="165" fontId="4" fillId="0" borderId="4" xfId="1" applyNumberFormat="1" applyFont="1" applyFill="1" applyBorder="1" applyAlignment="1" applyProtection="1">
      <alignment horizontal="center"/>
    </xf>
    <xf numFmtId="166" fontId="4" fillId="0" borderId="4" xfId="1" applyFont="1" applyFill="1" applyBorder="1" applyAlignment="1" applyProtection="1">
      <alignment horizontal="center"/>
    </xf>
    <xf numFmtId="2" fontId="4" fillId="0" borderId="4" xfId="1" applyNumberFormat="1" applyFont="1" applyFill="1" applyBorder="1" applyAlignment="1" applyProtection="1">
      <alignment horizontal="center"/>
    </xf>
    <xf numFmtId="164" fontId="7" fillId="10" borderId="1" xfId="1" applyNumberFormat="1" applyFont="1" applyFill="1" applyBorder="1" applyAlignment="1" applyProtection="1">
      <alignment horizontal="center"/>
    </xf>
    <xf numFmtId="2" fontId="7" fillId="0" borderId="2" xfId="0" applyNumberFormat="1" applyFont="1" applyBorder="1" applyAlignment="1">
      <alignment horizontal="center"/>
    </xf>
    <xf numFmtId="169" fontId="7" fillId="2" borderId="2" xfId="1" applyNumberFormat="1" applyFont="1" applyFill="1" applyBorder="1" applyAlignment="1" applyProtection="1">
      <alignment horizontal="center"/>
    </xf>
    <xf numFmtId="164" fontId="8" fillId="10" borderId="1" xfId="1" applyNumberFormat="1" applyFont="1" applyFill="1" applyBorder="1" applyAlignment="1">
      <alignment horizontal="center" vertical="top"/>
    </xf>
    <xf numFmtId="2" fontId="7" fillId="0" borderId="5" xfId="0" applyNumberFormat="1" applyFont="1" applyFill="1" applyBorder="1" applyAlignment="1">
      <alignment horizontal="center"/>
    </xf>
    <xf numFmtId="169" fontId="7" fillId="0" borderId="5" xfId="1" applyNumberFormat="1" applyFont="1" applyFill="1" applyBorder="1" applyAlignment="1" applyProtection="1">
      <alignment horizontal="center"/>
    </xf>
    <xf numFmtId="167" fontId="7" fillId="0" borderId="2" xfId="1" applyNumberFormat="1" applyFont="1" applyFill="1" applyBorder="1" applyAlignment="1" applyProtection="1">
      <alignment horizontal="center"/>
    </xf>
    <xf numFmtId="168" fontId="7" fillId="0" borderId="1" xfId="1" applyNumberFormat="1" applyFont="1" applyFill="1" applyBorder="1" applyAlignment="1" applyProtection="1">
      <alignment horizontal="center"/>
    </xf>
    <xf numFmtId="169" fontId="7" fillId="0" borderId="2" xfId="1" applyNumberFormat="1" applyFont="1" applyFill="1" applyBorder="1" applyAlignment="1" applyProtection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164" fontId="7" fillId="0" borderId="4" xfId="1" applyNumberFormat="1" applyFont="1" applyFill="1" applyBorder="1" applyAlignment="1" applyProtection="1">
      <alignment horizontal="center"/>
    </xf>
    <xf numFmtId="166" fontId="7" fillId="0" borderId="4" xfId="1" applyFont="1" applyFill="1" applyBorder="1" applyAlignment="1" applyProtection="1">
      <alignment horizontal="center"/>
    </xf>
    <xf numFmtId="167" fontId="7" fillId="0" borderId="4" xfId="1" applyNumberFormat="1" applyFont="1" applyFill="1" applyBorder="1" applyAlignment="1" applyProtection="1">
      <alignment horizontal="center"/>
    </xf>
    <xf numFmtId="168" fontId="7" fillId="0" borderId="4" xfId="0" applyNumberFormat="1" applyFont="1" applyFill="1" applyBorder="1" applyAlignment="1">
      <alignment horizontal="center"/>
    </xf>
    <xf numFmtId="169" fontId="7" fillId="0" borderId="4" xfId="1" applyNumberFormat="1" applyFont="1" applyFill="1" applyBorder="1" applyAlignment="1" applyProtection="1">
      <alignment horizontal="center"/>
    </xf>
    <xf numFmtId="165" fontId="7" fillId="0" borderId="4" xfId="1" applyNumberFormat="1" applyFont="1" applyFill="1" applyBorder="1" applyAlignment="1" applyProtection="1">
      <alignment horizontal="center"/>
    </xf>
    <xf numFmtId="2" fontId="7" fillId="0" borderId="4" xfId="1" applyNumberFormat="1" applyFont="1" applyFill="1" applyBorder="1" applyAlignment="1" applyProtection="1">
      <alignment horizontal="center"/>
    </xf>
    <xf numFmtId="168" fontId="7" fillId="0" borderId="0" xfId="0" applyNumberFormat="1" applyFont="1" applyAlignment="1">
      <alignment horizontal="center"/>
    </xf>
    <xf numFmtId="166" fontId="7" fillId="11" borderId="1" xfId="1" applyFont="1" applyFill="1" applyBorder="1" applyAlignment="1" applyProtection="1">
      <alignment horizontal="center"/>
    </xf>
    <xf numFmtId="168" fontId="7" fillId="0" borderId="6" xfId="1" applyNumberFormat="1" applyFont="1" applyFill="1" applyBorder="1" applyAlignment="1" applyProtection="1">
      <alignment horizontal="center"/>
    </xf>
    <xf numFmtId="168" fontId="7" fillId="0" borderId="7" xfId="1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168" fontId="7" fillId="0" borderId="4" xfId="1" applyNumberFormat="1" applyFont="1" applyFill="1" applyBorder="1" applyAlignment="1" applyProtection="1">
      <alignment horizontal="center"/>
    </xf>
    <xf numFmtId="164" fontId="7" fillId="0" borderId="0" xfId="1" applyNumberFormat="1" applyFont="1" applyFill="1" applyAlignment="1" applyProtection="1">
      <alignment horizontal="center"/>
    </xf>
    <xf numFmtId="166" fontId="7" fillId="2" borderId="0" xfId="1" applyFont="1" applyFill="1" applyAlignment="1" applyProtection="1">
      <alignment horizontal="center"/>
    </xf>
    <xf numFmtId="167" fontId="7" fillId="0" borderId="0" xfId="1" applyNumberFormat="1" applyFont="1" applyFill="1" applyAlignment="1" applyProtection="1">
      <alignment horizontal="center"/>
    </xf>
    <xf numFmtId="169" fontId="7" fillId="0" borderId="0" xfId="1" applyNumberFormat="1" applyFont="1" applyFill="1" applyAlignment="1" applyProtection="1">
      <alignment horizontal="center"/>
    </xf>
    <xf numFmtId="165" fontId="7" fillId="0" borderId="0" xfId="1" applyNumberFormat="1" applyFont="1" applyFill="1" applyAlignment="1" applyProtection="1">
      <alignment horizontal="center"/>
    </xf>
    <xf numFmtId="2" fontId="7" fillId="0" borderId="0" xfId="1" applyNumberFormat="1" applyFont="1" applyFill="1" applyAlignment="1" applyProtection="1">
      <alignment horizontal="center"/>
    </xf>
    <xf numFmtId="166" fontId="7" fillId="0" borderId="1" xfId="1" applyFont="1" applyFill="1" applyBorder="1" applyAlignment="1" applyProtection="1"/>
    <xf numFmtId="166" fontId="7" fillId="0" borderId="3" xfId="1" applyFont="1" applyFill="1" applyBorder="1" applyAlignment="1" applyProtection="1"/>
    <xf numFmtId="166" fontId="7" fillId="12" borderId="1" xfId="1" applyFont="1" applyFill="1" applyBorder="1" applyAlignment="1" applyProtection="1">
      <alignment horizontal="center"/>
    </xf>
    <xf numFmtId="167" fontId="7" fillId="0" borderId="0" xfId="0" applyNumberFormat="1" applyFont="1"/>
    <xf numFmtId="2" fontId="7" fillId="0" borderId="0" xfId="0" applyNumberFormat="1" applyFont="1"/>
    <xf numFmtId="165" fontId="7" fillId="0" borderId="0" xfId="0" applyNumberFormat="1" applyFont="1"/>
    <xf numFmtId="166" fontId="7" fillId="0" borderId="4" xfId="1" applyFont="1" applyFill="1" applyBorder="1" applyAlignment="1" applyProtection="1"/>
    <xf numFmtId="169" fontId="7" fillId="0" borderId="4" xfId="1" applyNumberFormat="1" applyFont="1" applyFill="1" applyBorder="1" applyAlignment="1" applyProtection="1"/>
    <xf numFmtId="166" fontId="8" fillId="0" borderId="1" xfId="1" applyFont="1" applyFill="1" applyBorder="1" applyAlignment="1">
      <alignment horizontal="center" vertical="top"/>
    </xf>
    <xf numFmtId="169" fontId="7" fillId="0" borderId="1" xfId="1" applyNumberFormat="1" applyFont="1" applyFill="1" applyBorder="1" applyAlignment="1" applyProtection="1"/>
    <xf numFmtId="166" fontId="7" fillId="0" borderId="0" xfId="1" applyFont="1" applyFill="1" applyAlignment="1" applyProtection="1">
      <alignment horizontal="left"/>
    </xf>
    <xf numFmtId="167" fontId="8" fillId="0" borderId="1" xfId="1" applyNumberFormat="1" applyFont="1" applyFill="1" applyBorder="1" applyAlignment="1">
      <alignment horizontal="center"/>
    </xf>
    <xf numFmtId="168" fontId="7" fillId="0" borderId="1" xfId="1" applyNumberFormat="1" applyFont="1" applyFill="1" applyBorder="1" applyAlignment="1" applyProtection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top"/>
    </xf>
    <xf numFmtId="166" fontId="7" fillId="8" borderId="1" xfId="1" applyFont="1" applyFill="1" applyBorder="1" applyAlignment="1">
      <alignment horizontal="center"/>
    </xf>
    <xf numFmtId="167" fontId="7" fillId="0" borderId="1" xfId="1" applyNumberFormat="1" applyFont="1" applyFill="1" applyBorder="1" applyAlignment="1">
      <alignment horizontal="center"/>
    </xf>
    <xf numFmtId="167" fontId="7" fillId="2" borderId="1" xfId="1" applyNumberFormat="1" applyFont="1" applyFill="1" applyBorder="1" applyAlignment="1">
      <alignment horizontal="center"/>
    </xf>
    <xf numFmtId="166" fontId="7" fillId="2" borderId="0" xfId="1" applyFont="1" applyFill="1" applyAlignment="1" applyProtection="1">
      <alignment horizontal="left"/>
    </xf>
    <xf numFmtId="166" fontId="1" fillId="12" borderId="1" xfId="1" applyFill="1" applyBorder="1" applyAlignment="1">
      <alignment horizontal="center"/>
    </xf>
    <xf numFmtId="166" fontId="1" fillId="8" borderId="1" xfId="1" applyFill="1" applyBorder="1" applyAlignment="1">
      <alignment horizontal="center"/>
    </xf>
    <xf numFmtId="166" fontId="1" fillId="11" borderId="1" xfId="1" applyFill="1" applyBorder="1" applyAlignment="1">
      <alignment horizontal="center"/>
    </xf>
    <xf numFmtId="164" fontId="7" fillId="0" borderId="1" xfId="1" applyNumberFormat="1" applyFont="1" applyFill="1" applyBorder="1" applyAlignment="1" applyProtection="1">
      <alignment horizontal="left"/>
    </xf>
    <xf numFmtId="166" fontId="7" fillId="0" borderId="2" xfId="1" applyFont="1" applyFill="1" applyBorder="1" applyAlignment="1" applyProtection="1">
      <alignment horizontal="left"/>
    </xf>
    <xf numFmtId="164" fontId="7" fillId="10" borderId="1" xfId="1" applyNumberFormat="1" applyFont="1" applyFill="1" applyBorder="1" applyAlignment="1" applyProtection="1">
      <alignment horizontal="left"/>
    </xf>
    <xf numFmtId="0" fontId="0" fillId="0" borderId="2" xfId="0" applyFill="1" applyBorder="1"/>
    <xf numFmtId="2" fontId="9" fillId="0" borderId="5" xfId="0" applyNumberFormat="1" applyFont="1" applyFill="1" applyBorder="1" applyAlignment="1">
      <alignment horizontal="center"/>
    </xf>
    <xf numFmtId="166" fontId="7" fillId="0" borderId="2" xfId="1" applyFont="1" applyFill="1" applyBorder="1" applyAlignment="1" applyProtection="1"/>
    <xf numFmtId="166" fontId="7" fillId="0" borderId="7" xfId="1" applyFont="1" applyFill="1" applyBorder="1" applyAlignment="1" applyProtection="1">
      <alignment horizontal="left"/>
    </xf>
    <xf numFmtId="166" fontId="7" fillId="0" borderId="1" xfId="1" applyFont="1" applyFill="1" applyBorder="1" applyAlignment="1" applyProtection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4"/>
  <sheetViews>
    <sheetView tabSelected="1" workbookViewId="0"/>
  </sheetViews>
  <sheetFormatPr defaultRowHeight="14.05"/>
  <cols>
    <col min="1" max="1" width="9" style="86" customWidth="1"/>
    <col min="2" max="2" width="36.7109375" style="87" customWidth="1"/>
    <col min="3" max="3" width="3.37890625" style="17" customWidth="1"/>
    <col min="4" max="4" width="8.7109375" style="88" customWidth="1"/>
    <col min="5" max="5" width="6.7109375" style="42" customWidth="1"/>
    <col min="6" max="6" width="9.6171875" style="42" customWidth="1"/>
    <col min="7" max="7" width="8.94921875" style="42" customWidth="1"/>
    <col min="8" max="8" width="7.37890625" style="42" customWidth="1"/>
    <col min="9" max="9" width="8.6640625" style="89" customWidth="1"/>
    <col min="10" max="10" width="6.85546875" style="89" customWidth="1"/>
    <col min="11" max="11" width="8.37890625" style="90" customWidth="1"/>
    <col min="12" max="12" width="6.37890625" style="89" customWidth="1"/>
    <col min="13" max="13" width="2.85546875" style="17" customWidth="1"/>
    <col min="14" max="14" width="5.80859375" style="89" customWidth="1"/>
    <col min="15" max="15" width="7.5703125" style="90" customWidth="1"/>
    <col min="16" max="16" width="4.140625" style="17" customWidth="1"/>
    <col min="17" max="17" width="6.85546875" style="91" customWidth="1"/>
    <col min="18" max="18" width="7.90234375" style="17" customWidth="1"/>
    <col min="19" max="19" width="7.47265625" style="89" customWidth="1"/>
    <col min="20" max="20" width="9.09375" style="17" customWidth="1"/>
    <col min="21" max="21" width="4.90234375" style="89" customWidth="1"/>
    <col min="22" max="22" width="7.90234375" style="17" customWidth="1"/>
    <col min="23" max="23" width="4.90234375" style="89" customWidth="1"/>
    <col min="24" max="24" width="8.7109375" style="17" customWidth="1"/>
    <col min="25" max="25" width="6.6171875" style="90" customWidth="1"/>
    <col min="26" max="26" width="7.37890625" style="17" customWidth="1"/>
    <col min="27" max="27" width="5.85546875" style="90" customWidth="1"/>
    <col min="28" max="28" width="4.42578125" style="17" customWidth="1"/>
    <col min="29" max="1024" width="7.6640625" style="39" customWidth="1"/>
  </cols>
  <sheetData>
    <row r="1" spans="1:28" s="15" customFormat="1" ht="16.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8" t="s">
        <v>12</v>
      </c>
      <c r="N1" s="6" t="s">
        <v>13</v>
      </c>
      <c r="O1" s="7" t="s">
        <v>14</v>
      </c>
      <c r="P1" s="8" t="s">
        <v>15</v>
      </c>
      <c r="Q1" s="9" t="s">
        <v>16</v>
      </c>
      <c r="R1" s="10" t="s">
        <v>17</v>
      </c>
      <c r="S1" s="6" t="s">
        <v>18</v>
      </c>
      <c r="T1" s="11" t="s">
        <v>19</v>
      </c>
      <c r="U1" s="6" t="s">
        <v>20</v>
      </c>
      <c r="V1" s="12" t="s">
        <v>21</v>
      </c>
      <c r="W1" s="6" t="s">
        <v>22</v>
      </c>
      <c r="X1" s="13" t="s">
        <v>23</v>
      </c>
      <c r="Y1" s="7" t="s">
        <v>24</v>
      </c>
      <c r="Z1" s="14" t="s">
        <v>25</v>
      </c>
      <c r="AA1" s="7" t="s">
        <v>26</v>
      </c>
      <c r="AB1" s="8" t="s">
        <v>27</v>
      </c>
    </row>
    <row r="2" spans="1:28" s="15" customFormat="1" ht="14.4">
      <c r="A2" s="1"/>
      <c r="B2" s="2"/>
      <c r="C2" s="8"/>
      <c r="D2" s="16" t="s">
        <v>28</v>
      </c>
      <c r="E2" s="5"/>
      <c r="F2" s="5"/>
      <c r="G2" s="5"/>
      <c r="H2" s="5" t="s">
        <v>29</v>
      </c>
      <c r="I2" s="6"/>
      <c r="J2" s="6" t="s">
        <v>30</v>
      </c>
      <c r="K2" s="7" t="s">
        <v>31</v>
      </c>
      <c r="L2" s="6" t="s">
        <v>32</v>
      </c>
      <c r="M2" s="8" t="s">
        <v>33</v>
      </c>
      <c r="N2" s="6" t="s">
        <v>32</v>
      </c>
      <c r="O2" s="7" t="s">
        <v>31</v>
      </c>
      <c r="P2" s="8" t="s">
        <v>30</v>
      </c>
      <c r="Q2" s="9" t="s">
        <v>30</v>
      </c>
      <c r="R2" s="10" t="s">
        <v>34</v>
      </c>
      <c r="S2" s="6" t="s">
        <v>30</v>
      </c>
      <c r="T2" s="11" t="s">
        <v>34</v>
      </c>
      <c r="U2" s="6" t="s">
        <v>30</v>
      </c>
      <c r="V2" s="12" t="s">
        <v>34</v>
      </c>
      <c r="W2" s="6" t="s">
        <v>30</v>
      </c>
      <c r="X2" s="13" t="s">
        <v>34</v>
      </c>
      <c r="Y2" s="7" t="s">
        <v>30</v>
      </c>
      <c r="Z2" s="14" t="s">
        <v>34</v>
      </c>
      <c r="AA2" s="7" t="s">
        <v>30</v>
      </c>
      <c r="AB2" s="8" t="s">
        <v>30</v>
      </c>
    </row>
    <row r="3" spans="1:28" s="15" customFormat="1" ht="14.4">
      <c r="A3" s="113" t="s">
        <v>35</v>
      </c>
      <c r="B3" s="113"/>
      <c r="C3" s="17"/>
      <c r="D3" s="16"/>
      <c r="E3" s="5"/>
      <c r="F3" s="5"/>
      <c r="G3" s="5"/>
      <c r="H3" s="5"/>
      <c r="I3" s="6"/>
      <c r="J3" s="6"/>
      <c r="K3" s="7"/>
      <c r="L3" s="6"/>
      <c r="M3" s="8"/>
      <c r="N3" s="6"/>
      <c r="O3" s="7"/>
      <c r="P3" s="8"/>
      <c r="Q3" s="9"/>
      <c r="R3" s="8"/>
      <c r="S3" s="6"/>
      <c r="T3" s="8"/>
      <c r="U3" s="6"/>
      <c r="V3" s="8"/>
      <c r="W3" s="6"/>
      <c r="X3" s="8"/>
      <c r="Y3" s="7"/>
      <c r="Z3" s="8"/>
      <c r="AA3" s="7"/>
      <c r="AB3" s="8"/>
    </row>
    <row r="4" spans="1:28" s="32" customFormat="1" ht="14.4">
      <c r="A4" s="18"/>
      <c r="B4" s="19" t="s">
        <v>36</v>
      </c>
      <c r="C4" s="20" t="s">
        <v>37</v>
      </c>
      <c r="D4" s="21">
        <v>1.6</v>
      </c>
      <c r="E4" s="22"/>
      <c r="F4" s="22"/>
      <c r="G4" s="23">
        <v>4.37</v>
      </c>
      <c r="H4" s="23">
        <f>G4/274*100</f>
        <v>1.5948905109489053</v>
      </c>
      <c r="I4" s="23"/>
      <c r="J4" s="23"/>
      <c r="K4" s="24"/>
      <c r="L4" s="23"/>
      <c r="M4" s="23"/>
      <c r="N4" s="25"/>
      <c r="O4" s="24"/>
      <c r="P4" s="26"/>
      <c r="Q4" s="25"/>
      <c r="R4" s="27">
        <f>D4*448.8*Q4*0.01202</f>
        <v>0</v>
      </c>
      <c r="S4" s="23"/>
      <c r="T4" s="28">
        <f>D4*448.8*S4*0.01202</f>
        <v>0</v>
      </c>
      <c r="U4" s="23"/>
      <c r="V4" s="29">
        <f>D4*448.8*U4*0.01202</f>
        <v>0</v>
      </c>
      <c r="W4" s="23"/>
      <c r="X4" s="30">
        <f>D4*448.8*W4*0.01202</f>
        <v>0</v>
      </c>
      <c r="Y4" s="24"/>
      <c r="Z4" s="31">
        <f>D4*448.8*Y4*0.01202</f>
        <v>0</v>
      </c>
      <c r="AA4" s="24"/>
      <c r="AB4" s="26"/>
    </row>
    <row r="5" spans="1:28" s="32" customFormat="1" ht="14.4">
      <c r="A5" s="18"/>
      <c r="B5" s="33" t="s">
        <v>38</v>
      </c>
      <c r="C5" s="20"/>
      <c r="D5" s="21"/>
      <c r="E5" s="22"/>
      <c r="F5" s="22"/>
      <c r="G5" s="23"/>
      <c r="H5" s="34"/>
      <c r="I5" s="23"/>
      <c r="J5" s="23"/>
      <c r="K5" s="24"/>
      <c r="L5" s="23"/>
      <c r="M5" s="23"/>
      <c r="N5" s="25"/>
      <c r="O5" s="24"/>
      <c r="P5" s="26"/>
      <c r="Q5" s="25"/>
      <c r="R5" s="27">
        <f>R4-R6-R7-R8</f>
        <v>-177.19454277307199</v>
      </c>
      <c r="S5" s="23"/>
      <c r="T5" s="28">
        <f>T4-T6-T7-T8</f>
        <v>-6.6014990939039988</v>
      </c>
      <c r="U5" s="23"/>
      <c r="V5" s="29">
        <f>V4-V6-V7-V8</f>
        <v>-40.357319356991994</v>
      </c>
      <c r="W5" s="23"/>
      <c r="X5" s="30">
        <f>X4-X6-X7-X8</f>
        <v>-7.9600960866240005</v>
      </c>
      <c r="Y5" s="24"/>
      <c r="Z5" s="31">
        <f>Z4-Z6-Z7-Z8</f>
        <v>-1908.0833792327999</v>
      </c>
      <c r="AA5" s="24"/>
      <c r="AB5" s="26"/>
    </row>
    <row r="6" spans="1:28" ht="14.4">
      <c r="A6" s="35" t="s">
        <v>39</v>
      </c>
      <c r="B6" s="26" t="s">
        <v>40</v>
      </c>
      <c r="C6" s="20" t="s">
        <v>37</v>
      </c>
      <c r="D6" s="21">
        <v>0.72409999999999997</v>
      </c>
      <c r="E6" s="36">
        <v>41.051990000000004</v>
      </c>
      <c r="F6" s="36">
        <v>-78.037090000000006</v>
      </c>
      <c r="G6" s="34"/>
      <c r="H6" s="34" t="s">
        <v>41</v>
      </c>
      <c r="I6" s="34">
        <v>10</v>
      </c>
      <c r="J6" s="34"/>
      <c r="K6" s="37">
        <v>464</v>
      </c>
      <c r="L6" s="34">
        <v>3.93</v>
      </c>
      <c r="M6" s="34"/>
      <c r="N6" s="34">
        <v>4.3</v>
      </c>
      <c r="O6" s="37">
        <v>420</v>
      </c>
      <c r="P6" s="20" t="s">
        <v>42</v>
      </c>
      <c r="Q6" s="38">
        <v>20.49</v>
      </c>
      <c r="R6" s="27">
        <f>D6*448.8*Q6*0.01202</f>
        <v>80.038293747983985</v>
      </c>
      <c r="S6" s="34">
        <v>1.69</v>
      </c>
      <c r="T6" s="28">
        <f>D6*448.8*S6*0.01202</f>
        <v>6.6014990939039988</v>
      </c>
      <c r="U6" s="34">
        <v>4.3</v>
      </c>
      <c r="V6" s="29">
        <f>D6*448.8*U6*0.01202</f>
        <v>16.796713670879996</v>
      </c>
      <c r="W6" s="34">
        <v>0</v>
      </c>
      <c r="X6" s="30">
        <f>D6*448.8*W6*0.01202</f>
        <v>0</v>
      </c>
      <c r="Y6" s="37">
        <v>170</v>
      </c>
      <c r="Z6" s="31">
        <f>D6*448.8*Y6*0.01202</f>
        <v>664.05612187199995</v>
      </c>
      <c r="AA6" s="37">
        <v>2</v>
      </c>
      <c r="AB6" s="20">
        <v>210</v>
      </c>
    </row>
    <row r="7" spans="1:28" ht="14.4">
      <c r="A7" s="35" t="s">
        <v>43</v>
      </c>
      <c r="B7" s="26" t="s">
        <v>44</v>
      </c>
      <c r="C7" s="20" t="s">
        <v>37</v>
      </c>
      <c r="D7" s="40">
        <v>0.26950000000000002</v>
      </c>
      <c r="E7" s="36">
        <v>41.054690000000001</v>
      </c>
      <c r="F7" s="36">
        <v>-78.036649999999995</v>
      </c>
      <c r="G7" s="34"/>
      <c r="H7" s="34"/>
      <c r="I7" s="34">
        <v>9.5</v>
      </c>
      <c r="J7" s="34"/>
      <c r="K7" s="37">
        <v>151</v>
      </c>
      <c r="L7" s="34">
        <v>6.58</v>
      </c>
      <c r="M7" s="34"/>
      <c r="N7" s="34">
        <v>7.1</v>
      </c>
      <c r="O7" s="37">
        <v>157</v>
      </c>
      <c r="P7" s="20" t="s">
        <v>42</v>
      </c>
      <c r="Q7" s="38">
        <v>10.36</v>
      </c>
      <c r="R7" s="27">
        <f>D7*448.8*Q7*0.01202</f>
        <v>15.061764083520002</v>
      </c>
      <c r="S7" s="34">
        <v>0</v>
      </c>
      <c r="T7" s="28">
        <f>D7*448.8*S7*0.01202</f>
        <v>0</v>
      </c>
      <c r="U7" s="34">
        <v>0</v>
      </c>
      <c r="V7" s="29">
        <f>D7*448.8*U7*0.01202</f>
        <v>0</v>
      </c>
      <c r="W7" s="34">
        <v>0</v>
      </c>
      <c r="X7" s="30">
        <f>D7*448.8*W7*0.01202</f>
        <v>0</v>
      </c>
      <c r="Y7" s="37">
        <v>35.5</v>
      </c>
      <c r="Z7" s="31">
        <f>D7*448.8*Y7*0.01202</f>
        <v>51.611257236000007</v>
      </c>
      <c r="AA7" s="37">
        <v>2.8</v>
      </c>
      <c r="AB7" s="20">
        <v>68</v>
      </c>
    </row>
    <row r="8" spans="1:28" ht="14.4">
      <c r="A8" s="35" t="s">
        <v>45</v>
      </c>
      <c r="B8" s="26" t="s">
        <v>46</v>
      </c>
      <c r="C8" s="20" t="s">
        <v>37</v>
      </c>
      <c r="D8" s="40">
        <v>0.59260000000000002</v>
      </c>
      <c r="E8" s="36">
        <v>41.055549999999997</v>
      </c>
      <c r="F8" s="36">
        <v>-78.03734</v>
      </c>
      <c r="G8" s="34"/>
      <c r="H8" s="34"/>
      <c r="I8" s="34">
        <v>11</v>
      </c>
      <c r="J8" s="34"/>
      <c r="K8" s="37">
        <v>693</v>
      </c>
      <c r="L8" s="34">
        <v>4.9000000000000004</v>
      </c>
      <c r="M8" s="34"/>
      <c r="N8" s="34">
        <v>5</v>
      </c>
      <c r="O8" s="37">
        <v>700</v>
      </c>
      <c r="P8" s="20" t="s">
        <v>42</v>
      </c>
      <c r="Q8" s="38">
        <v>25.68</v>
      </c>
      <c r="R8" s="27">
        <f>D8*448.8*Q8*0.01202</f>
        <v>82.094484941567998</v>
      </c>
      <c r="S8" s="34">
        <v>0</v>
      </c>
      <c r="T8" s="28">
        <f>D8*448.8*S8*0.01202</f>
        <v>0</v>
      </c>
      <c r="U8" s="34">
        <v>7.37</v>
      </c>
      <c r="V8" s="29">
        <f>D8*448.8*U8*0.01202</f>
        <v>23.560605686112002</v>
      </c>
      <c r="W8" s="34">
        <v>2.4900000000000002</v>
      </c>
      <c r="X8" s="30">
        <f>D8*448.8*W8*0.01202</f>
        <v>7.9600960866240005</v>
      </c>
      <c r="Y8" s="37">
        <v>373</v>
      </c>
      <c r="Z8" s="31">
        <f>D8*448.8*Y8*0.01202</f>
        <v>1192.4160001247999</v>
      </c>
      <c r="AA8" s="37" t="s">
        <v>47</v>
      </c>
      <c r="AB8" s="20">
        <v>414</v>
      </c>
    </row>
    <row r="9" spans="1:28" s="39" customFormat="1" ht="14.4">
      <c r="A9" s="114" t="s">
        <v>48</v>
      </c>
      <c r="B9" s="114"/>
      <c r="C9" s="17"/>
      <c r="D9" s="41"/>
      <c r="E9" s="42"/>
      <c r="F9" s="42"/>
      <c r="I9" s="43"/>
      <c r="J9" s="43"/>
      <c r="K9" s="44"/>
      <c r="L9" s="43"/>
      <c r="N9" s="43"/>
      <c r="O9" s="44"/>
      <c r="Q9" s="45"/>
      <c r="S9" s="43"/>
      <c r="U9" s="43"/>
      <c r="W9" s="43"/>
      <c r="Y9" s="44"/>
      <c r="AA9" s="44"/>
    </row>
    <row r="10" spans="1:28" ht="14.4">
      <c r="A10" s="46"/>
      <c r="B10" s="26" t="s">
        <v>49</v>
      </c>
      <c r="C10" s="20" t="s">
        <v>37</v>
      </c>
      <c r="D10" s="21"/>
      <c r="E10" s="36">
        <v>41.051009999999998</v>
      </c>
      <c r="F10" s="36">
        <v>-78.014139999999998</v>
      </c>
      <c r="G10" s="34"/>
      <c r="H10" s="34">
        <f>G10/274*100</f>
        <v>0</v>
      </c>
      <c r="I10" s="34"/>
      <c r="J10" s="34"/>
      <c r="K10" s="37">
        <v>868</v>
      </c>
      <c r="L10" s="34" t="s">
        <v>50</v>
      </c>
      <c r="M10" s="34"/>
      <c r="N10" s="38"/>
      <c r="O10" s="37"/>
      <c r="P10" s="20"/>
      <c r="Q10" s="38"/>
      <c r="R10" s="27">
        <f>D10*448.8*Q10*0.01202</f>
        <v>0</v>
      </c>
      <c r="S10" s="34"/>
      <c r="T10" s="28">
        <f>D10*448.8*S10*0.01202</f>
        <v>0</v>
      </c>
      <c r="U10" s="34"/>
      <c r="V10" s="29">
        <f>D10*448.8*U10*0.01202</f>
        <v>0</v>
      </c>
      <c r="W10" s="34"/>
      <c r="X10" s="30">
        <f>D10*448.8*W10*0.01202</f>
        <v>0</v>
      </c>
      <c r="Y10" s="37"/>
      <c r="Z10" s="31">
        <f>D10*448.8*Y10*0.01202</f>
        <v>0</v>
      </c>
      <c r="AA10" s="37"/>
      <c r="AB10" s="20"/>
    </row>
    <row r="11" spans="1:28" ht="14.4">
      <c r="A11" s="46"/>
      <c r="B11" s="26" t="s">
        <v>51</v>
      </c>
      <c r="C11" s="20" t="s">
        <v>37</v>
      </c>
      <c r="D11" s="21"/>
      <c r="E11" s="36">
        <v>41.064900000000002</v>
      </c>
      <c r="F11" s="36">
        <v>-78.030969999999996</v>
      </c>
      <c r="G11" s="34"/>
      <c r="H11" s="34">
        <f>G11/274*100</f>
        <v>0</v>
      </c>
      <c r="I11" s="34"/>
      <c r="J11" s="34"/>
      <c r="K11" s="37">
        <v>201</v>
      </c>
      <c r="L11" s="34">
        <v>5.41</v>
      </c>
      <c r="M11" s="34"/>
      <c r="N11" s="34"/>
      <c r="O11" s="37"/>
      <c r="P11" s="20"/>
      <c r="Q11" s="38"/>
      <c r="R11" s="27">
        <f>D11*448.8*Q11*0.01202</f>
        <v>0</v>
      </c>
      <c r="S11" s="34"/>
      <c r="T11" s="28">
        <f>D11*448.8*S11*0.01202</f>
        <v>0</v>
      </c>
      <c r="U11" s="34"/>
      <c r="V11" s="29">
        <f>D11*448.8*U11*0.01202</f>
        <v>0</v>
      </c>
      <c r="W11" s="34"/>
      <c r="X11" s="30">
        <f>D11*448.8*W11*0.01202</f>
        <v>0</v>
      </c>
      <c r="Y11" s="37"/>
      <c r="Z11" s="31">
        <f>D11*448.8*Y11*0.01202</f>
        <v>0</v>
      </c>
      <c r="AA11" s="37"/>
      <c r="AB11" s="20"/>
    </row>
    <row r="12" spans="1:28" ht="14.4">
      <c r="A12" s="47"/>
      <c r="B12" s="48"/>
      <c r="C12" s="48"/>
      <c r="D12" s="49"/>
      <c r="E12" s="50"/>
      <c r="F12" s="50"/>
      <c r="G12" s="51"/>
      <c r="H12" s="51"/>
      <c r="I12" s="51"/>
      <c r="J12" s="51"/>
      <c r="K12" s="52"/>
      <c r="L12" s="51"/>
      <c r="M12" s="51"/>
      <c r="N12" s="51"/>
      <c r="O12" s="52"/>
      <c r="P12" s="48"/>
      <c r="Q12" s="53"/>
      <c r="R12" s="47"/>
      <c r="S12" s="51"/>
      <c r="T12" s="47"/>
      <c r="U12" s="51"/>
      <c r="V12" s="47"/>
      <c r="W12" s="51"/>
      <c r="X12" s="47"/>
      <c r="Y12" s="52"/>
      <c r="Z12" s="47"/>
      <c r="AA12" s="52"/>
      <c r="AB12" s="48"/>
    </row>
    <row r="13" spans="1:28" s="15" customFormat="1" ht="14.4">
      <c r="A13" s="54"/>
      <c r="B13" s="17"/>
      <c r="C13" s="17"/>
      <c r="D13" s="55"/>
      <c r="E13" s="56"/>
      <c r="F13" s="56"/>
      <c r="G13" s="56"/>
      <c r="H13" s="56"/>
      <c r="I13" s="57"/>
      <c r="J13" s="57"/>
      <c r="K13" s="58"/>
      <c r="L13" s="57"/>
      <c r="M13" s="59"/>
      <c r="N13" s="57"/>
      <c r="O13" s="58"/>
      <c r="P13" s="59"/>
      <c r="Q13" s="60"/>
      <c r="R13" s="59"/>
      <c r="S13" s="57"/>
      <c r="T13" s="59"/>
      <c r="U13" s="57"/>
      <c r="V13" s="59"/>
      <c r="W13" s="57"/>
      <c r="X13" s="59"/>
      <c r="Y13" s="58"/>
      <c r="Z13" s="59"/>
      <c r="AA13" s="58"/>
      <c r="AB13" s="59"/>
    </row>
    <row r="14" spans="1:28" s="32" customFormat="1" ht="14.4">
      <c r="A14" s="61"/>
      <c r="B14" s="19" t="s">
        <v>52</v>
      </c>
      <c r="C14" s="20" t="s">
        <v>37</v>
      </c>
      <c r="D14" s="21">
        <v>2.9432</v>
      </c>
      <c r="E14" s="22"/>
      <c r="F14" s="22"/>
      <c r="G14" s="62">
        <v>2.78</v>
      </c>
      <c r="H14" s="23">
        <f>G14/274*100</f>
        <v>1.0145985401459854</v>
      </c>
      <c r="I14" s="23"/>
      <c r="J14" s="23"/>
      <c r="K14" s="24">
        <v>896</v>
      </c>
      <c r="L14" s="23">
        <v>8.64</v>
      </c>
      <c r="M14" s="23"/>
      <c r="N14" s="25"/>
      <c r="O14" s="24">
        <v>911</v>
      </c>
      <c r="P14" s="26" t="s">
        <v>42</v>
      </c>
      <c r="Q14" s="25">
        <v>43.85</v>
      </c>
      <c r="R14" s="27">
        <f>D14*448.8*Q14*0.01202</f>
        <v>696.22031024831995</v>
      </c>
      <c r="S14" s="23">
        <v>3.41</v>
      </c>
      <c r="T14" s="28">
        <f>D14*448.8*S14*0.01202</f>
        <v>54.141647843712001</v>
      </c>
      <c r="U14" s="23">
        <v>8.1199999999999992</v>
      </c>
      <c r="V14" s="29">
        <f>D14*448.8*U14*0.01202</f>
        <v>128.92380659558395</v>
      </c>
      <c r="W14" s="23">
        <v>2.2000000000000002</v>
      </c>
      <c r="X14" s="30">
        <f>D14*448.8*W14*0.01202</f>
        <v>34.930095383039998</v>
      </c>
      <c r="Y14" s="24">
        <v>382</v>
      </c>
      <c r="Z14" s="31">
        <f>D14*448.8*Y14*0.01202</f>
        <v>6065.1347437823997</v>
      </c>
      <c r="AA14" s="24">
        <v>5.2</v>
      </c>
      <c r="AB14" s="26">
        <v>322</v>
      </c>
    </row>
    <row r="15" spans="1:28" s="32" customFormat="1" ht="14.7" thickBot="1">
      <c r="A15" s="61"/>
      <c r="B15" s="33" t="s">
        <v>53</v>
      </c>
      <c r="C15" s="20"/>
      <c r="D15" s="21"/>
      <c r="E15" s="22"/>
      <c r="F15" s="22"/>
      <c r="G15" s="63"/>
      <c r="H15" s="34"/>
      <c r="I15" s="23"/>
      <c r="J15" s="23"/>
      <c r="K15" s="24"/>
      <c r="L15" s="23"/>
      <c r="M15" s="23"/>
      <c r="N15" s="25"/>
      <c r="O15" s="24"/>
      <c r="P15" s="26"/>
      <c r="Q15" s="25"/>
      <c r="R15" s="27">
        <f>R14-R16-R17-R18</f>
        <v>435.30229860268798</v>
      </c>
      <c r="S15" s="23"/>
      <c r="T15" s="28">
        <f>T14-T16-T17-T18</f>
        <v>35.212382755968001</v>
      </c>
      <c r="U15" s="23"/>
      <c r="V15" s="29">
        <f>V14-V16-V17-V18</f>
        <v>81.388901373647954</v>
      </c>
      <c r="W15" s="23"/>
      <c r="X15" s="30">
        <f>X14-X16-X17-X18</f>
        <v>15.922670980919996</v>
      </c>
      <c r="Y15" s="24"/>
      <c r="Z15" s="31">
        <f>Z14-Z16-Z17-Z18</f>
        <v>4197.523901260799</v>
      </c>
      <c r="AA15" s="24"/>
      <c r="AB15" s="26"/>
    </row>
    <row r="16" spans="1:28" ht="14.7" thickBot="1">
      <c r="A16" s="64" t="s">
        <v>54</v>
      </c>
      <c r="B16" s="26" t="s">
        <v>55</v>
      </c>
      <c r="C16" s="20" t="s">
        <v>37</v>
      </c>
      <c r="D16" s="21">
        <v>0.39450000000000002</v>
      </c>
      <c r="E16" s="36">
        <v>41.034120000000001</v>
      </c>
      <c r="F16" s="36">
        <v>-78.040229999999994</v>
      </c>
      <c r="G16" s="65">
        <v>0.77</v>
      </c>
      <c r="H16" s="66">
        <f>G16/2.78*100</f>
        <v>27.697841726618705</v>
      </c>
      <c r="I16" s="34">
        <v>9.9</v>
      </c>
      <c r="J16" s="34"/>
      <c r="K16" s="37">
        <v>330</v>
      </c>
      <c r="L16" s="34">
        <v>3.99</v>
      </c>
      <c r="M16" s="34"/>
      <c r="N16" s="34">
        <v>4.46</v>
      </c>
      <c r="O16" s="37">
        <v>330</v>
      </c>
      <c r="P16" s="20" t="s">
        <v>42</v>
      </c>
      <c r="Q16" s="38">
        <v>20.52</v>
      </c>
      <c r="R16" s="27">
        <f>D16*448.8*Q16*0.01202</f>
        <v>43.669847960639999</v>
      </c>
      <c r="S16" s="34">
        <v>0</v>
      </c>
      <c r="T16" s="28">
        <f>D16*448.8*S16*0.01202</f>
        <v>0</v>
      </c>
      <c r="U16" s="34">
        <v>3.39</v>
      </c>
      <c r="V16" s="29">
        <f>D16*448.8*U16*0.01202</f>
        <v>7.2144631864799997</v>
      </c>
      <c r="W16" s="34">
        <v>0.82899999999999996</v>
      </c>
      <c r="X16" s="30">
        <f>D16*448.8*W16*0.01202</f>
        <v>1.764244832328</v>
      </c>
      <c r="Y16" s="37">
        <v>112</v>
      </c>
      <c r="Z16" s="31">
        <f>D16*448.8*Y16*0.01202</f>
        <v>238.35394598400001</v>
      </c>
      <c r="AA16" s="37">
        <v>0.8</v>
      </c>
      <c r="AB16" s="20">
        <v>20</v>
      </c>
    </row>
    <row r="17" spans="1:1024" ht="14.7" thickBot="1">
      <c r="A17" s="64" t="s">
        <v>56</v>
      </c>
      <c r="B17" s="26" t="s">
        <v>57</v>
      </c>
      <c r="C17" s="20" t="s">
        <v>37</v>
      </c>
      <c r="D17" s="40">
        <v>0.11360000000000001</v>
      </c>
      <c r="E17" s="36">
        <v>41.035440000000001</v>
      </c>
      <c r="F17" s="36">
        <v>-78.016850000000005</v>
      </c>
      <c r="G17" s="65">
        <v>0.64</v>
      </c>
      <c r="H17" s="66">
        <f>G17/2.78*100</f>
        <v>23.021582733812952</v>
      </c>
      <c r="I17" s="34">
        <v>10.7</v>
      </c>
      <c r="J17" s="34"/>
      <c r="K17" s="37">
        <v>1615</v>
      </c>
      <c r="L17" s="34">
        <v>3.12</v>
      </c>
      <c r="M17" s="34"/>
      <c r="N17" s="34">
        <v>3.52</v>
      </c>
      <c r="O17" s="37">
        <v>1590</v>
      </c>
      <c r="P17" s="20" t="s">
        <v>42</v>
      </c>
      <c r="Q17" s="38">
        <v>102</v>
      </c>
      <c r="R17" s="27">
        <f>D17*448.8*Q17*0.01202</f>
        <v>62.508031027200012</v>
      </c>
      <c r="S17" s="34">
        <v>8.98</v>
      </c>
      <c r="T17" s="28">
        <f>D17*448.8*S17*0.01202</f>
        <v>5.5031580257280002</v>
      </c>
      <c r="U17" s="34">
        <v>21.7</v>
      </c>
      <c r="V17" s="29">
        <f>D17*448.8*U17*0.01202</f>
        <v>13.29827718912</v>
      </c>
      <c r="W17" s="34">
        <v>6.09</v>
      </c>
      <c r="X17" s="30">
        <f>D17*448.8*W17*0.01202</f>
        <v>3.7320971466240005</v>
      </c>
      <c r="Y17" s="37">
        <v>856</v>
      </c>
      <c r="Z17" s="31">
        <f>D17*448.8*Y17*0.01202</f>
        <v>524.57720156160008</v>
      </c>
      <c r="AA17" s="37">
        <v>1.8</v>
      </c>
      <c r="AB17" s="20">
        <v>1080</v>
      </c>
    </row>
    <row r="18" spans="1:1024" ht="14.7" thickBot="1">
      <c r="A18" s="64" t="s">
        <v>58</v>
      </c>
      <c r="B18" s="26" t="s">
        <v>59</v>
      </c>
      <c r="C18" s="20" t="s">
        <v>37</v>
      </c>
      <c r="D18" s="40">
        <v>1.5751999999999999</v>
      </c>
      <c r="E18" s="36">
        <v>41.035240000000002</v>
      </c>
      <c r="F18" s="36">
        <v>-78.016660000000002</v>
      </c>
      <c r="G18" s="65">
        <v>0.45</v>
      </c>
      <c r="H18" s="66">
        <f>G18/2.78*100</f>
        <v>16.187050359712231</v>
      </c>
      <c r="I18" s="34">
        <v>9.5</v>
      </c>
      <c r="J18" s="34"/>
      <c r="K18" s="37">
        <v>432</v>
      </c>
      <c r="L18" s="34">
        <v>4.92</v>
      </c>
      <c r="M18" s="34"/>
      <c r="N18" s="34">
        <v>4.79</v>
      </c>
      <c r="O18" s="37">
        <v>434</v>
      </c>
      <c r="P18" s="20" t="s">
        <v>42</v>
      </c>
      <c r="Q18" s="38">
        <v>18.21</v>
      </c>
      <c r="R18" s="27">
        <f>D18*448.8*Q18*0.01202</f>
        <v>154.74013265779197</v>
      </c>
      <c r="S18" s="34">
        <v>1.58</v>
      </c>
      <c r="T18" s="28">
        <f>D18*448.8*S18*0.01202</f>
        <v>13.426107062015999</v>
      </c>
      <c r="U18" s="34">
        <v>3.18</v>
      </c>
      <c r="V18" s="29">
        <f>D18*448.8*U18*0.01202</f>
        <v>27.022164846335997</v>
      </c>
      <c r="W18" s="34">
        <v>1.59</v>
      </c>
      <c r="X18" s="30">
        <f>D18*448.8*W18*0.01202</f>
        <v>13.511082423167998</v>
      </c>
      <c r="Y18" s="37">
        <v>130</v>
      </c>
      <c r="Z18" s="31">
        <f>D18*448.8*Y18*0.01202</f>
        <v>1104.6796949760001</v>
      </c>
      <c r="AA18" s="37">
        <v>1.2</v>
      </c>
      <c r="AB18" s="20">
        <v>280</v>
      </c>
    </row>
    <row r="19" spans="1:1024" ht="14.7" thickBot="1">
      <c r="A19" s="115" t="s">
        <v>60</v>
      </c>
      <c r="B19" s="115"/>
      <c r="D19" s="67"/>
      <c r="E19" s="68"/>
      <c r="F19" s="68"/>
      <c r="G19" s="34"/>
      <c r="H19" s="34"/>
      <c r="I19" s="69"/>
      <c r="J19" s="34"/>
      <c r="K19" s="37"/>
      <c r="L19" s="34"/>
      <c r="M19" s="34"/>
      <c r="N19" s="34"/>
      <c r="O19" s="37"/>
      <c r="P19" s="20"/>
      <c r="Q19" s="38"/>
      <c r="R19" s="46"/>
      <c r="S19" s="34"/>
      <c r="T19" s="46"/>
      <c r="U19" s="34"/>
      <c r="V19" s="46"/>
      <c r="W19" s="34"/>
      <c r="X19" s="46"/>
      <c r="Y19" s="37"/>
      <c r="Z19" s="46"/>
      <c r="AA19" s="37"/>
      <c r="AB19" s="20"/>
    </row>
    <row r="20" spans="1:1024" ht="14.7" thickBot="1">
      <c r="A20" s="64" t="s">
        <v>61</v>
      </c>
      <c r="B20" s="26" t="s">
        <v>62</v>
      </c>
      <c r="C20" s="20" t="s">
        <v>37</v>
      </c>
      <c r="D20" s="40">
        <v>2.1166</v>
      </c>
      <c r="E20" s="36">
        <v>41.033740000000002</v>
      </c>
      <c r="F20" s="36">
        <v>-78.040629999999993</v>
      </c>
      <c r="G20" s="65">
        <v>1.97</v>
      </c>
      <c r="H20" s="66">
        <f>G20/2.78*100</f>
        <v>70.863309352517987</v>
      </c>
      <c r="I20" s="34">
        <v>9.6</v>
      </c>
      <c r="J20" s="34"/>
      <c r="K20" s="37">
        <v>566</v>
      </c>
      <c r="L20" s="34">
        <v>4.6500000000000004</v>
      </c>
      <c r="M20" s="34"/>
      <c r="N20" s="34">
        <v>4.55</v>
      </c>
      <c r="O20" s="37">
        <v>581</v>
      </c>
      <c r="P20" s="20" t="s">
        <v>42</v>
      </c>
      <c r="Q20" s="38">
        <v>23.33</v>
      </c>
      <c r="R20" s="27">
        <f>D20*448.8*Q20*0.01202</f>
        <v>266.38566257212796</v>
      </c>
      <c r="S20" s="34">
        <v>3.41</v>
      </c>
      <c r="T20" s="28">
        <f>D20*448.8*S20*0.01202</f>
        <v>38.935924105056003</v>
      </c>
      <c r="U20" s="34">
        <v>4.7300000000000004</v>
      </c>
      <c r="V20" s="29">
        <f>D20*448.8*U20*0.01202</f>
        <v>54.007894726368008</v>
      </c>
      <c r="W20" s="34">
        <v>1.37</v>
      </c>
      <c r="X20" s="30">
        <f>D20*448.8*W20*0.01202</f>
        <v>15.642878599392002</v>
      </c>
      <c r="Y20" s="37">
        <v>270</v>
      </c>
      <c r="Z20" s="31">
        <f>D20*448.8*Y20*0.01202</f>
        <v>3082.9030816320001</v>
      </c>
      <c r="AA20" s="37">
        <v>4.4000000000000004</v>
      </c>
      <c r="AB20" s="20">
        <v>302</v>
      </c>
    </row>
    <row r="21" spans="1:1024" s="39" customFormat="1" ht="14.4">
      <c r="D21" s="41"/>
      <c r="E21" s="42"/>
      <c r="F21" s="42"/>
      <c r="I21" s="43"/>
      <c r="J21" s="43"/>
      <c r="K21" s="44"/>
      <c r="L21" s="43"/>
      <c r="N21" s="43"/>
      <c r="O21" s="44"/>
      <c r="Q21" s="45"/>
      <c r="S21" s="43"/>
      <c r="U21" s="43"/>
      <c r="W21" s="43"/>
      <c r="Y21" s="44"/>
      <c r="AA21" s="44"/>
    </row>
    <row r="22" spans="1:1024" s="32" customFormat="1" ht="14.4">
      <c r="A22" s="61"/>
      <c r="B22" s="19" t="s">
        <v>52</v>
      </c>
      <c r="C22" s="20" t="s">
        <v>37</v>
      </c>
      <c r="D22" s="21">
        <v>2.9432</v>
      </c>
      <c r="E22" s="22"/>
      <c r="F22" s="22"/>
      <c r="G22" s="70">
        <v>2.78</v>
      </c>
      <c r="H22" s="23">
        <f>G22/274*100</f>
        <v>1.0145985401459854</v>
      </c>
      <c r="I22" s="23"/>
      <c r="J22" s="23"/>
      <c r="K22" s="24">
        <v>896</v>
      </c>
      <c r="L22" s="23">
        <v>8.64</v>
      </c>
      <c r="M22" s="23"/>
      <c r="N22" s="25"/>
      <c r="O22" s="24">
        <v>911</v>
      </c>
      <c r="P22" s="26" t="s">
        <v>42</v>
      </c>
      <c r="Q22" s="25">
        <v>43.85</v>
      </c>
      <c r="R22" s="27">
        <f>D22*448.8*Q22*0.01202</f>
        <v>696.22031024831995</v>
      </c>
      <c r="S22" s="23">
        <v>3.41</v>
      </c>
      <c r="T22" s="28">
        <f>D22*448.8*S22*0.01202</f>
        <v>54.141647843712001</v>
      </c>
      <c r="U22" s="23">
        <v>8.1199999999999992</v>
      </c>
      <c r="V22" s="29">
        <f>D22*448.8*U22*0.01202</f>
        <v>128.92380659558395</v>
      </c>
      <c r="W22" s="23">
        <v>2.2000000000000002</v>
      </c>
      <c r="X22" s="30">
        <f>D22*448.8*W22*0.01202</f>
        <v>34.930095383039998</v>
      </c>
      <c r="Y22" s="24">
        <v>382</v>
      </c>
      <c r="Z22" s="31">
        <f>D22*448.8*Y22*0.01202</f>
        <v>6065.1347437823997</v>
      </c>
      <c r="AA22" s="24">
        <v>5.2</v>
      </c>
      <c r="AB22" s="26">
        <v>322</v>
      </c>
    </row>
    <row r="23" spans="1:1024" ht="14.7" thickBot="1">
      <c r="A23" s="61"/>
      <c r="B23" s="33" t="s">
        <v>53</v>
      </c>
      <c r="C23" s="20"/>
      <c r="D23" s="21"/>
      <c r="E23" s="22"/>
      <c r="F23" s="22"/>
      <c r="G23" s="34"/>
      <c r="H23" s="34"/>
      <c r="I23" s="23"/>
      <c r="J23" s="23"/>
      <c r="K23" s="24"/>
      <c r="L23" s="23"/>
      <c r="M23" s="23"/>
      <c r="N23" s="25"/>
      <c r="O23" s="24"/>
      <c r="P23" s="26"/>
      <c r="Q23" s="25"/>
      <c r="R23" s="27">
        <f>R22-R24-R25</f>
        <v>386.16479971555196</v>
      </c>
      <c r="S23" s="23"/>
      <c r="T23" s="28">
        <f>T22-T24-T25</f>
        <v>15.205723738655998</v>
      </c>
      <c r="U23" s="23"/>
      <c r="V23" s="29">
        <f>V22-V24-V25</f>
        <v>67.701448682735943</v>
      </c>
      <c r="W23" s="23"/>
      <c r="X23" s="30">
        <f>X22-X24-X25</f>
        <v>17.522971951319992</v>
      </c>
      <c r="Y23" s="24"/>
      <c r="Z23" s="31">
        <f>Z22-Z24-Z25</f>
        <v>2743.8777161663993</v>
      </c>
      <c r="AA23" s="24"/>
      <c r="AB23" s="26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71"/>
    </row>
    <row r="24" spans="1:1024" ht="14.7" thickBot="1">
      <c r="A24" s="64" t="s">
        <v>54</v>
      </c>
      <c r="B24" s="26" t="s">
        <v>55</v>
      </c>
      <c r="C24" s="20" t="s">
        <v>37</v>
      </c>
      <c r="D24" s="21">
        <v>0.39450000000000002</v>
      </c>
      <c r="E24" s="36">
        <v>41.034120000000001</v>
      </c>
      <c r="F24" s="36">
        <v>-78.040229999999994</v>
      </c>
      <c r="G24" s="65">
        <v>0.77</v>
      </c>
      <c r="H24" s="66">
        <f>G24/2.78*100</f>
        <v>27.697841726618705</v>
      </c>
      <c r="I24" s="34">
        <v>9.9</v>
      </c>
      <c r="J24" s="34"/>
      <c r="K24" s="37">
        <v>330</v>
      </c>
      <c r="L24" s="34">
        <v>3.99</v>
      </c>
      <c r="M24" s="34"/>
      <c r="N24" s="34">
        <v>4.46</v>
      </c>
      <c r="O24" s="37">
        <v>330</v>
      </c>
      <c r="P24" s="20" t="s">
        <v>42</v>
      </c>
      <c r="Q24" s="38">
        <v>20.52</v>
      </c>
      <c r="R24" s="27">
        <f>D24*448.8*Q24*0.01202</f>
        <v>43.669847960639999</v>
      </c>
      <c r="S24" s="34">
        <v>0</v>
      </c>
      <c r="T24" s="28">
        <f>D24*448.8*S24*0.01202</f>
        <v>0</v>
      </c>
      <c r="U24" s="34">
        <v>3.39</v>
      </c>
      <c r="V24" s="29">
        <f>D24*448.8*U24*0.01202</f>
        <v>7.2144631864799997</v>
      </c>
      <c r="W24" s="34">
        <v>0.82899999999999996</v>
      </c>
      <c r="X24" s="30">
        <f>D24*448.8*W24*0.01202</f>
        <v>1.764244832328</v>
      </c>
      <c r="Y24" s="37">
        <v>112</v>
      </c>
      <c r="Z24" s="31">
        <f>D24*448.8*Y24*0.01202</f>
        <v>238.35394598400001</v>
      </c>
      <c r="AA24" s="37">
        <v>0.8</v>
      </c>
      <c r="AB24" s="20">
        <v>20</v>
      </c>
    </row>
    <row r="25" spans="1:1024" ht="14.7" thickBot="1">
      <c r="A25" s="64" t="s">
        <v>61</v>
      </c>
      <c r="B25" s="26" t="s">
        <v>62</v>
      </c>
      <c r="C25" s="20" t="s">
        <v>37</v>
      </c>
      <c r="D25" s="40">
        <v>2.1166</v>
      </c>
      <c r="E25" s="36">
        <v>41.033740000000002</v>
      </c>
      <c r="F25" s="36">
        <v>-78.040629999999993</v>
      </c>
      <c r="G25" s="65">
        <v>1.97</v>
      </c>
      <c r="H25" s="66">
        <f>G25/2.78*100</f>
        <v>70.863309352517987</v>
      </c>
      <c r="I25" s="34">
        <v>9.6</v>
      </c>
      <c r="J25" s="34"/>
      <c r="K25" s="37">
        <v>566</v>
      </c>
      <c r="L25" s="34">
        <v>4.6500000000000004</v>
      </c>
      <c r="M25" s="34"/>
      <c r="N25" s="34">
        <v>4.55</v>
      </c>
      <c r="O25" s="37">
        <v>581</v>
      </c>
      <c r="P25" s="20" t="s">
        <v>42</v>
      </c>
      <c r="Q25" s="38">
        <v>23.33</v>
      </c>
      <c r="R25" s="27">
        <f>D25*448.8*Q25*0.01202</f>
        <v>266.38566257212796</v>
      </c>
      <c r="S25" s="34">
        <v>3.41</v>
      </c>
      <c r="T25" s="28">
        <f>D25*448.8*S25*0.01202</f>
        <v>38.935924105056003</v>
      </c>
      <c r="U25" s="34">
        <v>4.7300000000000004</v>
      </c>
      <c r="V25" s="29">
        <f>D25*448.8*U25*0.01202</f>
        <v>54.007894726368008</v>
      </c>
      <c r="W25" s="34">
        <v>1.37</v>
      </c>
      <c r="X25" s="30">
        <f>D25*448.8*W25*0.01202</f>
        <v>15.642878599392002</v>
      </c>
      <c r="Y25" s="37">
        <v>270</v>
      </c>
      <c r="Z25" s="31">
        <f>D25*448.8*Y25*0.01202</f>
        <v>3082.9030816320001</v>
      </c>
      <c r="AA25" s="37">
        <v>4.4000000000000004</v>
      </c>
      <c r="AB25" s="20">
        <v>302</v>
      </c>
    </row>
    <row r="26" spans="1:1024" ht="14.7" thickBot="1">
      <c r="A26" s="115" t="s">
        <v>63</v>
      </c>
      <c r="B26" s="115"/>
      <c r="C26" s="20"/>
      <c r="D26" s="40"/>
      <c r="E26" s="68"/>
      <c r="F26" s="68"/>
      <c r="G26" s="34"/>
      <c r="H26" s="34"/>
      <c r="I26" s="34"/>
      <c r="J26" s="34"/>
      <c r="K26" s="37"/>
      <c r="L26" s="34"/>
      <c r="M26" s="34"/>
      <c r="N26" s="34"/>
      <c r="O26" s="37"/>
      <c r="P26" s="20"/>
      <c r="Q26" s="38"/>
      <c r="R26" s="27">
        <f>D26*448.8*Q26*0.01202</f>
        <v>0</v>
      </c>
      <c r="S26" s="34"/>
      <c r="T26" s="28">
        <f>D26*448.8*S26*0.01202</f>
        <v>0</v>
      </c>
      <c r="U26" s="34"/>
      <c r="V26" s="29">
        <f>D26*448.8*U26*0.01202</f>
        <v>0</v>
      </c>
      <c r="W26" s="34"/>
      <c r="X26" s="30">
        <f>D26*448.8*W26*0.01202</f>
        <v>0</v>
      </c>
      <c r="Y26" s="37"/>
      <c r="Z26" s="31">
        <f>D26*448.8*Y26*0.01202</f>
        <v>0</v>
      </c>
      <c r="AA26" s="37"/>
      <c r="AB26" s="20"/>
      <c r="AMJ26" s="71"/>
    </row>
    <row r="27" spans="1:1024" ht="14.7" thickBot="1">
      <c r="A27" s="64" t="s">
        <v>56</v>
      </c>
      <c r="B27" s="26" t="s">
        <v>57</v>
      </c>
      <c r="C27" s="20" t="s">
        <v>37</v>
      </c>
      <c r="D27" s="40">
        <v>0.11360000000000001</v>
      </c>
      <c r="E27" s="36">
        <v>41.035440000000001</v>
      </c>
      <c r="F27" s="36">
        <v>-78.016850000000005</v>
      </c>
      <c r="G27" s="65">
        <v>0.64</v>
      </c>
      <c r="H27" s="66">
        <f>G27/2.78*100</f>
        <v>23.021582733812952</v>
      </c>
      <c r="I27" s="34">
        <v>10.7</v>
      </c>
      <c r="J27" s="34"/>
      <c r="K27" s="37">
        <v>1615</v>
      </c>
      <c r="L27" s="34">
        <v>3.12</v>
      </c>
      <c r="M27" s="34"/>
      <c r="N27" s="34">
        <v>3.52</v>
      </c>
      <c r="O27" s="37">
        <v>1590</v>
      </c>
      <c r="P27" s="20" t="s">
        <v>42</v>
      </c>
      <c r="Q27" s="38">
        <v>102</v>
      </c>
      <c r="R27" s="27">
        <f>D27*448.8*Q27*0.01202</f>
        <v>62.508031027200012</v>
      </c>
      <c r="S27" s="34">
        <v>8.98</v>
      </c>
      <c r="T27" s="28">
        <f>D27*448.8*S27*0.01202</f>
        <v>5.5031580257280002</v>
      </c>
      <c r="U27" s="34">
        <v>21.7</v>
      </c>
      <c r="V27" s="29">
        <f>D27*448.8*U27*0.01202</f>
        <v>13.29827718912</v>
      </c>
      <c r="W27" s="34">
        <v>6.09</v>
      </c>
      <c r="X27" s="30">
        <f>D27*448.8*W27*0.01202</f>
        <v>3.7320971466240005</v>
      </c>
      <c r="Y27" s="37">
        <v>856</v>
      </c>
      <c r="Z27" s="31">
        <f>D27*448.8*Y27*0.01202</f>
        <v>524.57720156160008</v>
      </c>
      <c r="AA27" s="37">
        <v>1.8</v>
      </c>
      <c r="AB27" s="20">
        <v>1080</v>
      </c>
    </row>
    <row r="28" spans="1:1024" ht="14.7" thickBot="1">
      <c r="A28" s="64" t="s">
        <v>58</v>
      </c>
      <c r="B28" s="26" t="s">
        <v>59</v>
      </c>
      <c r="C28" s="20" t="s">
        <v>37</v>
      </c>
      <c r="D28" s="40">
        <v>1.5751999999999999</v>
      </c>
      <c r="E28" s="36">
        <v>41.035240000000002</v>
      </c>
      <c r="F28" s="36">
        <v>-78.016660000000002</v>
      </c>
      <c r="G28" s="65">
        <v>0.45</v>
      </c>
      <c r="H28" s="66">
        <f>G28/2.78*100</f>
        <v>16.187050359712231</v>
      </c>
      <c r="I28" s="34">
        <v>9.5</v>
      </c>
      <c r="J28" s="34"/>
      <c r="K28" s="37">
        <v>432</v>
      </c>
      <c r="L28" s="34">
        <v>4.92</v>
      </c>
      <c r="M28" s="34"/>
      <c r="N28" s="34">
        <v>4.79</v>
      </c>
      <c r="O28" s="37">
        <v>434</v>
      </c>
      <c r="P28" s="20" t="s">
        <v>42</v>
      </c>
      <c r="Q28" s="38">
        <v>18.21</v>
      </c>
      <c r="R28" s="27">
        <f>D28*448.8*Q28*0.01202</f>
        <v>154.74013265779197</v>
      </c>
      <c r="S28" s="34">
        <v>1.58</v>
      </c>
      <c r="T28" s="28">
        <f>D28*448.8*S28*0.01202</f>
        <v>13.426107062015999</v>
      </c>
      <c r="U28" s="34">
        <v>3.18</v>
      </c>
      <c r="V28" s="29">
        <f>D28*448.8*U28*0.01202</f>
        <v>27.022164846335997</v>
      </c>
      <c r="W28" s="34">
        <v>1.59</v>
      </c>
      <c r="X28" s="30">
        <f>D28*448.8*W28*0.01202</f>
        <v>13.511082423167998</v>
      </c>
      <c r="Y28" s="37">
        <v>130</v>
      </c>
      <c r="Z28" s="31">
        <f>D28*448.8*Y28*0.01202</f>
        <v>1104.6796949760001</v>
      </c>
      <c r="AA28" s="37">
        <v>1.2</v>
      </c>
      <c r="AB28" s="20">
        <v>280</v>
      </c>
    </row>
    <row r="29" spans="1:1024" ht="14.7" thickBot="1">
      <c r="A29" s="116"/>
      <c r="B29" s="116"/>
      <c r="D29" s="41"/>
      <c r="G29" s="39"/>
      <c r="H29" s="39"/>
      <c r="I29" s="43"/>
      <c r="J29" s="43"/>
      <c r="K29" s="44"/>
      <c r="L29" s="43"/>
      <c r="M29" s="39"/>
      <c r="N29" s="43"/>
      <c r="O29" s="44"/>
      <c r="P29" s="39"/>
      <c r="Q29" s="45"/>
      <c r="R29" s="39"/>
      <c r="S29" s="43"/>
      <c r="T29" s="39"/>
      <c r="U29" s="43"/>
      <c r="V29" s="39"/>
      <c r="W29" s="43"/>
      <c r="X29" s="39"/>
      <c r="Y29" s="44"/>
      <c r="Z29" s="39"/>
      <c r="AA29" s="44"/>
      <c r="AB29" s="39"/>
      <c r="AMJ29" s="72"/>
    </row>
    <row r="30" spans="1:1024" ht="14.7" thickBot="1">
      <c r="A30" s="64" t="s">
        <v>61</v>
      </c>
      <c r="B30" s="19" t="s">
        <v>62</v>
      </c>
      <c r="C30" s="20" t="s">
        <v>37</v>
      </c>
      <c r="D30" s="40">
        <v>2.1166</v>
      </c>
      <c r="E30" s="36">
        <v>41.033740000000002</v>
      </c>
      <c r="F30" s="36">
        <v>-78.040629999999993</v>
      </c>
      <c r="G30" s="65">
        <v>1.97</v>
      </c>
      <c r="H30" s="66">
        <f>G30/2.78*100</f>
        <v>70.863309352517987</v>
      </c>
      <c r="I30" s="34">
        <v>9.6</v>
      </c>
      <c r="J30" s="34"/>
      <c r="K30" s="37">
        <v>566</v>
      </c>
      <c r="L30" s="34">
        <v>4.6500000000000004</v>
      </c>
      <c r="M30" s="34"/>
      <c r="N30" s="34">
        <v>4.55</v>
      </c>
      <c r="O30" s="37">
        <v>581</v>
      </c>
      <c r="P30" s="20" t="s">
        <v>42</v>
      </c>
      <c r="Q30" s="38">
        <v>23.33</v>
      </c>
      <c r="R30" s="27">
        <f>D30*448.8*Q30*0.01202</f>
        <v>266.38566257212796</v>
      </c>
      <c r="S30" s="34">
        <v>3.41</v>
      </c>
      <c r="T30" s="28">
        <f>D30*448.8*S30*0.01202</f>
        <v>38.935924105056003</v>
      </c>
      <c r="U30" s="34">
        <v>4.7300000000000004</v>
      </c>
      <c r="V30" s="29">
        <f>D30*448.8*U30*0.01202</f>
        <v>54.007894726368008</v>
      </c>
      <c r="W30" s="34">
        <v>1.37</v>
      </c>
      <c r="X30" s="30">
        <f>D30*448.8*W30*0.01202</f>
        <v>15.642878599392002</v>
      </c>
      <c r="Y30" s="37">
        <v>270</v>
      </c>
      <c r="Z30" s="31">
        <f>D30*448.8*Y30*0.01202</f>
        <v>3082.9030816320001</v>
      </c>
      <c r="AA30" s="37">
        <v>4.4000000000000004</v>
      </c>
      <c r="AB30" s="20">
        <v>302</v>
      </c>
    </row>
    <row r="31" spans="1:1024" s="32" customFormat="1" ht="14.7" thickBot="1">
      <c r="A31" s="64"/>
      <c r="B31" s="33" t="s">
        <v>64</v>
      </c>
      <c r="C31" s="20"/>
      <c r="D31" s="21"/>
      <c r="E31" s="22"/>
      <c r="F31" s="22"/>
      <c r="G31" s="34"/>
      <c r="H31" s="23"/>
      <c r="I31" s="23"/>
      <c r="J31" s="23"/>
      <c r="K31" s="24"/>
      <c r="L31" s="23"/>
      <c r="M31" s="23"/>
      <c r="N31" s="25"/>
      <c r="O31" s="24"/>
      <c r="P31" s="26"/>
      <c r="Q31" s="25"/>
      <c r="R31" s="27">
        <f>R30-R32-R33</f>
        <v>49.137498887135962</v>
      </c>
      <c r="S31" s="23"/>
      <c r="T31" s="28">
        <f>T30-T32-T33</f>
        <v>20.006659017312003</v>
      </c>
      <c r="U31" s="23"/>
      <c r="V31" s="29">
        <f>V30-V32-V33</f>
        <v>13.687452690912011</v>
      </c>
      <c r="W31" s="23"/>
      <c r="X31" s="30">
        <f>X30-X32-X33</f>
        <v>-1.6003009703999957</v>
      </c>
      <c r="Y31" s="24"/>
      <c r="Z31" s="31">
        <f>Z30-Z32-Z33</f>
        <v>1453.6461850943997</v>
      </c>
      <c r="AA31" s="24"/>
      <c r="AB31" s="26"/>
    </row>
    <row r="32" spans="1:1024" ht="14.7" thickBot="1">
      <c r="A32" s="64" t="s">
        <v>56</v>
      </c>
      <c r="B32" s="26" t="s">
        <v>57</v>
      </c>
      <c r="C32" s="20" t="s">
        <v>37</v>
      </c>
      <c r="D32" s="40">
        <v>0.11360000000000001</v>
      </c>
      <c r="E32" s="36">
        <v>41.035440000000001</v>
      </c>
      <c r="F32" s="36">
        <v>-78.016850000000005</v>
      </c>
      <c r="G32" s="65">
        <v>0.64</v>
      </c>
      <c r="H32" s="66">
        <f>G32/2.78*100</f>
        <v>23.021582733812952</v>
      </c>
      <c r="I32" s="34">
        <v>10.7</v>
      </c>
      <c r="J32" s="34"/>
      <c r="K32" s="37">
        <v>1615</v>
      </c>
      <c r="L32" s="34">
        <v>3.12</v>
      </c>
      <c r="M32" s="34"/>
      <c r="N32" s="34">
        <v>3.52</v>
      </c>
      <c r="O32" s="37">
        <v>1590</v>
      </c>
      <c r="P32" s="20" t="s">
        <v>42</v>
      </c>
      <c r="Q32" s="38">
        <v>102</v>
      </c>
      <c r="R32" s="27">
        <f>D32*448.8*Q32*0.01202</f>
        <v>62.508031027200012</v>
      </c>
      <c r="S32" s="34">
        <v>8.98</v>
      </c>
      <c r="T32" s="28">
        <f>D32*448.8*S32*0.01202</f>
        <v>5.5031580257280002</v>
      </c>
      <c r="U32" s="34">
        <v>21.7</v>
      </c>
      <c r="V32" s="29">
        <f>D32*448.8*U32*0.01202</f>
        <v>13.29827718912</v>
      </c>
      <c r="W32" s="34">
        <v>6.09</v>
      </c>
      <c r="X32" s="30">
        <f>D32*448.8*W32*0.01202</f>
        <v>3.7320971466240005</v>
      </c>
      <c r="Y32" s="37">
        <v>856</v>
      </c>
      <c r="Z32" s="31">
        <f>D32*448.8*Y32*0.01202</f>
        <v>524.57720156160008</v>
      </c>
      <c r="AA32" s="37">
        <v>1.8</v>
      </c>
      <c r="AB32" s="20">
        <v>1080</v>
      </c>
    </row>
    <row r="33" spans="1:1024" ht="14.7" thickBot="1">
      <c r="A33" s="64" t="s">
        <v>58</v>
      </c>
      <c r="B33" s="26" t="s">
        <v>59</v>
      </c>
      <c r="C33" s="20" t="s">
        <v>37</v>
      </c>
      <c r="D33" s="40">
        <v>1.5751999999999999</v>
      </c>
      <c r="E33" s="36">
        <v>41.035240000000002</v>
      </c>
      <c r="F33" s="36">
        <v>-78.016660000000002</v>
      </c>
      <c r="G33" s="65">
        <v>0.45</v>
      </c>
      <c r="H33" s="66">
        <f>G33/2.78*100</f>
        <v>16.187050359712231</v>
      </c>
      <c r="I33" s="34">
        <v>9.5</v>
      </c>
      <c r="J33" s="34"/>
      <c r="K33" s="37">
        <v>432</v>
      </c>
      <c r="L33" s="34">
        <v>4.92</v>
      </c>
      <c r="M33" s="34"/>
      <c r="N33" s="34">
        <v>4.79</v>
      </c>
      <c r="O33" s="37">
        <v>434</v>
      </c>
      <c r="P33" s="20" t="s">
        <v>42</v>
      </c>
      <c r="Q33" s="38">
        <v>18.21</v>
      </c>
      <c r="R33" s="27">
        <f>D33*448.8*Q33*0.01202</f>
        <v>154.74013265779197</v>
      </c>
      <c r="S33" s="34">
        <v>1.58</v>
      </c>
      <c r="T33" s="28">
        <f>D33*448.8*S33*0.01202</f>
        <v>13.426107062015999</v>
      </c>
      <c r="U33" s="34">
        <v>3.18</v>
      </c>
      <c r="V33" s="29">
        <f>D33*448.8*U33*0.01202</f>
        <v>27.022164846335997</v>
      </c>
      <c r="W33" s="34">
        <v>1.59</v>
      </c>
      <c r="X33" s="30">
        <f>D33*448.8*W33*0.01202</f>
        <v>13.511082423167998</v>
      </c>
      <c r="Y33" s="37">
        <v>130</v>
      </c>
      <c r="Z33" s="31">
        <f>D33*448.8*Y33*0.01202</f>
        <v>1104.6796949760001</v>
      </c>
      <c r="AA33" s="37">
        <v>1.2</v>
      </c>
      <c r="AB33" s="20">
        <v>280</v>
      </c>
    </row>
    <row r="34" spans="1:1024" ht="14.7" thickBot="1">
      <c r="A34" s="47"/>
      <c r="B34" s="48"/>
      <c r="C34" s="48"/>
      <c r="D34" s="49"/>
      <c r="E34" s="50"/>
      <c r="F34" s="50"/>
      <c r="G34" s="117" t="s">
        <v>65</v>
      </c>
      <c r="H34" s="117"/>
      <c r="I34" s="51"/>
      <c r="J34" s="51"/>
      <c r="K34" s="52"/>
      <c r="L34" s="51"/>
      <c r="M34" s="51"/>
      <c r="N34" s="51"/>
      <c r="O34" s="52"/>
      <c r="P34" s="48"/>
      <c r="Q34" s="53"/>
      <c r="R34" s="47"/>
      <c r="S34" s="51"/>
      <c r="T34" s="47"/>
      <c r="U34" s="51"/>
      <c r="V34" s="47"/>
      <c r="W34" s="51"/>
      <c r="X34" s="47"/>
      <c r="Y34" s="52"/>
      <c r="Z34" s="47"/>
      <c r="AA34" s="52"/>
      <c r="AB34" s="48"/>
    </row>
    <row r="35" spans="1:1024" ht="14.4">
      <c r="A35" s="73"/>
      <c r="B35" s="74"/>
      <c r="C35" s="74"/>
      <c r="D35" s="75"/>
      <c r="E35" s="76"/>
      <c r="F35" s="76"/>
      <c r="G35" s="77"/>
      <c r="H35" s="77"/>
      <c r="I35" s="77"/>
      <c r="J35" s="77"/>
      <c r="K35" s="78"/>
      <c r="L35" s="77"/>
      <c r="M35" s="77"/>
      <c r="N35" s="77"/>
      <c r="O35" s="78"/>
      <c r="P35" s="74"/>
      <c r="Q35" s="79"/>
      <c r="R35" s="73"/>
      <c r="S35" s="77"/>
      <c r="T35" s="73"/>
      <c r="U35" s="77"/>
      <c r="V35" s="73"/>
      <c r="W35" s="77"/>
      <c r="X35" s="73"/>
      <c r="Y35" s="78"/>
      <c r="Z35" s="73"/>
      <c r="AA35" s="78"/>
      <c r="AB35" s="74"/>
    </row>
    <row r="36" spans="1:1024" ht="14.4">
      <c r="A36" s="46">
        <v>21</v>
      </c>
      <c r="B36" s="19" t="s">
        <v>66</v>
      </c>
      <c r="C36" s="20" t="s">
        <v>37</v>
      </c>
      <c r="D36" s="21">
        <v>2.9699239999999998</v>
      </c>
      <c r="E36" s="68">
        <v>40.994300000000003</v>
      </c>
      <c r="F36" s="68">
        <v>-78.079499999999996</v>
      </c>
      <c r="G36" s="34"/>
      <c r="H36" s="34">
        <f>G36/274*100</f>
        <v>0</v>
      </c>
      <c r="I36" s="34">
        <v>11.2</v>
      </c>
      <c r="J36" s="34"/>
      <c r="K36" s="37">
        <v>720</v>
      </c>
      <c r="L36" s="34">
        <v>3.8</v>
      </c>
      <c r="M36" s="34"/>
      <c r="N36" s="34">
        <v>3.62</v>
      </c>
      <c r="O36" s="37">
        <v>594</v>
      </c>
      <c r="P36" s="20" t="s">
        <v>42</v>
      </c>
      <c r="Q36" s="38">
        <v>79.61</v>
      </c>
      <c r="R36" s="27">
        <f>D36*448.8*Q36*0.01202</f>
        <v>1275.4700810923525</v>
      </c>
      <c r="S36" s="34">
        <v>2.97</v>
      </c>
      <c r="T36" s="28">
        <f>D36*448.8*S36*0.01202</f>
        <v>47.583797774705282</v>
      </c>
      <c r="U36" s="34">
        <v>3</v>
      </c>
      <c r="V36" s="29">
        <f>D36*448.8*U36*0.01202</f>
        <v>48.06444219667199</v>
      </c>
      <c r="W36" s="34">
        <v>5.58</v>
      </c>
      <c r="X36" s="30">
        <f>D36*448.8*W36*0.01202</f>
        <v>89.399862485809919</v>
      </c>
      <c r="Y36" s="37">
        <v>262</v>
      </c>
      <c r="Z36" s="31">
        <f>D36*448.8*Y36*0.01202</f>
        <v>4197.6279518426873</v>
      </c>
      <c r="AA36" s="37" t="s">
        <v>67</v>
      </c>
      <c r="AB36" s="20">
        <v>300</v>
      </c>
    </row>
    <row r="37" spans="1:1024" s="32" customFormat="1" ht="14.4">
      <c r="A37" s="18"/>
      <c r="B37" s="33" t="s">
        <v>68</v>
      </c>
      <c r="C37" s="20"/>
      <c r="D37" s="21"/>
      <c r="E37" s="80"/>
      <c r="F37" s="80"/>
      <c r="G37" s="23"/>
      <c r="H37" s="34"/>
      <c r="I37" s="23"/>
      <c r="J37" s="23"/>
      <c r="K37" s="24"/>
      <c r="L37" s="23"/>
      <c r="M37" s="23"/>
      <c r="N37" s="25"/>
      <c r="O37" s="24"/>
      <c r="P37" s="26"/>
      <c r="Q37" s="25"/>
      <c r="R37" s="27">
        <f>R36-R38-R39-R40-R41-R42-R43</f>
        <v>-96.052192183803754</v>
      </c>
      <c r="S37" s="23"/>
      <c r="T37" s="28">
        <f>T36-T38-T39-T40-T41-T42-T43</f>
        <v>4.1216699067893394</v>
      </c>
      <c r="U37" s="23"/>
      <c r="V37" s="29">
        <f>V36-V38-V39-V40-V41-V42-V43</f>
        <v>23.148471328578129</v>
      </c>
      <c r="W37" s="23"/>
      <c r="X37" s="30">
        <f>X36-X38-X39-X40-X41-X42-V43</f>
        <v>-1.6949012273466573</v>
      </c>
      <c r="Y37" s="24"/>
      <c r="Z37" s="31">
        <f>Z36-Z38-Z39-Z40-Z41-Z42-Z43</f>
        <v>1304.498715162666</v>
      </c>
      <c r="AA37" s="24"/>
      <c r="AB37" s="26"/>
    </row>
    <row r="38" spans="1:1024" ht="14.4">
      <c r="A38" s="35" t="s">
        <v>69</v>
      </c>
      <c r="B38" s="26" t="s">
        <v>70</v>
      </c>
      <c r="C38" s="20" t="s">
        <v>37</v>
      </c>
      <c r="D38" s="40">
        <v>0.46676600000000001</v>
      </c>
      <c r="E38" s="68">
        <v>40.998522000000001</v>
      </c>
      <c r="F38" s="68">
        <v>-78.082995999999994</v>
      </c>
      <c r="G38" s="34"/>
      <c r="H38" s="34" t="s">
        <v>41</v>
      </c>
      <c r="I38" s="34">
        <v>11.7</v>
      </c>
      <c r="J38" s="34"/>
      <c r="K38" s="37">
        <v>550</v>
      </c>
      <c r="L38" s="34">
        <v>3.51</v>
      </c>
      <c r="M38" s="34"/>
      <c r="N38" s="34">
        <v>3.52</v>
      </c>
      <c r="O38" s="37">
        <v>456</v>
      </c>
      <c r="P38" s="20" t="s">
        <v>42</v>
      </c>
      <c r="Q38" s="38">
        <v>61.42</v>
      </c>
      <c r="R38" s="27">
        <f t="shared" ref="R38:R43" si="0">D38*448.8*Q38*0.01202</f>
        <v>154.65584629188672</v>
      </c>
      <c r="S38" s="34">
        <v>1.79</v>
      </c>
      <c r="T38" s="28">
        <f t="shared" ref="T38:T43" si="1">D38*448.8*S38*0.01202</f>
        <v>4.5072283435766396</v>
      </c>
      <c r="U38" s="34">
        <v>2.0699999999999998</v>
      </c>
      <c r="V38" s="29">
        <f t="shared" ref="V38:V43" si="2">D38*448.8*U38*0.01202</f>
        <v>5.2122696487171192</v>
      </c>
      <c r="W38" s="34">
        <v>4.37</v>
      </c>
      <c r="X38" s="30">
        <f t="shared" ref="X38:X43" si="3">D38*448.8*W38*0.01202</f>
        <v>11.003680369513919</v>
      </c>
      <c r="Y38" s="37">
        <v>134</v>
      </c>
      <c r="Z38" s="31">
        <f t="shared" ref="Z38:Z43" si="4">D38*448.8*Y38*0.01202</f>
        <v>337.41262460294399</v>
      </c>
      <c r="AA38" s="37">
        <v>2</v>
      </c>
      <c r="AB38" s="20">
        <v>182</v>
      </c>
    </row>
    <row r="39" spans="1:1024" ht="14.4">
      <c r="A39" s="35" t="s">
        <v>71</v>
      </c>
      <c r="B39" s="26" t="s">
        <v>72</v>
      </c>
      <c r="C39" s="20" t="s">
        <v>37</v>
      </c>
      <c r="D39" s="40">
        <v>0.29565560000000002</v>
      </c>
      <c r="E39" s="68">
        <v>41.00826</v>
      </c>
      <c r="F39" s="68">
        <v>-78.102900000000005</v>
      </c>
      <c r="G39" s="34"/>
      <c r="H39" s="34"/>
      <c r="I39" s="34">
        <v>11.3</v>
      </c>
      <c r="J39" s="34"/>
      <c r="K39" s="37">
        <v>932</v>
      </c>
      <c r="L39" s="34">
        <v>3.22</v>
      </c>
      <c r="M39" s="34"/>
      <c r="N39" s="34">
        <v>3.33</v>
      </c>
      <c r="O39" s="37">
        <v>775</v>
      </c>
      <c r="P39" s="20" t="s">
        <v>42</v>
      </c>
      <c r="Q39" s="38">
        <v>109.5</v>
      </c>
      <c r="R39" s="27">
        <f t="shared" si="0"/>
        <v>174.64555814080319</v>
      </c>
      <c r="S39" s="34">
        <v>2.4</v>
      </c>
      <c r="T39" s="28">
        <f t="shared" si="1"/>
        <v>3.8278478496614401</v>
      </c>
      <c r="U39" s="34">
        <v>3.72</v>
      </c>
      <c r="V39" s="29">
        <f t="shared" si="2"/>
        <v>5.9331641669752324</v>
      </c>
      <c r="W39" s="34">
        <v>10.6</v>
      </c>
      <c r="X39" s="30">
        <f t="shared" si="3"/>
        <v>16.906328002671358</v>
      </c>
      <c r="Y39" s="37">
        <v>285</v>
      </c>
      <c r="Z39" s="31">
        <f t="shared" si="4"/>
        <v>454.55693214729604</v>
      </c>
      <c r="AA39" s="37">
        <v>1.2</v>
      </c>
      <c r="AB39" s="20">
        <v>336</v>
      </c>
    </row>
    <row r="40" spans="1:1024" ht="14.4">
      <c r="A40" s="35" t="s">
        <v>73</v>
      </c>
      <c r="B40" s="26" t="s">
        <v>74</v>
      </c>
      <c r="C40" s="20" t="s">
        <v>37</v>
      </c>
      <c r="D40" s="40">
        <v>0.89053159999999998</v>
      </c>
      <c r="E40" s="68">
        <v>41.003599999999999</v>
      </c>
      <c r="F40" s="68">
        <v>-78.101699999999994</v>
      </c>
      <c r="G40" s="34"/>
      <c r="H40" s="34"/>
      <c r="I40" s="34">
        <v>11.3</v>
      </c>
      <c r="J40" s="34"/>
      <c r="K40" s="37">
        <v>667</v>
      </c>
      <c r="L40" s="34">
        <v>3.47</v>
      </c>
      <c r="M40" s="34"/>
      <c r="N40" s="34">
        <v>3.63</v>
      </c>
      <c r="O40" s="37">
        <v>539</v>
      </c>
      <c r="P40" s="20" t="s">
        <v>42</v>
      </c>
      <c r="Q40" s="38">
        <v>73.31</v>
      </c>
      <c r="R40" s="27">
        <f t="shared" si="0"/>
        <v>352.1842014748633</v>
      </c>
      <c r="S40" s="34">
        <v>2.69</v>
      </c>
      <c r="T40" s="28">
        <f t="shared" si="1"/>
        <v>12.922868666858303</v>
      </c>
      <c r="U40" s="34">
        <v>1.52</v>
      </c>
      <c r="V40" s="29">
        <f t="shared" si="2"/>
        <v>7.3021414028344305</v>
      </c>
      <c r="W40" s="34">
        <v>6</v>
      </c>
      <c r="X40" s="30">
        <f t="shared" si="3"/>
        <v>28.824242379609597</v>
      </c>
      <c r="Y40" s="37">
        <v>148</v>
      </c>
      <c r="Z40" s="31">
        <f t="shared" si="4"/>
        <v>710.99797869703673</v>
      </c>
      <c r="AA40" s="37" t="s">
        <v>47</v>
      </c>
      <c r="AB40" s="20">
        <v>246</v>
      </c>
    </row>
    <row r="41" spans="1:1024" ht="14.4">
      <c r="A41" s="35" t="s">
        <v>75</v>
      </c>
      <c r="B41" s="26" t="s">
        <v>76</v>
      </c>
      <c r="C41" s="20" t="s">
        <v>37</v>
      </c>
      <c r="D41" s="40">
        <v>0.91281159999999995</v>
      </c>
      <c r="E41" s="68">
        <v>41.00347</v>
      </c>
      <c r="F41" s="68">
        <v>-78.111699999999999</v>
      </c>
      <c r="G41" s="34"/>
      <c r="H41" s="34"/>
      <c r="I41" s="34">
        <v>11.5</v>
      </c>
      <c r="J41" s="34"/>
      <c r="K41" s="37">
        <v>596</v>
      </c>
      <c r="L41" s="34">
        <v>3.59</v>
      </c>
      <c r="M41" s="34"/>
      <c r="N41" s="34">
        <v>3.7</v>
      </c>
      <c r="O41" s="37">
        <v>504</v>
      </c>
      <c r="P41" s="20" t="s">
        <v>42</v>
      </c>
      <c r="Q41" s="38">
        <v>60.87</v>
      </c>
      <c r="R41" s="27">
        <f t="shared" si="0"/>
        <v>299.73797444129298</v>
      </c>
      <c r="S41" s="34">
        <v>2.4</v>
      </c>
      <c r="T41" s="28">
        <f t="shared" si="1"/>
        <v>11.81815571971584</v>
      </c>
      <c r="U41" s="34">
        <v>0.79300000000000004</v>
      </c>
      <c r="V41" s="29">
        <f t="shared" si="2"/>
        <v>3.9049156190561085</v>
      </c>
      <c r="W41" s="34">
        <v>5.14</v>
      </c>
      <c r="X41" s="30">
        <f t="shared" si="3"/>
        <v>25.310550166391426</v>
      </c>
      <c r="Y41" s="37">
        <v>125</v>
      </c>
      <c r="Z41" s="31">
        <f t="shared" si="4"/>
        <v>615.52894373519996</v>
      </c>
      <c r="AA41" s="37" t="s">
        <v>47</v>
      </c>
      <c r="AB41" s="20">
        <v>250</v>
      </c>
    </row>
    <row r="42" spans="1:1024" ht="14.4">
      <c r="A42" s="35" t="s">
        <v>77</v>
      </c>
      <c r="B42" s="81" t="s">
        <v>78</v>
      </c>
      <c r="C42" s="20" t="s">
        <v>37</v>
      </c>
      <c r="D42" s="40">
        <v>0.18419244243839999</v>
      </c>
      <c r="E42" s="68">
        <v>41.006149999999998</v>
      </c>
      <c r="F42" s="68">
        <v>-78.117999999999995</v>
      </c>
      <c r="G42" s="34"/>
      <c r="H42" s="34" t="s">
        <v>41</v>
      </c>
      <c r="I42" s="34">
        <v>11.1</v>
      </c>
      <c r="J42" s="34"/>
      <c r="K42" s="37">
        <v>811</v>
      </c>
      <c r="L42" s="34">
        <v>3.05</v>
      </c>
      <c r="M42" s="34"/>
      <c r="N42" s="34">
        <v>3.21</v>
      </c>
      <c r="O42" s="37">
        <v>645</v>
      </c>
      <c r="P42" s="20" t="s">
        <v>42</v>
      </c>
      <c r="Q42" s="38">
        <v>109.6</v>
      </c>
      <c r="R42" s="27">
        <f t="shared" si="0"/>
        <v>108.90295817780931</v>
      </c>
      <c r="S42" s="34">
        <v>2.16</v>
      </c>
      <c r="T42" s="28">
        <f t="shared" si="1"/>
        <v>2.1462626794166804</v>
      </c>
      <c r="U42" s="34">
        <v>0.45200000000000001</v>
      </c>
      <c r="V42" s="29">
        <f t="shared" si="2"/>
        <v>0.44912533847052749</v>
      </c>
      <c r="W42" s="34">
        <v>6.98</v>
      </c>
      <c r="X42" s="30">
        <f t="shared" si="3"/>
        <v>6.9356081029298275</v>
      </c>
      <c r="Y42" s="37">
        <v>160</v>
      </c>
      <c r="Z42" s="31">
        <f t="shared" si="4"/>
        <v>158.98242069753186</v>
      </c>
      <c r="AA42" s="37" t="s">
        <v>47</v>
      </c>
      <c r="AB42" s="20">
        <v>230</v>
      </c>
    </row>
    <row r="43" spans="1:1024" ht="14.4">
      <c r="A43" s="35" t="s">
        <v>79</v>
      </c>
      <c r="B43" s="26" t="s">
        <v>80</v>
      </c>
      <c r="C43" s="20" t="s">
        <v>37</v>
      </c>
      <c r="D43" s="40">
        <v>0.5763836</v>
      </c>
      <c r="E43" s="82">
        <v>41.006686000000002</v>
      </c>
      <c r="F43" s="83">
        <v>-78.122249999999994</v>
      </c>
      <c r="G43" s="34"/>
      <c r="H43" s="34" t="s">
        <v>41</v>
      </c>
      <c r="I43" s="34">
        <v>12.2</v>
      </c>
      <c r="J43" s="34"/>
      <c r="K43" s="37">
        <v>784</v>
      </c>
      <c r="L43" s="34">
        <v>3.31</v>
      </c>
      <c r="M43" s="34"/>
      <c r="N43" s="34">
        <v>3.38</v>
      </c>
      <c r="O43" s="37">
        <v>630</v>
      </c>
      <c r="P43" s="20" t="s">
        <v>42</v>
      </c>
      <c r="Q43" s="38">
        <v>90.5</v>
      </c>
      <c r="R43" s="27">
        <f t="shared" si="0"/>
        <v>281.39573474950078</v>
      </c>
      <c r="S43" s="34">
        <v>2.65</v>
      </c>
      <c r="T43" s="28">
        <f t="shared" si="1"/>
        <v>8.2397646086870395</v>
      </c>
      <c r="U43" s="34">
        <v>0.68</v>
      </c>
      <c r="V43" s="29">
        <f t="shared" si="2"/>
        <v>2.1143546920404481</v>
      </c>
      <c r="W43" s="34">
        <v>5.97</v>
      </c>
      <c r="X43" s="30">
        <f t="shared" si="3"/>
        <v>18.562790458060991</v>
      </c>
      <c r="Y43" s="37">
        <v>198</v>
      </c>
      <c r="Z43" s="31">
        <f t="shared" si="4"/>
        <v>615.65033680001272</v>
      </c>
      <c r="AA43" s="37">
        <v>1.6</v>
      </c>
      <c r="AB43" s="20">
        <v>228</v>
      </c>
    </row>
    <row r="44" spans="1:1024" ht="14.4">
      <c r="A44" s="47"/>
      <c r="B44" s="48"/>
      <c r="C44" s="48"/>
      <c r="D44" s="49"/>
      <c r="E44" s="84"/>
      <c r="F44" s="84"/>
      <c r="G44" s="51"/>
      <c r="H44" s="51"/>
      <c r="I44" s="51"/>
      <c r="J44" s="51"/>
      <c r="K44" s="52"/>
      <c r="L44" s="51"/>
      <c r="M44" s="51"/>
      <c r="N44" s="51"/>
      <c r="O44" s="52"/>
      <c r="P44" s="48"/>
      <c r="Q44" s="53"/>
      <c r="R44" s="47"/>
      <c r="S44" s="51"/>
      <c r="T44" s="47"/>
      <c r="U44" s="51"/>
      <c r="V44" s="47"/>
      <c r="W44" s="51"/>
      <c r="X44" s="47"/>
      <c r="Y44" s="52"/>
      <c r="Z44" s="47"/>
      <c r="AA44" s="52"/>
      <c r="AB44" s="48"/>
    </row>
    <row r="45" spans="1:1024" ht="14.4">
      <c r="A45" s="73"/>
      <c r="B45" s="74"/>
      <c r="C45" s="74"/>
      <c r="D45" s="75"/>
      <c r="E45" s="85"/>
      <c r="F45" s="85"/>
      <c r="G45" s="77"/>
      <c r="H45" s="77"/>
      <c r="I45" s="77"/>
      <c r="J45" s="77"/>
      <c r="K45" s="78"/>
      <c r="L45" s="77"/>
      <c r="M45" s="77"/>
      <c r="N45" s="79"/>
      <c r="O45" s="78"/>
      <c r="P45" s="74"/>
      <c r="Q45" s="79"/>
      <c r="R45" s="73"/>
      <c r="S45" s="77"/>
      <c r="T45" s="73"/>
      <c r="U45" s="77"/>
      <c r="V45" s="73"/>
      <c r="W45" s="77"/>
      <c r="X45" s="73"/>
      <c r="Y45" s="78"/>
      <c r="Z45" s="73"/>
      <c r="AA45" s="78"/>
      <c r="AB45" s="74"/>
      <c r="AMJ45" s="72"/>
    </row>
    <row r="46" spans="1:1024" ht="14.4">
      <c r="A46" s="86">
        <v>23</v>
      </c>
      <c r="B46" s="19" t="s">
        <v>81</v>
      </c>
      <c r="C46" s="20" t="s">
        <v>82</v>
      </c>
      <c r="D46" s="21">
        <v>1.383</v>
      </c>
      <c r="E46" s="68">
        <v>40.9694</v>
      </c>
      <c r="F46" s="68">
        <v>-78.092600000000004</v>
      </c>
      <c r="G46" s="34">
        <v>3.18</v>
      </c>
      <c r="H46" s="34">
        <f>G46/274*100</f>
        <v>1.1605839416058394</v>
      </c>
      <c r="I46" s="34">
        <v>11.4</v>
      </c>
      <c r="J46" s="34"/>
      <c r="K46" s="37">
        <v>309</v>
      </c>
      <c r="L46" s="34">
        <v>4.32</v>
      </c>
      <c r="M46" s="34"/>
      <c r="N46" s="38">
        <v>4.88</v>
      </c>
      <c r="O46" s="37">
        <v>282</v>
      </c>
      <c r="P46" s="20" t="s">
        <v>42</v>
      </c>
      <c r="Q46" s="38">
        <v>25.67</v>
      </c>
      <c r="R46" s="27">
        <f>D46*448.8*Q46*0.01202</f>
        <v>191.51613326736003</v>
      </c>
      <c r="S46" s="34">
        <v>0.39</v>
      </c>
      <c r="T46" s="28">
        <f>D46*448.8*S46*0.01202</f>
        <v>2.9096724571200001</v>
      </c>
      <c r="U46" s="34">
        <v>0.80300000000000005</v>
      </c>
      <c r="V46" s="29">
        <f>D46*448.8*U46*0.01202</f>
        <v>5.990940982224001</v>
      </c>
      <c r="W46" s="34">
        <v>0.47199999999999998</v>
      </c>
      <c r="X46" s="30">
        <f>D46*448.8*W46*0.01202</f>
        <v>3.5214497429759999</v>
      </c>
      <c r="Y46" s="37">
        <v>58.7</v>
      </c>
      <c r="Z46" s="31">
        <f>D46*448.8*Y46*0.01202</f>
        <v>437.94300828960007</v>
      </c>
      <c r="AA46" s="37">
        <v>2.4</v>
      </c>
      <c r="AB46" s="20">
        <v>98</v>
      </c>
    </row>
    <row r="47" spans="1:1024" s="32" customFormat="1" ht="14.4">
      <c r="A47" s="46"/>
      <c r="B47" s="33" t="s">
        <v>83</v>
      </c>
      <c r="C47" s="20"/>
      <c r="D47" s="21"/>
      <c r="E47" s="22"/>
      <c r="F47" s="22"/>
      <c r="G47" s="23"/>
      <c r="H47" s="34"/>
      <c r="I47" s="23"/>
      <c r="J47" s="23"/>
      <c r="K47" s="24"/>
      <c r="L47" s="23"/>
      <c r="M47" s="23"/>
      <c r="N47" s="25"/>
      <c r="O47" s="24"/>
      <c r="P47" s="26"/>
      <c r="Q47" s="25"/>
      <c r="R47" s="27">
        <f>R46-R48-R49-R50-R51-R52-R53</f>
        <v>-39.620280016415961</v>
      </c>
      <c r="S47" s="23"/>
      <c r="T47" s="28">
        <f>T46-T48-T49-T50-T51-T52-T53</f>
        <v>-36.34482293904</v>
      </c>
      <c r="U47" s="23"/>
      <c r="V47" s="29">
        <f>V46-V48-V49-V50-V51-V52-V53</f>
        <v>-8.6917604335108809</v>
      </c>
      <c r="W47" s="23"/>
      <c r="X47" s="30">
        <f>X46-X48-X49-X50-X51-X52-X53</f>
        <v>-3.9837055658400011</v>
      </c>
      <c r="Y47" s="24"/>
      <c r="Z47" s="31">
        <f>Z46-Z48-Z49-Z50-Z51-Z52-Z53</f>
        <v>-518.88009773952001</v>
      </c>
      <c r="AA47" s="24"/>
      <c r="AB47" s="26"/>
    </row>
    <row r="48" spans="1:1024" ht="14.4">
      <c r="A48" s="35" t="s">
        <v>84</v>
      </c>
      <c r="B48" s="26" t="s">
        <v>85</v>
      </c>
      <c r="C48" s="20" t="s">
        <v>82</v>
      </c>
      <c r="D48" s="21">
        <v>0.77080000000000004</v>
      </c>
      <c r="E48" s="68">
        <v>40.961570000000002</v>
      </c>
      <c r="F48" s="68">
        <v>-78.10812</v>
      </c>
      <c r="G48" s="34"/>
      <c r="H48" s="34" t="s">
        <v>41</v>
      </c>
      <c r="I48" s="34">
        <v>11.9</v>
      </c>
      <c r="J48" s="34"/>
      <c r="K48" s="37">
        <v>409</v>
      </c>
      <c r="L48" s="34">
        <v>3.82</v>
      </c>
      <c r="M48" s="34"/>
      <c r="N48" s="38">
        <v>4.21</v>
      </c>
      <c r="O48" s="37">
        <v>384</v>
      </c>
      <c r="P48" s="20" t="s">
        <v>42</v>
      </c>
      <c r="Q48" s="38">
        <v>28.78</v>
      </c>
      <c r="R48" s="27">
        <f t="shared" ref="R48:R53" si="5">D48*448.8*Q48*0.01202</f>
        <v>119.67124562342401</v>
      </c>
      <c r="S48" s="34">
        <v>3.95</v>
      </c>
      <c r="T48" s="28">
        <f>D48*448.8*S48*0.01202</f>
        <v>16.424649764160002</v>
      </c>
      <c r="U48" s="34">
        <v>1.65</v>
      </c>
      <c r="V48" s="29">
        <f>D48*448.8*U48*0.01202</f>
        <v>6.86092964832</v>
      </c>
      <c r="W48" s="34">
        <v>1.04</v>
      </c>
      <c r="X48" s="30">
        <f>D48*448.8*W48*0.01202</f>
        <v>4.3244647480320006</v>
      </c>
      <c r="Y48" s="37">
        <v>101</v>
      </c>
      <c r="Z48" s="31">
        <f t="shared" ref="Z48:Z53" si="6">D48*448.8*Y48*0.01202</f>
        <v>419.97205726080006</v>
      </c>
      <c r="AA48" s="37">
        <v>2.4</v>
      </c>
      <c r="AB48" s="20">
        <v>174</v>
      </c>
    </row>
    <row r="49" spans="1:1024" ht="14.4">
      <c r="A49" s="35" t="s">
        <v>86</v>
      </c>
      <c r="B49" s="26" t="s">
        <v>87</v>
      </c>
      <c r="C49" s="20" t="s">
        <v>82</v>
      </c>
      <c r="D49" s="40">
        <v>8.4599999999999995E-2</v>
      </c>
      <c r="E49" s="68">
        <v>40.961100000000002</v>
      </c>
      <c r="F49" s="68">
        <v>-78.109139999999996</v>
      </c>
      <c r="G49" s="34"/>
      <c r="H49" s="34"/>
      <c r="I49" s="34">
        <v>10.3</v>
      </c>
      <c r="J49" s="34"/>
      <c r="K49" s="37">
        <v>42.3</v>
      </c>
      <c r="L49" s="34">
        <v>6.15</v>
      </c>
      <c r="M49" s="34"/>
      <c r="N49" s="38">
        <v>6.44</v>
      </c>
      <c r="O49" s="37">
        <v>31.7</v>
      </c>
      <c r="P49" s="20" t="s">
        <v>42</v>
      </c>
      <c r="Q49" s="38">
        <v>10.79</v>
      </c>
      <c r="R49" s="27">
        <f t="shared" si="5"/>
        <v>4.9243523883839995</v>
      </c>
      <c r="S49" s="34" t="s">
        <v>88</v>
      </c>
      <c r="T49" s="28">
        <v>0</v>
      </c>
      <c r="U49" s="34">
        <v>3.1699999999999999E-2</v>
      </c>
      <c r="V49" s="29">
        <f>D49*448.8*U49*0.01202</f>
        <v>1.446728180832E-2</v>
      </c>
      <c r="W49" s="34">
        <v>0.104</v>
      </c>
      <c r="X49" s="30">
        <f>D49*448.8*W49*0.01202</f>
        <v>4.7463637478399996E-2</v>
      </c>
      <c r="Y49" s="37">
        <v>9.1</v>
      </c>
      <c r="Z49" s="31">
        <f t="shared" si="6"/>
        <v>4.1530682793600002</v>
      </c>
      <c r="AA49" s="37" t="s">
        <v>67</v>
      </c>
      <c r="AB49" s="20" t="s">
        <v>89</v>
      </c>
    </row>
    <row r="50" spans="1:1024" ht="14.4">
      <c r="A50" s="35" t="s">
        <v>90</v>
      </c>
      <c r="B50" s="26" t="s">
        <v>91</v>
      </c>
      <c r="C50" s="20" t="s">
        <v>82</v>
      </c>
      <c r="D50" s="40">
        <v>0.21160000000000001</v>
      </c>
      <c r="E50" s="68">
        <v>40.962200000000003</v>
      </c>
      <c r="F50" s="68">
        <v>-78.111180000000004</v>
      </c>
      <c r="G50" s="34"/>
      <c r="H50" s="34"/>
      <c r="I50" s="34">
        <v>12.7</v>
      </c>
      <c r="J50" s="34"/>
      <c r="K50" s="37">
        <v>994</v>
      </c>
      <c r="L50" s="34">
        <v>3.28</v>
      </c>
      <c r="M50" s="34"/>
      <c r="N50" s="38">
        <v>3.83</v>
      </c>
      <c r="O50" s="37">
        <v>939</v>
      </c>
      <c r="P50" s="20" t="s">
        <v>42</v>
      </c>
      <c r="Q50" s="38">
        <v>77.3</v>
      </c>
      <c r="R50" s="27">
        <f t="shared" si="5"/>
        <v>88.237353367679987</v>
      </c>
      <c r="S50" s="34">
        <v>20</v>
      </c>
      <c r="T50" s="28">
        <f>D50*448.8*S50*0.01202</f>
        <v>22.829845632000001</v>
      </c>
      <c r="U50" s="34">
        <v>4.9400000000000004</v>
      </c>
      <c r="V50" s="29">
        <f>D50*448.8*U50*0.01202</f>
        <v>5.6389718711040011</v>
      </c>
      <c r="W50" s="34">
        <v>2.35</v>
      </c>
      <c r="X50" s="30">
        <f>D50*448.8*W50*0.01202</f>
        <v>2.6825068617600003</v>
      </c>
      <c r="Y50" s="37">
        <v>323</v>
      </c>
      <c r="Z50" s="31">
        <f t="shared" si="6"/>
        <v>368.70200695680001</v>
      </c>
      <c r="AA50" s="37">
        <v>3.6</v>
      </c>
      <c r="AB50" s="20">
        <v>500</v>
      </c>
    </row>
    <row r="51" spans="1:1024" ht="14.4">
      <c r="A51" s="35" t="s">
        <v>92</v>
      </c>
      <c r="B51" s="26" t="s">
        <v>93</v>
      </c>
      <c r="C51" s="20" t="s">
        <v>82</v>
      </c>
      <c r="D51" s="40">
        <v>5.79E-2</v>
      </c>
      <c r="E51" s="68">
        <v>40.970910000000003</v>
      </c>
      <c r="F51" s="68">
        <v>-78.121539999999996</v>
      </c>
      <c r="G51" s="34"/>
      <c r="H51" s="34"/>
      <c r="I51" s="34">
        <v>10.8</v>
      </c>
      <c r="J51" s="34"/>
      <c r="K51" s="37">
        <v>401</v>
      </c>
      <c r="L51" s="34">
        <v>6.72</v>
      </c>
      <c r="M51" s="34"/>
      <c r="N51" s="38">
        <v>7.3</v>
      </c>
      <c r="O51" s="37">
        <v>369</v>
      </c>
      <c r="P51" s="20" t="s">
        <v>42</v>
      </c>
      <c r="Q51" s="38">
        <v>14.88</v>
      </c>
      <c r="R51" s="27">
        <f t="shared" si="5"/>
        <v>4.6477077419519999</v>
      </c>
      <c r="S51" s="34" t="s">
        <v>88</v>
      </c>
      <c r="T51" s="28">
        <v>0</v>
      </c>
      <c r="U51" s="34" t="s">
        <v>94</v>
      </c>
      <c r="V51" s="29">
        <v>0</v>
      </c>
      <c r="W51" s="34" t="s">
        <v>95</v>
      </c>
      <c r="X51" s="30">
        <v>0</v>
      </c>
      <c r="Y51" s="37">
        <v>93.8</v>
      </c>
      <c r="Z51" s="31">
        <f t="shared" si="6"/>
        <v>29.298050147520001</v>
      </c>
      <c r="AA51" s="37" t="s">
        <v>67</v>
      </c>
      <c r="AB51" s="20">
        <v>236</v>
      </c>
    </row>
    <row r="52" spans="1:1024" ht="14.4">
      <c r="A52" s="35" t="s">
        <v>96</v>
      </c>
      <c r="B52" s="26" t="s">
        <v>97</v>
      </c>
      <c r="C52" s="20" t="s">
        <v>82</v>
      </c>
      <c r="D52" s="40">
        <v>0.2094</v>
      </c>
      <c r="E52" s="68">
        <v>40.983490000000003</v>
      </c>
      <c r="F52" s="68">
        <v>-78.12912</v>
      </c>
      <c r="G52" s="34"/>
      <c r="H52" s="34" t="s">
        <v>41</v>
      </c>
      <c r="I52" s="34">
        <v>13.6</v>
      </c>
      <c r="J52" s="34"/>
      <c r="K52" s="37">
        <v>363</v>
      </c>
      <c r="L52" s="34">
        <v>6.05</v>
      </c>
      <c r="M52" s="34"/>
      <c r="N52" s="38">
        <v>6.65</v>
      </c>
      <c r="O52" s="37">
        <v>332</v>
      </c>
      <c r="P52" s="20" t="s">
        <v>42</v>
      </c>
      <c r="Q52" s="38">
        <v>12.25</v>
      </c>
      <c r="R52" s="27">
        <f t="shared" si="5"/>
        <v>13.837896626400001</v>
      </c>
      <c r="S52" s="34" t="s">
        <v>88</v>
      </c>
      <c r="T52" s="28">
        <v>0</v>
      </c>
      <c r="U52" s="34">
        <v>1.91</v>
      </c>
      <c r="V52" s="29">
        <f>D52*448.8*U52*0.01202</f>
        <v>2.1575822495040002</v>
      </c>
      <c r="W52" s="34">
        <v>0.39900000000000002</v>
      </c>
      <c r="X52" s="30">
        <f>D52*448.8*W52*0.01202</f>
        <v>0.45072006154560001</v>
      </c>
      <c r="Y52" s="37">
        <v>115</v>
      </c>
      <c r="Z52" s="31">
        <f t="shared" si="6"/>
        <v>129.90678465600001</v>
      </c>
      <c r="AA52" s="37">
        <v>3.6</v>
      </c>
      <c r="AB52" s="20">
        <v>248</v>
      </c>
    </row>
    <row r="53" spans="1:1024" ht="14.4">
      <c r="A53" s="35" t="s">
        <v>98</v>
      </c>
      <c r="B53" s="26" t="s">
        <v>99</v>
      </c>
      <c r="C53" s="20" t="s">
        <v>82</v>
      </c>
      <c r="D53" s="40">
        <v>3.6700000000000003E-2</v>
      </c>
      <c r="E53" s="68">
        <v>40.994669999999999</v>
      </c>
      <c r="F53" s="68">
        <v>-78.130369999999999</v>
      </c>
      <c r="G53" s="34"/>
      <c r="H53" s="34" t="s">
        <v>41</v>
      </c>
      <c r="I53" s="34">
        <v>10.199999999999999</v>
      </c>
      <c r="J53" s="34"/>
      <c r="K53" s="37">
        <v>119.4</v>
      </c>
      <c r="L53" s="34">
        <v>6.43</v>
      </c>
      <c r="M53" s="34"/>
      <c r="N53" s="38">
        <v>7.22</v>
      </c>
      <c r="O53" s="37">
        <v>99.8</v>
      </c>
      <c r="P53" s="20" t="s">
        <v>42</v>
      </c>
      <c r="Q53" s="38">
        <v>-0.92</v>
      </c>
      <c r="R53" s="27">
        <f t="shared" si="5"/>
        <v>-0.18214246406400003</v>
      </c>
      <c r="S53" s="34" t="s">
        <v>88</v>
      </c>
      <c r="T53" s="28">
        <v>0</v>
      </c>
      <c r="U53" s="34">
        <v>5.4300000000000001E-2</v>
      </c>
      <c r="V53" s="29">
        <f>D53*448.8*U53*0.01202</f>
        <v>1.075036499856E-2</v>
      </c>
      <c r="W53" s="34" t="s">
        <v>42</v>
      </c>
      <c r="X53" s="30">
        <v>0</v>
      </c>
      <c r="Y53" s="37">
        <v>24.2</v>
      </c>
      <c r="Z53" s="31">
        <f t="shared" si="6"/>
        <v>4.79113872864</v>
      </c>
      <c r="AA53" s="37" t="s">
        <v>67</v>
      </c>
      <c r="AB53" s="20" t="s">
        <v>42</v>
      </c>
    </row>
    <row r="54" spans="1:1024" s="39" customFormat="1" ht="14.4">
      <c r="A54" s="118" t="s">
        <v>100</v>
      </c>
      <c r="B54" s="118"/>
      <c r="C54" s="17"/>
      <c r="D54" s="41"/>
      <c r="E54" s="42"/>
      <c r="F54" s="42"/>
      <c r="I54" s="43"/>
      <c r="J54" s="43"/>
      <c r="K54" s="44"/>
      <c r="L54" s="43"/>
      <c r="N54" s="43"/>
      <c r="O54" s="44"/>
      <c r="Q54" s="45"/>
      <c r="S54" s="43"/>
      <c r="U54" s="43"/>
      <c r="W54" s="43"/>
      <c r="Y54" s="44"/>
      <c r="AA54" s="44"/>
    </row>
    <row r="55" spans="1:1024" ht="14.4">
      <c r="A55" s="46"/>
      <c r="B55" s="26" t="s">
        <v>101</v>
      </c>
      <c r="C55" s="20"/>
      <c r="D55" s="21"/>
      <c r="E55" s="68"/>
      <c r="F55" s="68"/>
      <c r="G55" s="34"/>
      <c r="H55" s="34">
        <f>G55/274*100</f>
        <v>0</v>
      </c>
      <c r="I55" s="34"/>
      <c r="J55" s="34"/>
      <c r="K55" s="37"/>
      <c r="L55" s="34"/>
      <c r="M55" s="34"/>
      <c r="N55" s="38"/>
      <c r="O55" s="37"/>
      <c r="P55" s="20"/>
      <c r="Q55" s="38"/>
      <c r="R55" s="27">
        <f>D55*448.8*Q55*0.01202</f>
        <v>0</v>
      </c>
      <c r="S55" s="34"/>
      <c r="T55" s="28">
        <f>D55*448.8*S55*0.01202</f>
        <v>0</v>
      </c>
      <c r="U55" s="34"/>
      <c r="V55" s="29">
        <f>D55*448.8*U55*0.01202</f>
        <v>0</v>
      </c>
      <c r="W55" s="34"/>
      <c r="X55" s="30">
        <f>D55*448.8*W55*0.01202</f>
        <v>0</v>
      </c>
      <c r="Y55" s="37"/>
      <c r="Z55" s="31">
        <f>D55*448.8*Y55*0.01202</f>
        <v>0</v>
      </c>
      <c r="AA55" s="37"/>
      <c r="AB55" s="20"/>
    </row>
    <row r="56" spans="1:1024" ht="14.4"/>
    <row r="57" spans="1:1024" ht="14.4"/>
    <row r="58" spans="1:1024" ht="14.4">
      <c r="A58" s="46">
        <v>33</v>
      </c>
      <c r="B58" s="19" t="s">
        <v>102</v>
      </c>
      <c r="C58" s="20" t="s">
        <v>103</v>
      </c>
      <c r="D58" s="21">
        <v>1.5149999999999999</v>
      </c>
      <c r="E58" s="36">
        <v>40.954734000000002</v>
      </c>
      <c r="F58" s="36">
        <v>-78.170169000000001</v>
      </c>
      <c r="G58" s="23">
        <v>3.04</v>
      </c>
      <c r="H58" s="34">
        <f>G58/274*100</f>
        <v>1.1094890510948907</v>
      </c>
      <c r="I58" s="34">
        <v>11.7</v>
      </c>
      <c r="J58" s="34">
        <v>9.94</v>
      </c>
      <c r="K58" s="37">
        <v>489</v>
      </c>
      <c r="L58" s="34">
        <v>3.6</v>
      </c>
      <c r="M58" s="34"/>
      <c r="N58" s="38"/>
      <c r="O58" s="37"/>
      <c r="P58" s="20">
        <v>0</v>
      </c>
      <c r="Q58" s="38">
        <v>74.709999999999994</v>
      </c>
      <c r="R58" s="27">
        <f>D58*448.8*Q58*0.01202</f>
        <v>610.58859103439988</v>
      </c>
      <c r="S58" s="34">
        <v>8.83</v>
      </c>
      <c r="T58" s="28">
        <f>D58*448.8*S58*0.01202</f>
        <v>72.165670711200008</v>
      </c>
      <c r="U58" s="34">
        <v>1.32</v>
      </c>
      <c r="V58" s="29">
        <f>D58*448.8*U58*0.01202</f>
        <v>10.788073084800001</v>
      </c>
      <c r="W58" s="34">
        <v>6.5</v>
      </c>
      <c r="X58" s="30">
        <f>D58*448.8*W58*0.01202</f>
        <v>53.123087159999997</v>
      </c>
      <c r="Y58" s="37">
        <v>232</v>
      </c>
      <c r="Z58" s="31">
        <f>D58*448.8*Y58*0.01202</f>
        <v>1896.0855724800001</v>
      </c>
      <c r="AA58" s="37"/>
      <c r="AB58" s="20" t="s">
        <v>104</v>
      </c>
    </row>
    <row r="59" spans="1:1024" ht="14.4">
      <c r="A59" s="18"/>
      <c r="B59" s="33" t="s">
        <v>105</v>
      </c>
      <c r="C59" s="20"/>
      <c r="D59" s="21"/>
      <c r="E59" s="22"/>
      <c r="F59" s="22"/>
      <c r="G59" s="23"/>
      <c r="H59" s="34"/>
      <c r="I59" s="23"/>
      <c r="J59" s="23"/>
      <c r="K59" s="24"/>
      <c r="L59" s="23"/>
      <c r="M59" s="23"/>
      <c r="N59" s="25"/>
      <c r="O59" s="24"/>
      <c r="P59" s="26"/>
      <c r="Q59" s="25"/>
      <c r="R59" s="27">
        <f>R58-R60-R61-R62-R63-R64</f>
        <v>605.49563656771193</v>
      </c>
      <c r="S59" s="23"/>
      <c r="T59" s="28">
        <f>T58-T60-T61-T62-T63-T64</f>
        <v>72.121650971040012</v>
      </c>
      <c r="U59" s="23"/>
      <c r="V59" s="29">
        <f>V58-V60-V61-V62-V63-V64</f>
        <v>10.243479848448001</v>
      </c>
      <c r="W59" s="23"/>
      <c r="X59" s="30">
        <f>X58-X60-X61-X62-X63-X64</f>
        <v>53.082919147104001</v>
      </c>
      <c r="Y59" s="24"/>
      <c r="Z59" s="31">
        <f>Z58-Z60-Z61-Z62-Z63-Z64</f>
        <v>1659.1913987616001</v>
      </c>
      <c r="AA59" s="24"/>
      <c r="AB59" s="26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  <c r="JD59" s="32"/>
      <c r="JE59" s="32"/>
      <c r="JF59" s="32"/>
      <c r="JG59" s="32"/>
      <c r="JH59" s="32"/>
      <c r="JI59" s="32"/>
      <c r="JJ59" s="32"/>
      <c r="JK59" s="32"/>
      <c r="JL59" s="32"/>
      <c r="JM59" s="32"/>
      <c r="JN59" s="32"/>
      <c r="JO59" s="32"/>
      <c r="JP59" s="32"/>
      <c r="JQ59" s="32"/>
      <c r="JR59" s="32"/>
      <c r="JS59" s="32"/>
      <c r="JT59" s="32"/>
      <c r="JU59" s="32"/>
      <c r="JV59" s="32"/>
      <c r="JW59" s="32"/>
      <c r="JX59" s="32"/>
      <c r="JY59" s="32"/>
      <c r="JZ59" s="32"/>
      <c r="KA59" s="32"/>
      <c r="KB59" s="32"/>
      <c r="KC59" s="32"/>
      <c r="KD59" s="32"/>
      <c r="KE59" s="32"/>
      <c r="KF59" s="32"/>
      <c r="KG59" s="32"/>
      <c r="KH59" s="32"/>
      <c r="KI59" s="32"/>
      <c r="KJ59" s="32"/>
      <c r="KK59" s="32"/>
      <c r="KL59" s="32"/>
      <c r="KM59" s="32"/>
      <c r="KN59" s="32"/>
      <c r="KO59" s="32"/>
      <c r="KP59" s="32"/>
      <c r="KQ59" s="32"/>
      <c r="KR59" s="32"/>
      <c r="KS59" s="32"/>
      <c r="KT59" s="32"/>
      <c r="KU59" s="32"/>
      <c r="KV59" s="32"/>
      <c r="KW59" s="32"/>
      <c r="KX59" s="32"/>
      <c r="KY59" s="32"/>
      <c r="KZ59" s="32"/>
      <c r="LA59" s="32"/>
      <c r="LB59" s="32"/>
      <c r="LC59" s="32"/>
      <c r="LD59" s="32"/>
      <c r="LE59" s="32"/>
      <c r="LF59" s="32"/>
      <c r="LG59" s="32"/>
      <c r="LH59" s="32"/>
      <c r="LI59" s="32"/>
      <c r="LJ59" s="32"/>
      <c r="LK59" s="32"/>
      <c r="LL59" s="32"/>
      <c r="LM59" s="32"/>
      <c r="LN59" s="32"/>
      <c r="LO59" s="32"/>
      <c r="LP59" s="32"/>
      <c r="LQ59" s="32"/>
      <c r="LR59" s="32"/>
      <c r="LS59" s="32"/>
      <c r="LT59" s="32"/>
      <c r="LU59" s="32"/>
      <c r="LV59" s="32"/>
      <c r="LW59" s="32"/>
      <c r="LX59" s="32"/>
      <c r="LY59" s="32"/>
      <c r="LZ59" s="32"/>
      <c r="MA59" s="32"/>
      <c r="MB59" s="32"/>
      <c r="MC59" s="32"/>
      <c r="MD59" s="32"/>
      <c r="ME59" s="32"/>
      <c r="MF59" s="32"/>
      <c r="MG59" s="32"/>
      <c r="MH59" s="32"/>
      <c r="MI59" s="32"/>
      <c r="MJ59" s="32"/>
      <c r="MK59" s="32"/>
      <c r="ML59" s="32"/>
      <c r="MM59" s="32"/>
      <c r="MN59" s="32"/>
      <c r="MO59" s="32"/>
      <c r="MP59" s="32"/>
      <c r="MQ59" s="32"/>
      <c r="MR59" s="32"/>
      <c r="MS59" s="32"/>
      <c r="MT59" s="32"/>
      <c r="MU59" s="32"/>
      <c r="MV59" s="32"/>
      <c r="MW59" s="32"/>
      <c r="MX59" s="32"/>
      <c r="MY59" s="32"/>
      <c r="MZ59" s="32"/>
      <c r="NA59" s="32"/>
      <c r="NB59" s="32"/>
      <c r="NC59" s="32"/>
      <c r="ND59" s="32"/>
      <c r="NE59" s="32"/>
      <c r="NF59" s="32"/>
      <c r="NG59" s="32"/>
      <c r="NH59" s="32"/>
      <c r="NI59" s="32"/>
      <c r="NJ59" s="32"/>
      <c r="NK59" s="32"/>
      <c r="NL59" s="32"/>
      <c r="NM59" s="32"/>
      <c r="NN59" s="32"/>
      <c r="NO59" s="32"/>
      <c r="NP59" s="32"/>
      <c r="NQ59" s="32"/>
      <c r="NR59" s="32"/>
      <c r="NS59" s="32"/>
      <c r="NT59" s="32"/>
      <c r="NU59" s="32"/>
      <c r="NV59" s="32"/>
      <c r="NW59" s="32"/>
      <c r="NX59" s="32"/>
      <c r="NY59" s="32"/>
      <c r="NZ59" s="32"/>
      <c r="OA59" s="32"/>
      <c r="OB59" s="32"/>
      <c r="OC59" s="32"/>
      <c r="OD59" s="32"/>
      <c r="OE59" s="32"/>
      <c r="OF59" s="32"/>
      <c r="OG59" s="32"/>
      <c r="OH59" s="32"/>
      <c r="OI59" s="32"/>
      <c r="OJ59" s="32"/>
      <c r="OK59" s="32"/>
      <c r="OL59" s="32"/>
      <c r="OM59" s="32"/>
      <c r="ON59" s="32"/>
      <c r="OO59" s="32"/>
      <c r="OP59" s="32"/>
      <c r="OQ59" s="32"/>
      <c r="OR59" s="32"/>
      <c r="OS59" s="32"/>
      <c r="OT59" s="32"/>
      <c r="OU59" s="32"/>
      <c r="OV59" s="32"/>
      <c r="OW59" s="32"/>
      <c r="OX59" s="32"/>
      <c r="OY59" s="32"/>
      <c r="OZ59" s="32"/>
      <c r="PA59" s="32"/>
      <c r="PB59" s="32"/>
      <c r="PC59" s="32"/>
      <c r="PD59" s="32"/>
      <c r="PE59" s="32"/>
      <c r="PF59" s="32"/>
      <c r="PG59" s="32"/>
      <c r="PH59" s="32"/>
      <c r="PI59" s="32"/>
      <c r="PJ59" s="32"/>
      <c r="PK59" s="32"/>
      <c r="PL59" s="32"/>
      <c r="PM59" s="32"/>
      <c r="PN59" s="32"/>
      <c r="PO59" s="32"/>
      <c r="PP59" s="32"/>
      <c r="PQ59" s="32"/>
      <c r="PR59" s="32"/>
      <c r="PS59" s="32"/>
      <c r="PT59" s="32"/>
      <c r="PU59" s="32"/>
      <c r="PV59" s="32"/>
      <c r="PW59" s="32"/>
      <c r="PX59" s="32"/>
      <c r="PY59" s="32"/>
      <c r="PZ59" s="32"/>
      <c r="QA59" s="32"/>
      <c r="QB59" s="32"/>
      <c r="QC59" s="32"/>
      <c r="QD59" s="32"/>
      <c r="QE59" s="32"/>
      <c r="QF59" s="32"/>
      <c r="QG59" s="32"/>
      <c r="QH59" s="32"/>
      <c r="QI59" s="32"/>
      <c r="QJ59" s="32"/>
      <c r="QK59" s="32"/>
      <c r="QL59" s="32"/>
      <c r="QM59" s="32"/>
      <c r="QN59" s="32"/>
      <c r="QO59" s="32"/>
      <c r="QP59" s="32"/>
      <c r="QQ59" s="32"/>
      <c r="QR59" s="32"/>
      <c r="QS59" s="32"/>
      <c r="QT59" s="32"/>
      <c r="QU59" s="32"/>
      <c r="QV59" s="32"/>
      <c r="QW59" s="32"/>
      <c r="QX59" s="32"/>
      <c r="QY59" s="32"/>
      <c r="QZ59" s="32"/>
      <c r="RA59" s="32"/>
      <c r="RB59" s="32"/>
      <c r="RC59" s="32"/>
      <c r="RD59" s="32"/>
      <c r="RE59" s="32"/>
      <c r="RF59" s="32"/>
      <c r="RG59" s="32"/>
      <c r="RH59" s="32"/>
      <c r="RI59" s="32"/>
      <c r="RJ59" s="32"/>
      <c r="RK59" s="32"/>
      <c r="RL59" s="32"/>
      <c r="RM59" s="32"/>
      <c r="RN59" s="32"/>
      <c r="RO59" s="32"/>
      <c r="RP59" s="32"/>
      <c r="RQ59" s="32"/>
      <c r="RR59" s="32"/>
      <c r="RS59" s="32"/>
      <c r="RT59" s="32"/>
      <c r="RU59" s="32"/>
      <c r="RV59" s="32"/>
      <c r="RW59" s="32"/>
      <c r="RX59" s="32"/>
      <c r="RY59" s="32"/>
      <c r="RZ59" s="32"/>
      <c r="SA59" s="32"/>
      <c r="SB59" s="32"/>
      <c r="SC59" s="32"/>
      <c r="SD59" s="32"/>
      <c r="SE59" s="32"/>
      <c r="SF59" s="32"/>
      <c r="SG59" s="32"/>
      <c r="SH59" s="32"/>
      <c r="SI59" s="32"/>
      <c r="SJ59" s="32"/>
      <c r="SK59" s="32"/>
      <c r="SL59" s="32"/>
      <c r="SM59" s="32"/>
      <c r="SN59" s="32"/>
      <c r="SO59" s="32"/>
      <c r="SP59" s="32"/>
      <c r="SQ59" s="32"/>
      <c r="SR59" s="32"/>
      <c r="SS59" s="32"/>
      <c r="ST59" s="32"/>
      <c r="SU59" s="32"/>
      <c r="SV59" s="32"/>
      <c r="SW59" s="32"/>
      <c r="SX59" s="32"/>
      <c r="SY59" s="32"/>
      <c r="SZ59" s="32"/>
      <c r="TA59" s="32"/>
      <c r="TB59" s="32"/>
      <c r="TC59" s="32"/>
      <c r="TD59" s="32"/>
      <c r="TE59" s="32"/>
      <c r="TF59" s="32"/>
      <c r="TG59" s="32"/>
      <c r="TH59" s="32"/>
      <c r="TI59" s="32"/>
      <c r="TJ59" s="32"/>
      <c r="TK59" s="32"/>
      <c r="TL59" s="32"/>
      <c r="TM59" s="32"/>
      <c r="TN59" s="32"/>
      <c r="TO59" s="32"/>
      <c r="TP59" s="32"/>
      <c r="TQ59" s="32"/>
      <c r="TR59" s="32"/>
      <c r="TS59" s="32"/>
      <c r="TT59" s="32"/>
      <c r="TU59" s="32"/>
      <c r="TV59" s="32"/>
      <c r="TW59" s="32"/>
      <c r="TX59" s="32"/>
      <c r="TY59" s="32"/>
      <c r="TZ59" s="32"/>
      <c r="UA59" s="32"/>
      <c r="UB59" s="32"/>
      <c r="UC59" s="32"/>
      <c r="UD59" s="32"/>
      <c r="UE59" s="32"/>
      <c r="UF59" s="32"/>
      <c r="UG59" s="32"/>
      <c r="UH59" s="32"/>
      <c r="UI59" s="32"/>
      <c r="UJ59" s="32"/>
      <c r="UK59" s="32"/>
      <c r="UL59" s="32"/>
      <c r="UM59" s="32"/>
      <c r="UN59" s="32"/>
      <c r="UO59" s="32"/>
      <c r="UP59" s="32"/>
      <c r="UQ59" s="32"/>
      <c r="UR59" s="32"/>
      <c r="US59" s="32"/>
      <c r="UT59" s="32"/>
      <c r="UU59" s="32"/>
      <c r="UV59" s="32"/>
      <c r="UW59" s="32"/>
      <c r="UX59" s="32"/>
      <c r="UY59" s="32"/>
      <c r="UZ59" s="32"/>
      <c r="VA59" s="32"/>
      <c r="VB59" s="32"/>
      <c r="VC59" s="32"/>
      <c r="VD59" s="32"/>
      <c r="VE59" s="32"/>
      <c r="VF59" s="32"/>
      <c r="VG59" s="32"/>
      <c r="VH59" s="32"/>
      <c r="VI59" s="32"/>
      <c r="VJ59" s="32"/>
      <c r="VK59" s="32"/>
      <c r="VL59" s="32"/>
      <c r="VM59" s="32"/>
      <c r="VN59" s="32"/>
      <c r="VO59" s="32"/>
      <c r="VP59" s="32"/>
      <c r="VQ59" s="32"/>
      <c r="VR59" s="32"/>
      <c r="VS59" s="32"/>
      <c r="VT59" s="32"/>
      <c r="VU59" s="32"/>
      <c r="VV59" s="32"/>
      <c r="VW59" s="32"/>
      <c r="VX59" s="32"/>
      <c r="VY59" s="32"/>
      <c r="VZ59" s="32"/>
      <c r="WA59" s="32"/>
      <c r="WB59" s="32"/>
      <c r="WC59" s="32"/>
      <c r="WD59" s="32"/>
      <c r="WE59" s="32"/>
      <c r="WF59" s="32"/>
      <c r="WG59" s="32"/>
      <c r="WH59" s="32"/>
      <c r="WI59" s="32"/>
      <c r="WJ59" s="32"/>
      <c r="WK59" s="32"/>
      <c r="WL59" s="32"/>
      <c r="WM59" s="32"/>
      <c r="WN59" s="32"/>
      <c r="WO59" s="32"/>
      <c r="WP59" s="32"/>
      <c r="WQ59" s="32"/>
      <c r="WR59" s="32"/>
      <c r="WS59" s="32"/>
      <c r="WT59" s="32"/>
      <c r="WU59" s="32"/>
      <c r="WV59" s="32"/>
      <c r="WW59" s="32"/>
      <c r="WX59" s="32"/>
      <c r="WY59" s="32"/>
      <c r="WZ59" s="32"/>
      <c r="XA59" s="32"/>
      <c r="XB59" s="32"/>
      <c r="XC59" s="32"/>
      <c r="XD59" s="32"/>
      <c r="XE59" s="32"/>
      <c r="XF59" s="32"/>
      <c r="XG59" s="32"/>
      <c r="XH59" s="32"/>
      <c r="XI59" s="32"/>
      <c r="XJ59" s="32"/>
      <c r="XK59" s="32"/>
      <c r="XL59" s="32"/>
      <c r="XM59" s="32"/>
      <c r="XN59" s="32"/>
      <c r="XO59" s="32"/>
      <c r="XP59" s="32"/>
      <c r="XQ59" s="32"/>
      <c r="XR59" s="32"/>
      <c r="XS59" s="32"/>
      <c r="XT59" s="32"/>
      <c r="XU59" s="32"/>
      <c r="XV59" s="32"/>
      <c r="XW59" s="32"/>
      <c r="XX59" s="32"/>
      <c r="XY59" s="32"/>
      <c r="XZ59" s="32"/>
      <c r="YA59" s="32"/>
      <c r="YB59" s="32"/>
      <c r="YC59" s="32"/>
      <c r="YD59" s="32"/>
      <c r="YE59" s="32"/>
      <c r="YF59" s="32"/>
      <c r="YG59" s="32"/>
      <c r="YH59" s="32"/>
      <c r="YI59" s="32"/>
      <c r="YJ59" s="32"/>
      <c r="YK59" s="32"/>
      <c r="YL59" s="32"/>
      <c r="YM59" s="32"/>
      <c r="YN59" s="32"/>
      <c r="YO59" s="32"/>
      <c r="YP59" s="32"/>
      <c r="YQ59" s="32"/>
      <c r="YR59" s="32"/>
      <c r="YS59" s="32"/>
      <c r="YT59" s="32"/>
      <c r="YU59" s="32"/>
      <c r="YV59" s="32"/>
      <c r="YW59" s="32"/>
      <c r="YX59" s="32"/>
      <c r="YY59" s="32"/>
      <c r="YZ59" s="32"/>
      <c r="ZA59" s="32"/>
      <c r="ZB59" s="32"/>
      <c r="ZC59" s="32"/>
      <c r="ZD59" s="32"/>
      <c r="ZE59" s="32"/>
      <c r="ZF59" s="32"/>
      <c r="ZG59" s="32"/>
      <c r="ZH59" s="32"/>
      <c r="ZI59" s="32"/>
      <c r="ZJ59" s="32"/>
      <c r="ZK59" s="32"/>
      <c r="ZL59" s="32"/>
      <c r="ZM59" s="32"/>
      <c r="ZN59" s="32"/>
      <c r="ZO59" s="32"/>
      <c r="ZP59" s="32"/>
      <c r="ZQ59" s="32"/>
      <c r="ZR59" s="32"/>
      <c r="ZS59" s="32"/>
      <c r="ZT59" s="32"/>
      <c r="ZU59" s="32"/>
      <c r="ZV59" s="32"/>
      <c r="ZW59" s="32"/>
      <c r="ZX59" s="32"/>
      <c r="ZY59" s="32"/>
      <c r="ZZ59" s="32"/>
      <c r="AAA59" s="32"/>
      <c r="AAB59" s="32"/>
      <c r="AAC59" s="32"/>
      <c r="AAD59" s="32"/>
      <c r="AAE59" s="32"/>
      <c r="AAF59" s="32"/>
      <c r="AAG59" s="32"/>
      <c r="AAH59" s="32"/>
      <c r="AAI59" s="32"/>
      <c r="AAJ59" s="32"/>
      <c r="AAK59" s="32"/>
      <c r="AAL59" s="32"/>
      <c r="AAM59" s="32"/>
      <c r="AAN59" s="32"/>
      <c r="AAO59" s="32"/>
      <c r="AAP59" s="32"/>
      <c r="AAQ59" s="32"/>
      <c r="AAR59" s="32"/>
      <c r="AAS59" s="32"/>
      <c r="AAT59" s="32"/>
      <c r="AAU59" s="32"/>
      <c r="AAV59" s="32"/>
      <c r="AAW59" s="32"/>
      <c r="AAX59" s="32"/>
      <c r="AAY59" s="32"/>
      <c r="AAZ59" s="32"/>
      <c r="ABA59" s="32"/>
      <c r="ABB59" s="32"/>
      <c r="ABC59" s="32"/>
      <c r="ABD59" s="32"/>
      <c r="ABE59" s="32"/>
      <c r="ABF59" s="32"/>
      <c r="ABG59" s="32"/>
      <c r="ABH59" s="32"/>
      <c r="ABI59" s="32"/>
      <c r="ABJ59" s="32"/>
      <c r="ABK59" s="32"/>
      <c r="ABL59" s="32"/>
      <c r="ABM59" s="32"/>
      <c r="ABN59" s="32"/>
      <c r="ABO59" s="32"/>
      <c r="ABP59" s="32"/>
      <c r="ABQ59" s="32"/>
      <c r="ABR59" s="32"/>
      <c r="ABS59" s="32"/>
      <c r="ABT59" s="32"/>
      <c r="ABU59" s="32"/>
      <c r="ABV59" s="32"/>
      <c r="ABW59" s="32"/>
      <c r="ABX59" s="32"/>
      <c r="ABY59" s="32"/>
      <c r="ABZ59" s="32"/>
      <c r="ACA59" s="32"/>
      <c r="ACB59" s="32"/>
      <c r="ACC59" s="32"/>
      <c r="ACD59" s="32"/>
      <c r="ACE59" s="32"/>
      <c r="ACF59" s="32"/>
      <c r="ACG59" s="32"/>
      <c r="ACH59" s="32"/>
      <c r="ACI59" s="32"/>
      <c r="ACJ59" s="32"/>
      <c r="ACK59" s="32"/>
      <c r="ACL59" s="32"/>
      <c r="ACM59" s="32"/>
      <c r="ACN59" s="32"/>
      <c r="ACO59" s="32"/>
      <c r="ACP59" s="32"/>
      <c r="ACQ59" s="32"/>
      <c r="ACR59" s="32"/>
      <c r="ACS59" s="32"/>
      <c r="ACT59" s="32"/>
      <c r="ACU59" s="32"/>
      <c r="ACV59" s="32"/>
      <c r="ACW59" s="32"/>
      <c r="ACX59" s="32"/>
      <c r="ACY59" s="32"/>
      <c r="ACZ59" s="32"/>
      <c r="ADA59" s="32"/>
      <c r="ADB59" s="32"/>
      <c r="ADC59" s="32"/>
      <c r="ADD59" s="32"/>
      <c r="ADE59" s="32"/>
      <c r="ADF59" s="32"/>
      <c r="ADG59" s="32"/>
      <c r="ADH59" s="32"/>
      <c r="ADI59" s="32"/>
      <c r="ADJ59" s="32"/>
      <c r="ADK59" s="32"/>
      <c r="ADL59" s="32"/>
      <c r="ADM59" s="32"/>
      <c r="ADN59" s="32"/>
      <c r="ADO59" s="32"/>
      <c r="ADP59" s="32"/>
      <c r="ADQ59" s="32"/>
      <c r="ADR59" s="32"/>
      <c r="ADS59" s="32"/>
      <c r="ADT59" s="32"/>
      <c r="ADU59" s="32"/>
      <c r="ADV59" s="32"/>
      <c r="ADW59" s="32"/>
      <c r="ADX59" s="32"/>
      <c r="ADY59" s="32"/>
      <c r="ADZ59" s="32"/>
      <c r="AEA59" s="32"/>
      <c r="AEB59" s="32"/>
      <c r="AEC59" s="32"/>
      <c r="AED59" s="32"/>
      <c r="AEE59" s="32"/>
      <c r="AEF59" s="32"/>
      <c r="AEG59" s="32"/>
      <c r="AEH59" s="32"/>
      <c r="AEI59" s="32"/>
      <c r="AEJ59" s="32"/>
      <c r="AEK59" s="32"/>
      <c r="AEL59" s="32"/>
      <c r="AEM59" s="32"/>
      <c r="AEN59" s="32"/>
      <c r="AEO59" s="32"/>
      <c r="AEP59" s="32"/>
      <c r="AEQ59" s="32"/>
      <c r="AER59" s="32"/>
      <c r="AES59" s="32"/>
      <c r="AET59" s="32"/>
      <c r="AEU59" s="32"/>
      <c r="AEV59" s="32"/>
      <c r="AEW59" s="32"/>
      <c r="AEX59" s="32"/>
      <c r="AEY59" s="32"/>
      <c r="AEZ59" s="32"/>
      <c r="AFA59" s="32"/>
      <c r="AFB59" s="32"/>
      <c r="AFC59" s="32"/>
      <c r="AFD59" s="32"/>
      <c r="AFE59" s="32"/>
      <c r="AFF59" s="32"/>
      <c r="AFG59" s="32"/>
      <c r="AFH59" s="32"/>
      <c r="AFI59" s="32"/>
      <c r="AFJ59" s="32"/>
      <c r="AFK59" s="32"/>
      <c r="AFL59" s="32"/>
      <c r="AFM59" s="32"/>
      <c r="AFN59" s="32"/>
      <c r="AFO59" s="32"/>
      <c r="AFP59" s="32"/>
      <c r="AFQ59" s="32"/>
      <c r="AFR59" s="32"/>
      <c r="AFS59" s="32"/>
      <c r="AFT59" s="32"/>
      <c r="AFU59" s="32"/>
      <c r="AFV59" s="32"/>
      <c r="AFW59" s="32"/>
      <c r="AFX59" s="32"/>
      <c r="AFY59" s="32"/>
      <c r="AFZ59" s="32"/>
      <c r="AGA59" s="32"/>
      <c r="AGB59" s="32"/>
      <c r="AGC59" s="32"/>
      <c r="AGD59" s="32"/>
      <c r="AGE59" s="32"/>
      <c r="AGF59" s="32"/>
      <c r="AGG59" s="32"/>
      <c r="AGH59" s="32"/>
      <c r="AGI59" s="32"/>
      <c r="AGJ59" s="32"/>
      <c r="AGK59" s="32"/>
      <c r="AGL59" s="32"/>
      <c r="AGM59" s="32"/>
      <c r="AGN59" s="32"/>
      <c r="AGO59" s="32"/>
      <c r="AGP59" s="32"/>
      <c r="AGQ59" s="32"/>
      <c r="AGR59" s="32"/>
      <c r="AGS59" s="32"/>
      <c r="AGT59" s="32"/>
      <c r="AGU59" s="32"/>
      <c r="AGV59" s="32"/>
      <c r="AGW59" s="32"/>
      <c r="AGX59" s="32"/>
      <c r="AGY59" s="32"/>
      <c r="AGZ59" s="32"/>
      <c r="AHA59" s="32"/>
      <c r="AHB59" s="32"/>
      <c r="AHC59" s="32"/>
      <c r="AHD59" s="32"/>
      <c r="AHE59" s="32"/>
      <c r="AHF59" s="32"/>
      <c r="AHG59" s="32"/>
      <c r="AHH59" s="32"/>
      <c r="AHI59" s="32"/>
      <c r="AHJ59" s="32"/>
      <c r="AHK59" s="32"/>
      <c r="AHL59" s="32"/>
      <c r="AHM59" s="32"/>
      <c r="AHN59" s="32"/>
      <c r="AHO59" s="32"/>
      <c r="AHP59" s="32"/>
      <c r="AHQ59" s="32"/>
      <c r="AHR59" s="32"/>
      <c r="AHS59" s="32"/>
      <c r="AHT59" s="32"/>
      <c r="AHU59" s="32"/>
      <c r="AHV59" s="32"/>
      <c r="AHW59" s="32"/>
      <c r="AHX59" s="32"/>
      <c r="AHY59" s="32"/>
      <c r="AHZ59" s="32"/>
      <c r="AIA59" s="32"/>
      <c r="AIB59" s="32"/>
      <c r="AIC59" s="32"/>
      <c r="AID59" s="32"/>
      <c r="AIE59" s="32"/>
      <c r="AIF59" s="32"/>
      <c r="AIG59" s="32"/>
      <c r="AIH59" s="32"/>
      <c r="AII59" s="32"/>
      <c r="AIJ59" s="32"/>
      <c r="AIK59" s="32"/>
      <c r="AIL59" s="32"/>
      <c r="AIM59" s="32"/>
      <c r="AIN59" s="32"/>
      <c r="AIO59" s="32"/>
      <c r="AIP59" s="32"/>
      <c r="AIQ59" s="32"/>
      <c r="AIR59" s="32"/>
      <c r="AIS59" s="32"/>
      <c r="AIT59" s="32"/>
      <c r="AIU59" s="32"/>
      <c r="AIV59" s="32"/>
      <c r="AIW59" s="32"/>
      <c r="AIX59" s="32"/>
      <c r="AIY59" s="32"/>
      <c r="AIZ59" s="32"/>
      <c r="AJA59" s="32"/>
      <c r="AJB59" s="32"/>
      <c r="AJC59" s="32"/>
      <c r="AJD59" s="32"/>
      <c r="AJE59" s="32"/>
      <c r="AJF59" s="32"/>
      <c r="AJG59" s="32"/>
      <c r="AJH59" s="32"/>
      <c r="AJI59" s="32"/>
      <c r="AJJ59" s="32"/>
      <c r="AJK59" s="32"/>
      <c r="AJL59" s="32"/>
      <c r="AJM59" s="32"/>
      <c r="AJN59" s="32"/>
      <c r="AJO59" s="32"/>
      <c r="AJP59" s="32"/>
      <c r="AJQ59" s="32"/>
      <c r="AJR59" s="32"/>
      <c r="AJS59" s="32"/>
      <c r="AJT59" s="32"/>
      <c r="AJU59" s="32"/>
      <c r="AJV59" s="32"/>
      <c r="AJW59" s="32"/>
      <c r="AJX59" s="32"/>
      <c r="AJY59" s="32"/>
      <c r="AJZ59" s="32"/>
      <c r="AKA59" s="32"/>
      <c r="AKB59" s="32"/>
      <c r="AKC59" s="32"/>
      <c r="AKD59" s="32"/>
      <c r="AKE59" s="32"/>
      <c r="AKF59" s="32"/>
      <c r="AKG59" s="32"/>
      <c r="AKH59" s="32"/>
      <c r="AKI59" s="32"/>
      <c r="AKJ59" s="32"/>
      <c r="AKK59" s="32"/>
      <c r="AKL59" s="32"/>
      <c r="AKM59" s="32"/>
      <c r="AKN59" s="32"/>
      <c r="AKO59" s="32"/>
      <c r="AKP59" s="32"/>
      <c r="AKQ59" s="32"/>
      <c r="AKR59" s="32"/>
      <c r="AKS59" s="32"/>
      <c r="AKT59" s="32"/>
      <c r="AKU59" s="32"/>
      <c r="AKV59" s="32"/>
      <c r="AKW59" s="32"/>
      <c r="AKX59" s="32"/>
      <c r="AKY59" s="32"/>
      <c r="AKZ59" s="32"/>
      <c r="ALA59" s="32"/>
      <c r="ALB59" s="32"/>
      <c r="ALC59" s="32"/>
      <c r="ALD59" s="32"/>
      <c r="ALE59" s="32"/>
      <c r="ALF59" s="32"/>
      <c r="ALG59" s="32"/>
      <c r="ALH59" s="32"/>
      <c r="ALI59" s="32"/>
      <c r="ALJ59" s="32"/>
      <c r="ALK59" s="32"/>
      <c r="ALL59" s="32"/>
      <c r="ALM59" s="32"/>
      <c r="ALN59" s="32"/>
      <c r="ALO59" s="32"/>
      <c r="ALP59" s="32"/>
      <c r="ALQ59" s="32"/>
      <c r="ALR59" s="32"/>
      <c r="ALS59" s="32"/>
      <c r="ALT59" s="32"/>
      <c r="ALU59" s="32"/>
      <c r="ALV59" s="32"/>
      <c r="ALW59" s="32"/>
      <c r="ALX59" s="32"/>
      <c r="ALY59" s="32"/>
      <c r="ALZ59" s="32"/>
      <c r="AMA59" s="32"/>
      <c r="AMB59" s="32"/>
      <c r="AMC59" s="32"/>
      <c r="AMD59" s="32"/>
      <c r="AME59" s="32"/>
      <c r="AMF59" s="32"/>
      <c r="AMG59" s="32"/>
      <c r="AMH59" s="32"/>
      <c r="AMI59" s="32"/>
      <c r="AMJ59" s="71"/>
    </row>
    <row r="60" spans="1:1024" ht="14.4">
      <c r="A60" s="18">
        <v>120</v>
      </c>
      <c r="B60" s="26" t="s">
        <v>106</v>
      </c>
      <c r="C60" s="20" t="s">
        <v>103</v>
      </c>
      <c r="D60" s="40">
        <v>1.0200000000000001E-2</v>
      </c>
      <c r="E60" s="36">
        <v>40.956335000000003</v>
      </c>
      <c r="F60" s="36">
        <v>-78.180361000000005</v>
      </c>
      <c r="G60" s="20"/>
      <c r="H60" s="20"/>
      <c r="I60" s="34">
        <v>9.9</v>
      </c>
      <c r="J60" s="34">
        <v>9.89</v>
      </c>
      <c r="K60" s="37">
        <v>166</v>
      </c>
      <c r="L60" s="34">
        <v>6.8</v>
      </c>
      <c r="M60" s="20"/>
      <c r="N60" s="34"/>
      <c r="O60" s="37"/>
      <c r="P60" s="20">
        <v>42.8</v>
      </c>
      <c r="Q60" s="38">
        <v>0.28999999999999998</v>
      </c>
      <c r="R60" s="27">
        <f>D60*448.8*Q60*0.01202</f>
        <v>1.5957155808000001E-2</v>
      </c>
      <c r="S60" s="34">
        <v>0.06</v>
      </c>
      <c r="T60" s="28">
        <f>D60*448.8*S60*0.01202</f>
        <v>3.301480512E-3</v>
      </c>
      <c r="U60" s="34">
        <v>0.06</v>
      </c>
      <c r="V60" s="29">
        <f>D60*448.8*U60*0.01202</f>
        <v>3.301480512E-3</v>
      </c>
      <c r="W60" s="34" t="s">
        <v>107</v>
      </c>
      <c r="X60" s="30">
        <v>0</v>
      </c>
      <c r="Y60" s="37">
        <v>36</v>
      </c>
      <c r="Z60" s="31">
        <f>D60*448.8*Y60*0.01202</f>
        <v>1.9808883072000001</v>
      </c>
      <c r="AA60" s="37"/>
      <c r="AB60" s="20" t="s">
        <v>108</v>
      </c>
      <c r="AMJ60" s="71"/>
    </row>
    <row r="61" spans="1:1024" ht="14.4">
      <c r="A61" s="18">
        <v>121</v>
      </c>
      <c r="B61" s="26" t="s">
        <v>109</v>
      </c>
      <c r="C61" s="20" t="s">
        <v>82</v>
      </c>
      <c r="D61" s="40">
        <v>4.0099999999999997E-2</v>
      </c>
      <c r="E61" s="68">
        <v>40.956448999999999</v>
      </c>
      <c r="F61" s="68">
        <v>-78.183924000000005</v>
      </c>
      <c r="G61" s="20"/>
      <c r="H61" s="20"/>
      <c r="I61" s="34">
        <v>8.77</v>
      </c>
      <c r="J61" s="34"/>
      <c r="K61" s="37">
        <v>206</v>
      </c>
      <c r="L61" s="34">
        <v>6.05</v>
      </c>
      <c r="M61" s="20"/>
      <c r="N61" s="34">
        <v>6.58</v>
      </c>
      <c r="O61" s="37">
        <v>190</v>
      </c>
      <c r="P61" s="20" t="s">
        <v>42</v>
      </c>
      <c r="Q61" s="38">
        <v>17.3</v>
      </c>
      <c r="R61" s="27">
        <f>D61*448.8*Q61*0.01202</f>
        <v>3.7423792084799992</v>
      </c>
      <c r="S61" s="34" t="s">
        <v>88</v>
      </c>
      <c r="T61" s="28">
        <v>0</v>
      </c>
      <c r="U61" s="34" t="s">
        <v>94</v>
      </c>
      <c r="V61" s="29">
        <v>0</v>
      </c>
      <c r="W61" s="34" t="s">
        <v>95</v>
      </c>
      <c r="X61" s="30">
        <v>0</v>
      </c>
      <c r="Y61" s="37">
        <v>5</v>
      </c>
      <c r="Z61" s="31">
        <f>D61*448.8*Y61*0.01202</f>
        <v>1.081612488</v>
      </c>
      <c r="AA61" s="37">
        <v>0.8</v>
      </c>
      <c r="AB61" s="20">
        <v>128</v>
      </c>
      <c r="AMJ61" s="71"/>
    </row>
    <row r="62" spans="1:1024" ht="14.4">
      <c r="A62" s="18">
        <v>122</v>
      </c>
      <c r="B62" s="26" t="s">
        <v>110</v>
      </c>
      <c r="C62" s="20" t="s">
        <v>103</v>
      </c>
      <c r="D62" s="40">
        <v>1.0200000000000001E-2</v>
      </c>
      <c r="E62" s="68">
        <v>40.959994000000002</v>
      </c>
      <c r="F62" s="68">
        <v>-78.185844000000003</v>
      </c>
      <c r="G62" s="20"/>
      <c r="H62" s="20"/>
      <c r="I62" s="34">
        <v>15.9</v>
      </c>
      <c r="J62" s="34">
        <v>9.76</v>
      </c>
      <c r="K62" s="37">
        <v>328</v>
      </c>
      <c r="L62" s="34">
        <v>5.89</v>
      </c>
      <c r="M62" s="20"/>
      <c r="N62" s="34"/>
      <c r="O62" s="37"/>
      <c r="P62" s="20">
        <v>7.2</v>
      </c>
      <c r="Q62" s="38">
        <v>10.74</v>
      </c>
      <c r="R62" s="27">
        <f>D62*448.8*Q62*0.01202</f>
        <v>0.59096501164800008</v>
      </c>
      <c r="S62" s="34">
        <v>0.74</v>
      </c>
      <c r="T62" s="28">
        <f>D62*448.8*S62*0.01202</f>
        <v>4.0718259648000008E-2</v>
      </c>
      <c r="U62" s="34">
        <v>2.56</v>
      </c>
      <c r="V62" s="29">
        <f>D62*448.8*U62*0.01202</f>
        <v>0.14086316851200001</v>
      </c>
      <c r="W62" s="34">
        <v>0.73</v>
      </c>
      <c r="X62" s="30">
        <f>D62*448.8*W62*0.01202</f>
        <v>4.0168012896000006E-2</v>
      </c>
      <c r="Y62" s="37">
        <v>163</v>
      </c>
      <c r="Z62" s="31">
        <f>D62*448.8*Y62*0.01202</f>
        <v>8.9690220576000002</v>
      </c>
      <c r="AA62" s="37"/>
      <c r="AB62" s="20" t="s">
        <v>111</v>
      </c>
      <c r="AMJ62" s="71"/>
    </row>
    <row r="63" spans="1:1024" ht="14.4">
      <c r="A63" s="46">
        <v>123</v>
      </c>
      <c r="B63" s="26" t="s">
        <v>112</v>
      </c>
      <c r="C63" s="20" t="s">
        <v>103</v>
      </c>
      <c r="D63" s="40">
        <v>0.2651</v>
      </c>
      <c r="E63" s="36">
        <v>40.960723000000002</v>
      </c>
      <c r="F63" s="36">
        <v>-78.188098999999994</v>
      </c>
      <c r="G63" s="20"/>
      <c r="H63" s="20"/>
      <c r="I63" s="34">
        <v>15.3</v>
      </c>
      <c r="J63" s="34">
        <v>9.64</v>
      </c>
      <c r="K63" s="37">
        <v>371</v>
      </c>
      <c r="L63" s="34">
        <v>6.38</v>
      </c>
      <c r="M63" s="20"/>
      <c r="N63" s="34"/>
      <c r="O63" s="37"/>
      <c r="P63" s="20">
        <v>22.3</v>
      </c>
      <c r="Q63" s="38">
        <v>0.52</v>
      </c>
      <c r="R63" s="27">
        <f>D63*448.8*Q63*0.01202</f>
        <v>0.74365309075200003</v>
      </c>
      <c r="S63" s="34" t="s">
        <v>113</v>
      </c>
      <c r="T63" s="28">
        <v>0</v>
      </c>
      <c r="U63" s="34">
        <v>0.28000000000000003</v>
      </c>
      <c r="V63" s="29">
        <f>D63*448.8*U63*0.01202</f>
        <v>0.40042858732800007</v>
      </c>
      <c r="W63" s="34" t="s">
        <v>107</v>
      </c>
      <c r="X63" s="30">
        <v>0</v>
      </c>
      <c r="Y63" s="37">
        <v>157</v>
      </c>
      <c r="Z63" s="31">
        <f>D63*448.8*Y63*0.01202</f>
        <v>224.52602932320002</v>
      </c>
      <c r="AA63" s="37"/>
      <c r="AB63" s="20" t="s">
        <v>114</v>
      </c>
      <c r="AMJ63" s="71"/>
    </row>
    <row r="64" spans="1:1024" ht="14.4">
      <c r="A64" s="18">
        <v>124</v>
      </c>
      <c r="B64" s="26" t="s">
        <v>115</v>
      </c>
      <c r="C64" s="20" t="s">
        <v>103</v>
      </c>
      <c r="D64" s="40">
        <v>2.3999999999999998E-3</v>
      </c>
      <c r="E64" s="68">
        <v>40.962589999999999</v>
      </c>
      <c r="F64" s="68">
        <v>-78.201249000000004</v>
      </c>
      <c r="G64" s="20"/>
      <c r="H64" s="20"/>
      <c r="I64" s="34">
        <v>12.2</v>
      </c>
      <c r="J64" s="34">
        <v>10.51</v>
      </c>
      <c r="K64" s="37">
        <v>716</v>
      </c>
      <c r="L64" s="34">
        <v>7.02</v>
      </c>
      <c r="M64" s="20"/>
      <c r="N64" s="34"/>
      <c r="O64" s="37"/>
      <c r="P64" s="20">
        <v>117.2</v>
      </c>
      <c r="Q64" s="38">
        <v>0</v>
      </c>
      <c r="R64" s="27">
        <f>D64*448.8*Q64*0.01202</f>
        <v>0</v>
      </c>
      <c r="S64" s="34" t="s">
        <v>113</v>
      </c>
      <c r="T64" s="28">
        <v>0</v>
      </c>
      <c r="U64" s="34" t="s">
        <v>116</v>
      </c>
      <c r="V64" s="29">
        <v>0</v>
      </c>
      <c r="W64" s="34" t="s">
        <v>107</v>
      </c>
      <c r="X64" s="30">
        <v>0</v>
      </c>
      <c r="Y64" s="37">
        <v>26</v>
      </c>
      <c r="Z64" s="31">
        <f>D64*448.8*Y64*0.01202</f>
        <v>0.33662154239999997</v>
      </c>
      <c r="AA64" s="37"/>
      <c r="AB64" s="20" t="s">
        <v>117</v>
      </c>
      <c r="AMJ64" s="71"/>
    </row>
    <row r="65" spans="1:1024" ht="14.4">
      <c r="A65" s="119" t="s">
        <v>118</v>
      </c>
      <c r="B65" s="119"/>
      <c r="D65" s="41"/>
      <c r="G65" s="39"/>
      <c r="H65" s="39"/>
      <c r="I65" s="43"/>
      <c r="J65" s="43"/>
      <c r="K65" s="44"/>
      <c r="L65" s="43"/>
      <c r="M65" s="39"/>
      <c r="N65" s="43"/>
      <c r="O65" s="44"/>
      <c r="P65" s="39"/>
      <c r="Q65" s="45"/>
      <c r="R65" s="39"/>
      <c r="S65" s="43"/>
      <c r="T65" s="39"/>
      <c r="U65" s="43"/>
      <c r="V65" s="39"/>
      <c r="W65" s="43"/>
      <c r="X65" s="39"/>
      <c r="Y65" s="44"/>
      <c r="Z65" s="39"/>
      <c r="AA65" s="44"/>
      <c r="AB65" s="39"/>
      <c r="AMJ65" s="71"/>
    </row>
    <row r="66" spans="1:1024" ht="14.4">
      <c r="A66" s="92"/>
      <c r="B66" s="92" t="s">
        <v>119</v>
      </c>
      <c r="C66" s="20" t="s">
        <v>103</v>
      </c>
      <c r="D66" s="40">
        <v>0.40129999999999999</v>
      </c>
      <c r="E66" s="68">
        <v>40.956150000000001</v>
      </c>
      <c r="F66" s="68">
        <v>-78.179640000000006</v>
      </c>
      <c r="G66" s="20"/>
      <c r="H66" s="20"/>
      <c r="I66" s="34">
        <v>15.7</v>
      </c>
      <c r="J66" s="34">
        <v>9.85</v>
      </c>
      <c r="K66" s="37">
        <v>339</v>
      </c>
      <c r="L66" s="34">
        <v>6.89</v>
      </c>
      <c r="M66" s="20"/>
      <c r="N66" s="34"/>
      <c r="O66" s="37"/>
      <c r="P66" s="20">
        <v>18.5</v>
      </c>
      <c r="Q66" s="38">
        <v>0.24</v>
      </c>
      <c r="R66" s="27">
        <f>D66*448.8*Q66*0.01202</f>
        <v>0.51956240371200002</v>
      </c>
      <c r="S66" s="34" t="s">
        <v>113</v>
      </c>
      <c r="T66" s="28">
        <v>0</v>
      </c>
      <c r="U66" s="34">
        <v>0.13</v>
      </c>
      <c r="V66" s="29">
        <f>D66*448.8*U66*0.01202</f>
        <v>0.28142963534400001</v>
      </c>
      <c r="W66" s="34" t="s">
        <v>107</v>
      </c>
      <c r="X66" s="30">
        <v>0</v>
      </c>
      <c r="Y66" s="37">
        <v>133</v>
      </c>
      <c r="Z66" s="31">
        <f>D66*448.8*Y66*0.01202</f>
        <v>287.92416539039999</v>
      </c>
      <c r="AA66" s="37"/>
      <c r="AB66" s="20" t="s">
        <v>120</v>
      </c>
      <c r="AMJ66" s="71"/>
    </row>
    <row r="67" spans="1:1024" ht="14.4">
      <c r="A67" s="93"/>
      <c r="B67" s="93"/>
      <c r="C67" s="93"/>
      <c r="D67" s="49"/>
      <c r="E67" s="84"/>
      <c r="F67" s="84"/>
      <c r="G67" s="48"/>
      <c r="H67" s="48"/>
      <c r="I67" s="51"/>
      <c r="J67" s="51"/>
      <c r="K67" s="52"/>
      <c r="L67" s="51"/>
      <c r="M67" s="48"/>
      <c r="N67" s="51"/>
      <c r="O67" s="52"/>
      <c r="P67" s="48"/>
      <c r="Q67" s="53"/>
      <c r="R67" s="47"/>
      <c r="S67" s="51"/>
      <c r="T67" s="47"/>
      <c r="U67" s="51"/>
      <c r="V67" s="47"/>
      <c r="W67" s="51"/>
      <c r="X67" s="47"/>
      <c r="Y67" s="52"/>
      <c r="Z67" s="47"/>
      <c r="AA67" s="52"/>
      <c r="AB67" s="48"/>
      <c r="AMJ67" s="71"/>
    </row>
    <row r="68" spans="1:1024" ht="14.4">
      <c r="B68" s="17"/>
    </row>
    <row r="69" spans="1:1024" ht="14.4">
      <c r="A69" s="46">
        <v>40</v>
      </c>
      <c r="B69" s="19" t="s">
        <v>121</v>
      </c>
      <c r="C69" s="20" t="s">
        <v>103</v>
      </c>
      <c r="D69" s="21">
        <v>8.19</v>
      </c>
      <c r="E69" s="22">
        <v>40.922199999999997</v>
      </c>
      <c r="F69" s="22">
        <v>-78.192899999999995</v>
      </c>
      <c r="G69" s="34"/>
      <c r="H69" s="34"/>
      <c r="I69" s="34">
        <v>18.3</v>
      </c>
      <c r="J69" s="34">
        <v>9.02</v>
      </c>
      <c r="K69" s="37">
        <v>687</v>
      </c>
      <c r="L69" s="34">
        <v>6.52</v>
      </c>
      <c r="M69" s="34"/>
      <c r="N69" s="38"/>
      <c r="O69" s="37"/>
      <c r="P69" s="20">
        <v>42.1</v>
      </c>
      <c r="Q69" s="38">
        <v>17.440000000000001</v>
      </c>
      <c r="R69" s="27">
        <f>D69*448.8*Q69*0.01202</f>
        <v>770.52671055359997</v>
      </c>
      <c r="S69" s="34">
        <v>5.0199999999999996</v>
      </c>
      <c r="T69" s="28">
        <f>D69*448.8*S69*0.01202</f>
        <v>221.79151874879997</v>
      </c>
      <c r="U69" s="34">
        <v>2.19</v>
      </c>
      <c r="V69" s="29">
        <f>D69*448.8*U69*0.01202</f>
        <v>96.757654593599995</v>
      </c>
      <c r="W69" s="34" t="s">
        <v>122</v>
      </c>
      <c r="X69" s="30">
        <v>0</v>
      </c>
      <c r="Y69" s="37">
        <v>413</v>
      </c>
      <c r="Z69" s="31">
        <f>D69*448.8*Y69*0.01202</f>
        <v>18246.991482720001</v>
      </c>
      <c r="AA69" s="37"/>
      <c r="AB69" s="20" t="s">
        <v>123</v>
      </c>
      <c r="AMJ69" s="71"/>
    </row>
    <row r="70" spans="1:1024" ht="14.4">
      <c r="A70" s="46">
        <v>43</v>
      </c>
      <c r="B70" s="19" t="s">
        <v>124</v>
      </c>
      <c r="C70" s="20" t="s">
        <v>103</v>
      </c>
      <c r="D70" s="40">
        <v>4.5117000000000003</v>
      </c>
      <c r="E70" s="68">
        <v>40.921599999999998</v>
      </c>
      <c r="F70" s="68">
        <v>-78.210599999999999</v>
      </c>
      <c r="G70" s="34"/>
      <c r="H70" s="34"/>
      <c r="I70" s="34">
        <v>14.8</v>
      </c>
      <c r="J70" s="34">
        <v>9.1999999999999993</v>
      </c>
      <c r="K70" s="37">
        <v>373</v>
      </c>
      <c r="L70" s="34">
        <v>7.26</v>
      </c>
      <c r="M70" s="34"/>
      <c r="N70" s="38"/>
      <c r="O70" s="37"/>
      <c r="P70" s="20">
        <v>4.9000000000000004</v>
      </c>
      <c r="Q70" s="38">
        <v>5.73</v>
      </c>
      <c r="R70" s="27">
        <f>D70*448.8*Q70*0.01202</f>
        <v>139.460799929616</v>
      </c>
      <c r="S70" s="34">
        <v>0.08</v>
      </c>
      <c r="T70" s="28">
        <f>D70*448.8*S70*0.01202</f>
        <v>1.9470966831360002</v>
      </c>
      <c r="U70" s="34">
        <v>2.61</v>
      </c>
      <c r="V70" s="29">
        <f>D70*448.8*U70*0.01202</f>
        <v>63.524029287312004</v>
      </c>
      <c r="W70" s="34">
        <v>0.14000000000000001</v>
      </c>
      <c r="X70" s="30">
        <f>D70*448.8*W70*0.01202</f>
        <v>3.4074191954880009</v>
      </c>
      <c r="Y70" s="37">
        <v>225</v>
      </c>
      <c r="Z70" s="31">
        <f>D70*448.8*Y70*0.01202</f>
        <v>5476.2094213200007</v>
      </c>
      <c r="AA70" s="37"/>
      <c r="AB70" s="20" t="s">
        <v>125</v>
      </c>
      <c r="AMJ70" s="71"/>
    </row>
    <row r="71" spans="1:1024" ht="14.4">
      <c r="A71" s="47"/>
      <c r="B71" s="48"/>
      <c r="C71" s="48"/>
      <c r="D71" s="49"/>
      <c r="E71" s="84"/>
      <c r="F71" s="84"/>
      <c r="G71" s="51"/>
      <c r="H71" s="51"/>
      <c r="I71" s="51"/>
      <c r="J71" s="51"/>
      <c r="K71" s="52"/>
      <c r="L71" s="51"/>
      <c r="M71" s="51"/>
      <c r="N71" s="53"/>
      <c r="O71" s="52"/>
      <c r="P71" s="48"/>
      <c r="Q71" s="53"/>
      <c r="R71" s="47"/>
      <c r="S71" s="51"/>
      <c r="T71" s="47"/>
      <c r="U71" s="51"/>
      <c r="V71" s="47"/>
      <c r="W71" s="51"/>
      <c r="X71" s="47"/>
      <c r="Y71" s="52"/>
      <c r="Z71" s="47"/>
      <c r="AA71" s="52"/>
      <c r="AB71" s="39" t="s">
        <v>126</v>
      </c>
      <c r="AMJ71" s="72"/>
    </row>
    <row r="72" spans="1:1024" ht="14.4"/>
    <row r="73" spans="1:1024" ht="14.4">
      <c r="A73" s="46">
        <v>52</v>
      </c>
      <c r="B73" s="19" t="s">
        <v>127</v>
      </c>
      <c r="C73" s="20" t="s">
        <v>128</v>
      </c>
      <c r="D73" s="21">
        <v>31.64</v>
      </c>
      <c r="E73" s="68">
        <v>40.845190000000002</v>
      </c>
      <c r="F73" s="68">
        <v>78.266490000000005</v>
      </c>
      <c r="G73" s="34">
        <v>8</v>
      </c>
      <c r="H73" s="34">
        <f>G73/274*100</f>
        <v>2.9197080291970803</v>
      </c>
      <c r="I73" s="34">
        <v>8.7799999999999994</v>
      </c>
      <c r="J73" s="34"/>
      <c r="K73" s="37">
        <v>257</v>
      </c>
      <c r="L73" s="34">
        <v>3.79</v>
      </c>
      <c r="M73" s="34"/>
      <c r="N73" s="38">
        <v>4.41</v>
      </c>
      <c r="O73" s="37">
        <v>223</v>
      </c>
      <c r="P73" s="20">
        <v>0</v>
      </c>
      <c r="Q73" s="38">
        <v>25.99</v>
      </c>
      <c r="R73" s="27">
        <f>D73*448.8*Q73*0.01202</f>
        <v>4436.0871567936001</v>
      </c>
      <c r="S73" s="34">
        <v>1.1200000000000001</v>
      </c>
      <c r="T73" s="28">
        <f>D73*448.8*S73*0.01202</f>
        <v>191.16651079680003</v>
      </c>
      <c r="U73" s="34">
        <v>0.69599999999999995</v>
      </c>
      <c r="V73" s="29">
        <f>D73*448.8*U73*0.01202</f>
        <v>118.79633170944001</v>
      </c>
      <c r="W73" s="34">
        <v>2.1800000000000002</v>
      </c>
      <c r="X73" s="30">
        <f>D73*448.8*W73*0.01202</f>
        <v>372.09195851520008</v>
      </c>
      <c r="Y73" s="37">
        <v>87.4</v>
      </c>
      <c r="Z73" s="31">
        <f>D73*448.8*Y73*0.01202</f>
        <v>14917.815217536001</v>
      </c>
      <c r="AA73" s="37">
        <v>4.4000000000000004</v>
      </c>
      <c r="AB73" s="20">
        <v>64</v>
      </c>
    </row>
    <row r="74" spans="1:1024" s="32" customFormat="1" ht="14.4">
      <c r="A74" s="18"/>
      <c r="B74" s="33" t="s">
        <v>129</v>
      </c>
      <c r="C74" s="20"/>
      <c r="D74" s="21"/>
      <c r="E74" s="22"/>
      <c r="F74" s="22"/>
      <c r="G74" s="23"/>
      <c r="H74" s="34"/>
      <c r="I74" s="23"/>
      <c r="J74" s="23"/>
      <c r="K74" s="24"/>
      <c r="L74" s="23"/>
      <c r="M74" s="23"/>
      <c r="N74" s="25"/>
      <c r="O74" s="24"/>
      <c r="P74" s="26"/>
      <c r="Q74" s="25"/>
      <c r="R74" s="27">
        <f>R73-R75-R76-R77-R78-R79</f>
        <v>332.2405737840287</v>
      </c>
      <c r="S74" s="23"/>
      <c r="T74" s="28">
        <f>T73-T75-T76-T77-T78-T79</f>
        <v>109.25971124613602</v>
      </c>
      <c r="U74" s="23"/>
      <c r="V74" s="29">
        <f>V73-V75-V76-V77-V78-V79</f>
        <v>75.85458460061858</v>
      </c>
      <c r="W74" s="23"/>
      <c r="X74" s="30">
        <f>X73-X75-X76-X77-X78-X79</f>
        <v>233.98682632353609</v>
      </c>
      <c r="Y74" s="24"/>
      <c r="Z74" s="31">
        <f>Z73-Z75-Z76-Z77-Z78-Z79</f>
        <v>10196.072064251675</v>
      </c>
      <c r="AA74" s="24"/>
      <c r="AB74" s="26"/>
    </row>
    <row r="75" spans="1:1024" ht="14.4">
      <c r="A75" s="35" t="s">
        <v>130</v>
      </c>
      <c r="B75" s="26" t="s">
        <v>131</v>
      </c>
      <c r="C75" s="20" t="s">
        <v>128</v>
      </c>
      <c r="D75" s="21">
        <v>2.9609999999999999</v>
      </c>
      <c r="E75" s="68">
        <v>40.831980000000001</v>
      </c>
      <c r="F75" s="68">
        <v>-78.262379999999993</v>
      </c>
      <c r="G75" s="34" t="s">
        <v>41</v>
      </c>
      <c r="H75" s="34" t="s">
        <v>41</v>
      </c>
      <c r="I75" s="34">
        <v>9.17</v>
      </c>
      <c r="J75" s="34"/>
      <c r="K75" s="37">
        <v>519</v>
      </c>
      <c r="L75" s="34">
        <v>3.45</v>
      </c>
      <c r="M75" s="34"/>
      <c r="N75" s="38">
        <v>3.62</v>
      </c>
      <c r="O75" s="37">
        <v>455</v>
      </c>
      <c r="P75" s="20">
        <v>0</v>
      </c>
      <c r="Q75" s="38">
        <v>62.6</v>
      </c>
      <c r="R75" s="27">
        <f>D75*448.8*Q75*0.01202</f>
        <v>999.93105495359987</v>
      </c>
      <c r="S75" s="34">
        <v>2.25</v>
      </c>
      <c r="T75" s="28">
        <f>D75*448.8*S75*0.01202</f>
        <v>35.940013956000001</v>
      </c>
      <c r="U75" s="34">
        <v>1.39</v>
      </c>
      <c r="V75" s="29">
        <f>D75*448.8*U75*0.01202</f>
        <v>22.202941955039996</v>
      </c>
      <c r="W75" s="34">
        <v>4.8499999999999996</v>
      </c>
      <c r="X75" s="30">
        <f>D75*448.8*W75*0.01202</f>
        <v>77.470696749599981</v>
      </c>
      <c r="Y75" s="37">
        <v>149</v>
      </c>
      <c r="Z75" s="31">
        <f>D75*448.8*Y75*0.01202</f>
        <v>2380.0275908640001</v>
      </c>
      <c r="AA75" s="37" t="s">
        <v>67</v>
      </c>
      <c r="AB75" s="20">
        <v>166</v>
      </c>
    </row>
    <row r="76" spans="1:1024" ht="14.4">
      <c r="A76" s="35" t="s">
        <v>132</v>
      </c>
      <c r="B76" s="26" t="s">
        <v>133</v>
      </c>
      <c r="C76" s="20" t="s">
        <v>128</v>
      </c>
      <c r="D76" s="21">
        <v>0.33084999999999998</v>
      </c>
      <c r="E76" s="68">
        <v>40.827019999999997</v>
      </c>
      <c r="F76" s="68">
        <v>-78.269080000000002</v>
      </c>
      <c r="G76" s="34"/>
      <c r="H76" s="34"/>
      <c r="I76" s="34">
        <v>11.5</v>
      </c>
      <c r="J76" s="34"/>
      <c r="K76" s="37">
        <v>995</v>
      </c>
      <c r="L76" s="34">
        <v>3.13</v>
      </c>
      <c r="M76" s="34"/>
      <c r="N76" s="38">
        <v>3.4</v>
      </c>
      <c r="O76" s="37">
        <v>877</v>
      </c>
      <c r="P76" s="20">
        <v>0</v>
      </c>
      <c r="Q76" s="38">
        <v>114.7</v>
      </c>
      <c r="R76" s="27">
        <f>D76*448.8*Q76*0.01202</f>
        <v>204.71604036311999</v>
      </c>
      <c r="S76" s="34">
        <v>2.5299999999999998</v>
      </c>
      <c r="T76" s="28">
        <f>D76*448.8*S76*0.01202</f>
        <v>4.5155325380879994</v>
      </c>
      <c r="U76" s="34">
        <v>5.71</v>
      </c>
      <c r="V76" s="29">
        <f>D76*448.8*U76*0.01202</f>
        <v>10.191182131415999</v>
      </c>
      <c r="W76" s="34">
        <v>11.7</v>
      </c>
      <c r="X76" s="30">
        <f>D76*448.8*W76*0.01202</f>
        <v>20.882106994319997</v>
      </c>
      <c r="Y76" s="37">
        <v>394</v>
      </c>
      <c r="Z76" s="31">
        <f>D76*448.8*Y76*0.01202</f>
        <v>703.20941502239998</v>
      </c>
      <c r="AA76" s="37">
        <v>4.4000000000000004</v>
      </c>
      <c r="AB76" s="20">
        <v>362</v>
      </c>
    </row>
    <row r="77" spans="1:1024" ht="14.4">
      <c r="A77" s="35" t="s">
        <v>134</v>
      </c>
      <c r="B77" s="26" t="s">
        <v>135</v>
      </c>
      <c r="C77" s="20" t="s">
        <v>128</v>
      </c>
      <c r="D77" s="40">
        <v>0.81320000000000003</v>
      </c>
      <c r="E77" s="68">
        <v>40.815950000000001</v>
      </c>
      <c r="F77" s="68">
        <v>-78.266149999999996</v>
      </c>
      <c r="G77" s="34"/>
      <c r="H77" s="34"/>
      <c r="I77" s="34">
        <v>12.05</v>
      </c>
      <c r="J77" s="34"/>
      <c r="K77" s="37">
        <v>602</v>
      </c>
      <c r="L77" s="34">
        <v>3.28</v>
      </c>
      <c r="M77" s="34"/>
      <c r="N77" s="38">
        <v>3.28</v>
      </c>
      <c r="O77" s="37">
        <v>542</v>
      </c>
      <c r="P77" s="20">
        <v>0</v>
      </c>
      <c r="Q77" s="38">
        <v>106.3</v>
      </c>
      <c r="R77" s="27">
        <f>D77*448.8*Q77*0.01202</f>
        <v>466.32419630016005</v>
      </c>
      <c r="S77" s="34">
        <v>6.75</v>
      </c>
      <c r="T77" s="28">
        <f>D77*448.8*S77*0.01202</f>
        <v>29.611367121600004</v>
      </c>
      <c r="U77" s="34">
        <v>2.09</v>
      </c>
      <c r="V77" s="29">
        <f>D77*448.8*U77*0.01202</f>
        <v>9.1685566346880005</v>
      </c>
      <c r="W77" s="34">
        <v>7.65</v>
      </c>
      <c r="X77" s="30">
        <f>D77*448.8*W77*0.01202</f>
        <v>33.559549404480002</v>
      </c>
      <c r="Y77" s="37">
        <v>168</v>
      </c>
      <c r="Z77" s="31">
        <f>D77*448.8*Y77*0.01202</f>
        <v>736.99402613760003</v>
      </c>
      <c r="AA77" s="37" t="s">
        <v>67</v>
      </c>
      <c r="AB77" s="20">
        <v>206</v>
      </c>
    </row>
    <row r="78" spans="1:1024" ht="14.4">
      <c r="A78" s="35" t="s">
        <v>136</v>
      </c>
      <c r="B78" s="26" t="s">
        <v>137</v>
      </c>
      <c r="C78" s="20" t="s">
        <v>128</v>
      </c>
      <c r="D78" s="40">
        <v>21.442</v>
      </c>
      <c r="E78" s="68">
        <v>40.816670000000002</v>
      </c>
      <c r="F78" s="68">
        <v>-78.265039999999999</v>
      </c>
      <c r="G78" s="34"/>
      <c r="H78" s="34"/>
      <c r="I78" s="34">
        <v>11</v>
      </c>
      <c r="J78" s="34"/>
      <c r="K78" s="37">
        <v>54.8</v>
      </c>
      <c r="L78" s="34">
        <v>7.3</v>
      </c>
      <c r="M78" s="34"/>
      <c r="N78" s="38">
        <v>6.82</v>
      </c>
      <c r="O78" s="37">
        <v>67.3</v>
      </c>
      <c r="P78" s="20">
        <v>0</v>
      </c>
      <c r="Q78" s="38">
        <v>20.8</v>
      </c>
      <c r="R78" s="27">
        <f>D78*448.8*Q78*0.01202</f>
        <v>2405.9463707136001</v>
      </c>
      <c r="S78" s="34">
        <v>0.1</v>
      </c>
      <c r="T78" s="28">
        <f>D78*448.8*S78*0.01202</f>
        <v>11.567049859200001</v>
      </c>
      <c r="U78" s="34">
        <v>0.01</v>
      </c>
      <c r="V78" s="29">
        <f>D78*448.8*U78*0.01202</f>
        <v>1.15670498592</v>
      </c>
      <c r="W78" s="34">
        <v>0.05</v>
      </c>
      <c r="X78" s="30">
        <f>D78*448.8*W78*0.01202</f>
        <v>5.7835249296000004</v>
      </c>
      <c r="Y78" s="37">
        <v>7.59</v>
      </c>
      <c r="Z78" s="31">
        <f>D78*448.8*Y78*0.01202</f>
        <v>877.93908431327998</v>
      </c>
      <c r="AA78" s="37">
        <v>67.599999999999994</v>
      </c>
      <c r="AB78" s="20" t="s">
        <v>42</v>
      </c>
    </row>
    <row r="79" spans="1:1024" ht="14.4">
      <c r="A79" s="35" t="s">
        <v>138</v>
      </c>
      <c r="B79" s="26" t="s">
        <v>139</v>
      </c>
      <c r="C79" s="20" t="s">
        <v>128</v>
      </c>
      <c r="D79" s="21">
        <v>0.50575999999999999</v>
      </c>
      <c r="E79" s="68">
        <v>40.824539999999999</v>
      </c>
      <c r="F79" s="68">
        <v>-78.246709999999993</v>
      </c>
      <c r="G79" s="34" t="s">
        <v>41</v>
      </c>
      <c r="H79" s="34" t="s">
        <v>41</v>
      </c>
      <c r="I79" s="34">
        <v>10.050000000000001</v>
      </c>
      <c r="J79" s="34"/>
      <c r="K79" s="37">
        <v>268</v>
      </c>
      <c r="L79" s="34">
        <v>4.99</v>
      </c>
      <c r="M79" s="34"/>
      <c r="N79" s="38">
        <v>5.24</v>
      </c>
      <c r="O79" s="37">
        <v>33.6</v>
      </c>
      <c r="P79" s="20">
        <v>0</v>
      </c>
      <c r="Q79" s="38">
        <v>9.8699999999999992</v>
      </c>
      <c r="R79" s="27">
        <f>D79*448.8*Q79*0.01202</f>
        <v>26.928920679091195</v>
      </c>
      <c r="S79" s="34">
        <v>0.1</v>
      </c>
      <c r="T79" s="28">
        <f>D79*448.8*S79*0.01202</f>
        <v>0.272836075776</v>
      </c>
      <c r="U79" s="34">
        <v>8.1500000000000003E-2</v>
      </c>
      <c r="V79" s="29">
        <f>D79*448.8*U79*0.01202</f>
        <v>0.22236140175743996</v>
      </c>
      <c r="W79" s="34">
        <v>0.15</v>
      </c>
      <c r="X79" s="30">
        <f>D79*448.8*W79*0.01202</f>
        <v>0.40925411366399994</v>
      </c>
      <c r="Y79" s="37">
        <v>8.64</v>
      </c>
      <c r="Z79" s="31">
        <f>D79*448.8*Y79*0.01202</f>
        <v>23.573036947046401</v>
      </c>
      <c r="AA79" s="37" t="s">
        <v>67</v>
      </c>
      <c r="AB79" s="20" t="s">
        <v>42</v>
      </c>
    </row>
    <row r="80" spans="1:1024" s="39" customFormat="1" ht="14.4">
      <c r="A80" s="120" t="s">
        <v>118</v>
      </c>
      <c r="B80" s="120"/>
      <c r="C80" s="17"/>
      <c r="D80" s="41"/>
      <c r="E80" s="42"/>
      <c r="F80" s="42"/>
      <c r="I80" s="43"/>
      <c r="J80" s="43"/>
      <c r="K80" s="44"/>
      <c r="L80" s="43"/>
      <c r="N80" s="43"/>
      <c r="O80" s="44"/>
      <c r="Q80" s="45"/>
      <c r="S80" s="43"/>
      <c r="U80" s="43"/>
      <c r="W80" s="43"/>
      <c r="Y80" s="44"/>
      <c r="AA80" s="44"/>
    </row>
    <row r="81" spans="1:28" ht="14.4">
      <c r="A81" s="35" t="s">
        <v>140</v>
      </c>
      <c r="B81" s="26" t="s">
        <v>140</v>
      </c>
      <c r="C81" s="20" t="s">
        <v>128</v>
      </c>
      <c r="D81" s="21">
        <v>27.78</v>
      </c>
      <c r="E81" s="68">
        <v>40.831539999999997</v>
      </c>
      <c r="F81" s="68">
        <v>-78.262540000000001</v>
      </c>
      <c r="G81" s="34" t="s">
        <v>41</v>
      </c>
      <c r="H81" s="34" t="s">
        <v>41</v>
      </c>
      <c r="I81" s="34">
        <v>9.5500000000000007</v>
      </c>
      <c r="J81" s="34"/>
      <c r="K81" s="37">
        <v>94.8</v>
      </c>
      <c r="L81" s="34">
        <v>5.9</v>
      </c>
      <c r="M81" s="34"/>
      <c r="N81" s="38">
        <v>5.44</v>
      </c>
      <c r="O81" s="37">
        <v>90.7</v>
      </c>
      <c r="P81" s="20">
        <v>0</v>
      </c>
      <c r="Q81" s="38">
        <v>14.26</v>
      </c>
      <c r="R81" s="27">
        <f>D81*448.8*Q81*0.01202</f>
        <v>2137.0224414528002</v>
      </c>
      <c r="S81" s="34">
        <v>0.42499999999999999</v>
      </c>
      <c r="T81" s="28">
        <f>D81*448.8*S81*0.01202</f>
        <v>63.691061544</v>
      </c>
      <c r="U81" s="34">
        <v>0.39600000000000002</v>
      </c>
      <c r="V81" s="29">
        <f>D81*448.8*U81*0.01202</f>
        <v>59.345083226880007</v>
      </c>
      <c r="W81" s="34">
        <v>0.86699999999999999</v>
      </c>
      <c r="X81" s="30">
        <f>D81*448.8*W81*0.01202</f>
        <v>129.92976554975999</v>
      </c>
      <c r="Y81" s="37">
        <v>23.7</v>
      </c>
      <c r="Z81" s="31">
        <f>D81*448.8*Y81*0.01202</f>
        <v>3551.7133143359997</v>
      </c>
      <c r="AA81" s="37">
        <v>5.6</v>
      </c>
      <c r="AB81" s="20">
        <v>76</v>
      </c>
    </row>
    <row r="82" spans="1:28" ht="14.4">
      <c r="A82" s="47"/>
      <c r="B82" s="48"/>
      <c r="C82" s="48"/>
      <c r="D82" s="49"/>
      <c r="E82" s="84"/>
      <c r="F82" s="84"/>
      <c r="G82" s="51"/>
      <c r="H82" s="51"/>
      <c r="I82" s="51"/>
      <c r="J82" s="51"/>
      <c r="K82" s="52"/>
      <c r="L82" s="51"/>
      <c r="M82" s="51"/>
      <c r="N82" s="53"/>
      <c r="O82" s="52"/>
      <c r="P82" s="48"/>
      <c r="Q82" s="53"/>
      <c r="R82" s="47"/>
      <c r="S82" s="51"/>
      <c r="T82" s="47"/>
      <c r="U82" s="51"/>
      <c r="V82" s="47"/>
      <c r="W82" s="51"/>
      <c r="X82" s="47"/>
      <c r="Y82" s="52"/>
      <c r="Z82" s="47"/>
      <c r="AA82" s="52"/>
      <c r="AB82" s="48"/>
    </row>
    <row r="83" spans="1:28" ht="14.4">
      <c r="B83" s="17"/>
      <c r="G83" s="89"/>
      <c r="H83" s="89"/>
      <c r="M83" s="89"/>
      <c r="N83" s="91"/>
      <c r="R83" s="86"/>
      <c r="T83" s="86"/>
      <c r="V83" s="86"/>
      <c r="X83" s="86"/>
      <c r="Z83" s="86"/>
    </row>
    <row r="84" spans="1:28" s="32" customFormat="1" ht="14.4">
      <c r="A84" s="18">
        <v>6</v>
      </c>
      <c r="B84" s="94" t="s">
        <v>141</v>
      </c>
      <c r="C84" s="20" t="s">
        <v>37</v>
      </c>
      <c r="D84" s="21">
        <v>104.23</v>
      </c>
      <c r="E84" s="22">
        <v>40.847200000000001</v>
      </c>
      <c r="F84" s="22">
        <v>-78.271500000000003</v>
      </c>
      <c r="G84" s="23">
        <v>58.6</v>
      </c>
      <c r="H84" s="23"/>
      <c r="I84" s="23">
        <v>13.5</v>
      </c>
      <c r="J84" s="23"/>
      <c r="K84" s="24">
        <v>322</v>
      </c>
      <c r="L84" s="23">
        <v>5.88</v>
      </c>
      <c r="M84" s="23"/>
      <c r="N84" s="25">
        <v>6.18</v>
      </c>
      <c r="O84" s="24">
        <v>410</v>
      </c>
      <c r="P84" s="26">
        <v>0</v>
      </c>
      <c r="Q84" s="25">
        <v>14.16</v>
      </c>
      <c r="R84" s="27">
        <f>D84*448.8*Q84*0.01202</f>
        <v>7961.8374557568013</v>
      </c>
      <c r="S84" s="23">
        <v>2.42</v>
      </c>
      <c r="T84" s="28">
        <f>D84*448.8*S84*0.01202</f>
        <v>1360.7095086816</v>
      </c>
      <c r="U84" s="23">
        <v>1.79</v>
      </c>
      <c r="V84" s="29">
        <f>D84*448.8*U84*0.01202</f>
        <v>1006.4752150992001</v>
      </c>
      <c r="W84" s="23">
        <v>2.2200000000000002</v>
      </c>
      <c r="X84" s="30">
        <f>D84*448.8*W84*0.01202</f>
        <v>1248.2541773856001</v>
      </c>
      <c r="Y84" s="24">
        <v>151</v>
      </c>
      <c r="Z84" s="31">
        <f>D84*448.8*Y84*0.01202</f>
        <v>84903.775128480003</v>
      </c>
      <c r="AA84" s="24">
        <v>10.8</v>
      </c>
      <c r="AB84" s="26">
        <v>248</v>
      </c>
    </row>
    <row r="85" spans="1:28" s="71" customFormat="1" ht="14.4">
      <c r="C85" s="72"/>
      <c r="D85" s="95"/>
      <c r="E85" s="80"/>
      <c r="F85" s="80"/>
      <c r="I85" s="96"/>
      <c r="J85" s="96"/>
      <c r="K85" s="97"/>
      <c r="L85" s="96"/>
      <c r="N85" s="96"/>
      <c r="O85" s="97"/>
      <c r="Q85" s="96"/>
      <c r="S85" s="96"/>
      <c r="U85" s="96"/>
      <c r="W85" s="96"/>
      <c r="Y85" s="97"/>
      <c r="AA85" s="97"/>
    </row>
    <row r="86" spans="1:28" ht="14.4">
      <c r="A86" s="98"/>
      <c r="B86" s="74"/>
      <c r="C86" s="74"/>
      <c r="D86" s="75"/>
      <c r="E86" s="85"/>
      <c r="F86" s="85"/>
      <c r="G86" s="98"/>
      <c r="H86" s="98"/>
      <c r="I86" s="77"/>
      <c r="J86" s="99"/>
      <c r="K86" s="78"/>
      <c r="L86" s="77"/>
      <c r="M86" s="98"/>
      <c r="N86" s="79"/>
      <c r="O86" s="78"/>
      <c r="P86" s="74"/>
      <c r="Q86" s="79"/>
      <c r="R86" s="73"/>
      <c r="S86" s="77"/>
      <c r="T86" s="73"/>
      <c r="U86" s="77"/>
      <c r="V86" s="73"/>
      <c r="W86" s="77"/>
      <c r="X86" s="73"/>
      <c r="Y86" s="78"/>
      <c r="Z86" s="73"/>
      <c r="AA86" s="78"/>
      <c r="AB86" s="74"/>
    </row>
    <row r="87" spans="1:28" ht="14.4">
      <c r="A87" s="100" t="s">
        <v>142</v>
      </c>
      <c r="B87" s="81" t="s">
        <v>142</v>
      </c>
      <c r="C87" s="20" t="s">
        <v>37</v>
      </c>
      <c r="D87" s="40">
        <v>3.1199999999999999E-2</v>
      </c>
      <c r="E87" s="68">
        <v>40.846240000000002</v>
      </c>
      <c r="F87" s="68">
        <v>-78.290899999999993</v>
      </c>
      <c r="G87" s="92"/>
      <c r="H87" s="92"/>
      <c r="I87" s="34">
        <v>13.1</v>
      </c>
      <c r="J87" s="101"/>
      <c r="K87" s="37">
        <v>768</v>
      </c>
      <c r="L87" s="34">
        <v>3.11</v>
      </c>
      <c r="M87" s="92"/>
      <c r="N87" s="38">
        <v>3.37</v>
      </c>
      <c r="O87" s="37">
        <v>925</v>
      </c>
      <c r="P87" s="20">
        <v>0</v>
      </c>
      <c r="Q87" s="38">
        <v>203.2</v>
      </c>
      <c r="R87" s="27">
        <f t="shared" ref="R87:R93" si="7">D87*448.8*Q87*0.01202</f>
        <v>34.200748707839992</v>
      </c>
      <c r="S87" s="34">
        <v>2.82</v>
      </c>
      <c r="T87" s="28">
        <f t="shared" ref="T87:T93" si="8">D87*448.8*S87*0.01202</f>
        <v>0.47463637478399995</v>
      </c>
      <c r="U87" s="34">
        <v>3.98</v>
      </c>
      <c r="V87" s="29">
        <f t="shared" ref="V87:V93" si="9">D87*448.8*U87*0.01202</f>
        <v>0.66987686937599988</v>
      </c>
      <c r="W87" s="34">
        <v>23.2</v>
      </c>
      <c r="X87" s="30">
        <f t="shared" ref="X87:X93" si="10">D87*448.8*W87*0.01202</f>
        <v>3.9048098918399994</v>
      </c>
      <c r="Y87" s="37">
        <v>384</v>
      </c>
      <c r="Z87" s="31">
        <f t="shared" ref="Z87:Z93" si="11">D87*448.8*Y87*0.01202</f>
        <v>64.631336140799988</v>
      </c>
      <c r="AA87" s="37" t="s">
        <v>67</v>
      </c>
      <c r="AB87" s="20">
        <v>560</v>
      </c>
    </row>
    <row r="88" spans="1:28" ht="14.4">
      <c r="A88" s="35" t="s">
        <v>143</v>
      </c>
      <c r="B88" s="81" t="s">
        <v>143</v>
      </c>
      <c r="C88" s="20" t="s">
        <v>37</v>
      </c>
      <c r="D88" s="40">
        <v>4.4559999999999999E-3</v>
      </c>
      <c r="E88" s="68">
        <v>40.845820000000003</v>
      </c>
      <c r="F88" s="68">
        <v>-78.290700000000001</v>
      </c>
      <c r="G88" s="34"/>
      <c r="H88" s="34"/>
      <c r="I88" s="34">
        <v>12.3</v>
      </c>
      <c r="J88" s="34"/>
      <c r="K88" s="37">
        <v>693</v>
      </c>
      <c r="L88" s="34">
        <v>3.21</v>
      </c>
      <c r="M88" s="34"/>
      <c r="N88" s="38">
        <v>3.51</v>
      </c>
      <c r="O88" s="37">
        <v>831</v>
      </c>
      <c r="P88" s="20">
        <v>0</v>
      </c>
      <c r="Q88" s="38">
        <v>174.5</v>
      </c>
      <c r="R88" s="27">
        <f t="shared" si="7"/>
        <v>4.194671249472</v>
      </c>
      <c r="S88" s="34">
        <v>11.7</v>
      </c>
      <c r="T88" s="28">
        <f t="shared" si="8"/>
        <v>0.28124729867519999</v>
      </c>
      <c r="U88" s="34">
        <v>4.16</v>
      </c>
      <c r="V88" s="29">
        <f t="shared" si="9"/>
        <v>9.9999039528960013E-2</v>
      </c>
      <c r="W88" s="34">
        <v>20.3</v>
      </c>
      <c r="X88" s="30">
        <f t="shared" si="10"/>
        <v>0.48797608231680001</v>
      </c>
      <c r="Y88" s="37">
        <v>354</v>
      </c>
      <c r="Z88" s="31">
        <f t="shared" si="11"/>
        <v>8.5095336522239986</v>
      </c>
      <c r="AA88" s="37">
        <v>24</v>
      </c>
      <c r="AB88" s="20">
        <v>562</v>
      </c>
    </row>
    <row r="89" spans="1:28" ht="14.4">
      <c r="A89" s="35" t="s">
        <v>144</v>
      </c>
      <c r="B89" s="81" t="s">
        <v>144</v>
      </c>
      <c r="C89" s="20" t="s">
        <v>37</v>
      </c>
      <c r="D89" s="40">
        <v>0.45005000000000001</v>
      </c>
      <c r="E89" s="68">
        <v>40.845559999999999</v>
      </c>
      <c r="F89" s="68">
        <v>-78.290940000000006</v>
      </c>
      <c r="G89" s="34"/>
      <c r="H89" s="34"/>
      <c r="I89" s="34">
        <v>11.7</v>
      </c>
      <c r="J89" s="34"/>
      <c r="K89" s="37">
        <v>609</v>
      </c>
      <c r="L89" s="34">
        <v>3.25</v>
      </c>
      <c r="M89" s="34"/>
      <c r="N89" s="38">
        <v>3.6</v>
      </c>
      <c r="O89" s="37">
        <v>738</v>
      </c>
      <c r="P89" s="20">
        <v>0</v>
      </c>
      <c r="Q89" s="38">
        <v>155</v>
      </c>
      <c r="R89" s="27">
        <f t="shared" si="7"/>
        <v>376.313483964</v>
      </c>
      <c r="S89" s="34">
        <v>1.5</v>
      </c>
      <c r="T89" s="28">
        <f t="shared" si="8"/>
        <v>3.6417433931999996</v>
      </c>
      <c r="U89" s="34">
        <v>3.37</v>
      </c>
      <c r="V89" s="29">
        <f t="shared" si="9"/>
        <v>8.1817834900559987</v>
      </c>
      <c r="W89" s="34">
        <v>17</v>
      </c>
      <c r="X89" s="30">
        <f t="shared" si="10"/>
        <v>41.273091789599995</v>
      </c>
      <c r="Y89" s="37">
        <v>1350</v>
      </c>
      <c r="Z89" s="31">
        <f t="shared" si="11"/>
        <v>3277.56905388</v>
      </c>
      <c r="AA89" s="37" t="s">
        <v>145</v>
      </c>
      <c r="AB89" s="20">
        <v>454</v>
      </c>
    </row>
    <row r="90" spans="1:28" ht="14.4">
      <c r="A90" s="35" t="s">
        <v>146</v>
      </c>
      <c r="B90" s="81" t="s">
        <v>147</v>
      </c>
      <c r="C90" s="20" t="s">
        <v>37</v>
      </c>
      <c r="D90" s="40">
        <v>0.40327000000000002</v>
      </c>
      <c r="E90" s="68">
        <v>40.843690000000002</v>
      </c>
      <c r="F90" s="68">
        <v>-78.289680000000004</v>
      </c>
      <c r="G90" s="34"/>
      <c r="H90" s="34"/>
      <c r="I90" s="34">
        <v>9.6999999999999993</v>
      </c>
      <c r="J90" s="34"/>
      <c r="K90" s="37">
        <v>618</v>
      </c>
      <c r="L90" s="34">
        <v>3.24</v>
      </c>
      <c r="M90" s="34"/>
      <c r="N90" s="38">
        <v>3.49</v>
      </c>
      <c r="O90" s="37">
        <v>738</v>
      </c>
      <c r="P90" s="20">
        <v>0</v>
      </c>
      <c r="Q90" s="38">
        <v>150.5</v>
      </c>
      <c r="R90" s="27">
        <f t="shared" si="7"/>
        <v>327.40833485976003</v>
      </c>
      <c r="S90" s="34">
        <v>0</v>
      </c>
      <c r="T90" s="28">
        <f t="shared" si="8"/>
        <v>0</v>
      </c>
      <c r="U90" s="34">
        <v>3.41</v>
      </c>
      <c r="V90" s="29">
        <f t="shared" si="9"/>
        <v>7.4183549626031997</v>
      </c>
      <c r="W90" s="34">
        <v>19.3</v>
      </c>
      <c r="X90" s="30">
        <f t="shared" si="10"/>
        <v>41.986583805936007</v>
      </c>
      <c r="Y90" s="37">
        <v>335</v>
      </c>
      <c r="Z90" s="31">
        <f t="shared" si="11"/>
        <v>728.78267227920003</v>
      </c>
      <c r="AA90" s="37">
        <v>1</v>
      </c>
      <c r="AB90" s="20">
        <v>982</v>
      </c>
    </row>
    <row r="91" spans="1:28" ht="14.4">
      <c r="A91" s="35" t="s">
        <v>148</v>
      </c>
      <c r="B91" s="81" t="s">
        <v>148</v>
      </c>
      <c r="C91" s="20" t="s">
        <v>37</v>
      </c>
      <c r="D91" s="21">
        <v>0.35648000000000002</v>
      </c>
      <c r="E91" s="68">
        <v>40.84252</v>
      </c>
      <c r="F91" s="68">
        <v>-78.290499999999994</v>
      </c>
      <c r="G91" s="34"/>
      <c r="H91" s="34"/>
      <c r="I91" s="34">
        <v>14.6</v>
      </c>
      <c r="J91" s="34"/>
      <c r="K91" s="37">
        <v>937</v>
      </c>
      <c r="L91" s="34">
        <v>3.16</v>
      </c>
      <c r="M91" s="34"/>
      <c r="N91" s="38">
        <v>3.5</v>
      </c>
      <c r="O91" s="37">
        <v>1130</v>
      </c>
      <c r="P91" s="20">
        <v>0</v>
      </c>
      <c r="Q91" s="38">
        <v>113.7</v>
      </c>
      <c r="R91" s="27">
        <f t="shared" si="7"/>
        <v>218.651746046976</v>
      </c>
      <c r="S91" s="34">
        <v>7.25</v>
      </c>
      <c r="T91" s="28">
        <f t="shared" si="8"/>
        <v>13.942173780479999</v>
      </c>
      <c r="U91" s="34">
        <v>4.7</v>
      </c>
      <c r="V91" s="29">
        <f t="shared" si="9"/>
        <v>9.0383747266560004</v>
      </c>
      <c r="W91" s="34">
        <v>8.08</v>
      </c>
      <c r="X91" s="30">
        <f t="shared" si="10"/>
        <v>15.538312296038399</v>
      </c>
      <c r="Y91" s="37">
        <v>540</v>
      </c>
      <c r="Z91" s="31">
        <f t="shared" si="11"/>
        <v>1038.4515643392001</v>
      </c>
      <c r="AA91" s="37" t="s">
        <v>47</v>
      </c>
      <c r="AB91" s="20">
        <v>726</v>
      </c>
    </row>
    <row r="92" spans="1:28" ht="14.4">
      <c r="A92" s="100" t="s">
        <v>149</v>
      </c>
      <c r="B92" s="81" t="s">
        <v>149</v>
      </c>
      <c r="C92" s="20" t="s">
        <v>37</v>
      </c>
      <c r="D92" s="40">
        <v>6.6799999999999998E-2</v>
      </c>
      <c r="E92" s="68">
        <v>40.837870000000002</v>
      </c>
      <c r="F92" s="68">
        <v>-78.294399999999996</v>
      </c>
      <c r="G92" s="92"/>
      <c r="H92" s="92"/>
      <c r="I92" s="34">
        <v>12.1</v>
      </c>
      <c r="J92" s="101"/>
      <c r="K92" s="37">
        <v>1500</v>
      </c>
      <c r="L92" s="34">
        <v>2.89</v>
      </c>
      <c r="M92" s="92"/>
      <c r="N92" s="38">
        <v>3.23</v>
      </c>
      <c r="O92" s="37">
        <v>1820</v>
      </c>
      <c r="P92" s="20">
        <v>0</v>
      </c>
      <c r="Q92" s="38">
        <v>326.2</v>
      </c>
      <c r="R92" s="27">
        <f t="shared" si="7"/>
        <v>117.54867417215999</v>
      </c>
      <c r="S92" s="34">
        <v>17.7</v>
      </c>
      <c r="T92" s="28">
        <f t="shared" si="8"/>
        <v>6.3783308793599991</v>
      </c>
      <c r="U92" s="34">
        <v>9.64</v>
      </c>
      <c r="V92" s="29">
        <f t="shared" si="9"/>
        <v>3.4738480043519999</v>
      </c>
      <c r="W92" s="34">
        <v>36.799999999999997</v>
      </c>
      <c r="X92" s="30">
        <f t="shared" si="10"/>
        <v>13.26116250624</v>
      </c>
      <c r="Y92" s="37">
        <v>1090</v>
      </c>
      <c r="Z92" s="31">
        <f t="shared" si="11"/>
        <v>392.78986771199999</v>
      </c>
      <c r="AA92" s="37">
        <v>3.8</v>
      </c>
      <c r="AB92" s="20">
        <v>1400</v>
      </c>
    </row>
    <row r="93" spans="1:28" ht="14.4">
      <c r="A93" s="100" t="s">
        <v>150</v>
      </c>
      <c r="B93" s="81" t="s">
        <v>150</v>
      </c>
      <c r="C93" s="20" t="s">
        <v>37</v>
      </c>
      <c r="D93" s="40">
        <v>2.48</v>
      </c>
      <c r="E93" s="68">
        <v>40.83661</v>
      </c>
      <c r="F93" s="68">
        <v>-78.296099999999996</v>
      </c>
      <c r="G93" s="92"/>
      <c r="H93" s="92"/>
      <c r="I93" s="34">
        <v>12.1</v>
      </c>
      <c r="J93" s="101"/>
      <c r="K93" s="37">
        <v>1814</v>
      </c>
      <c r="L93" s="34">
        <v>2.61</v>
      </c>
      <c r="M93" s="92"/>
      <c r="N93" s="38">
        <v>3.04</v>
      </c>
      <c r="O93" s="37">
        <v>2080</v>
      </c>
      <c r="P93" s="20">
        <v>0</v>
      </c>
      <c r="Q93" s="38">
        <v>356.7</v>
      </c>
      <c r="R93" s="27">
        <f t="shared" si="7"/>
        <v>4772.1282428160002</v>
      </c>
      <c r="S93" s="34">
        <v>14.8</v>
      </c>
      <c r="T93" s="28">
        <f t="shared" si="8"/>
        <v>198.00251750400002</v>
      </c>
      <c r="U93" s="34">
        <v>10.1</v>
      </c>
      <c r="V93" s="29">
        <f t="shared" si="9"/>
        <v>135.12333964799998</v>
      </c>
      <c r="W93" s="34">
        <v>37.9</v>
      </c>
      <c r="X93" s="30">
        <f t="shared" si="10"/>
        <v>507.04698739200001</v>
      </c>
      <c r="Y93" s="37">
        <v>366</v>
      </c>
      <c r="Z93" s="31">
        <f t="shared" si="11"/>
        <v>4896.5487436800004</v>
      </c>
      <c r="AA93" s="37">
        <v>1.8</v>
      </c>
      <c r="AB93" s="20">
        <v>1560</v>
      </c>
    </row>
    <row r="94" spans="1:28" ht="14.4">
      <c r="A94" s="92"/>
      <c r="B94" s="20"/>
      <c r="C94" s="20"/>
      <c r="D94" s="40"/>
      <c r="E94" s="68"/>
      <c r="F94" s="68"/>
      <c r="G94" s="92"/>
      <c r="H94" s="92"/>
      <c r="I94" s="34"/>
      <c r="J94" s="101"/>
      <c r="K94" s="37"/>
      <c r="L94" s="34"/>
      <c r="M94" s="92"/>
      <c r="N94" s="38"/>
      <c r="O94" s="37"/>
      <c r="P94" s="20"/>
      <c r="Q94" s="38"/>
      <c r="R94" s="46"/>
      <c r="S94" s="34"/>
      <c r="T94" s="46"/>
      <c r="U94" s="34"/>
      <c r="V94" s="46"/>
      <c r="W94" s="34"/>
      <c r="X94" s="46"/>
      <c r="Y94" s="37"/>
      <c r="Z94" s="46"/>
      <c r="AA94" s="37"/>
      <c r="AB94" s="20"/>
    </row>
    <row r="95" spans="1:28" ht="14.4">
      <c r="A95" s="46">
        <v>80</v>
      </c>
      <c r="B95" s="94" t="s">
        <v>151</v>
      </c>
      <c r="C95" s="20" t="s">
        <v>37</v>
      </c>
      <c r="D95" s="21">
        <v>54.3</v>
      </c>
      <c r="E95" s="68">
        <v>40.823079999999997</v>
      </c>
      <c r="F95" s="68">
        <v>-78.300749999999994</v>
      </c>
      <c r="G95" s="34"/>
      <c r="H95" s="34">
        <f>G95/274*100</f>
        <v>0</v>
      </c>
      <c r="I95" s="34">
        <v>13.1</v>
      </c>
      <c r="J95" s="34"/>
      <c r="K95" s="37">
        <v>109</v>
      </c>
      <c r="L95" s="34">
        <v>4.9000000000000004</v>
      </c>
      <c r="M95" s="34"/>
      <c r="N95" s="38">
        <v>4.76</v>
      </c>
      <c r="O95" s="37">
        <v>130</v>
      </c>
      <c r="P95" s="20">
        <v>0</v>
      </c>
      <c r="Q95" s="38">
        <v>23.21</v>
      </c>
      <c r="R95" s="27">
        <f>D95*448.8*Q95*0.01202</f>
        <v>6798.8003165280006</v>
      </c>
      <c r="S95" s="34">
        <v>1.48</v>
      </c>
      <c r="T95" s="28">
        <f>D95*448.8*S95*0.01202</f>
        <v>433.52970566400001</v>
      </c>
      <c r="U95" s="34">
        <v>0.872</v>
      </c>
      <c r="V95" s="29">
        <f>D95*448.8*U95*0.01202</f>
        <v>255.43101576959998</v>
      </c>
      <c r="W95" s="34">
        <v>1.06</v>
      </c>
      <c r="X95" s="30">
        <f>D95*448.8*W95*0.01202</f>
        <v>310.50100540799997</v>
      </c>
      <c r="Y95" s="37">
        <v>48.5</v>
      </c>
      <c r="Z95" s="31">
        <f>D95*448.8*Y95*0.01202</f>
        <v>14206.885624799999</v>
      </c>
      <c r="AA95" s="37" t="s">
        <v>67</v>
      </c>
      <c r="AB95" s="20">
        <v>94</v>
      </c>
    </row>
    <row r="96" spans="1:28" ht="14.4">
      <c r="A96" s="46"/>
      <c r="B96" s="20"/>
      <c r="C96" s="20"/>
      <c r="D96" s="40"/>
      <c r="E96" s="68"/>
      <c r="F96" s="68"/>
      <c r="G96" s="34"/>
      <c r="H96" s="34"/>
      <c r="I96" s="34"/>
      <c r="J96" s="34"/>
      <c r="K96" s="37"/>
      <c r="L96" s="34"/>
      <c r="M96" s="34"/>
      <c r="N96" s="38"/>
      <c r="O96" s="37"/>
      <c r="P96" s="20"/>
      <c r="Q96" s="38"/>
      <c r="R96" s="46"/>
      <c r="S96" s="34"/>
      <c r="T96" s="46"/>
      <c r="U96" s="34"/>
      <c r="V96" s="46"/>
      <c r="W96" s="34"/>
      <c r="X96" s="46"/>
      <c r="Y96" s="37"/>
      <c r="Z96" s="46"/>
      <c r="AA96" s="37"/>
      <c r="AB96" s="20"/>
    </row>
    <row r="97" spans="1:28" ht="14.4">
      <c r="A97" s="46"/>
      <c r="B97" s="20"/>
      <c r="C97" s="20"/>
      <c r="D97" s="40"/>
      <c r="E97" s="68"/>
      <c r="F97" s="68"/>
      <c r="G97" s="34"/>
      <c r="H97" s="34"/>
      <c r="I97" s="34"/>
      <c r="J97" s="34"/>
      <c r="K97" s="37"/>
      <c r="L97" s="34"/>
      <c r="M97" s="34"/>
      <c r="N97" s="38"/>
      <c r="O97" s="37"/>
      <c r="P97" s="20"/>
      <c r="Q97" s="38"/>
      <c r="R97" s="46"/>
      <c r="S97" s="34"/>
      <c r="T97" s="46"/>
      <c r="U97" s="34"/>
      <c r="V97" s="46"/>
      <c r="W97" s="34"/>
      <c r="X97" s="46"/>
      <c r="Y97" s="37"/>
      <c r="Z97" s="46"/>
      <c r="AA97" s="37"/>
      <c r="AB97" s="20"/>
    </row>
    <row r="98" spans="1:28" ht="14.4">
      <c r="A98" s="46">
        <v>55</v>
      </c>
      <c r="B98" s="19" t="s">
        <v>152</v>
      </c>
      <c r="C98" s="20" t="s">
        <v>37</v>
      </c>
      <c r="D98" s="21">
        <v>5.0330000000000004</v>
      </c>
      <c r="E98" s="68">
        <v>40.813146000000003</v>
      </c>
      <c r="F98" s="68">
        <v>-78.303206000000003</v>
      </c>
      <c r="G98" s="34">
        <v>3</v>
      </c>
      <c r="H98" s="34">
        <f>G98/274*100</f>
        <v>1.0948905109489051</v>
      </c>
      <c r="I98" s="34">
        <v>12</v>
      </c>
      <c r="J98" s="34">
        <v>6</v>
      </c>
      <c r="K98" s="37">
        <v>199.7</v>
      </c>
      <c r="L98" s="34">
        <v>3.79</v>
      </c>
      <c r="M98" s="34"/>
      <c r="N98" s="38">
        <v>4.0199999999999996</v>
      </c>
      <c r="O98" s="37">
        <v>188</v>
      </c>
      <c r="P98" s="20">
        <v>0</v>
      </c>
      <c r="Q98" s="34">
        <v>40.58</v>
      </c>
      <c r="R98" s="27">
        <f>D98*448.8*Q98*0.01202</f>
        <v>1101.7835629046401</v>
      </c>
      <c r="S98" s="34">
        <v>1.26</v>
      </c>
      <c r="T98" s="28">
        <f>D98*448.8*S98*0.01202</f>
        <v>34.210135270080002</v>
      </c>
      <c r="U98" s="34">
        <v>1.1200000000000001</v>
      </c>
      <c r="V98" s="29">
        <f>D98*448.8*U98*0.01202</f>
        <v>30.409009128960005</v>
      </c>
      <c r="W98" s="34">
        <v>3.18</v>
      </c>
      <c r="X98" s="30">
        <f>D98*448.8*W98*0.01202</f>
        <v>86.33986520544002</v>
      </c>
      <c r="Y98" s="37">
        <v>51.2</v>
      </c>
      <c r="Z98" s="31">
        <f>D98*448.8*Y98*0.01202</f>
        <v>1390.1261316096002</v>
      </c>
      <c r="AA98" s="37">
        <v>1.8</v>
      </c>
      <c r="AB98" s="20">
        <v>86</v>
      </c>
    </row>
    <row r="99" spans="1:28" s="32" customFormat="1" ht="14.4">
      <c r="A99" s="18"/>
      <c r="B99" s="33" t="s">
        <v>153</v>
      </c>
      <c r="C99" s="20"/>
      <c r="D99" s="21"/>
      <c r="E99" s="22"/>
      <c r="F99" s="22"/>
      <c r="G99" s="23"/>
      <c r="H99" s="34"/>
      <c r="I99" s="23"/>
      <c r="J99" s="23"/>
      <c r="K99" s="24"/>
      <c r="L99" s="23"/>
      <c r="M99" s="23"/>
      <c r="N99" s="25"/>
      <c r="O99" s="24"/>
      <c r="P99" s="26"/>
      <c r="Q99" s="23"/>
      <c r="R99" s="27">
        <f>R98-R100-R101-R102-R103-R104</f>
        <v>564.73302271584009</v>
      </c>
      <c r="S99" s="23"/>
      <c r="T99" s="28">
        <f>T98-T100-T101-T102-T103-T104</f>
        <v>15.677997289152</v>
      </c>
      <c r="U99" s="23"/>
      <c r="V99" s="29">
        <f>V98-V100-V101-V102-V103-V104</f>
        <v>18.636965381760003</v>
      </c>
      <c r="W99" s="23"/>
      <c r="X99" s="30">
        <f>X98-X100-X101-X102-X103-X104</f>
        <v>48.016581518400017</v>
      </c>
      <c r="Y99" s="24"/>
      <c r="Z99" s="31">
        <f>Z98-Z100-Z101-Z102-Z103-Z104</f>
        <v>668.61345967680018</v>
      </c>
      <c r="AA99" s="24"/>
      <c r="AB99" s="26"/>
    </row>
    <row r="100" spans="1:28" ht="14.4">
      <c r="A100" s="35" t="s">
        <v>154</v>
      </c>
      <c r="B100" s="26" t="s">
        <v>155</v>
      </c>
      <c r="C100" s="20" t="s">
        <v>37</v>
      </c>
      <c r="D100" s="40">
        <v>0.25600000000000001</v>
      </c>
      <c r="E100" s="68">
        <v>40.812539000000001</v>
      </c>
      <c r="F100" s="68">
        <v>-78.294507999999993</v>
      </c>
      <c r="G100" s="34" t="s">
        <v>41</v>
      </c>
      <c r="H100" s="34" t="s">
        <v>41</v>
      </c>
      <c r="I100" s="34">
        <v>11.5</v>
      </c>
      <c r="J100" s="34">
        <v>3</v>
      </c>
      <c r="K100" s="37">
        <v>1094</v>
      </c>
      <c r="L100" s="34">
        <v>2.97</v>
      </c>
      <c r="M100" s="34"/>
      <c r="N100" s="38">
        <v>3.04</v>
      </c>
      <c r="O100" s="37">
        <v>1000</v>
      </c>
      <c r="P100" s="20">
        <v>0</v>
      </c>
      <c r="Q100" s="34">
        <v>249.2</v>
      </c>
      <c r="R100" s="27">
        <f>D100*448.8*Q100*0.01202</f>
        <v>344.14805483520001</v>
      </c>
      <c r="S100" s="34">
        <v>13.4</v>
      </c>
      <c r="T100" s="28">
        <f>D100*448.8*S100*0.01202</f>
        <v>18.505553510400002</v>
      </c>
      <c r="U100" s="34">
        <v>7.51</v>
      </c>
      <c r="V100" s="29">
        <f>D100*448.8*U100*0.01202</f>
        <v>10.37139603456</v>
      </c>
      <c r="W100" s="34">
        <v>26.4</v>
      </c>
      <c r="X100" s="30">
        <f>D100*448.8*W100*0.01202</f>
        <v>36.458702438400003</v>
      </c>
      <c r="Y100" s="37">
        <v>369</v>
      </c>
      <c r="Z100" s="31">
        <f>D100*448.8*Y100*0.01202</f>
        <v>509.59322726400001</v>
      </c>
      <c r="AA100" s="37">
        <v>0.8</v>
      </c>
      <c r="AB100" s="20">
        <v>514</v>
      </c>
    </row>
    <row r="101" spans="1:28" ht="14.4">
      <c r="A101" s="35" t="s">
        <v>156</v>
      </c>
      <c r="B101" s="81" t="s">
        <v>157</v>
      </c>
      <c r="C101" s="20" t="s">
        <v>37</v>
      </c>
      <c r="D101" s="21">
        <v>2.1999999999999999E-2</v>
      </c>
      <c r="E101" s="68">
        <v>40.808860000000003</v>
      </c>
      <c r="F101" s="68">
        <v>-78.300106</v>
      </c>
      <c r="G101" s="34"/>
      <c r="H101" s="34"/>
      <c r="I101" s="34">
        <v>10.7</v>
      </c>
      <c r="J101" s="34">
        <v>1</v>
      </c>
      <c r="K101" s="37">
        <v>266</v>
      </c>
      <c r="L101" s="34">
        <v>4.16</v>
      </c>
      <c r="M101" s="34"/>
      <c r="N101" s="38">
        <v>4.01</v>
      </c>
      <c r="O101" s="37">
        <v>241</v>
      </c>
      <c r="P101" s="20">
        <v>0</v>
      </c>
      <c r="Q101" s="34">
        <v>27.48</v>
      </c>
      <c r="R101" s="27">
        <f>D101*448.8*Q101*0.01202</f>
        <v>3.26134486656</v>
      </c>
      <c r="S101" s="34">
        <v>0.224</v>
      </c>
      <c r="T101" s="28">
        <f>D101*448.8*S101*0.01202</f>
        <v>2.6584470528E-2</v>
      </c>
      <c r="U101" s="34">
        <v>2.5</v>
      </c>
      <c r="V101" s="29">
        <f>D101*448.8*U101*0.01202</f>
        <v>0.29670167999999997</v>
      </c>
      <c r="W101" s="34">
        <v>1.72</v>
      </c>
      <c r="X101" s="30">
        <f>D101*448.8*W101*0.01202</f>
        <v>0.20413075583999998</v>
      </c>
      <c r="Y101" s="37">
        <v>97.4</v>
      </c>
      <c r="Z101" s="31">
        <f>D101*448.8*Y101*0.01202</f>
        <v>11.559497452800001</v>
      </c>
      <c r="AA101" s="37">
        <v>4</v>
      </c>
      <c r="AB101" s="20">
        <v>142</v>
      </c>
    </row>
    <row r="102" spans="1:28" ht="14.4">
      <c r="A102" s="35" t="s">
        <v>158</v>
      </c>
      <c r="B102" s="26" t="s">
        <v>159</v>
      </c>
      <c r="C102" s="20" t="s">
        <v>37</v>
      </c>
      <c r="D102" s="40">
        <v>2.38</v>
      </c>
      <c r="E102" s="68">
        <v>40.806865999999999</v>
      </c>
      <c r="F102" s="68">
        <v>-78.300516000000002</v>
      </c>
      <c r="G102" s="34"/>
      <c r="H102" s="34"/>
      <c r="I102" s="34">
        <v>11.67</v>
      </c>
      <c r="J102" s="34">
        <v>8</v>
      </c>
      <c r="K102" s="37">
        <v>34.200000000000003</v>
      </c>
      <c r="L102" s="34">
        <v>6.63</v>
      </c>
      <c r="M102" s="34"/>
      <c r="N102" s="38">
        <v>6.29</v>
      </c>
      <c r="O102" s="37">
        <v>37</v>
      </c>
      <c r="P102" s="20">
        <v>0</v>
      </c>
      <c r="Q102" s="34">
        <v>8.01</v>
      </c>
      <c r="R102" s="27">
        <f>D102*448.8*Q102*0.01202</f>
        <v>102.8411179488</v>
      </c>
      <c r="S102" s="34">
        <v>0</v>
      </c>
      <c r="T102" s="28">
        <f>D102*448.8*S102*0.01202</f>
        <v>0</v>
      </c>
      <c r="U102" s="34">
        <v>0.04</v>
      </c>
      <c r="V102" s="29">
        <f>D102*448.8*U102*0.01202</f>
        <v>0.51356363520000003</v>
      </c>
      <c r="W102" s="34">
        <v>0</v>
      </c>
      <c r="X102" s="30">
        <f>D102*448.8*W102*0.01202</f>
        <v>0</v>
      </c>
      <c r="Y102" s="37">
        <v>8.9</v>
      </c>
      <c r="Z102" s="31">
        <f>D102*448.8*Y102*0.01202</f>
        <v>114.267908832</v>
      </c>
      <c r="AA102" s="37">
        <v>2.4</v>
      </c>
      <c r="AB102" s="20" t="s">
        <v>42</v>
      </c>
    </row>
    <row r="103" spans="1:28" ht="14.4">
      <c r="A103" s="35" t="s">
        <v>160</v>
      </c>
      <c r="B103" s="26" t="s">
        <v>161</v>
      </c>
      <c r="C103" s="20" t="s">
        <v>37</v>
      </c>
      <c r="D103" s="21">
        <v>0.18</v>
      </c>
      <c r="E103" s="68">
        <v>40.804276000000002</v>
      </c>
      <c r="F103" s="68">
        <v>-78.298360000000002</v>
      </c>
      <c r="G103" s="34"/>
      <c r="H103" s="34"/>
      <c r="I103" s="34">
        <v>10.78</v>
      </c>
      <c r="J103" s="34">
        <v>2</v>
      </c>
      <c r="K103" s="37">
        <v>149.6</v>
      </c>
      <c r="L103" s="34">
        <v>3.89</v>
      </c>
      <c r="M103" s="34"/>
      <c r="N103" s="38">
        <v>4.0199999999999996</v>
      </c>
      <c r="O103" s="37">
        <v>124</v>
      </c>
      <c r="P103" s="20">
        <v>0</v>
      </c>
      <c r="Q103" s="34">
        <v>27.86</v>
      </c>
      <c r="R103" s="27">
        <f>D103*448.8*Q103*0.01202</f>
        <v>27.052719724799999</v>
      </c>
      <c r="S103" s="34">
        <v>0</v>
      </c>
      <c r="T103" s="28">
        <f>D103*448.8*S103*0.01202</f>
        <v>0</v>
      </c>
      <c r="U103" s="34">
        <v>0.60799999999999998</v>
      </c>
      <c r="V103" s="29">
        <f>D103*448.8*U103*0.01202</f>
        <v>0.59038239743999998</v>
      </c>
      <c r="W103" s="34">
        <v>1.71</v>
      </c>
      <c r="X103" s="30">
        <f>D103*448.8*W103*0.01202</f>
        <v>1.6604504928000001</v>
      </c>
      <c r="Y103" s="37">
        <v>38</v>
      </c>
      <c r="Z103" s="31">
        <f>D103*448.8*Y103*0.01202</f>
        <v>36.898899840000006</v>
      </c>
      <c r="AA103" s="37">
        <v>0</v>
      </c>
      <c r="AB103" s="20">
        <v>38</v>
      </c>
    </row>
    <row r="104" spans="1:28" ht="14.4">
      <c r="A104" s="35" t="s">
        <v>162</v>
      </c>
      <c r="B104" s="26" t="s">
        <v>163</v>
      </c>
      <c r="C104" s="20" t="s">
        <v>37</v>
      </c>
      <c r="D104" s="40">
        <v>1.6579999999999999</v>
      </c>
      <c r="E104" s="68">
        <v>40.804102</v>
      </c>
      <c r="F104" s="68">
        <v>-78.298458999999994</v>
      </c>
      <c r="G104" s="34"/>
      <c r="H104" s="34"/>
      <c r="I104" s="34">
        <v>11.28</v>
      </c>
      <c r="J104" s="34">
        <v>7</v>
      </c>
      <c r="K104" s="37">
        <v>29</v>
      </c>
      <c r="L104" s="34">
        <v>6.52</v>
      </c>
      <c r="M104" s="34"/>
      <c r="N104" s="38">
        <v>6.59</v>
      </c>
      <c r="O104" s="37">
        <v>28.4</v>
      </c>
      <c r="P104" s="20">
        <v>0</v>
      </c>
      <c r="Q104" s="34">
        <v>6.68</v>
      </c>
      <c r="R104" s="27">
        <f>D104*448.8*Q104*0.01202</f>
        <v>59.747302813439994</v>
      </c>
      <c r="S104" s="34">
        <v>0</v>
      </c>
      <c r="T104" s="28">
        <f>D104*448.8*S104*0.01202</f>
        <v>0</v>
      </c>
      <c r="U104" s="34">
        <v>0</v>
      </c>
      <c r="V104" s="29">
        <f>D104*448.8*U104*0.01202</f>
        <v>0</v>
      </c>
      <c r="W104" s="34">
        <v>0</v>
      </c>
      <c r="X104" s="30">
        <f>D104*448.8*W104*0.01202</f>
        <v>0</v>
      </c>
      <c r="Y104" s="37">
        <v>5.5</v>
      </c>
      <c r="Z104" s="31">
        <f>D104*448.8*Y104*0.01202</f>
        <v>49.193138544</v>
      </c>
      <c r="AA104" s="37">
        <v>1.6</v>
      </c>
      <c r="AB104" s="20" t="s">
        <v>42</v>
      </c>
    </row>
    <row r="105" spans="1:28" ht="14.4">
      <c r="A105" s="102" t="s">
        <v>164</v>
      </c>
    </row>
    <row r="106" spans="1:28" s="17" customFormat="1" ht="14.4">
      <c r="A106" s="100" t="s">
        <v>165</v>
      </c>
      <c r="B106" s="20" t="s">
        <v>166</v>
      </c>
      <c r="C106" s="20" t="s">
        <v>37</v>
      </c>
      <c r="D106" s="103">
        <v>1.2999999999999999E-2</v>
      </c>
      <c r="E106" s="104">
        <v>40.813200000000002</v>
      </c>
      <c r="F106" s="104">
        <v>-78.289699999999996</v>
      </c>
      <c r="G106" s="20"/>
      <c r="H106" s="20"/>
      <c r="I106" s="34">
        <v>10.5</v>
      </c>
      <c r="J106" s="34">
        <v>4</v>
      </c>
      <c r="K106" s="37">
        <v>553</v>
      </c>
      <c r="L106" s="34">
        <v>3.61</v>
      </c>
      <c r="M106" s="20"/>
      <c r="N106" s="34">
        <v>3.63</v>
      </c>
      <c r="O106" s="37">
        <v>708</v>
      </c>
      <c r="P106" s="20" t="s">
        <v>42</v>
      </c>
      <c r="Q106" s="34">
        <v>218.8</v>
      </c>
      <c r="R106" s="27">
        <f>D106*448.8*Q106*0.01202</f>
        <v>15.344331974399999</v>
      </c>
      <c r="S106" s="34">
        <v>1.39</v>
      </c>
      <c r="T106" s="28">
        <v>0</v>
      </c>
      <c r="U106" s="34">
        <v>10.6</v>
      </c>
      <c r="V106" s="29">
        <f>D106*448.8*U106*0.01202</f>
        <v>0.74337257279999991</v>
      </c>
      <c r="W106" s="34">
        <v>38.6</v>
      </c>
      <c r="X106" s="30">
        <f>D106*448.8*W106*0.01202</f>
        <v>2.7069982368000001</v>
      </c>
      <c r="Y106" s="37">
        <v>340</v>
      </c>
      <c r="Z106" s="31">
        <f>D106*448.8*Y106*0.01202</f>
        <v>23.844025919999996</v>
      </c>
      <c r="AA106" s="37" t="s">
        <v>47</v>
      </c>
      <c r="AB106" s="20">
        <v>290</v>
      </c>
    </row>
    <row r="107" spans="1:28" s="17" customFormat="1" ht="14.4">
      <c r="A107" s="100" t="s">
        <v>167</v>
      </c>
      <c r="B107" s="20" t="s">
        <v>168</v>
      </c>
      <c r="C107" s="20" t="s">
        <v>37</v>
      </c>
      <c r="D107" s="40">
        <v>3.6</v>
      </c>
      <c r="E107" s="104">
        <v>40.808999999999997</v>
      </c>
      <c r="F107" s="104">
        <v>-78.300899999999999</v>
      </c>
      <c r="G107" s="20"/>
      <c r="H107" s="20"/>
      <c r="I107" s="34">
        <v>12.11</v>
      </c>
      <c r="J107" s="34">
        <v>5</v>
      </c>
      <c r="K107" s="37">
        <v>48.1</v>
      </c>
      <c r="L107" s="34">
        <v>5.43</v>
      </c>
      <c r="M107" s="20"/>
      <c r="N107" s="34">
        <v>6.37</v>
      </c>
      <c r="O107" s="37">
        <v>44.6</v>
      </c>
      <c r="P107" s="20" t="s">
        <v>42</v>
      </c>
      <c r="Q107" s="34">
        <v>16.34</v>
      </c>
      <c r="R107" s="27">
        <f>D107*448.8*Q107*0.01202</f>
        <v>317.33053862399998</v>
      </c>
      <c r="S107" s="34" t="s">
        <v>116</v>
      </c>
      <c r="T107" s="28">
        <v>0</v>
      </c>
      <c r="U107" s="34">
        <v>0.191</v>
      </c>
      <c r="V107" s="29">
        <f>D107*448.8*U107*0.01202</f>
        <v>3.7093104575999996</v>
      </c>
      <c r="W107" s="34" t="s">
        <v>169</v>
      </c>
      <c r="X107" s="30">
        <v>0</v>
      </c>
      <c r="Y107" s="37">
        <v>16</v>
      </c>
      <c r="Z107" s="31">
        <f>D107*448.8*Y107*0.01202</f>
        <v>310.72757760000002</v>
      </c>
      <c r="AA107" s="37">
        <v>2.8</v>
      </c>
      <c r="AB107" s="20">
        <v>22</v>
      </c>
    </row>
    <row r="108" spans="1:28" s="17" customFormat="1" ht="14.4">
      <c r="A108" s="100" t="s">
        <v>170</v>
      </c>
      <c r="B108" s="20" t="s">
        <v>170</v>
      </c>
      <c r="C108" s="20" t="s">
        <v>37</v>
      </c>
      <c r="D108" s="40">
        <v>5.22</v>
      </c>
      <c r="E108" s="104">
        <v>40.806899999999999</v>
      </c>
      <c r="F108" s="104">
        <v>-78.300600000000003</v>
      </c>
      <c r="G108" s="20"/>
      <c r="H108" s="20"/>
      <c r="I108" s="34">
        <v>11.28</v>
      </c>
      <c r="J108" s="34">
        <v>9</v>
      </c>
      <c r="K108" s="37">
        <v>53.5</v>
      </c>
      <c r="L108" s="34">
        <v>5.22</v>
      </c>
      <c r="M108" s="20"/>
      <c r="N108" s="34">
        <v>5.44</v>
      </c>
      <c r="O108" s="37">
        <v>50</v>
      </c>
      <c r="P108" s="20" t="s">
        <v>42</v>
      </c>
      <c r="Q108" s="34">
        <v>14.97</v>
      </c>
      <c r="R108" s="27">
        <f>D108*448.8*Q108*0.01202</f>
        <v>421.55051019839993</v>
      </c>
      <c r="S108" s="34" t="s">
        <v>116</v>
      </c>
      <c r="T108" s="28">
        <v>0</v>
      </c>
      <c r="U108" s="34">
        <v>0.23699999999999999</v>
      </c>
      <c r="V108" s="29">
        <f>D108*448.8*U108*0.01202</f>
        <v>6.6738457526399992</v>
      </c>
      <c r="W108" s="34" t="s">
        <v>169</v>
      </c>
      <c r="X108" s="30">
        <v>0</v>
      </c>
      <c r="Y108" s="37">
        <v>18.5</v>
      </c>
      <c r="Z108" s="31">
        <f>D108*448.8*Y108*0.01202</f>
        <v>520.95420431999992</v>
      </c>
      <c r="AA108" s="37">
        <v>5.2</v>
      </c>
      <c r="AB108" s="20" t="s">
        <v>42</v>
      </c>
    </row>
    <row r="109" spans="1:28" s="39" customFormat="1" ht="14.4">
      <c r="A109" s="114" t="s">
        <v>48</v>
      </c>
      <c r="B109" s="114"/>
      <c r="C109" s="17"/>
      <c r="D109" s="41"/>
      <c r="E109" s="42"/>
      <c r="F109" s="42"/>
      <c r="I109" s="43"/>
      <c r="J109" s="43"/>
      <c r="K109" s="44"/>
      <c r="L109" s="43"/>
      <c r="N109" s="43"/>
      <c r="O109" s="44"/>
      <c r="Q109" s="43"/>
      <c r="S109" s="43"/>
      <c r="U109" s="43"/>
      <c r="W109" s="43"/>
      <c r="Y109" s="44"/>
      <c r="AA109" s="44"/>
    </row>
    <row r="110" spans="1:28" ht="14.4">
      <c r="A110" s="46"/>
      <c r="B110" s="26" t="s">
        <v>171</v>
      </c>
      <c r="C110" s="20" t="s">
        <v>37</v>
      </c>
      <c r="D110" s="40">
        <v>0</v>
      </c>
      <c r="E110" s="68">
        <v>40.806859899999999</v>
      </c>
      <c r="F110" s="68">
        <v>-78.300077999999999</v>
      </c>
      <c r="G110" s="34"/>
      <c r="H110" s="34"/>
      <c r="I110" s="34">
        <v>14</v>
      </c>
      <c r="J110" s="34"/>
      <c r="K110" s="37">
        <v>196.8</v>
      </c>
      <c r="L110" s="34">
        <v>4.17</v>
      </c>
      <c r="M110" s="34"/>
      <c r="N110" s="38"/>
      <c r="O110" s="37"/>
      <c r="P110" s="20"/>
      <c r="Q110" s="34"/>
      <c r="R110" s="27">
        <f>D110*448.8*Q110*0.01202</f>
        <v>0</v>
      </c>
      <c r="S110" s="34"/>
      <c r="T110" s="28">
        <f>D110*448.8*S110*0.01202</f>
        <v>0</v>
      </c>
      <c r="U110" s="34"/>
      <c r="V110" s="29">
        <f>D110*448.8*U110*0.01202</f>
        <v>0</v>
      </c>
      <c r="W110" s="34"/>
      <c r="X110" s="30">
        <f>D110*448.8*W110*0.01202</f>
        <v>0</v>
      </c>
      <c r="Y110" s="37"/>
      <c r="Z110" s="31">
        <f>D110*448.8*Y110*0.01202</f>
        <v>0</v>
      </c>
      <c r="AA110" s="37"/>
      <c r="AB110" s="20"/>
    </row>
    <row r="111" spans="1:28" ht="14.4">
      <c r="A111" s="46"/>
      <c r="B111" s="26" t="s">
        <v>172</v>
      </c>
      <c r="C111" s="20" t="s">
        <v>37</v>
      </c>
      <c r="D111" s="21">
        <v>0</v>
      </c>
      <c r="E111" s="68">
        <v>40.805086000000003</v>
      </c>
      <c r="F111" s="68">
        <v>-78.298913999999996</v>
      </c>
      <c r="G111" s="34" t="s">
        <v>41</v>
      </c>
      <c r="H111" s="34" t="s">
        <v>41</v>
      </c>
      <c r="I111" s="34">
        <v>11.3</v>
      </c>
      <c r="J111" s="34"/>
      <c r="K111" s="37">
        <v>194</v>
      </c>
      <c r="L111" s="34">
        <v>4.17</v>
      </c>
      <c r="M111" s="34"/>
      <c r="N111" s="38"/>
      <c r="O111" s="37"/>
      <c r="P111" s="20"/>
      <c r="Q111" s="34"/>
      <c r="R111" s="27">
        <f>D111*448.8*Q111*0.01202</f>
        <v>0</v>
      </c>
      <c r="S111" s="34"/>
      <c r="T111" s="28">
        <f>D111*448.8*S111*0.01202</f>
        <v>0</v>
      </c>
      <c r="U111" s="34"/>
      <c r="V111" s="29">
        <f>D111*448.8*U111*0.01202</f>
        <v>0</v>
      </c>
      <c r="W111" s="34"/>
      <c r="X111" s="30">
        <f>D111*448.8*W111*0.01202</f>
        <v>0</v>
      </c>
      <c r="Y111" s="37"/>
      <c r="Z111" s="31">
        <f>D111*448.8*Y111*0.01202</f>
        <v>0</v>
      </c>
      <c r="AA111" s="37"/>
      <c r="AB111" s="20"/>
    </row>
    <row r="112" spans="1:28" ht="14.4">
      <c r="A112" s="46"/>
      <c r="B112" s="20"/>
      <c r="C112" s="20"/>
      <c r="D112" s="40"/>
      <c r="E112" s="68"/>
      <c r="F112" s="68"/>
      <c r="G112" s="34"/>
      <c r="H112" s="34"/>
      <c r="I112" s="34"/>
      <c r="J112" s="34"/>
      <c r="K112" s="37"/>
      <c r="L112" s="34"/>
      <c r="M112" s="34"/>
      <c r="N112" s="38"/>
      <c r="O112" s="37"/>
      <c r="P112" s="20"/>
      <c r="Q112" s="34"/>
      <c r="R112" s="46"/>
      <c r="S112" s="34"/>
      <c r="T112" s="46"/>
      <c r="U112" s="34"/>
      <c r="V112" s="46"/>
      <c r="W112" s="34"/>
      <c r="X112" s="46"/>
      <c r="Y112" s="37"/>
      <c r="Z112" s="46"/>
      <c r="AA112" s="37"/>
      <c r="AB112" s="20"/>
    </row>
    <row r="113" spans="1:28" ht="14.4">
      <c r="A113" s="46"/>
      <c r="B113" s="20"/>
      <c r="C113" s="20"/>
      <c r="D113" s="40"/>
      <c r="E113" s="68"/>
      <c r="F113" s="68"/>
      <c r="G113" s="34"/>
      <c r="H113" s="34"/>
      <c r="I113" s="34"/>
      <c r="J113" s="34"/>
      <c r="K113" s="37"/>
      <c r="L113" s="34"/>
      <c r="M113" s="34"/>
      <c r="N113" s="38"/>
      <c r="O113" s="37"/>
      <c r="P113" s="20"/>
      <c r="Q113" s="34"/>
      <c r="R113" s="46"/>
      <c r="S113" s="34"/>
      <c r="T113" s="46"/>
      <c r="U113" s="34"/>
      <c r="V113" s="46"/>
      <c r="W113" s="34"/>
      <c r="X113" s="46"/>
      <c r="Y113" s="37"/>
      <c r="Z113" s="46"/>
      <c r="AA113" s="37"/>
      <c r="AB113" s="20"/>
    </row>
    <row r="114" spans="1:28" ht="14.4">
      <c r="A114" s="105">
        <v>60.5</v>
      </c>
      <c r="B114" s="106" t="s">
        <v>173</v>
      </c>
      <c r="C114" s="20" t="s">
        <v>37</v>
      </c>
      <c r="D114" s="107">
        <v>0.22950000000000001</v>
      </c>
      <c r="E114" s="68">
        <v>40.805441000000002</v>
      </c>
      <c r="F114" s="68">
        <v>-78.326286999999994</v>
      </c>
      <c r="G114" s="34"/>
      <c r="H114" s="34"/>
      <c r="I114" s="34"/>
      <c r="J114" s="34"/>
      <c r="K114" s="37"/>
      <c r="L114" s="34">
        <v>3.7</v>
      </c>
      <c r="M114" s="34"/>
      <c r="N114" s="38">
        <v>3.8</v>
      </c>
      <c r="O114" s="37">
        <v>439</v>
      </c>
      <c r="P114" s="20">
        <v>0</v>
      </c>
      <c r="Q114" s="38">
        <v>61.48</v>
      </c>
      <c r="R114" s="27">
        <f>D114*448.8*Q114*0.01202</f>
        <v>76.115633204159991</v>
      </c>
      <c r="S114" s="34">
        <v>1.25</v>
      </c>
      <c r="T114" s="28">
        <f>D114*448.8*S114*0.01202</f>
        <v>1.54756899</v>
      </c>
      <c r="U114" s="34">
        <v>3.83</v>
      </c>
      <c r="V114" s="29">
        <f>D114*448.8*U114*0.01202</f>
        <v>4.7417513853599997</v>
      </c>
      <c r="W114" s="34">
        <v>5.89</v>
      </c>
      <c r="X114" s="30">
        <f>D114*448.8*W114*0.01202</f>
        <v>7.2921450808799992</v>
      </c>
      <c r="Y114" s="37">
        <v>173</v>
      </c>
      <c r="Z114" s="31">
        <f>D114*448.8*Y114*0.01202</f>
        <v>214.18354821600002</v>
      </c>
      <c r="AA114" s="37">
        <v>0.8</v>
      </c>
      <c r="AB114" s="20">
        <v>202</v>
      </c>
    </row>
    <row r="116" spans="1:28" ht="14.4">
      <c r="A116" s="46">
        <v>78</v>
      </c>
      <c r="B116" s="81" t="s">
        <v>174</v>
      </c>
      <c r="C116" s="20" t="s">
        <v>37</v>
      </c>
      <c r="D116" s="40">
        <v>5.57E-2</v>
      </c>
      <c r="E116" s="68">
        <v>40.804389999999998</v>
      </c>
      <c r="F116" s="68">
        <v>-78.327879999999993</v>
      </c>
      <c r="G116" s="34"/>
      <c r="H116" s="34"/>
      <c r="I116" s="34"/>
      <c r="J116" s="34"/>
      <c r="K116" s="37"/>
      <c r="L116" s="34">
        <v>3.3</v>
      </c>
      <c r="M116" s="34"/>
      <c r="N116" s="38">
        <v>3.06</v>
      </c>
      <c r="O116" s="37">
        <v>910</v>
      </c>
      <c r="P116" s="20">
        <v>0</v>
      </c>
      <c r="Q116" s="38">
        <v>190.8</v>
      </c>
      <c r="R116" s="27">
        <f>D116*448.8*Q116*0.01202</f>
        <v>57.331180114560006</v>
      </c>
      <c r="S116" s="34">
        <v>71.7</v>
      </c>
      <c r="T116" s="28">
        <f>D116*448.8*S116*0.01202</f>
        <v>21.544264225440003</v>
      </c>
      <c r="U116" s="34">
        <v>3.34</v>
      </c>
      <c r="V116" s="29">
        <f>D116*448.8*U116*0.01202</f>
        <v>1.0035961298880001</v>
      </c>
      <c r="W116" s="34">
        <v>8.4600000000000009</v>
      </c>
      <c r="X116" s="30">
        <f>D116*448.8*W116*0.01202</f>
        <v>2.5420428918720006</v>
      </c>
      <c r="Y116" s="37">
        <v>335</v>
      </c>
      <c r="Z116" s="31">
        <f>D116*448.8*Y116*0.01202</f>
        <v>100.66009087200001</v>
      </c>
      <c r="AA116" s="37">
        <v>11</v>
      </c>
      <c r="AB116" s="20">
        <v>416</v>
      </c>
    </row>
    <row r="118" spans="1:28" ht="14.4">
      <c r="A118" s="46">
        <v>79</v>
      </c>
      <c r="B118" s="94" t="s">
        <v>175</v>
      </c>
      <c r="C118" s="20" t="s">
        <v>37</v>
      </c>
      <c r="D118" s="40">
        <v>20.02</v>
      </c>
      <c r="E118" s="68">
        <v>40.804299999999998</v>
      </c>
      <c r="F118" s="68">
        <v>-78.328000000000003</v>
      </c>
      <c r="G118" s="34"/>
      <c r="H118" s="34">
        <f>G118/274*100</f>
        <v>0</v>
      </c>
      <c r="I118" s="34"/>
      <c r="J118" s="34"/>
      <c r="K118" s="37"/>
      <c r="L118" s="34">
        <v>4.3</v>
      </c>
      <c r="M118" s="34"/>
      <c r="N118" s="38">
        <v>4.6100000000000003</v>
      </c>
      <c r="O118" s="37">
        <v>174</v>
      </c>
      <c r="P118" s="20">
        <v>0</v>
      </c>
      <c r="Q118" s="38">
        <v>24.56</v>
      </c>
      <c r="R118" s="27">
        <f>D118*448.8*Q118*0.01202</f>
        <v>2652.4655469311997</v>
      </c>
      <c r="S118" s="34">
        <v>2.36</v>
      </c>
      <c r="T118" s="28">
        <f>D118*448.8*S118*0.01202</f>
        <v>254.87861118719999</v>
      </c>
      <c r="U118" s="34">
        <v>1.37</v>
      </c>
      <c r="V118" s="29">
        <f>D118*448.8*U118*0.01202</f>
        <v>147.95919378240001</v>
      </c>
      <c r="W118" s="34">
        <v>0.96799999999999997</v>
      </c>
      <c r="X118" s="30">
        <f>D118*448.8*W118*0.01202</f>
        <v>104.54343035136</v>
      </c>
      <c r="Y118" s="37">
        <v>59.4</v>
      </c>
      <c r="Z118" s="31">
        <f>D118*448.8*Y118*0.01202</f>
        <v>6415.165044288</v>
      </c>
      <c r="AA118" s="37" t="s">
        <v>67</v>
      </c>
      <c r="AB118" s="20">
        <v>94</v>
      </c>
    </row>
    <row r="120" spans="1:28" ht="14.4">
      <c r="A120" s="35" t="s">
        <v>176</v>
      </c>
      <c r="B120" s="81" t="s">
        <v>176</v>
      </c>
      <c r="C120" s="20" t="s">
        <v>37</v>
      </c>
      <c r="D120" s="108">
        <v>8.7499999999999994E-2</v>
      </c>
      <c r="E120" s="68">
        <v>40.802900000000001</v>
      </c>
      <c r="F120" s="68">
        <v>-78.329700000000003</v>
      </c>
      <c r="G120" s="34"/>
      <c r="H120" s="34"/>
      <c r="I120" s="34"/>
      <c r="J120" s="34"/>
      <c r="K120" s="37"/>
      <c r="L120" s="34">
        <v>3.3</v>
      </c>
      <c r="M120" s="34"/>
      <c r="N120" s="38">
        <v>3.08</v>
      </c>
      <c r="O120" s="37">
        <v>1020</v>
      </c>
      <c r="P120" s="20">
        <v>0</v>
      </c>
      <c r="Q120" s="38">
        <v>199.6</v>
      </c>
      <c r="R120" s="27">
        <f t="shared" ref="R120:R125" si="12">D120*448.8*Q120*0.01202</f>
        <v>94.216269839999981</v>
      </c>
      <c r="S120" s="34">
        <v>84.7</v>
      </c>
      <c r="T120" s="28">
        <f t="shared" ref="T120:T125" si="13">D120*448.8*S120*0.01202</f>
        <v>39.980551379999994</v>
      </c>
      <c r="U120" s="34">
        <v>6.98</v>
      </c>
      <c r="V120" s="29">
        <f t="shared" ref="V120:V125" si="14">D120*448.8*U120*0.01202</f>
        <v>3.2947372919999998</v>
      </c>
      <c r="W120" s="34">
        <v>0.78400000000000003</v>
      </c>
      <c r="X120" s="30">
        <f t="shared" ref="X120:X125" si="15">D120*448.8*W120*0.01202</f>
        <v>0.37006791359999996</v>
      </c>
      <c r="Y120" s="37">
        <v>358</v>
      </c>
      <c r="Z120" s="31">
        <f t="shared" ref="Z120:Z125" si="16">D120*448.8*Y120*0.01202</f>
        <v>168.98509319999997</v>
      </c>
      <c r="AA120" s="37">
        <v>3.2</v>
      </c>
      <c r="AB120" s="20">
        <v>642</v>
      </c>
    </row>
    <row r="121" spans="1:28" ht="14.4">
      <c r="A121" s="35" t="s">
        <v>177</v>
      </c>
      <c r="B121" s="81" t="s">
        <v>177</v>
      </c>
      <c r="C121" s="20" t="s">
        <v>37</v>
      </c>
      <c r="D121" s="108">
        <v>0.82874999999999999</v>
      </c>
      <c r="E121" s="68">
        <v>40.801000000000002</v>
      </c>
      <c r="F121" s="68">
        <v>-78.331800000000001</v>
      </c>
      <c r="G121" s="34" t="s">
        <v>41</v>
      </c>
      <c r="H121" s="34" t="s">
        <v>41</v>
      </c>
      <c r="I121" s="34"/>
      <c r="J121" s="34"/>
      <c r="K121" s="37"/>
      <c r="L121" s="34">
        <v>3.2</v>
      </c>
      <c r="M121" s="34"/>
      <c r="N121" s="38">
        <v>3.24</v>
      </c>
      <c r="O121" s="37">
        <v>2190</v>
      </c>
      <c r="P121" s="20">
        <v>0</v>
      </c>
      <c r="Q121" s="38">
        <v>455.3</v>
      </c>
      <c r="R121" s="27">
        <f t="shared" si="12"/>
        <v>2035.534687758</v>
      </c>
      <c r="S121" s="34">
        <v>34</v>
      </c>
      <c r="T121" s="28">
        <f t="shared" si="13"/>
        <v>152.00566523999998</v>
      </c>
      <c r="U121" s="34">
        <v>30.7</v>
      </c>
      <c r="V121" s="29">
        <f t="shared" si="14"/>
        <v>137.25217420199999</v>
      </c>
      <c r="W121" s="34">
        <v>57.5</v>
      </c>
      <c r="X121" s="30">
        <f t="shared" si="15"/>
        <v>257.06840445</v>
      </c>
      <c r="Y121" s="37">
        <v>1440</v>
      </c>
      <c r="Z121" s="31">
        <f t="shared" si="16"/>
        <v>6437.8869983999984</v>
      </c>
      <c r="AA121" s="37">
        <v>9.6</v>
      </c>
      <c r="AB121" s="20">
        <v>314</v>
      </c>
    </row>
    <row r="122" spans="1:28" ht="14.4">
      <c r="A122" s="35" t="s">
        <v>178</v>
      </c>
      <c r="B122" s="81" t="s">
        <v>178</v>
      </c>
      <c r="C122" s="20" t="s">
        <v>37</v>
      </c>
      <c r="D122" s="107">
        <v>7.8750000000000001E-2</v>
      </c>
      <c r="E122" s="68">
        <v>40.800400000000003</v>
      </c>
      <c r="F122" s="68">
        <v>-78.333699999999993</v>
      </c>
      <c r="G122" s="34"/>
      <c r="H122" s="34"/>
      <c r="I122" s="34"/>
      <c r="J122" s="34"/>
      <c r="K122" s="37"/>
      <c r="L122" s="34">
        <v>3.7</v>
      </c>
      <c r="M122" s="34"/>
      <c r="N122" s="38">
        <v>3.39</v>
      </c>
      <c r="O122" s="37">
        <v>1690</v>
      </c>
      <c r="P122" s="20">
        <v>0</v>
      </c>
      <c r="Q122" s="38">
        <v>395.2</v>
      </c>
      <c r="R122" s="27">
        <f t="shared" si="12"/>
        <v>167.889994272</v>
      </c>
      <c r="S122" s="34">
        <v>188</v>
      </c>
      <c r="T122" s="28">
        <f t="shared" si="13"/>
        <v>79.866697680000001</v>
      </c>
      <c r="U122" s="34">
        <v>13.2</v>
      </c>
      <c r="V122" s="29">
        <f t="shared" si="14"/>
        <v>5.6076617519999994</v>
      </c>
      <c r="W122" s="34">
        <v>14.7</v>
      </c>
      <c r="X122" s="30">
        <f t="shared" si="15"/>
        <v>6.2448960419999997</v>
      </c>
      <c r="Y122" s="37">
        <v>1030</v>
      </c>
      <c r="Z122" s="31">
        <f t="shared" si="16"/>
        <v>437.5675458</v>
      </c>
      <c r="AA122" s="37">
        <v>7.2</v>
      </c>
      <c r="AB122" s="20">
        <v>1410</v>
      </c>
    </row>
    <row r="123" spans="1:28" ht="14.4">
      <c r="A123" s="35" t="s">
        <v>179</v>
      </c>
      <c r="B123" s="81" t="s">
        <v>179</v>
      </c>
      <c r="C123" s="20" t="s">
        <v>128</v>
      </c>
      <c r="D123" s="107">
        <v>7.1999999999999995E-2</v>
      </c>
      <c r="E123" s="68">
        <v>40.799599999999998</v>
      </c>
      <c r="F123" s="68">
        <v>-78.336200000000005</v>
      </c>
      <c r="G123" s="34"/>
      <c r="H123" s="34"/>
      <c r="I123" s="34"/>
      <c r="J123" s="34"/>
      <c r="K123" s="37"/>
      <c r="L123" s="34">
        <v>2.8</v>
      </c>
      <c r="M123" s="34"/>
      <c r="N123" s="38">
        <v>3.01</v>
      </c>
      <c r="O123" s="37">
        <v>1430</v>
      </c>
      <c r="P123" s="20">
        <v>0</v>
      </c>
      <c r="Q123" s="38">
        <v>321.8</v>
      </c>
      <c r="R123" s="27">
        <f t="shared" si="12"/>
        <v>124.99016808959999</v>
      </c>
      <c r="S123" s="34">
        <v>12</v>
      </c>
      <c r="T123" s="28">
        <f t="shared" si="13"/>
        <v>4.6609136639999997</v>
      </c>
      <c r="U123" s="34">
        <v>8.33</v>
      </c>
      <c r="V123" s="29">
        <f t="shared" si="14"/>
        <v>3.2354509017600002</v>
      </c>
      <c r="W123" s="34">
        <v>33.6</v>
      </c>
      <c r="X123" s="30">
        <f t="shared" si="15"/>
        <v>13.050558259200001</v>
      </c>
      <c r="Y123" s="37">
        <v>705</v>
      </c>
      <c r="Z123" s="31">
        <f t="shared" si="16"/>
        <v>273.82867776000001</v>
      </c>
      <c r="AA123" s="37">
        <v>2</v>
      </c>
      <c r="AB123" s="20">
        <v>746</v>
      </c>
    </row>
    <row r="124" spans="1:28" ht="14.4">
      <c r="A124" s="35" t="s">
        <v>180</v>
      </c>
      <c r="B124" s="81" t="s">
        <v>180</v>
      </c>
      <c r="C124" s="20" t="s">
        <v>37</v>
      </c>
      <c r="D124" s="108">
        <v>0.17499999999999999</v>
      </c>
      <c r="E124" s="68">
        <v>40.794899999999998</v>
      </c>
      <c r="F124" s="68">
        <v>-78.339100000000002</v>
      </c>
      <c r="G124" s="34"/>
      <c r="H124" s="34"/>
      <c r="I124" s="34"/>
      <c r="J124" s="34"/>
      <c r="K124" s="37"/>
      <c r="L124" s="34">
        <v>3.3</v>
      </c>
      <c r="M124" s="34"/>
      <c r="N124" s="38">
        <v>3.45</v>
      </c>
      <c r="O124" s="37">
        <v>604</v>
      </c>
      <c r="P124" s="20">
        <v>0</v>
      </c>
      <c r="Q124" s="38">
        <v>84.06</v>
      </c>
      <c r="R124" s="27">
        <f t="shared" si="12"/>
        <v>79.356910247999991</v>
      </c>
      <c r="S124" s="34">
        <v>1.28</v>
      </c>
      <c r="T124" s="28">
        <f t="shared" si="13"/>
        <v>1.208385024</v>
      </c>
      <c r="U124" s="34">
        <v>8.0299999999999994</v>
      </c>
      <c r="V124" s="29">
        <f t="shared" si="14"/>
        <v>7.5807279239999978</v>
      </c>
      <c r="W124" s="34">
        <v>6.06</v>
      </c>
      <c r="X124" s="30">
        <f t="shared" si="15"/>
        <v>5.7209478479999989</v>
      </c>
      <c r="Y124" s="37">
        <v>234</v>
      </c>
      <c r="Z124" s="31">
        <f t="shared" si="16"/>
        <v>220.90788719999995</v>
      </c>
      <c r="AA124" s="37">
        <v>0.8</v>
      </c>
      <c r="AB124" s="20">
        <v>272</v>
      </c>
    </row>
    <row r="125" spans="1:28" ht="14.4">
      <c r="A125" s="35" t="s">
        <v>181</v>
      </c>
      <c r="B125" s="81" t="s">
        <v>181</v>
      </c>
      <c r="C125" s="20" t="s">
        <v>37</v>
      </c>
      <c r="D125" s="108">
        <v>1.25</v>
      </c>
      <c r="E125" s="68">
        <v>40.793100000000003</v>
      </c>
      <c r="F125" s="68">
        <v>-78.339699999999993</v>
      </c>
      <c r="G125" s="34" t="s">
        <v>41</v>
      </c>
      <c r="H125" s="34" t="s">
        <v>41</v>
      </c>
      <c r="I125" s="34"/>
      <c r="J125" s="34"/>
      <c r="K125" s="37"/>
      <c r="L125" s="34">
        <v>5.0999999999999996</v>
      </c>
      <c r="M125" s="34"/>
      <c r="N125" s="38">
        <v>5.9</v>
      </c>
      <c r="O125" s="37">
        <v>321</v>
      </c>
      <c r="P125" s="20">
        <v>0</v>
      </c>
      <c r="Q125" s="38">
        <v>13.26</v>
      </c>
      <c r="R125" s="27">
        <f t="shared" si="12"/>
        <v>89.415097199999991</v>
      </c>
      <c r="S125" s="34">
        <v>0</v>
      </c>
      <c r="T125" s="28">
        <f t="shared" si="13"/>
        <v>0</v>
      </c>
      <c r="U125" s="34">
        <v>0.18</v>
      </c>
      <c r="V125" s="29">
        <f t="shared" si="14"/>
        <v>1.2137795999999998</v>
      </c>
      <c r="W125" s="34">
        <v>0</v>
      </c>
      <c r="X125" s="30">
        <f t="shared" si="15"/>
        <v>0</v>
      </c>
      <c r="Y125" s="37">
        <v>125</v>
      </c>
      <c r="Z125" s="31">
        <f t="shared" si="16"/>
        <v>842.90249999999992</v>
      </c>
      <c r="AA125" s="37">
        <v>9.1999999999999993</v>
      </c>
      <c r="AB125" s="20">
        <v>178</v>
      </c>
    </row>
    <row r="127" spans="1:28" ht="14.4">
      <c r="A127" s="46">
        <v>7</v>
      </c>
      <c r="B127" s="94" t="s">
        <v>182</v>
      </c>
      <c r="C127" s="20" t="s">
        <v>183</v>
      </c>
      <c r="D127" s="21">
        <v>18.9224</v>
      </c>
      <c r="E127" s="68">
        <v>40.7881</v>
      </c>
      <c r="F127" s="68">
        <v>-78.342600000000004</v>
      </c>
      <c r="G127" s="34">
        <v>9.14</v>
      </c>
      <c r="H127" s="34">
        <f>G127/274*100</f>
        <v>3.3357664233576645</v>
      </c>
      <c r="I127" s="34">
        <v>8.8000000000000007</v>
      </c>
      <c r="J127" s="34"/>
      <c r="K127" s="37">
        <v>93</v>
      </c>
      <c r="L127" s="34">
        <v>6.18</v>
      </c>
      <c r="M127" s="34"/>
      <c r="N127" s="38">
        <v>7.58</v>
      </c>
      <c r="O127" s="37">
        <v>105</v>
      </c>
      <c r="P127" s="20" t="s">
        <v>42</v>
      </c>
      <c r="Q127" s="34">
        <v>10.32</v>
      </c>
      <c r="R127" s="27">
        <f>D127*448.8*Q127*0.01202</f>
        <v>1053.448312992768</v>
      </c>
      <c r="S127" s="34">
        <v>0.77600000000000002</v>
      </c>
      <c r="T127" s="28">
        <f>D127*448.8*S127*0.01202</f>
        <v>79.212780124262395</v>
      </c>
      <c r="U127" s="34">
        <v>0.82299999999999995</v>
      </c>
      <c r="V127" s="29">
        <f>D127*448.8*U127*0.01202</f>
        <v>84.01046139467519</v>
      </c>
      <c r="W127" s="34">
        <v>0.28599999999999998</v>
      </c>
      <c r="X127" s="30">
        <f>D127*448.8*W127*0.01202</f>
        <v>29.194400922086398</v>
      </c>
      <c r="Y127" s="37">
        <v>32.4</v>
      </c>
      <c r="Z127" s="31">
        <f>D127*448.8*Y127*0.01202</f>
        <v>3307.3377268377599</v>
      </c>
      <c r="AA127" s="37" t="s">
        <v>67</v>
      </c>
      <c r="AB127" s="20">
        <v>78</v>
      </c>
    </row>
    <row r="128" spans="1:28" ht="14.4">
      <c r="A128" s="46">
        <v>69</v>
      </c>
      <c r="B128" s="81" t="s">
        <v>184</v>
      </c>
      <c r="C128" s="20" t="s">
        <v>183</v>
      </c>
      <c r="D128" s="21">
        <v>2.2200000000000001E-2</v>
      </c>
      <c r="E128" s="68">
        <v>40.784999999999997</v>
      </c>
      <c r="F128" s="68">
        <v>-78.341669999999993</v>
      </c>
      <c r="G128" s="34"/>
      <c r="H128" s="34"/>
      <c r="I128" s="34">
        <v>15.2</v>
      </c>
      <c r="J128" s="34"/>
      <c r="K128" s="37">
        <v>2420</v>
      </c>
      <c r="L128" s="34">
        <v>3.02</v>
      </c>
      <c r="M128" s="34"/>
      <c r="N128" s="38">
        <v>3.27</v>
      </c>
      <c r="O128" s="37">
        <v>2610</v>
      </c>
      <c r="P128" s="20" t="s">
        <v>42</v>
      </c>
      <c r="Q128" s="34">
        <v>310.39999999999998</v>
      </c>
      <c r="R128" s="27">
        <f>D128*448.8*Q128*0.01202</f>
        <v>37.173375866880001</v>
      </c>
      <c r="S128" s="34">
        <v>58.8</v>
      </c>
      <c r="T128" s="28">
        <f>D128*448.8*S128*0.01202</f>
        <v>7.0418637273600009</v>
      </c>
      <c r="U128" s="34">
        <v>54.3</v>
      </c>
      <c r="V128" s="29">
        <f>D128*448.8*U128*0.01202</f>
        <v>6.5029455849600009</v>
      </c>
      <c r="W128" s="34">
        <v>7.34</v>
      </c>
      <c r="X128" s="30">
        <f>D128*448.8*W128*0.01202</f>
        <v>0.87903537004800003</v>
      </c>
      <c r="Y128" s="37">
        <v>1850</v>
      </c>
      <c r="Z128" s="31">
        <f>D128*448.8*Y128*0.01202</f>
        <v>221.55523632000003</v>
      </c>
      <c r="AA128" s="37">
        <v>3.2</v>
      </c>
      <c r="AB128" s="20">
        <v>2320</v>
      </c>
    </row>
    <row r="129" spans="1:28" ht="14.4">
      <c r="A129" s="46">
        <v>68</v>
      </c>
      <c r="B129" s="81" t="s">
        <v>185</v>
      </c>
      <c r="C129" s="20" t="s">
        <v>183</v>
      </c>
      <c r="D129" s="21">
        <v>3.56E-2</v>
      </c>
      <c r="E129" s="68">
        <v>40.781790000000001</v>
      </c>
      <c r="F129" s="68">
        <v>-78.342479999999995</v>
      </c>
      <c r="G129" s="34"/>
      <c r="H129" s="34"/>
      <c r="I129" s="34">
        <v>13.5</v>
      </c>
      <c r="J129" s="34"/>
      <c r="K129" s="37">
        <v>2610</v>
      </c>
      <c r="L129" s="34">
        <v>3.26</v>
      </c>
      <c r="M129" s="34"/>
      <c r="N129" s="38">
        <v>3.38</v>
      </c>
      <c r="O129" s="37">
        <v>2770</v>
      </c>
      <c r="P129" s="20" t="s">
        <v>42</v>
      </c>
      <c r="Q129" s="34">
        <v>274.8</v>
      </c>
      <c r="R129" s="27">
        <f>D129*448.8*Q129*0.01202</f>
        <v>52.77448965888</v>
      </c>
      <c r="S129" s="34">
        <v>11.1</v>
      </c>
      <c r="T129" s="28">
        <f>D129*448.8*S129*0.01202</f>
        <v>2.1317206521599998</v>
      </c>
      <c r="U129" s="34" t="s">
        <v>94</v>
      </c>
      <c r="V129" s="29">
        <v>0</v>
      </c>
      <c r="W129" s="34">
        <v>22.5</v>
      </c>
      <c r="X129" s="30">
        <f>D129*448.8*W129*0.01202</f>
        <v>4.3210553760000003</v>
      </c>
      <c r="Y129" s="37">
        <v>1970</v>
      </c>
      <c r="Z129" s="31">
        <f>D129*448.8*Y129*0.01202</f>
        <v>378.332404032</v>
      </c>
      <c r="AA129" s="37">
        <v>4.8</v>
      </c>
      <c r="AB129" s="20">
        <v>2470</v>
      </c>
    </row>
    <row r="130" spans="1:28" ht="14.4">
      <c r="A130" s="46">
        <v>66</v>
      </c>
      <c r="B130" s="81" t="s">
        <v>186</v>
      </c>
      <c r="C130" s="20" t="s">
        <v>183</v>
      </c>
      <c r="D130" s="21">
        <v>7.7899999999999997E-2</v>
      </c>
      <c r="E130" s="68">
        <v>40.781379999999999</v>
      </c>
      <c r="F130" s="68">
        <v>-78.34348</v>
      </c>
      <c r="G130" s="34"/>
      <c r="H130" s="34"/>
      <c r="I130" s="34">
        <v>14.8</v>
      </c>
      <c r="J130" s="34"/>
      <c r="K130" s="37">
        <v>1202</v>
      </c>
      <c r="L130" s="34">
        <v>3.06</v>
      </c>
      <c r="M130" s="34"/>
      <c r="N130" s="38">
        <v>3.25</v>
      </c>
      <c r="O130" s="37">
        <v>1510</v>
      </c>
      <c r="P130" s="20" t="s">
        <v>42</v>
      </c>
      <c r="Q130" s="34">
        <v>152.5</v>
      </c>
      <c r="R130" s="27">
        <f>D130*448.8*Q130*0.01202</f>
        <v>64.086214236000004</v>
      </c>
      <c r="S130" s="34">
        <v>17.899999999999999</v>
      </c>
      <c r="T130" s="28">
        <f>D130*448.8*S130*0.01202</f>
        <v>7.5222507201599988</v>
      </c>
      <c r="U130" s="34">
        <v>24.9</v>
      </c>
      <c r="V130" s="29">
        <f>D130*448.8*U130*0.01202</f>
        <v>10.463913012959999</v>
      </c>
      <c r="W130" s="34">
        <v>5.56</v>
      </c>
      <c r="X130" s="30">
        <f>D130*448.8*W130*0.01202</f>
        <v>2.3365203354239998</v>
      </c>
      <c r="Y130" s="37">
        <v>766</v>
      </c>
      <c r="Z130" s="31">
        <f>D130*448.8*Y130*0.01202</f>
        <v>321.90190232639998</v>
      </c>
      <c r="AA130" s="37" t="s">
        <v>67</v>
      </c>
      <c r="AB130" s="20">
        <v>1010</v>
      </c>
    </row>
    <row r="131" spans="1:28" ht="14.4">
      <c r="A131" s="46"/>
      <c r="B131" s="20"/>
      <c r="C131" s="20"/>
      <c r="D131" s="40"/>
      <c r="E131" s="68"/>
      <c r="F131" s="68"/>
      <c r="G131" s="34"/>
      <c r="H131" s="34"/>
      <c r="I131" s="34"/>
      <c r="J131" s="34"/>
      <c r="K131" s="37"/>
      <c r="L131" s="34"/>
      <c r="M131" s="34"/>
      <c r="N131" s="38"/>
      <c r="O131" s="37"/>
      <c r="P131" s="20"/>
      <c r="Q131" s="34"/>
      <c r="R131" s="46"/>
      <c r="S131" s="34"/>
      <c r="T131" s="46"/>
      <c r="U131" s="34"/>
      <c r="V131" s="46"/>
      <c r="W131" s="34"/>
      <c r="X131" s="46"/>
      <c r="Y131" s="37"/>
      <c r="Z131" s="46"/>
      <c r="AA131" s="37"/>
      <c r="AB131" s="20"/>
    </row>
    <row r="132" spans="1:28" ht="14.4">
      <c r="A132" s="35">
        <v>64</v>
      </c>
      <c r="B132" s="19" t="s">
        <v>187</v>
      </c>
      <c r="C132" s="20" t="s">
        <v>188</v>
      </c>
      <c r="D132" s="21">
        <v>0.25169999999999998</v>
      </c>
      <c r="E132" s="68">
        <v>40.755499999999998</v>
      </c>
      <c r="F132" s="68">
        <v>-78.375299999999996</v>
      </c>
      <c r="G132" s="34"/>
      <c r="H132" s="34"/>
      <c r="I132" s="34">
        <v>18.8</v>
      </c>
      <c r="J132" s="34"/>
      <c r="K132" s="37">
        <v>215</v>
      </c>
      <c r="L132" s="34">
        <v>4.32</v>
      </c>
      <c r="M132" s="34"/>
      <c r="N132" s="38">
        <v>4.78</v>
      </c>
      <c r="O132" s="37">
        <v>206</v>
      </c>
      <c r="P132" s="20" t="s">
        <v>42</v>
      </c>
      <c r="Q132" s="34">
        <v>12.91</v>
      </c>
      <c r="R132" s="27">
        <f>D132*448.8*Q132*0.01202</f>
        <v>17.529388799471999</v>
      </c>
      <c r="S132" s="34">
        <v>0.871</v>
      </c>
      <c r="T132" s="28">
        <f>D132*448.8*S132*0.01202</f>
        <v>1.1826566726832</v>
      </c>
      <c r="U132" s="34">
        <v>0.63600000000000001</v>
      </c>
      <c r="V132" s="29">
        <f>D132*448.8*U132*0.01202</f>
        <v>0.86357019957119996</v>
      </c>
      <c r="W132" s="34" t="s">
        <v>189</v>
      </c>
      <c r="X132" s="30">
        <v>0</v>
      </c>
      <c r="Y132" s="37">
        <v>53.1</v>
      </c>
      <c r="Z132" s="31">
        <f>D132*448.8*Y132*0.01202</f>
        <v>72.099964775519993</v>
      </c>
      <c r="AA132" s="37">
        <v>2</v>
      </c>
      <c r="AB132" s="20">
        <v>122</v>
      </c>
    </row>
    <row r="133" spans="1:28" ht="14.4">
      <c r="A133" s="35" t="s">
        <v>190</v>
      </c>
      <c r="B133" s="81" t="s">
        <v>191</v>
      </c>
      <c r="C133" s="20" t="s">
        <v>188</v>
      </c>
      <c r="D133" s="21">
        <v>2.2200000000000001E-2</v>
      </c>
      <c r="E133" s="68">
        <v>40.753700000000002</v>
      </c>
      <c r="F133" s="68">
        <v>-78.379300000000001</v>
      </c>
      <c r="G133" s="34"/>
      <c r="H133" s="34"/>
      <c r="I133" s="34">
        <v>10.3</v>
      </c>
      <c r="J133" s="34"/>
      <c r="K133" s="37">
        <v>1485</v>
      </c>
      <c r="L133" s="34">
        <v>5.45</v>
      </c>
      <c r="M133" s="34"/>
      <c r="N133" s="38">
        <v>3.58</v>
      </c>
      <c r="O133" s="37">
        <v>1580</v>
      </c>
      <c r="P133" s="20" t="s">
        <v>42</v>
      </c>
      <c r="Q133" s="34">
        <v>237.5</v>
      </c>
      <c r="R133" s="27">
        <f>D133*448.8*Q133*0.01202</f>
        <v>28.44290196</v>
      </c>
      <c r="S133" s="34">
        <v>125</v>
      </c>
      <c r="T133" s="28">
        <f>D133*448.8*S133*0.01202</f>
        <v>14.969948400000003</v>
      </c>
      <c r="U133" s="34">
        <v>39.200000000000003</v>
      </c>
      <c r="V133" s="29">
        <f>D133*448.8*U133*0.01202</f>
        <v>4.6945758182400006</v>
      </c>
      <c r="W133" s="34">
        <v>0.29799999999999999</v>
      </c>
      <c r="X133" s="30">
        <f>D133*448.8*W133*0.01202</f>
        <v>3.5688356985600002E-2</v>
      </c>
      <c r="Y133" s="37">
        <v>894</v>
      </c>
      <c r="Z133" s="31">
        <f>D133*448.8*Y133*0.01202</f>
        <v>107.06507095680001</v>
      </c>
      <c r="AA133" s="37">
        <v>20</v>
      </c>
      <c r="AB133" s="20">
        <v>1100</v>
      </c>
    </row>
    <row r="134" spans="1:28" ht="14.4">
      <c r="A134" s="35" t="s">
        <v>192</v>
      </c>
      <c r="B134" s="20" t="s">
        <v>193</v>
      </c>
      <c r="C134" s="20" t="s">
        <v>188</v>
      </c>
      <c r="D134" s="21">
        <v>0.1782</v>
      </c>
      <c r="E134" s="68">
        <v>40.755600000000001</v>
      </c>
      <c r="F134" s="68">
        <v>-78.378299999999996</v>
      </c>
      <c r="G134" s="34"/>
      <c r="H134" s="34"/>
      <c r="I134" s="34">
        <v>14.66</v>
      </c>
      <c r="J134" s="34"/>
      <c r="K134" s="37">
        <v>158</v>
      </c>
      <c r="L134" s="34">
        <v>5.96</v>
      </c>
      <c r="M134" s="34"/>
      <c r="N134" s="38">
        <v>5.85</v>
      </c>
      <c r="O134" s="37">
        <v>140</v>
      </c>
      <c r="P134" s="20" t="s">
        <v>42</v>
      </c>
      <c r="Q134" s="34">
        <v>14.88</v>
      </c>
      <c r="R134" s="27">
        <f>D134*448.8*Q134*0.01202</f>
        <v>14.304344034816003</v>
      </c>
      <c r="S134" s="34">
        <v>0.42299999999999999</v>
      </c>
      <c r="T134" s="28">
        <f>D134*448.8*S134*0.01202</f>
        <v>0.40663558647359999</v>
      </c>
      <c r="U134" s="34">
        <v>2.69</v>
      </c>
      <c r="V134" s="29">
        <f>D134*448.8*U134*0.01202</f>
        <v>2.5859331622080002</v>
      </c>
      <c r="W134" s="34">
        <v>0.1</v>
      </c>
      <c r="X134" s="30">
        <f>D134*448.8*W134*0.01202</f>
        <v>9.6131344320000006E-2</v>
      </c>
      <c r="Y134" s="37">
        <v>41.6</v>
      </c>
      <c r="Z134" s="31">
        <f>D134*448.8*Y134*0.01202</f>
        <v>39.990639237120007</v>
      </c>
      <c r="AA134" s="37">
        <v>6.8</v>
      </c>
      <c r="AB134" s="20">
        <v>90</v>
      </c>
    </row>
    <row r="136" spans="1:28" ht="14.4">
      <c r="B136" s="109" t="s">
        <v>194</v>
      </c>
    </row>
    <row r="137" spans="1:28" ht="14.4">
      <c r="B137" s="109" t="s">
        <v>195</v>
      </c>
    </row>
    <row r="138" spans="1:28" ht="14.4">
      <c r="B138" s="109" t="s">
        <v>196</v>
      </c>
    </row>
    <row r="139" spans="1:28" ht="14.4">
      <c r="B139" s="109" t="s">
        <v>197</v>
      </c>
    </row>
    <row r="140" spans="1:28" ht="14.4">
      <c r="B140" s="109" t="s">
        <v>198</v>
      </c>
    </row>
    <row r="141" spans="1:28" ht="14.4">
      <c r="B141" s="109" t="s">
        <v>199</v>
      </c>
    </row>
    <row r="142" spans="1:28" ht="14.4">
      <c r="B142" s="110" t="s">
        <v>200</v>
      </c>
    </row>
    <row r="143" spans="1:28" ht="14.4">
      <c r="B143" s="111" t="s">
        <v>201</v>
      </c>
    </row>
    <row r="144" spans="1:28" ht="14.4">
      <c r="B144" s="112" t="s">
        <v>202</v>
      </c>
    </row>
  </sheetData>
  <mergeCells count="10">
    <mergeCell ref="A54:B54"/>
    <mergeCell ref="A65:B65"/>
    <mergeCell ref="A80:B80"/>
    <mergeCell ref="A109:B109"/>
    <mergeCell ref="A3:B3"/>
    <mergeCell ref="A9:B9"/>
    <mergeCell ref="A19:B19"/>
    <mergeCell ref="A26:B26"/>
    <mergeCell ref="A29:B29"/>
    <mergeCell ref="G34:H3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Raw_Quality_and_Loading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Skrivseth</cp:lastModifiedBy>
  <cp:revision>47</cp:revision>
  <dcterms:created xsi:type="dcterms:W3CDTF">2021-09-21T13:57:09Z</dcterms:created>
  <dcterms:modified xsi:type="dcterms:W3CDTF">2021-10-26T18:08:16Z</dcterms:modified>
</cp:coreProperties>
</file>