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ri\Downloads\"/>
    </mc:Choice>
  </mc:AlternateContent>
  <xr:revisionPtr revIDLastSave="0" documentId="8_{88F5DB94-3771-4141-B04C-447E2A0F0882}" xr6:coauthVersionLast="47" xr6:coauthVersionMax="47" xr10:uidLastSave="{00000000-0000-0000-0000-000000000000}"/>
  <bookViews>
    <workbookView xWindow="-96" yWindow="-96" windowWidth="23232" windowHeight="12552"/>
  </bookViews>
  <sheets>
    <sheet name="Raw Quality and Loading" sheetId="1" r:id="rId1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3" i="1" l="1"/>
  <c r="X73" i="1"/>
  <c r="V73" i="1"/>
  <c r="T73" i="1"/>
  <c r="R73" i="1"/>
  <c r="H73" i="1"/>
  <c r="Z72" i="1"/>
  <c r="X72" i="1"/>
  <c r="V72" i="1"/>
  <c r="T72" i="1"/>
  <c r="R72" i="1"/>
  <c r="H72" i="1"/>
  <c r="Z71" i="1"/>
  <c r="X71" i="1"/>
  <c r="V71" i="1"/>
  <c r="T71" i="1"/>
  <c r="R71" i="1"/>
  <c r="H71" i="1"/>
  <c r="Z70" i="1"/>
  <c r="X70" i="1"/>
  <c r="V70" i="1"/>
  <c r="V68" i="1" s="1"/>
  <c r="V74" i="1" s="1"/>
  <c r="T70" i="1"/>
  <c r="T68" i="1" s="1"/>
  <c r="T74" i="1" s="1"/>
  <c r="R70" i="1"/>
  <c r="H70" i="1"/>
  <c r="Z69" i="1"/>
  <c r="Z68" i="1" s="1"/>
  <c r="X69" i="1"/>
  <c r="V69" i="1"/>
  <c r="T69" i="1"/>
  <c r="R69" i="1"/>
  <c r="H69" i="1"/>
  <c r="X68" i="1"/>
  <c r="R68" i="1"/>
  <c r="G68" i="1"/>
  <c r="H68" i="1" s="1"/>
  <c r="Z67" i="1"/>
  <c r="X67" i="1"/>
  <c r="V67" i="1"/>
  <c r="T67" i="1"/>
  <c r="R67" i="1"/>
  <c r="H66" i="1"/>
  <c r="Z65" i="1"/>
  <c r="X65" i="1"/>
  <c r="V65" i="1"/>
  <c r="T65" i="1"/>
  <c r="R65" i="1"/>
  <c r="H65" i="1"/>
  <c r="Z64" i="1"/>
  <c r="X64" i="1"/>
  <c r="V64" i="1"/>
  <c r="T64" i="1"/>
  <c r="R64" i="1"/>
  <c r="H64" i="1"/>
  <c r="Z63" i="1"/>
  <c r="X63" i="1"/>
  <c r="V63" i="1"/>
  <c r="T63" i="1"/>
  <c r="R63" i="1"/>
  <c r="H63" i="1"/>
  <c r="Z62" i="1"/>
  <c r="X62" i="1"/>
  <c r="V62" i="1"/>
  <c r="T62" i="1"/>
  <c r="R62" i="1"/>
  <c r="H62" i="1"/>
  <c r="Z61" i="1"/>
  <c r="X61" i="1"/>
  <c r="V61" i="1"/>
  <c r="T61" i="1"/>
  <c r="R61" i="1"/>
  <c r="H61" i="1"/>
  <c r="Z60" i="1"/>
  <c r="X60" i="1"/>
  <c r="V60" i="1"/>
  <c r="T60" i="1"/>
  <c r="R60" i="1"/>
  <c r="H60" i="1"/>
  <c r="Z59" i="1"/>
  <c r="X59" i="1"/>
  <c r="V59" i="1"/>
  <c r="T59" i="1"/>
  <c r="R59" i="1"/>
  <c r="H59" i="1"/>
  <c r="G58" i="1"/>
  <c r="H58" i="1" s="1"/>
  <c r="Z57" i="1"/>
  <c r="Z58" i="1" s="1"/>
  <c r="X57" i="1"/>
  <c r="X58" i="1" s="1"/>
  <c r="V57" i="1"/>
  <c r="V58" i="1" s="1"/>
  <c r="T57" i="1"/>
  <c r="T58" i="1" s="1"/>
  <c r="R57" i="1"/>
  <c r="R58" i="1" s="1"/>
  <c r="Z56" i="1"/>
  <c r="X56" i="1"/>
  <c r="V56" i="1"/>
  <c r="T56" i="1"/>
  <c r="R56" i="1"/>
  <c r="H56" i="1"/>
  <c r="Z55" i="1"/>
  <c r="X55" i="1"/>
  <c r="V55" i="1"/>
  <c r="T55" i="1"/>
  <c r="R55" i="1"/>
  <c r="H55" i="1"/>
  <c r="Z54" i="1"/>
  <c r="X54" i="1"/>
  <c r="V54" i="1"/>
  <c r="T54" i="1"/>
  <c r="R54" i="1"/>
  <c r="H54" i="1"/>
  <c r="Z53" i="1"/>
  <c r="X53" i="1"/>
  <c r="V53" i="1"/>
  <c r="T53" i="1"/>
  <c r="R53" i="1"/>
  <c r="H53" i="1"/>
  <c r="Z52" i="1"/>
  <c r="X52" i="1"/>
  <c r="V52" i="1"/>
  <c r="T52" i="1"/>
  <c r="R52" i="1"/>
  <c r="H52" i="1"/>
  <c r="Z51" i="1"/>
  <c r="Z50" i="1" s="1"/>
  <c r="X51" i="1"/>
  <c r="V51" i="1"/>
  <c r="T51" i="1"/>
  <c r="R51" i="1"/>
  <c r="H51" i="1"/>
  <c r="G50" i="1"/>
  <c r="H50" i="1" s="1"/>
  <c r="Z49" i="1"/>
  <c r="X49" i="1"/>
  <c r="V49" i="1"/>
  <c r="T49" i="1"/>
  <c r="R49" i="1"/>
  <c r="R50" i="1" s="1"/>
  <c r="Z48" i="1"/>
  <c r="X48" i="1"/>
  <c r="V48" i="1"/>
  <c r="T48" i="1"/>
  <c r="R48" i="1"/>
  <c r="H48" i="1"/>
  <c r="Z47" i="1"/>
  <c r="X47" i="1"/>
  <c r="V47" i="1"/>
  <c r="T47" i="1"/>
  <c r="R47" i="1"/>
  <c r="H47" i="1"/>
  <c r="Z46" i="1"/>
  <c r="X46" i="1"/>
  <c r="V46" i="1"/>
  <c r="T46" i="1"/>
  <c r="R46" i="1"/>
  <c r="H46" i="1"/>
  <c r="Z45" i="1"/>
  <c r="X45" i="1"/>
  <c r="V45" i="1"/>
  <c r="T45" i="1"/>
  <c r="R45" i="1"/>
  <c r="H45" i="1"/>
  <c r="Z44" i="1"/>
  <c r="X44" i="1"/>
  <c r="V44" i="1"/>
  <c r="T44" i="1"/>
  <c r="R44" i="1"/>
  <c r="H44" i="1"/>
  <c r="Z43" i="1"/>
  <c r="X43" i="1"/>
  <c r="V43" i="1"/>
  <c r="T43" i="1"/>
  <c r="R43" i="1"/>
  <c r="H43" i="1"/>
  <c r="Z42" i="1"/>
  <c r="X42" i="1"/>
  <c r="V42" i="1"/>
  <c r="T42" i="1"/>
  <c r="R42" i="1"/>
  <c r="Z41" i="1"/>
  <c r="X41" i="1"/>
  <c r="V41" i="1"/>
  <c r="T41" i="1"/>
  <c r="R41" i="1"/>
  <c r="H41" i="1"/>
  <c r="Z40" i="1"/>
  <c r="X40" i="1"/>
  <c r="V40" i="1"/>
  <c r="T40" i="1"/>
  <c r="R40" i="1"/>
  <c r="H40" i="1"/>
  <c r="Z39" i="1"/>
  <c r="X39" i="1"/>
  <c r="V39" i="1"/>
  <c r="T39" i="1"/>
  <c r="R39" i="1"/>
  <c r="H39" i="1"/>
  <c r="Z38" i="1"/>
  <c r="X38" i="1"/>
  <c r="V38" i="1"/>
  <c r="T38" i="1"/>
  <c r="R38" i="1"/>
  <c r="H38" i="1"/>
  <c r="Z37" i="1"/>
  <c r="X37" i="1"/>
  <c r="V37" i="1"/>
  <c r="T37" i="1"/>
  <c r="R37" i="1"/>
  <c r="H37" i="1"/>
  <c r="R36" i="1"/>
  <c r="G36" i="1"/>
  <c r="Z35" i="1"/>
  <c r="Z36" i="1" s="1"/>
  <c r="X35" i="1"/>
  <c r="V35" i="1"/>
  <c r="T35" i="1"/>
  <c r="R35" i="1"/>
  <c r="Z34" i="1"/>
  <c r="X34" i="1"/>
  <c r="V34" i="1"/>
  <c r="T34" i="1"/>
  <c r="R34" i="1"/>
  <c r="H34" i="1"/>
  <c r="Z33" i="1"/>
  <c r="X33" i="1"/>
  <c r="V33" i="1"/>
  <c r="T33" i="1"/>
  <c r="R33" i="1"/>
  <c r="H33" i="1"/>
  <c r="Z32" i="1"/>
  <c r="X32" i="1"/>
  <c r="V32" i="1"/>
  <c r="T32" i="1"/>
  <c r="R32" i="1"/>
  <c r="H32" i="1"/>
  <c r="Z31" i="1"/>
  <c r="X31" i="1"/>
  <c r="V31" i="1"/>
  <c r="T31" i="1"/>
  <c r="R31" i="1"/>
  <c r="H31" i="1"/>
  <c r="H30" i="1"/>
  <c r="Z29" i="1"/>
  <c r="X29" i="1"/>
  <c r="V29" i="1"/>
  <c r="T29" i="1"/>
  <c r="R29" i="1"/>
  <c r="H29" i="1"/>
  <c r="Z28" i="1"/>
  <c r="X28" i="1"/>
  <c r="V28" i="1"/>
  <c r="T28" i="1"/>
  <c r="R28" i="1"/>
  <c r="H28" i="1"/>
  <c r="H27" i="1"/>
  <c r="Z26" i="1"/>
  <c r="X26" i="1"/>
  <c r="V26" i="1"/>
  <c r="T26" i="1"/>
  <c r="R26" i="1"/>
  <c r="H26" i="1"/>
  <c r="Z25" i="1"/>
  <c r="X25" i="1"/>
  <c r="V25" i="1"/>
  <c r="T25" i="1"/>
  <c r="R25" i="1"/>
  <c r="H25" i="1"/>
  <c r="Z24" i="1"/>
  <c r="X24" i="1"/>
  <c r="V24" i="1"/>
  <c r="T24" i="1"/>
  <c r="R24" i="1"/>
  <c r="H24" i="1"/>
  <c r="Z23" i="1"/>
  <c r="X23" i="1"/>
  <c r="V23" i="1"/>
  <c r="T23" i="1"/>
  <c r="R23" i="1"/>
  <c r="H23" i="1"/>
  <c r="G22" i="1"/>
  <c r="Z21" i="1"/>
  <c r="X21" i="1"/>
  <c r="V21" i="1"/>
  <c r="T21" i="1"/>
  <c r="R21" i="1"/>
  <c r="Z20" i="1"/>
  <c r="X20" i="1"/>
  <c r="V20" i="1"/>
  <c r="T20" i="1"/>
  <c r="R20" i="1"/>
  <c r="H20" i="1"/>
  <c r="Z19" i="1"/>
  <c r="X19" i="1"/>
  <c r="V19" i="1"/>
  <c r="T19" i="1"/>
  <c r="R19" i="1"/>
  <c r="H19" i="1"/>
  <c r="Z18" i="1"/>
  <c r="X18" i="1"/>
  <c r="V18" i="1"/>
  <c r="T18" i="1"/>
  <c r="R18" i="1"/>
  <c r="H18" i="1"/>
  <c r="Z17" i="1"/>
  <c r="X17" i="1"/>
  <c r="V17" i="1"/>
  <c r="T17" i="1"/>
  <c r="R17" i="1"/>
  <c r="H17" i="1"/>
  <c r="H16" i="1"/>
  <c r="Z15" i="1"/>
  <c r="X15" i="1"/>
  <c r="V15" i="1"/>
  <c r="T15" i="1"/>
  <c r="R15" i="1"/>
  <c r="H15" i="1"/>
  <c r="Z14" i="1"/>
  <c r="X14" i="1"/>
  <c r="V14" i="1"/>
  <c r="T14" i="1"/>
  <c r="R14" i="1"/>
  <c r="H14" i="1"/>
  <c r="Z13" i="1"/>
  <c r="X13" i="1"/>
  <c r="V13" i="1"/>
  <c r="T13" i="1"/>
  <c r="R13" i="1"/>
  <c r="H13" i="1"/>
  <c r="Z11" i="1"/>
  <c r="X11" i="1"/>
  <c r="V11" i="1"/>
  <c r="T11" i="1"/>
  <c r="R11" i="1"/>
  <c r="Z10" i="1"/>
  <c r="X10" i="1"/>
  <c r="V10" i="1"/>
  <c r="T10" i="1"/>
  <c r="R10" i="1"/>
  <c r="H10" i="1"/>
  <c r="Z9" i="1"/>
  <c r="X9" i="1"/>
  <c r="V9" i="1"/>
  <c r="T9" i="1"/>
  <c r="R9" i="1"/>
  <c r="H9" i="1"/>
  <c r="Z8" i="1"/>
  <c r="X8" i="1"/>
  <c r="V8" i="1"/>
  <c r="T8" i="1"/>
  <c r="R8" i="1"/>
  <c r="H8" i="1"/>
  <c r="Z7" i="1"/>
  <c r="X7" i="1"/>
  <c r="V7" i="1"/>
  <c r="T7" i="1"/>
  <c r="R7" i="1"/>
  <c r="H7" i="1"/>
  <c r="Z6" i="1"/>
  <c r="X6" i="1"/>
  <c r="V6" i="1"/>
  <c r="T6" i="1"/>
  <c r="R6" i="1"/>
  <c r="H6" i="1"/>
  <c r="Z5" i="1"/>
  <c r="X5" i="1"/>
  <c r="V5" i="1"/>
  <c r="T5" i="1"/>
  <c r="R5" i="1"/>
  <c r="H5" i="1"/>
  <c r="Z3" i="1"/>
  <c r="X3" i="1"/>
  <c r="V3" i="1"/>
  <c r="T3" i="1"/>
  <c r="R3" i="1"/>
  <c r="X74" i="1" l="1"/>
  <c r="R74" i="1"/>
  <c r="Z74" i="1"/>
</calcChain>
</file>

<file path=xl/sharedStrings.xml><?xml version="1.0" encoding="utf-8"?>
<sst xmlns="http://schemas.openxmlformats.org/spreadsheetml/2006/main" count="193" uniqueCount="95">
  <si>
    <t>ID</t>
  </si>
  <si>
    <t>Station Name</t>
  </si>
  <si>
    <t>Date</t>
  </si>
  <si>
    <t>Flow</t>
  </si>
  <si>
    <t>Lat</t>
  </si>
  <si>
    <t>Long</t>
  </si>
  <si>
    <t>Area</t>
  </si>
  <si>
    <t>Field Temp</t>
  </si>
  <si>
    <t>Field DO</t>
  </si>
  <si>
    <t>Field Cond</t>
  </si>
  <si>
    <t>Field pH</t>
  </si>
  <si>
    <t>Field Turb</t>
  </si>
  <si>
    <t>Lab pH</t>
  </si>
  <si>
    <t>Lab Cond</t>
  </si>
  <si>
    <t>Alk</t>
  </si>
  <si>
    <t>Acid</t>
  </si>
  <si>
    <t>Acid Load</t>
  </si>
  <si>
    <t>Fe</t>
  </si>
  <si>
    <t>Fe Load</t>
  </si>
  <si>
    <t>Mn</t>
  </si>
  <si>
    <t>Mn Load</t>
  </si>
  <si>
    <t>Al</t>
  </si>
  <si>
    <t>Al Load</t>
  </si>
  <si>
    <r>
      <t>SO</t>
    </r>
    <r>
      <rPr>
        <b/>
        <vertAlign val="subscript"/>
        <sz val="11"/>
        <color rgb="FF000000"/>
        <rFont val="Calibri"/>
        <family val="2"/>
      </rPr>
      <t>4</t>
    </r>
  </si>
  <si>
    <r>
      <t>SO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 xml:space="preserve"> LoadSO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 xml:space="preserve"> LoadSO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 xml:space="preserve"> LoadSO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 xml:space="preserve"> LoadSO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 xml:space="preserve"> Load</t>
    </r>
  </si>
  <si>
    <t>TSS</t>
  </si>
  <si>
    <t>TDS</t>
  </si>
  <si>
    <t>Round 1 July 2020</t>
  </si>
  <si>
    <t>CFS</t>
  </si>
  <si>
    <r>
      <t>Mi</t>
    </r>
    <r>
      <rPr>
        <b/>
        <vertAlign val="superscript"/>
        <sz val="11"/>
        <color rgb="FF000000"/>
        <rFont val="Calibri"/>
        <family val="2"/>
      </rPr>
      <t>2</t>
    </r>
  </si>
  <si>
    <t>%</t>
  </si>
  <si>
    <r>
      <t>C</t>
    </r>
    <r>
      <rPr>
        <b/>
        <vertAlign val="superscript"/>
        <sz val="11"/>
        <color rgb="FF000000"/>
        <rFont val="Calibri"/>
        <family val="2"/>
      </rPr>
      <t>o</t>
    </r>
  </si>
  <si>
    <t>mg/l</t>
  </si>
  <si>
    <t>uS/cm</t>
  </si>
  <si>
    <t>SU</t>
  </si>
  <si>
    <t>NTU</t>
  </si>
  <si>
    <t>lbs/day</t>
  </si>
  <si>
    <t>Moshannon Creek Mouth</t>
  </si>
  <si>
    <t>R1</t>
  </si>
  <si>
    <t>Watershed Area 2 to 1 Not Sampled</t>
  </si>
  <si>
    <t>Unnamed Trib</t>
  </si>
  <si>
    <t>Ames Run</t>
  </si>
  <si>
    <t>Sevenmile Run</t>
  </si>
  <si>
    <t>Black Moshannon Creek</t>
  </si>
  <si>
    <t>MC Upstream Black</t>
  </si>
  <si>
    <t>Watershed Area 3 to 2 Not Sampled</t>
  </si>
  <si>
    <t>Crawford Run</t>
  </si>
  <si>
    <t>Weber Run</t>
  </si>
  <si>
    <t>Moravian Run</t>
  </si>
  <si>
    <t>MC Upstream of Peale Rd Tributary</t>
  </si>
  <si>
    <t>Watershed Area 4 to 3 Not Sampled</t>
  </si>
  <si>
    <t>Grassflat Run</t>
  </si>
  <si>
    <t>Browns Run</t>
  </si>
  <si>
    <t>Laurel Run</t>
  </si>
  <si>
    <t>Potter Run</t>
  </si>
  <si>
    <t>Dry Hollow</t>
  </si>
  <si>
    <t>Tark Hill Run</t>
  </si>
  <si>
    <t>Saw Dust Hollow</t>
  </si>
  <si>
    <t>Panther Hollow</t>
  </si>
  <si>
    <t>Sixmile Run</t>
  </si>
  <si>
    <t>Black Bear Run</t>
  </si>
  <si>
    <t>Sulphur Run</t>
  </si>
  <si>
    <t>Munson Run</t>
  </si>
  <si>
    <t>MC Upstream Munson Unnamed Trib</t>
  </si>
  <si>
    <t>Watershed Area 5 to 4 Not Sampled</t>
  </si>
  <si>
    <t>Barlow Hollow</t>
  </si>
  <si>
    <t>Wolf Run</t>
  </si>
  <si>
    <t>Hawk Run Discharge</t>
  </si>
  <si>
    <t>NA</t>
  </si>
  <si>
    <t>Hawk Run above Hawk Run Discharge</t>
  </si>
  <si>
    <t>Onemile Run</t>
  </si>
  <si>
    <t>Emigh Run</t>
  </si>
  <si>
    <t>Cold Stream</t>
  </si>
  <si>
    <t>MC Downstream Shimmel Run</t>
  </si>
  <si>
    <t>Watershed Area 6 to 5 Not Sampled</t>
  </si>
  <si>
    <t>Shimmel Run</t>
  </si>
  <si>
    <t>Trout Run</t>
  </si>
  <si>
    <t>MC Osceola Upstream Fr Trout Run</t>
  </si>
  <si>
    <t>Watershed Area 7 to 6 Not Sampled</t>
  </si>
  <si>
    <t>Big Run</t>
  </si>
  <si>
    <t>Beaver Run</t>
  </si>
  <si>
    <t>Bear Run</t>
  </si>
  <si>
    <t>Mountain Branch</t>
  </si>
  <si>
    <t>Whiteside Run near Mouth</t>
  </si>
  <si>
    <t>UNT 60</t>
  </si>
  <si>
    <t>MC  Hale</t>
  </si>
  <si>
    <t>Watershed Area 65 to 7 Not Sampled</t>
  </si>
  <si>
    <t>Roup Run</t>
  </si>
  <si>
    <t>Wilson Run</t>
  </si>
  <si>
    <t>MC FORE complex trib</t>
  </si>
  <si>
    <t>MC Headwaters</t>
  </si>
  <si>
    <t>Round 1 (R1) collected 7-24-20</t>
  </si>
  <si>
    <t>Moshannon Main Stem Point</t>
  </si>
  <si>
    <t>Moshannon Tributary Mouth</t>
  </si>
  <si>
    <t>Mine Discharge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</si>
</sst>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9]0"/>
    <numFmt numFmtId="165" formatCode="[$-409]General"/>
    <numFmt numFmtId="166" formatCode="0.000"/>
    <numFmt numFmtId="167" formatCode="0.0000"/>
    <numFmt numFmtId="168" formatCode="[$-409]0.00"/>
    <numFmt numFmtId="169" formatCode="[$-409]0.0"/>
    <numFmt numFmtId="170" formatCode="[$$-409]#,##0.00;[Red]&quot;-&quot;[$$-409]#,##0.00"/>
  </numFmts>
  <fonts count="8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C55A11"/>
        <bgColor rgb="FFC55A11"/>
      </patternFill>
    </fill>
    <fill>
      <patternFill patternType="solid">
        <fgColor rgb="FF66FFFF"/>
        <bgColor rgb="FF66FFFF"/>
      </patternFill>
    </fill>
    <fill>
      <patternFill patternType="solid">
        <fgColor rgb="FFFFCC99"/>
        <bgColor rgb="FFFFCC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0" fontId="3" fillId="0" borderId="0"/>
  </cellStyleXfs>
  <cellXfs count="58">
    <xf numFmtId="0" fontId="0" fillId="0" borderId="0" xfId="0"/>
    <xf numFmtId="164" fontId="4" fillId="0" borderId="1" xfId="1" applyNumberFormat="1" applyFont="1" applyBorder="1" applyAlignment="1">
      <alignment horizontal="center"/>
    </xf>
    <xf numFmtId="165" fontId="4" fillId="2" borderId="1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165" fontId="4" fillId="0" borderId="1" xfId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69" fontId="4" fillId="0" borderId="1" xfId="1" applyNumberFormat="1" applyFont="1" applyFill="1" applyBorder="1" applyAlignment="1">
      <alignment horizontal="center"/>
    </xf>
    <xf numFmtId="165" fontId="4" fillId="3" borderId="1" xfId="1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165" fontId="4" fillId="4" borderId="1" xfId="1" applyFont="1" applyFill="1" applyBorder="1" applyAlignment="1">
      <alignment horizontal="center"/>
    </xf>
    <xf numFmtId="165" fontId="4" fillId="5" borderId="1" xfId="1" applyFont="1" applyFill="1" applyBorder="1" applyAlignment="1">
      <alignment horizontal="center"/>
    </xf>
    <xf numFmtId="165" fontId="4" fillId="6" borderId="1" xfId="1" applyFont="1" applyFill="1" applyBorder="1" applyAlignment="1">
      <alignment horizontal="center"/>
    </xf>
    <xf numFmtId="165" fontId="4" fillId="7" borderId="1" xfId="1" applyFont="1" applyFill="1" applyBorder="1" applyAlignment="1">
      <alignment horizontal="center"/>
    </xf>
    <xf numFmtId="165" fontId="4" fillId="0" borderId="0" xfId="1" applyFont="1"/>
    <xf numFmtId="49" fontId="4" fillId="0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5" fontId="1" fillId="8" borderId="1" xfId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166" fontId="1" fillId="2" borderId="1" xfId="1" applyNumberFormat="1" applyFill="1" applyBorder="1" applyAlignment="1">
      <alignment horizontal="center"/>
    </xf>
    <xf numFmtId="167" fontId="1" fillId="2" borderId="1" xfId="1" applyNumberFormat="1" applyFill="1" applyBorder="1" applyAlignment="1">
      <alignment horizontal="center"/>
    </xf>
    <xf numFmtId="168" fontId="1" fillId="2" borderId="1" xfId="1" applyNumberFormat="1" applyFill="1" applyBorder="1" applyAlignment="1">
      <alignment horizontal="center"/>
    </xf>
    <xf numFmtId="2" fontId="1" fillId="2" borderId="1" xfId="1" applyNumberFormat="1" applyFill="1" applyBorder="1" applyAlignment="1">
      <alignment horizontal="center"/>
    </xf>
    <xf numFmtId="169" fontId="1" fillId="2" borderId="1" xfId="1" applyNumberFormat="1" applyFill="1" applyBorder="1" applyAlignment="1">
      <alignment horizontal="center"/>
    </xf>
    <xf numFmtId="164" fontId="1" fillId="3" borderId="1" xfId="1" applyNumberFormat="1" applyFill="1" applyBorder="1" applyAlignment="1">
      <alignment horizontal="center"/>
    </xf>
    <xf numFmtId="164" fontId="1" fillId="4" borderId="1" xfId="1" applyNumberFormat="1" applyFill="1" applyBorder="1" applyAlignment="1">
      <alignment horizontal="center"/>
    </xf>
    <xf numFmtId="164" fontId="1" fillId="5" borderId="1" xfId="1" applyNumberFormat="1" applyFill="1" applyBorder="1" applyAlignment="1">
      <alignment horizontal="center"/>
    </xf>
    <xf numFmtId="164" fontId="1" fillId="6" borderId="1" xfId="1" applyNumberFormat="1" applyFill="1" applyBorder="1" applyAlignment="1">
      <alignment horizontal="center"/>
    </xf>
    <xf numFmtId="164" fontId="1" fillId="7" borderId="1" xfId="1" applyNumberFormat="1" applyFill="1" applyBorder="1" applyAlignment="1">
      <alignment horizontal="center"/>
    </xf>
    <xf numFmtId="165" fontId="1" fillId="2" borderId="1" xfId="1" applyFill="1" applyBorder="1" applyAlignment="1">
      <alignment horizontal="center"/>
    </xf>
    <xf numFmtId="165" fontId="1" fillId="2" borderId="0" xfId="1" applyFill="1"/>
    <xf numFmtId="165" fontId="1" fillId="9" borderId="1" xfId="1" applyFill="1" applyBorder="1" applyAlignment="1">
      <alignment horizontal="center"/>
    </xf>
    <xf numFmtId="49" fontId="1" fillId="0" borderId="1" xfId="1" applyNumberFormat="1" applyFill="1" applyBorder="1" applyAlignment="1">
      <alignment horizontal="center"/>
    </xf>
    <xf numFmtId="165" fontId="1" fillId="10" borderId="1" xfId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6" fontId="1" fillId="0" borderId="1" xfId="1" applyNumberFormat="1" applyBorder="1" applyAlignment="1">
      <alignment horizontal="center"/>
    </xf>
    <xf numFmtId="167" fontId="1" fillId="0" borderId="1" xfId="1" applyNumberFormat="1" applyBorder="1" applyAlignment="1">
      <alignment horizontal="center"/>
    </xf>
    <xf numFmtId="168" fontId="1" fillId="0" borderId="1" xfId="1" applyNumberFormat="1" applyBorder="1" applyAlignment="1">
      <alignment horizontal="center"/>
    </xf>
    <xf numFmtId="2" fontId="1" fillId="0" borderId="1" xfId="1" applyNumberFormat="1" applyFill="1" applyBorder="1" applyAlignment="1">
      <alignment horizontal="center"/>
    </xf>
    <xf numFmtId="169" fontId="1" fillId="0" borderId="1" xfId="1" applyNumberFormat="1" applyFill="1" applyBorder="1" applyAlignment="1">
      <alignment horizontal="center"/>
    </xf>
    <xf numFmtId="168" fontId="1" fillId="0" borderId="1" xfId="1" applyNumberForma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165" fontId="1" fillId="0" borderId="0" xfId="1"/>
    <xf numFmtId="2" fontId="1" fillId="0" borderId="1" xfId="1" applyNumberFormat="1" applyBorder="1" applyAlignment="1">
      <alignment horizontal="center"/>
    </xf>
    <xf numFmtId="169" fontId="1" fillId="0" borderId="1" xfId="1" applyNumberFormat="1" applyBorder="1" applyAlignment="1">
      <alignment horizontal="center"/>
    </xf>
    <xf numFmtId="165" fontId="1" fillId="0" borderId="1" xfId="1" applyBorder="1" applyAlignment="1">
      <alignment horizontal="center"/>
    </xf>
    <xf numFmtId="165" fontId="1" fillId="11" borderId="1" xfId="1" applyFill="1" applyBorder="1" applyAlignment="1">
      <alignment horizontal="center"/>
    </xf>
    <xf numFmtId="165" fontId="1" fillId="10" borderId="1" xfId="1" applyFont="1" applyFill="1" applyBorder="1" applyAlignment="1" applyProtection="1">
      <alignment horizontal="center"/>
    </xf>
    <xf numFmtId="164" fontId="1" fillId="0" borderId="0" xfId="1" applyNumberFormat="1" applyFont="1" applyAlignment="1">
      <alignment horizontal="center"/>
    </xf>
    <xf numFmtId="165" fontId="1" fillId="2" borderId="0" xfId="1" applyFill="1" applyAlignment="1">
      <alignment horizontal="center"/>
    </xf>
    <xf numFmtId="49" fontId="1" fillId="0" borderId="0" xfId="1" applyNumberFormat="1" applyFill="1" applyAlignment="1">
      <alignment horizontal="center"/>
    </xf>
    <xf numFmtId="165" fontId="1" fillId="0" borderId="0" xfId="1" applyAlignment="1">
      <alignment horizontal="center"/>
    </xf>
    <xf numFmtId="167" fontId="1" fillId="0" borderId="0" xfId="1" applyNumberFormat="1" applyAlignment="1">
      <alignment horizontal="center"/>
    </xf>
    <xf numFmtId="168" fontId="1" fillId="0" borderId="0" xfId="1" applyNumberFormat="1" applyAlignment="1">
      <alignment horizontal="center"/>
    </xf>
    <xf numFmtId="169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165" fontId="1" fillId="2" borderId="0" xfId="1" applyFill="1" applyAlignment="1">
      <alignment horizontal="left"/>
    </xf>
    <xf numFmtId="164" fontId="1" fillId="0" borderId="1" xfId="1" applyNumberFormat="1" applyFont="1" applyFill="1" applyBorder="1" applyAlignment="1">
      <alignment horizontal="left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8"/>
  <sheetViews>
    <sheetView tabSelected="1" workbookViewId="0"/>
  </sheetViews>
  <sheetFormatPr defaultRowHeight="14.05" x14ac:dyDescent="0.55000000000000004"/>
  <cols>
    <col min="1" max="1" width="4.234375" style="48" customWidth="1"/>
    <col min="2" max="2" width="32.33203125" style="49" customWidth="1"/>
    <col min="3" max="3" width="4.09375" style="50" customWidth="1"/>
    <col min="4" max="4" width="7.234375" style="51" customWidth="1"/>
    <col min="5" max="5" width="6.7109375" style="52" customWidth="1"/>
    <col min="6" max="6" width="7.28515625" style="52" customWidth="1"/>
    <col min="7" max="7" width="5.80859375" style="52" customWidth="1"/>
    <col min="8" max="8" width="4.90234375" style="52" customWidth="1"/>
    <col min="9" max="9" width="8.6640625" style="51" customWidth="1"/>
    <col min="10" max="10" width="6.90234375" style="51" customWidth="1"/>
    <col min="11" max="11" width="8.37890625" style="51" customWidth="1"/>
    <col min="12" max="12" width="6.5703125" style="51" customWidth="1"/>
    <col min="13" max="13" width="7.90234375" style="51" customWidth="1"/>
    <col min="14" max="14" width="5.80859375" style="53" customWidth="1"/>
    <col min="15" max="15" width="7.5703125" style="54" customWidth="1"/>
    <col min="16" max="16" width="4.140625" style="54" customWidth="1"/>
    <col min="17" max="17" width="6.37890625" style="53" customWidth="1"/>
    <col min="18" max="18" width="7.90234375" style="51" customWidth="1"/>
    <col min="19" max="19" width="4.90234375" style="51" customWidth="1"/>
    <col min="20" max="20" width="6.47265625" style="51" customWidth="1"/>
    <col min="21" max="21" width="4.90234375" style="51" customWidth="1"/>
    <col min="22" max="22" width="7.90234375" style="51" customWidth="1"/>
    <col min="23" max="23" width="4.90234375" style="51" customWidth="1"/>
    <col min="24" max="24" width="6.1875" style="51" customWidth="1"/>
    <col min="25" max="25" width="6.09375" style="54" customWidth="1"/>
    <col min="26" max="26" width="7.37890625" style="51" customWidth="1"/>
    <col min="27" max="27" width="4.140625" style="54" customWidth="1"/>
    <col min="28" max="28" width="4.42578125" style="51" customWidth="1"/>
    <col min="29" max="1024" width="7.6640625" style="42" customWidth="1"/>
  </cols>
  <sheetData>
    <row r="1" spans="1:28" s="14" customFormat="1" ht="16.8" x14ac:dyDescent="0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6" t="s">
        <v>12</v>
      </c>
      <c r="O1" s="7" t="s">
        <v>13</v>
      </c>
      <c r="P1" s="7" t="s">
        <v>14</v>
      </c>
      <c r="Q1" s="6" t="s">
        <v>15</v>
      </c>
      <c r="R1" s="8" t="s">
        <v>16</v>
      </c>
      <c r="S1" s="9" t="s">
        <v>17</v>
      </c>
      <c r="T1" s="10" t="s">
        <v>18</v>
      </c>
      <c r="U1" s="9" t="s">
        <v>19</v>
      </c>
      <c r="V1" s="11" t="s">
        <v>20</v>
      </c>
      <c r="W1" s="9" t="s">
        <v>21</v>
      </c>
      <c r="X1" s="12" t="s">
        <v>22</v>
      </c>
      <c r="Y1" s="7" t="s">
        <v>23</v>
      </c>
      <c r="Z1" s="13" t="s">
        <v>24</v>
      </c>
      <c r="AA1" s="7" t="s">
        <v>25</v>
      </c>
      <c r="AB1" s="9" t="s">
        <v>26</v>
      </c>
    </row>
    <row r="2" spans="1:28" s="14" customFormat="1" ht="16.5" x14ac:dyDescent="0.55000000000000004">
      <c r="A2" s="57" t="s">
        <v>27</v>
      </c>
      <c r="B2" s="57"/>
      <c r="C2" s="15"/>
      <c r="D2" s="2" t="s">
        <v>28</v>
      </c>
      <c r="E2" s="5"/>
      <c r="F2" s="5"/>
      <c r="G2" s="5" t="s">
        <v>29</v>
      </c>
      <c r="H2" s="5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6" t="s">
        <v>34</v>
      </c>
      <c r="O2" s="7" t="s">
        <v>33</v>
      </c>
      <c r="P2" s="7" t="s">
        <v>32</v>
      </c>
      <c r="Q2" s="6" t="s">
        <v>32</v>
      </c>
      <c r="R2" s="8" t="s">
        <v>36</v>
      </c>
      <c r="S2" s="9" t="s">
        <v>32</v>
      </c>
      <c r="T2" s="10" t="s">
        <v>36</v>
      </c>
      <c r="U2" s="9" t="s">
        <v>32</v>
      </c>
      <c r="V2" s="11" t="s">
        <v>36</v>
      </c>
      <c r="W2" s="9" t="s">
        <v>32</v>
      </c>
      <c r="X2" s="12" t="s">
        <v>36</v>
      </c>
      <c r="Y2" s="7" t="s">
        <v>32</v>
      </c>
      <c r="Z2" s="13" t="s">
        <v>36</v>
      </c>
      <c r="AA2" s="7" t="s">
        <v>32</v>
      </c>
      <c r="AB2" s="9" t="s">
        <v>32</v>
      </c>
    </row>
    <row r="3" spans="1:28" s="30" customFormat="1" ht="14.4" x14ac:dyDescent="0.55000000000000004">
      <c r="A3" s="16">
        <v>1</v>
      </c>
      <c r="B3" s="17" t="s">
        <v>37</v>
      </c>
      <c r="C3" s="18" t="s">
        <v>38</v>
      </c>
      <c r="D3" s="19">
        <v>92.061000000000007</v>
      </c>
      <c r="E3" s="20">
        <v>41.072299999999998</v>
      </c>
      <c r="F3" s="20">
        <v>-78.097200000000001</v>
      </c>
      <c r="G3" s="21">
        <v>274</v>
      </c>
      <c r="H3" s="21"/>
      <c r="I3" s="21">
        <v>27.9</v>
      </c>
      <c r="J3" s="21">
        <v>6.36</v>
      </c>
      <c r="K3" s="21">
        <v>718</v>
      </c>
      <c r="L3" s="21">
        <v>3.92</v>
      </c>
      <c r="M3" s="21"/>
      <c r="N3" s="22">
        <v>4.0999999999999996</v>
      </c>
      <c r="O3" s="23">
        <v>708</v>
      </c>
      <c r="P3" s="23">
        <v>0</v>
      </c>
      <c r="Q3" s="21">
        <v>29</v>
      </c>
      <c r="R3" s="24">
        <f>D3*448.8*Q3*0.01202</f>
        <v>14402.271772944001</v>
      </c>
      <c r="S3" s="21">
        <v>0.35</v>
      </c>
      <c r="T3" s="25">
        <f>D3*448.8*S3*0.01202</f>
        <v>173.8205213976</v>
      </c>
      <c r="U3" s="21">
        <v>2.4</v>
      </c>
      <c r="V3" s="26">
        <f>D3*448.8*U3*0.01202</f>
        <v>1191.9121467264001</v>
      </c>
      <c r="W3" s="21">
        <v>1.66</v>
      </c>
      <c r="X3" s="27">
        <f>D3*448.8*W3*0.01202</f>
        <v>824.40590148575995</v>
      </c>
      <c r="Y3" s="23">
        <v>313</v>
      </c>
      <c r="Z3" s="28">
        <f>D3*448.8*Y3*0.01202</f>
        <v>155445.209135568</v>
      </c>
      <c r="AA3" s="23">
        <v>2</v>
      </c>
      <c r="AB3" s="29">
        <v>458</v>
      </c>
    </row>
    <row r="4" spans="1:28" s="30" customFormat="1" ht="14.4" x14ac:dyDescent="0.55000000000000004">
      <c r="A4" s="16"/>
      <c r="B4" s="31" t="s">
        <v>39</v>
      </c>
      <c r="C4" s="32"/>
      <c r="D4" s="19"/>
      <c r="E4" s="20"/>
      <c r="F4" s="20"/>
      <c r="G4" s="21">
        <v>3.23</v>
      </c>
      <c r="H4" s="21">
        <v>1.18</v>
      </c>
      <c r="I4" s="21"/>
      <c r="J4" s="21"/>
      <c r="K4" s="21"/>
      <c r="L4" s="21"/>
      <c r="M4" s="21"/>
      <c r="N4" s="22"/>
      <c r="O4" s="23"/>
      <c r="P4" s="23"/>
      <c r="Q4" s="21"/>
      <c r="R4" s="24">
        <v>1406</v>
      </c>
      <c r="S4" s="21"/>
      <c r="T4" s="25">
        <v>0</v>
      </c>
      <c r="U4" s="21"/>
      <c r="V4" s="26">
        <v>199</v>
      </c>
      <c r="W4" s="21"/>
      <c r="X4" s="27">
        <v>137</v>
      </c>
      <c r="Y4" s="23"/>
      <c r="Z4" s="28">
        <v>27743</v>
      </c>
      <c r="AA4" s="23"/>
      <c r="AB4" s="29"/>
    </row>
    <row r="5" spans="1:28" s="30" customFormat="1" ht="14.4" x14ac:dyDescent="0.55000000000000004">
      <c r="A5" s="16">
        <v>8</v>
      </c>
      <c r="B5" s="33" t="s">
        <v>40</v>
      </c>
      <c r="C5" s="18" t="s">
        <v>38</v>
      </c>
      <c r="D5" s="19">
        <v>2E-3</v>
      </c>
      <c r="E5" s="20">
        <v>41.059199999999997</v>
      </c>
      <c r="F5" s="20">
        <v>-78.091499999999996</v>
      </c>
      <c r="G5" s="21">
        <v>0.42</v>
      </c>
      <c r="H5" s="21">
        <f t="shared" ref="H5:H10" si="0">G5/274*100</f>
        <v>0.15328467153284669</v>
      </c>
      <c r="I5" s="21">
        <v>18.8</v>
      </c>
      <c r="J5" s="21">
        <v>6.61</v>
      </c>
      <c r="K5" s="21">
        <v>171.7</v>
      </c>
      <c r="L5" s="21">
        <v>5.53</v>
      </c>
      <c r="M5" s="21"/>
      <c r="N5" s="22">
        <v>6</v>
      </c>
      <c r="O5" s="23">
        <v>248</v>
      </c>
      <c r="P5" s="23">
        <v>2</v>
      </c>
      <c r="Q5" s="21">
        <v>11</v>
      </c>
      <c r="R5" s="24">
        <f t="shared" ref="R5:R11" si="1">D5*448.8*Q5*0.01202</f>
        <v>0.11868067200000001</v>
      </c>
      <c r="S5" s="21">
        <v>0.3</v>
      </c>
      <c r="T5" s="25">
        <f t="shared" ref="T5:T11" si="2">D5*448.8*S5*0.01202</f>
        <v>3.2367456000000003E-3</v>
      </c>
      <c r="U5" s="21">
        <v>0.04</v>
      </c>
      <c r="V5" s="26">
        <f t="shared" ref="V5:V11" si="3">D5*448.8*U5*0.01202</f>
        <v>4.3156608000000004E-4</v>
      </c>
      <c r="W5" s="21">
        <v>0.1</v>
      </c>
      <c r="X5" s="27">
        <f t="shared" ref="X5:X11" si="4">D5*448.8*W5*0.01202</f>
        <v>1.0789152E-3</v>
      </c>
      <c r="Y5" s="23">
        <v>103</v>
      </c>
      <c r="Z5" s="28">
        <f t="shared" ref="Z5:Z11" si="5">D5*448.8*Y5*0.01202</f>
        <v>1.111282656</v>
      </c>
      <c r="AA5" s="23">
        <v>9</v>
      </c>
      <c r="AB5" s="29">
        <v>147</v>
      </c>
    </row>
    <row r="6" spans="1:28" s="30" customFormat="1" ht="14.4" x14ac:dyDescent="0.55000000000000004">
      <c r="A6" s="16">
        <v>9</v>
      </c>
      <c r="B6" s="33" t="s">
        <v>40</v>
      </c>
      <c r="C6" s="18" t="s">
        <v>38</v>
      </c>
      <c r="D6" s="19">
        <v>0.114</v>
      </c>
      <c r="E6" s="20">
        <v>41.060499999999998</v>
      </c>
      <c r="F6" s="20">
        <v>-78.075900000000004</v>
      </c>
      <c r="G6" s="21">
        <v>0.98</v>
      </c>
      <c r="H6" s="21">
        <f t="shared" si="0"/>
        <v>0.35766423357664234</v>
      </c>
      <c r="I6" s="21">
        <v>17.3</v>
      </c>
      <c r="J6" s="21">
        <v>8</v>
      </c>
      <c r="K6" s="21">
        <v>32.200000000000003</v>
      </c>
      <c r="L6" s="21">
        <v>5.05</v>
      </c>
      <c r="M6" s="21"/>
      <c r="N6" s="22">
        <v>6</v>
      </c>
      <c r="O6" s="23">
        <v>43</v>
      </c>
      <c r="P6" s="23">
        <v>2</v>
      </c>
      <c r="Q6" s="21">
        <v>10</v>
      </c>
      <c r="R6" s="24">
        <f t="shared" si="1"/>
        <v>6.1498166400000001</v>
      </c>
      <c r="S6" s="21">
        <v>0.16</v>
      </c>
      <c r="T6" s="25">
        <f t="shared" si="2"/>
        <v>9.8397066240000011E-2</v>
      </c>
      <c r="U6" s="21">
        <v>0.03</v>
      </c>
      <c r="V6" s="26">
        <f t="shared" si="3"/>
        <v>1.844944992E-2</v>
      </c>
      <c r="W6" s="21">
        <v>0.05</v>
      </c>
      <c r="X6" s="27">
        <f t="shared" si="4"/>
        <v>3.0749083200000003E-2</v>
      </c>
      <c r="Y6" s="23">
        <v>10</v>
      </c>
      <c r="Z6" s="28">
        <f t="shared" si="5"/>
        <v>6.1498166400000001</v>
      </c>
      <c r="AA6" s="23">
        <v>2</v>
      </c>
      <c r="AB6" s="29">
        <v>24</v>
      </c>
    </row>
    <row r="7" spans="1:28" s="30" customFormat="1" ht="14.4" x14ac:dyDescent="0.55000000000000004">
      <c r="A7" s="16">
        <v>10</v>
      </c>
      <c r="B7" s="33" t="s">
        <v>41</v>
      </c>
      <c r="C7" s="18" t="s">
        <v>38</v>
      </c>
      <c r="D7" s="19">
        <v>2E-3</v>
      </c>
      <c r="E7" s="20">
        <v>41.057400000000001</v>
      </c>
      <c r="F7" s="20">
        <v>-78.074299999999994</v>
      </c>
      <c r="G7" s="21">
        <v>1.02</v>
      </c>
      <c r="H7" s="21">
        <f t="shared" si="0"/>
        <v>0.37226277372262773</v>
      </c>
      <c r="I7" s="21">
        <v>17.600000000000001</v>
      </c>
      <c r="J7" s="21">
        <v>7.3</v>
      </c>
      <c r="K7" s="21">
        <v>165.8</v>
      </c>
      <c r="L7" s="21">
        <v>4.1900000000000004</v>
      </c>
      <c r="M7" s="21"/>
      <c r="N7" s="22">
        <v>4.5</v>
      </c>
      <c r="O7" s="23">
        <v>194</v>
      </c>
      <c r="P7" s="23">
        <v>0</v>
      </c>
      <c r="Q7" s="21">
        <v>19</v>
      </c>
      <c r="R7" s="24">
        <f t="shared" si="1"/>
        <v>0.20499388800000001</v>
      </c>
      <c r="S7" s="21">
        <v>0.05</v>
      </c>
      <c r="T7" s="25">
        <f t="shared" si="2"/>
        <v>5.3945760000000001E-4</v>
      </c>
      <c r="U7" s="21">
        <v>0.64</v>
      </c>
      <c r="V7" s="26">
        <f t="shared" si="3"/>
        <v>6.9050572800000007E-3</v>
      </c>
      <c r="W7" s="21">
        <v>0.89</v>
      </c>
      <c r="X7" s="27">
        <f t="shared" si="4"/>
        <v>9.6023452800000006E-3</v>
      </c>
      <c r="Y7" s="23">
        <v>75</v>
      </c>
      <c r="Z7" s="28">
        <f t="shared" si="5"/>
        <v>0.80918640000000008</v>
      </c>
      <c r="AA7" s="23">
        <v>3</v>
      </c>
      <c r="AB7" s="29">
        <v>114</v>
      </c>
    </row>
    <row r="8" spans="1:28" s="30" customFormat="1" ht="14.4" x14ac:dyDescent="0.55000000000000004">
      <c r="A8" s="16">
        <v>11</v>
      </c>
      <c r="B8" s="33" t="s">
        <v>40</v>
      </c>
      <c r="C8" s="18" t="s">
        <v>38</v>
      </c>
      <c r="D8" s="19">
        <v>3.5999999999999997E-2</v>
      </c>
      <c r="E8" s="20">
        <v>41.049300000000002</v>
      </c>
      <c r="F8" s="20">
        <v>-78.070800000000006</v>
      </c>
      <c r="G8" s="21">
        <v>0.28000000000000003</v>
      </c>
      <c r="H8" s="21">
        <f t="shared" si="0"/>
        <v>0.10218978102189782</v>
      </c>
      <c r="I8" s="21">
        <v>19.399999999999999</v>
      </c>
      <c r="J8" s="21">
        <v>8.1999999999999993</v>
      </c>
      <c r="K8" s="21">
        <v>234.8</v>
      </c>
      <c r="L8" s="21">
        <v>5.03</v>
      </c>
      <c r="M8" s="21"/>
      <c r="N8" s="22">
        <v>5.8</v>
      </c>
      <c r="O8" s="23">
        <v>229</v>
      </c>
      <c r="P8" s="23">
        <v>2</v>
      </c>
      <c r="Q8" s="21">
        <v>20</v>
      </c>
      <c r="R8" s="24">
        <f t="shared" si="1"/>
        <v>3.8840947200000002</v>
      </c>
      <c r="S8" s="21">
        <v>4.42</v>
      </c>
      <c r="T8" s="25">
        <f t="shared" si="2"/>
        <v>0.85838493311999997</v>
      </c>
      <c r="U8" s="21">
        <v>1.48</v>
      </c>
      <c r="V8" s="26">
        <f t="shared" si="3"/>
        <v>0.28742300927999997</v>
      </c>
      <c r="W8" s="21">
        <v>0.05</v>
      </c>
      <c r="X8" s="27">
        <f t="shared" si="4"/>
        <v>9.7102368000000008E-3</v>
      </c>
      <c r="Y8" s="23">
        <v>97</v>
      </c>
      <c r="Z8" s="28">
        <f t="shared" si="5"/>
        <v>18.837859392000002</v>
      </c>
      <c r="AA8" s="23">
        <v>3</v>
      </c>
      <c r="AB8" s="29">
        <v>147</v>
      </c>
    </row>
    <row r="9" spans="1:28" s="30" customFormat="1" ht="14.4" x14ac:dyDescent="0.55000000000000004">
      <c r="A9" s="16">
        <v>12</v>
      </c>
      <c r="B9" s="33" t="s">
        <v>42</v>
      </c>
      <c r="C9" s="18" t="s">
        <v>38</v>
      </c>
      <c r="D9" s="19">
        <v>0.72299999999999998</v>
      </c>
      <c r="E9" s="20">
        <v>41.052100000000003</v>
      </c>
      <c r="F9" s="20">
        <v>-78.058999999999997</v>
      </c>
      <c r="G9" s="21">
        <v>4.37</v>
      </c>
      <c r="H9" s="21">
        <f t="shared" si="0"/>
        <v>1.5948905109489053</v>
      </c>
      <c r="I9" s="21">
        <v>17.3</v>
      </c>
      <c r="J9" s="21">
        <v>7.7</v>
      </c>
      <c r="K9" s="21">
        <v>748</v>
      </c>
      <c r="L9" s="21">
        <v>3.36</v>
      </c>
      <c r="M9" s="21"/>
      <c r="N9" s="22">
        <v>3.5</v>
      </c>
      <c r="O9" s="23">
        <v>896</v>
      </c>
      <c r="P9" s="23">
        <v>0</v>
      </c>
      <c r="Q9" s="21">
        <v>49</v>
      </c>
      <c r="R9" s="24">
        <f t="shared" si="1"/>
        <v>191.11364395199999</v>
      </c>
      <c r="S9" s="21">
        <v>2.0499999999999998</v>
      </c>
      <c r="T9" s="25">
        <f t="shared" si="2"/>
        <v>7.9955708183999992</v>
      </c>
      <c r="U9" s="21">
        <v>7.45</v>
      </c>
      <c r="V9" s="26">
        <f t="shared" si="3"/>
        <v>29.057074437600001</v>
      </c>
      <c r="W9" s="21">
        <v>1.63</v>
      </c>
      <c r="X9" s="27">
        <f t="shared" si="4"/>
        <v>6.3574538702399987</v>
      </c>
      <c r="Y9" s="23">
        <v>398</v>
      </c>
      <c r="Z9" s="28">
        <f t="shared" si="5"/>
        <v>1552.3108223039999</v>
      </c>
      <c r="AA9" s="23">
        <v>3</v>
      </c>
      <c r="AB9" s="29">
        <v>586</v>
      </c>
    </row>
    <row r="10" spans="1:28" s="30" customFormat="1" ht="14.4" x14ac:dyDescent="0.55000000000000004">
      <c r="A10" s="16">
        <v>13</v>
      </c>
      <c r="B10" s="33" t="s">
        <v>43</v>
      </c>
      <c r="C10" s="18" t="s">
        <v>38</v>
      </c>
      <c r="D10" s="19">
        <v>15.268000000000001</v>
      </c>
      <c r="E10" s="20">
        <v>41.036200000000001</v>
      </c>
      <c r="F10" s="20">
        <v>-78.056600000000003</v>
      </c>
      <c r="G10" s="21">
        <v>55.7</v>
      </c>
      <c r="H10" s="21">
        <f t="shared" si="0"/>
        <v>20.328467153284674</v>
      </c>
      <c r="I10" s="21">
        <v>21.1</v>
      </c>
      <c r="J10" s="21"/>
      <c r="K10" s="21">
        <v>205.1</v>
      </c>
      <c r="L10" s="21">
        <v>6.38</v>
      </c>
      <c r="M10" s="21">
        <v>0.56000000000000005</v>
      </c>
      <c r="N10" s="22">
        <v>6</v>
      </c>
      <c r="O10" s="23">
        <v>227</v>
      </c>
      <c r="P10" s="23">
        <v>3</v>
      </c>
      <c r="Q10" s="21">
        <v>13</v>
      </c>
      <c r="R10" s="24">
        <f t="shared" si="1"/>
        <v>1070.7370227839999</v>
      </c>
      <c r="S10" s="21">
        <v>1.51</v>
      </c>
      <c r="T10" s="25">
        <f t="shared" si="2"/>
        <v>124.37022341567999</v>
      </c>
      <c r="U10" s="21">
        <v>1.18</v>
      </c>
      <c r="V10" s="26">
        <f t="shared" si="3"/>
        <v>97.189975914239994</v>
      </c>
      <c r="W10" s="21">
        <v>0.33</v>
      </c>
      <c r="X10" s="27">
        <f t="shared" si="4"/>
        <v>27.180247501440004</v>
      </c>
      <c r="Y10" s="23">
        <v>78</v>
      </c>
      <c r="Z10" s="28">
        <f t="shared" si="5"/>
        <v>6424.4221367039991</v>
      </c>
      <c r="AA10" s="23">
        <v>7</v>
      </c>
      <c r="AB10" s="29">
        <v>128</v>
      </c>
    </row>
    <row r="11" spans="1:28" s="30" customFormat="1" ht="14.4" x14ac:dyDescent="0.55000000000000004">
      <c r="A11" s="16">
        <v>2</v>
      </c>
      <c r="B11" s="17" t="s">
        <v>44</v>
      </c>
      <c r="C11" s="18" t="s">
        <v>38</v>
      </c>
      <c r="D11" s="19">
        <v>65.858000000000004</v>
      </c>
      <c r="E11" s="20">
        <v>41.036700000000003</v>
      </c>
      <c r="F11" s="20">
        <v>-78.058400000000006</v>
      </c>
      <c r="G11" s="21">
        <v>208</v>
      </c>
      <c r="H11" s="21"/>
      <c r="I11" s="21">
        <v>23.3</v>
      </c>
      <c r="J11" s="21">
        <v>8.25</v>
      </c>
      <c r="K11" s="21">
        <v>737</v>
      </c>
      <c r="L11" s="21">
        <v>3.74</v>
      </c>
      <c r="M11" s="21">
        <v>0.02</v>
      </c>
      <c r="N11" s="22">
        <v>4</v>
      </c>
      <c r="O11" s="23">
        <v>778</v>
      </c>
      <c r="P11" s="23">
        <v>0</v>
      </c>
      <c r="Q11" s="21">
        <v>33</v>
      </c>
      <c r="R11" s="24">
        <f t="shared" si="1"/>
        <v>11724.107544864</v>
      </c>
      <c r="S11" s="21">
        <v>0.51</v>
      </c>
      <c r="T11" s="25">
        <f t="shared" si="2"/>
        <v>181.19075296608003</v>
      </c>
      <c r="U11" s="21">
        <v>2.44</v>
      </c>
      <c r="V11" s="26">
        <f t="shared" si="3"/>
        <v>866.87340634752002</v>
      </c>
      <c r="W11" s="21">
        <v>1.84</v>
      </c>
      <c r="X11" s="27">
        <f t="shared" si="4"/>
        <v>653.70781462272009</v>
      </c>
      <c r="Y11" s="23">
        <v>355</v>
      </c>
      <c r="Z11" s="28">
        <f t="shared" si="5"/>
        <v>126122.97510384</v>
      </c>
      <c r="AA11" s="23">
        <v>2</v>
      </c>
      <c r="AB11" s="29">
        <v>518</v>
      </c>
    </row>
    <row r="12" spans="1:28" s="30" customFormat="1" ht="14.4" x14ac:dyDescent="0.55000000000000004">
      <c r="A12" s="16"/>
      <c r="B12" s="31" t="s">
        <v>45</v>
      </c>
      <c r="C12" s="32"/>
      <c r="D12" s="19"/>
      <c r="E12" s="20"/>
      <c r="F12" s="20"/>
      <c r="G12" s="21">
        <v>4.47</v>
      </c>
      <c r="H12" s="21">
        <v>1.63</v>
      </c>
      <c r="I12" s="21"/>
      <c r="J12" s="21"/>
      <c r="K12" s="21"/>
      <c r="L12" s="21"/>
      <c r="M12" s="21"/>
      <c r="N12" s="22"/>
      <c r="O12" s="23"/>
      <c r="P12" s="23"/>
      <c r="Q12" s="21"/>
      <c r="R12" s="24">
        <v>0</v>
      </c>
      <c r="S12" s="21"/>
      <c r="T12" s="25">
        <v>0</v>
      </c>
      <c r="U12" s="21"/>
      <c r="V12" s="26">
        <v>27</v>
      </c>
      <c r="W12" s="21"/>
      <c r="X12" s="27">
        <v>0</v>
      </c>
      <c r="Y12" s="23"/>
      <c r="Z12" s="28">
        <v>0</v>
      </c>
      <c r="AA12" s="23"/>
      <c r="AB12" s="29"/>
    </row>
    <row r="13" spans="1:28" ht="14.4" x14ac:dyDescent="0.55000000000000004">
      <c r="A13" s="34">
        <v>14</v>
      </c>
      <c r="B13" s="33" t="s">
        <v>46</v>
      </c>
      <c r="C13" s="18" t="s">
        <v>38</v>
      </c>
      <c r="D13" s="35">
        <v>0.2</v>
      </c>
      <c r="E13" s="36">
        <v>41.030500000000004</v>
      </c>
      <c r="F13" s="36">
        <v>-78.081599999999995</v>
      </c>
      <c r="G13" s="37">
        <v>1.67</v>
      </c>
      <c r="H13" s="37">
        <f t="shared" ref="H13:H20" si="6">G13/274*100</f>
        <v>0.60948905109489049</v>
      </c>
      <c r="I13" s="37">
        <v>19</v>
      </c>
      <c r="J13" s="37"/>
      <c r="K13" s="37">
        <v>158.4</v>
      </c>
      <c r="L13" s="37">
        <v>6</v>
      </c>
      <c r="M13" s="37">
        <v>0</v>
      </c>
      <c r="N13" s="38">
        <v>6.1</v>
      </c>
      <c r="O13" s="39">
        <v>182</v>
      </c>
      <c r="P13" s="39">
        <v>3</v>
      </c>
      <c r="Q13" s="40">
        <v>13</v>
      </c>
      <c r="R13" s="24">
        <f>D13*448.8*Q13*0.01202</f>
        <v>14.0258976</v>
      </c>
      <c r="S13" s="40">
        <v>0.05</v>
      </c>
      <c r="T13" s="25">
        <f>D13*448.8*S13*0.01202</f>
        <v>5.3945760000000002E-2</v>
      </c>
      <c r="U13" s="40">
        <v>0.02</v>
      </c>
      <c r="V13" s="26">
        <f>D13*448.8*U13*0.01202</f>
        <v>2.1578304E-2</v>
      </c>
      <c r="W13" s="40">
        <v>0.05</v>
      </c>
      <c r="X13" s="27">
        <f>D13*448.8*W13*0.01202</f>
        <v>5.3945760000000002E-2</v>
      </c>
      <c r="Y13" s="39">
        <v>48</v>
      </c>
      <c r="Z13" s="28">
        <f>D13*448.8*Y13*0.01202</f>
        <v>51.787929600000005</v>
      </c>
      <c r="AA13" s="39">
        <v>3</v>
      </c>
      <c r="AB13" s="41">
        <v>94</v>
      </c>
    </row>
    <row r="14" spans="1:28" ht="14.4" x14ac:dyDescent="0.55000000000000004">
      <c r="A14" s="34">
        <v>15</v>
      </c>
      <c r="B14" s="33" t="s">
        <v>47</v>
      </c>
      <c r="C14" s="18" t="s">
        <v>38</v>
      </c>
      <c r="D14" s="35">
        <v>0.25</v>
      </c>
      <c r="E14" s="36">
        <v>41.029200000000003</v>
      </c>
      <c r="F14" s="36">
        <v>-78.080399999999997</v>
      </c>
      <c r="G14" s="37">
        <v>0.66</v>
      </c>
      <c r="H14" s="37">
        <f t="shared" si="6"/>
        <v>0.24087591240875914</v>
      </c>
      <c r="I14" s="37">
        <v>19.600000000000001</v>
      </c>
      <c r="J14" s="37"/>
      <c r="K14" s="37">
        <v>1078</v>
      </c>
      <c r="L14" s="37">
        <v>3.02</v>
      </c>
      <c r="M14" s="37">
        <v>0</v>
      </c>
      <c r="N14" s="38">
        <v>3.3</v>
      </c>
      <c r="O14" s="39">
        <v>1100</v>
      </c>
      <c r="P14" s="39">
        <v>0</v>
      </c>
      <c r="Q14" s="40">
        <v>82</v>
      </c>
      <c r="R14" s="24">
        <f>D14*448.8*Q14*0.01202</f>
        <v>110.58880799999999</v>
      </c>
      <c r="S14" s="40">
        <v>1.08</v>
      </c>
      <c r="T14" s="25">
        <f>D14*448.8*S14*0.01202</f>
        <v>1.4565355200000001</v>
      </c>
      <c r="U14" s="40">
        <v>12.03</v>
      </c>
      <c r="V14" s="26">
        <f>D14*448.8*U14*0.01202</f>
        <v>16.224187319999999</v>
      </c>
      <c r="W14" s="40">
        <v>4.0999999999999996</v>
      </c>
      <c r="X14" s="27">
        <f>D14*448.8*W14*0.01202</f>
        <v>5.5294403999999995</v>
      </c>
      <c r="Y14" s="39">
        <v>509</v>
      </c>
      <c r="Z14" s="28">
        <f>D14*448.8*Y14*0.01202</f>
        <v>686.45979599999998</v>
      </c>
      <c r="AA14" s="39">
        <v>4</v>
      </c>
      <c r="AB14" s="41">
        <v>777</v>
      </c>
    </row>
    <row r="15" spans="1:28" ht="14.4" x14ac:dyDescent="0.55000000000000004">
      <c r="A15" s="34">
        <v>16</v>
      </c>
      <c r="B15" s="33" t="s">
        <v>40</v>
      </c>
      <c r="C15" s="18" t="s">
        <v>38</v>
      </c>
      <c r="D15" s="35">
        <v>0.15</v>
      </c>
      <c r="E15" s="36">
        <v>41.021700000000003</v>
      </c>
      <c r="F15" s="36">
        <v>-78.076099999999997</v>
      </c>
      <c r="G15" s="37">
        <v>0.48</v>
      </c>
      <c r="H15" s="37">
        <f t="shared" si="6"/>
        <v>0.1751824817518248</v>
      </c>
      <c r="I15" s="37">
        <v>18.3</v>
      </c>
      <c r="J15" s="37">
        <v>9.07</v>
      </c>
      <c r="K15" s="37">
        <v>621</v>
      </c>
      <c r="L15" s="37">
        <v>3.13</v>
      </c>
      <c r="M15" s="37">
        <v>0</v>
      </c>
      <c r="N15" s="38">
        <v>3.4</v>
      </c>
      <c r="O15" s="39">
        <v>682</v>
      </c>
      <c r="P15" s="39">
        <v>0</v>
      </c>
      <c r="Q15" s="40">
        <v>60</v>
      </c>
      <c r="R15" s="24">
        <f>D15*448.8*Q15*0.01202</f>
        <v>48.551183999999992</v>
      </c>
      <c r="S15" s="40">
        <v>0.68</v>
      </c>
      <c r="T15" s="25">
        <f>D15*448.8*S15*0.01202</f>
        <v>0.55024675199999995</v>
      </c>
      <c r="U15" s="40">
        <v>3.45</v>
      </c>
      <c r="V15" s="26">
        <f>D15*448.8*U15*0.01202</f>
        <v>2.7916930799999999</v>
      </c>
      <c r="W15" s="40">
        <v>3.99</v>
      </c>
      <c r="X15" s="27">
        <f>D15*448.8*W15*0.01202</f>
        <v>3.2286537359999996</v>
      </c>
      <c r="Y15" s="39">
        <v>274</v>
      </c>
      <c r="Z15" s="28">
        <f>D15*448.8*Y15*0.01202</f>
        <v>221.71707359999994</v>
      </c>
      <c r="AA15" s="39">
        <v>2</v>
      </c>
      <c r="AB15" s="41">
        <v>407</v>
      </c>
    </row>
    <row r="16" spans="1:28" ht="14.4" x14ac:dyDescent="0.55000000000000004">
      <c r="A16" s="34">
        <v>17</v>
      </c>
      <c r="B16" s="33" t="s">
        <v>40</v>
      </c>
      <c r="C16" s="18" t="s">
        <v>38</v>
      </c>
      <c r="D16" s="35">
        <v>0</v>
      </c>
      <c r="E16" s="36">
        <v>41.014800000000001</v>
      </c>
      <c r="F16" s="36">
        <v>-78.070499999999996</v>
      </c>
      <c r="G16" s="37">
        <v>0.24</v>
      </c>
      <c r="H16" s="37">
        <f t="shared" si="6"/>
        <v>8.7591240875912399E-2</v>
      </c>
      <c r="I16" s="37"/>
      <c r="J16" s="37"/>
      <c r="K16" s="37"/>
      <c r="L16" s="37"/>
      <c r="M16" s="37"/>
      <c r="N16" s="43"/>
      <c r="O16" s="44"/>
      <c r="P16" s="44"/>
      <c r="Q16" s="37"/>
      <c r="R16" s="24"/>
      <c r="S16" s="37"/>
      <c r="T16" s="25"/>
      <c r="U16" s="37"/>
      <c r="V16" s="26"/>
      <c r="W16" s="37"/>
      <c r="X16" s="27"/>
      <c r="Y16" s="44"/>
      <c r="Z16" s="28"/>
      <c r="AA16" s="44"/>
      <c r="AB16" s="45"/>
    </row>
    <row r="17" spans="1:28" ht="14.4" x14ac:dyDescent="0.55000000000000004">
      <c r="A17" s="34">
        <v>18</v>
      </c>
      <c r="B17" s="33" t="s">
        <v>40</v>
      </c>
      <c r="C17" s="18" t="s">
        <v>38</v>
      </c>
      <c r="D17" s="35">
        <v>0.02</v>
      </c>
      <c r="E17" s="36">
        <v>41.010199999999998</v>
      </c>
      <c r="F17" s="36">
        <v>-78.056799999999996</v>
      </c>
      <c r="G17" s="37">
        <v>0.28999999999999998</v>
      </c>
      <c r="H17" s="37">
        <f t="shared" si="6"/>
        <v>0.10583941605839416</v>
      </c>
      <c r="I17" s="37">
        <v>18.399999999999999</v>
      </c>
      <c r="J17" s="37"/>
      <c r="K17" s="37">
        <v>903</v>
      </c>
      <c r="L17" s="37">
        <v>2.97</v>
      </c>
      <c r="M17" s="37">
        <v>0</v>
      </c>
      <c r="N17" s="38">
        <v>3.2</v>
      </c>
      <c r="O17" s="39">
        <v>953</v>
      </c>
      <c r="P17" s="39">
        <v>0</v>
      </c>
      <c r="Q17" s="40">
        <v>74</v>
      </c>
      <c r="R17" s="24">
        <f>D17*448.8*Q17*0.01202</f>
        <v>7.9839724800000003</v>
      </c>
      <c r="S17" s="40">
        <v>4.9400000000000004</v>
      </c>
      <c r="T17" s="25">
        <f>D17*448.8*S17*0.01202</f>
        <v>0.53298410880000002</v>
      </c>
      <c r="U17" s="40">
        <v>7.34</v>
      </c>
      <c r="V17" s="26">
        <f>D17*448.8*U17*0.01202</f>
        <v>0.79192375680000004</v>
      </c>
      <c r="W17" s="40">
        <v>2</v>
      </c>
      <c r="X17" s="27">
        <f>D17*448.8*W17*0.01202</f>
        <v>0.21578304000000001</v>
      </c>
      <c r="Y17" s="39">
        <v>364</v>
      </c>
      <c r="Z17" s="28">
        <f>D17*448.8*Y17*0.01202</f>
        <v>39.272513279999998</v>
      </c>
      <c r="AA17" s="39">
        <v>2</v>
      </c>
      <c r="AB17" s="41">
        <v>539</v>
      </c>
    </row>
    <row r="18" spans="1:28" ht="14.4" x14ac:dyDescent="0.55000000000000004">
      <c r="A18" s="34">
        <v>19</v>
      </c>
      <c r="B18" s="33" t="s">
        <v>40</v>
      </c>
      <c r="C18" s="18" t="s">
        <v>38</v>
      </c>
      <c r="D18" s="35">
        <v>0.2</v>
      </c>
      <c r="E18" s="36">
        <v>41.003100000000003</v>
      </c>
      <c r="F18" s="36">
        <v>-78.057900000000004</v>
      </c>
      <c r="G18" s="37">
        <v>0.94</v>
      </c>
      <c r="H18" s="37">
        <f t="shared" si="6"/>
        <v>0.3430656934306569</v>
      </c>
      <c r="I18" s="37">
        <v>19</v>
      </c>
      <c r="J18" s="37">
        <v>8.19</v>
      </c>
      <c r="K18" s="37">
        <v>281</v>
      </c>
      <c r="L18" s="37">
        <v>3.64</v>
      </c>
      <c r="M18" s="37">
        <v>0</v>
      </c>
      <c r="N18" s="38">
        <v>3.9</v>
      </c>
      <c r="O18" s="39">
        <v>314</v>
      </c>
      <c r="P18" s="39">
        <v>0</v>
      </c>
      <c r="Q18" s="40">
        <v>33</v>
      </c>
      <c r="R18" s="24">
        <f>D18*448.8*Q18*0.01202</f>
        <v>35.604201600000003</v>
      </c>
      <c r="S18" s="40">
        <v>0.23</v>
      </c>
      <c r="T18" s="25">
        <f>D18*448.8*S18*0.01202</f>
        <v>0.24815049600000003</v>
      </c>
      <c r="U18" s="40">
        <v>2.4300000000000002</v>
      </c>
      <c r="V18" s="26">
        <f>D18*448.8*U18*0.01202</f>
        <v>2.6217639360000002</v>
      </c>
      <c r="W18" s="40">
        <v>2.46</v>
      </c>
      <c r="X18" s="27">
        <f>D18*448.8*W18*0.01202</f>
        <v>2.654131392</v>
      </c>
      <c r="Y18" s="39">
        <v>112</v>
      </c>
      <c r="Z18" s="28">
        <f>D18*448.8*Y18*0.01202</f>
        <v>120.83850240000001</v>
      </c>
      <c r="AA18" s="39">
        <v>6</v>
      </c>
      <c r="AB18" s="41">
        <v>174</v>
      </c>
    </row>
    <row r="19" spans="1:28" ht="14.4" x14ac:dyDescent="0.55000000000000004">
      <c r="A19" s="34">
        <v>20</v>
      </c>
      <c r="B19" s="33" t="s">
        <v>40</v>
      </c>
      <c r="C19" s="18" t="s">
        <v>38</v>
      </c>
      <c r="D19" s="35">
        <v>0.25</v>
      </c>
      <c r="E19" s="36">
        <v>40.994199999999999</v>
      </c>
      <c r="F19" s="36">
        <v>-78.063800000000001</v>
      </c>
      <c r="G19" s="37">
        <v>1</v>
      </c>
      <c r="H19" s="37">
        <f t="shared" si="6"/>
        <v>0.36496350364963503</v>
      </c>
      <c r="I19" s="37">
        <v>17.600000000000001</v>
      </c>
      <c r="J19" s="37">
        <v>8.84</v>
      </c>
      <c r="K19" s="37">
        <v>204.5</v>
      </c>
      <c r="L19" s="37">
        <v>3.72</v>
      </c>
      <c r="M19" s="37">
        <v>0</v>
      </c>
      <c r="N19" s="38">
        <v>4</v>
      </c>
      <c r="O19" s="39">
        <v>227</v>
      </c>
      <c r="P19" s="39">
        <v>0</v>
      </c>
      <c r="Q19" s="40">
        <v>24</v>
      </c>
      <c r="R19" s="24">
        <f>D19*448.8*Q19*0.01202</f>
        <v>32.367455999999997</v>
      </c>
      <c r="S19" s="40">
        <v>0.12</v>
      </c>
      <c r="T19" s="25">
        <f>D19*448.8*S19*0.01202</f>
        <v>0.16183728</v>
      </c>
      <c r="U19" s="40">
        <v>1.35</v>
      </c>
      <c r="V19" s="26">
        <f>D19*448.8*U19*0.01202</f>
        <v>1.8206694000000003</v>
      </c>
      <c r="W19" s="40">
        <v>1.21</v>
      </c>
      <c r="X19" s="27">
        <f>D19*448.8*W19*0.01202</f>
        <v>1.6318592399999998</v>
      </c>
      <c r="Y19" s="39">
        <v>76</v>
      </c>
      <c r="Z19" s="28">
        <f>D19*448.8*Y19*0.01202</f>
        <v>102.496944</v>
      </c>
      <c r="AA19" s="39">
        <v>2</v>
      </c>
      <c r="AB19" s="41">
        <v>134</v>
      </c>
    </row>
    <row r="20" spans="1:28" ht="14.4" x14ac:dyDescent="0.55000000000000004">
      <c r="A20" s="34">
        <v>21</v>
      </c>
      <c r="B20" s="33" t="s">
        <v>48</v>
      </c>
      <c r="C20" s="18" t="s">
        <v>38</v>
      </c>
      <c r="D20" s="35">
        <v>1.0309999999999999</v>
      </c>
      <c r="E20" s="36">
        <v>40.994300000000003</v>
      </c>
      <c r="F20" s="36">
        <v>-78.079499999999996</v>
      </c>
      <c r="G20" s="37">
        <v>3.25</v>
      </c>
      <c r="H20" s="37">
        <f t="shared" si="6"/>
        <v>1.1861313868613137</v>
      </c>
      <c r="I20" s="37">
        <v>18.8</v>
      </c>
      <c r="J20" s="37"/>
      <c r="K20" s="37">
        <v>670</v>
      </c>
      <c r="L20" s="37">
        <v>3.25</v>
      </c>
      <c r="M20" s="37"/>
      <c r="N20" s="38">
        <v>3.4</v>
      </c>
      <c r="O20" s="39">
        <v>725</v>
      </c>
      <c r="P20" s="39">
        <v>0</v>
      </c>
      <c r="Q20" s="40">
        <v>59</v>
      </c>
      <c r="R20" s="24">
        <f>D20*448.8*Q20*0.01202</f>
        <v>328.14666350399995</v>
      </c>
      <c r="S20" s="40">
        <v>2.4900000000000002</v>
      </c>
      <c r="T20" s="25">
        <f>D20*448.8*S20*0.01202</f>
        <v>13.84890156144</v>
      </c>
      <c r="U20" s="40">
        <v>3.88</v>
      </c>
      <c r="V20" s="26">
        <f>D20*448.8*U20*0.01202</f>
        <v>21.579814481279996</v>
      </c>
      <c r="W20" s="40">
        <v>3.36</v>
      </c>
      <c r="X20" s="27">
        <f>D20*448.8*W20*0.01202</f>
        <v>18.687674396159998</v>
      </c>
      <c r="Y20" s="39">
        <v>285</v>
      </c>
      <c r="Z20" s="28">
        <f>D20*448.8*Y20*0.01202</f>
        <v>1585.1152389599997</v>
      </c>
      <c r="AA20" s="39">
        <v>2</v>
      </c>
      <c r="AB20" s="41">
        <v>438</v>
      </c>
    </row>
    <row r="21" spans="1:28" ht="14.4" x14ac:dyDescent="0.55000000000000004">
      <c r="A21" s="34">
        <v>3</v>
      </c>
      <c r="B21" s="17" t="s">
        <v>49</v>
      </c>
      <c r="C21" s="18" t="s">
        <v>38</v>
      </c>
      <c r="D21" s="35">
        <v>65.650000000000006</v>
      </c>
      <c r="E21" s="36">
        <v>40.993200000000002</v>
      </c>
      <c r="F21" s="36">
        <v>-78.0809</v>
      </c>
      <c r="G21" s="37">
        <v>195</v>
      </c>
      <c r="H21" s="37"/>
      <c r="I21" s="37">
        <v>23.3</v>
      </c>
      <c r="J21" s="37"/>
      <c r="K21" s="37">
        <v>744</v>
      </c>
      <c r="L21" s="37">
        <v>3.7</v>
      </c>
      <c r="M21" s="37">
        <v>0</v>
      </c>
      <c r="N21" s="38">
        <v>4</v>
      </c>
      <c r="O21" s="39">
        <v>781</v>
      </c>
      <c r="P21" s="39">
        <v>0</v>
      </c>
      <c r="Q21" s="40">
        <v>34</v>
      </c>
      <c r="R21" s="24">
        <f>D21*448.8*Q21*0.01202</f>
        <v>12041.233089600002</v>
      </c>
      <c r="S21" s="40">
        <v>0.74</v>
      </c>
      <c r="T21" s="25">
        <f>D21*448.8*S21*0.01202</f>
        <v>262.07389665600004</v>
      </c>
      <c r="U21" s="40">
        <v>2.2400000000000002</v>
      </c>
      <c r="V21" s="26">
        <f>D21*448.8*U21*0.01202</f>
        <v>793.3047682560001</v>
      </c>
      <c r="W21" s="40">
        <v>1.87</v>
      </c>
      <c r="X21" s="27">
        <f>D21*448.8*W21*0.01202</f>
        <v>662.26781992800011</v>
      </c>
      <c r="Y21" s="39">
        <v>364</v>
      </c>
      <c r="Z21" s="28">
        <f>D21*448.8*Y21*0.01202</f>
        <v>128912.02484160001</v>
      </c>
      <c r="AA21" s="39">
        <v>2</v>
      </c>
      <c r="AB21" s="41">
        <v>531</v>
      </c>
    </row>
    <row r="22" spans="1:28" ht="14.4" x14ac:dyDescent="0.55000000000000004">
      <c r="A22" s="34"/>
      <c r="B22" s="31" t="s">
        <v>50</v>
      </c>
      <c r="C22" s="32"/>
      <c r="D22" s="35"/>
      <c r="E22" s="36"/>
      <c r="F22" s="36"/>
      <c r="G22" s="37">
        <f>G21-G23-G24-G25-G26-G27-G28-G29-G30-G31-G32-G33-G34-G35</f>
        <v>7.210000000000008</v>
      </c>
      <c r="H22" s="37">
        <v>2.63</v>
      </c>
      <c r="I22" s="37"/>
      <c r="J22" s="37"/>
      <c r="K22" s="37"/>
      <c r="L22" s="37"/>
      <c r="M22" s="37"/>
      <c r="N22" s="38"/>
      <c r="O22" s="39"/>
      <c r="P22" s="39"/>
      <c r="Q22" s="40"/>
      <c r="R22" s="24">
        <v>0</v>
      </c>
      <c r="S22" s="40"/>
      <c r="T22" s="25">
        <v>0</v>
      </c>
      <c r="U22" s="40"/>
      <c r="V22" s="26">
        <v>0</v>
      </c>
      <c r="W22" s="40"/>
      <c r="X22" s="27">
        <v>0</v>
      </c>
      <c r="Y22" s="39"/>
      <c r="Z22" s="28">
        <v>0</v>
      </c>
      <c r="AA22" s="39"/>
      <c r="AB22" s="41"/>
    </row>
    <row r="23" spans="1:28" ht="14.4" x14ac:dyDescent="0.55000000000000004">
      <c r="A23" s="34">
        <v>22</v>
      </c>
      <c r="B23" s="33" t="s">
        <v>51</v>
      </c>
      <c r="C23" s="18" t="s">
        <v>38</v>
      </c>
      <c r="D23" s="35">
        <v>1.008</v>
      </c>
      <c r="E23" s="36">
        <v>40.980499999999999</v>
      </c>
      <c r="F23" s="36">
        <v>-78.091200000000001</v>
      </c>
      <c r="G23" s="37">
        <v>2.12</v>
      </c>
      <c r="H23" s="37">
        <f t="shared" ref="H23:H34" si="7">G23/274*100</f>
        <v>0.77372262773722633</v>
      </c>
      <c r="I23" s="37">
        <v>17.899999999999999</v>
      </c>
      <c r="J23" s="37">
        <v>8.8800000000000008</v>
      </c>
      <c r="K23" s="37">
        <v>945</v>
      </c>
      <c r="L23" s="37">
        <v>2.87</v>
      </c>
      <c r="M23" s="37">
        <v>0</v>
      </c>
      <c r="N23" s="38">
        <v>3.1</v>
      </c>
      <c r="O23" s="39">
        <v>1020</v>
      </c>
      <c r="P23" s="39">
        <v>0</v>
      </c>
      <c r="Q23" s="40">
        <v>103</v>
      </c>
      <c r="R23" s="24">
        <f>D23*448.8*Q23*0.01202</f>
        <v>560.08645862399999</v>
      </c>
      <c r="S23" s="40">
        <v>11.55</v>
      </c>
      <c r="T23" s="25">
        <f>D23*448.8*S23*0.01202</f>
        <v>62.8058116224</v>
      </c>
      <c r="U23" s="40">
        <v>3.52</v>
      </c>
      <c r="V23" s="26">
        <f>D23*448.8*U23*0.01202</f>
        <v>19.140818780159996</v>
      </c>
      <c r="W23" s="40">
        <v>5.03</v>
      </c>
      <c r="X23" s="27">
        <f>D23*448.8*W23*0.01202</f>
        <v>27.351795018240001</v>
      </c>
      <c r="Y23" s="39">
        <v>390</v>
      </c>
      <c r="Z23" s="28">
        <f>D23*448.8*Y23*0.01202</f>
        <v>2120.7157171199997</v>
      </c>
      <c r="AA23" s="39">
        <v>2</v>
      </c>
      <c r="AB23" s="41">
        <v>602</v>
      </c>
    </row>
    <row r="24" spans="1:28" ht="14.4" x14ac:dyDescent="0.55000000000000004">
      <c r="A24" s="34">
        <v>23</v>
      </c>
      <c r="B24" s="33" t="s">
        <v>52</v>
      </c>
      <c r="C24" s="18" t="s">
        <v>38</v>
      </c>
      <c r="D24" s="19">
        <v>0.37</v>
      </c>
      <c r="E24" s="36">
        <v>40.9694</v>
      </c>
      <c r="F24" s="36">
        <v>-78.092600000000004</v>
      </c>
      <c r="G24" s="37">
        <v>3.18</v>
      </c>
      <c r="H24" s="37">
        <f t="shared" si="7"/>
        <v>1.1605839416058394</v>
      </c>
      <c r="I24" s="37">
        <v>17.3</v>
      </c>
      <c r="J24" s="37">
        <v>8.1</v>
      </c>
      <c r="K24" s="37">
        <v>606</v>
      </c>
      <c r="L24" s="37">
        <v>4.05</v>
      </c>
      <c r="M24" s="37"/>
      <c r="N24" s="38">
        <v>4.4000000000000004</v>
      </c>
      <c r="O24" s="39">
        <v>636</v>
      </c>
      <c r="P24" s="39">
        <v>0</v>
      </c>
      <c r="Q24" s="40">
        <v>23</v>
      </c>
      <c r="R24" s="24">
        <f>D24*448.8*Q24*0.01202</f>
        <v>45.907841760000004</v>
      </c>
      <c r="S24" s="40">
        <v>0.06</v>
      </c>
      <c r="T24" s="25">
        <f>D24*448.8*S24*0.01202</f>
        <v>0.11975958719999999</v>
      </c>
      <c r="U24" s="40">
        <v>2.92</v>
      </c>
      <c r="V24" s="26">
        <f>D24*448.8*U24*0.01202</f>
        <v>5.8282999104000002</v>
      </c>
      <c r="W24" s="40">
        <v>1.26</v>
      </c>
      <c r="X24" s="27">
        <f>D24*448.8*W24*0.01202</f>
        <v>2.5149513312000003</v>
      </c>
      <c r="Y24" s="39">
        <v>185</v>
      </c>
      <c r="Z24" s="28">
        <f>D24*448.8*Y24*0.01202</f>
        <v>369.25872720000001</v>
      </c>
      <c r="AA24" s="39">
        <v>2</v>
      </c>
      <c r="AB24" s="41">
        <v>364</v>
      </c>
    </row>
    <row r="25" spans="1:28" ht="14.4" x14ac:dyDescent="0.55000000000000004">
      <c r="A25" s="34">
        <v>24</v>
      </c>
      <c r="B25" s="33" t="s">
        <v>53</v>
      </c>
      <c r="C25" s="18" t="s">
        <v>38</v>
      </c>
      <c r="D25" s="35">
        <v>0.223</v>
      </c>
      <c r="E25" s="36">
        <v>40.9696</v>
      </c>
      <c r="F25" s="36">
        <v>-78.084400000000002</v>
      </c>
      <c r="G25" s="37">
        <v>1.73</v>
      </c>
      <c r="H25" s="37">
        <f t="shared" si="7"/>
        <v>0.63138686131386856</v>
      </c>
      <c r="I25" s="37">
        <v>19.3</v>
      </c>
      <c r="J25" s="37">
        <v>8.51</v>
      </c>
      <c r="K25" s="37"/>
      <c r="L25" s="37">
        <v>7.36</v>
      </c>
      <c r="M25" s="37">
        <v>0.4</v>
      </c>
      <c r="N25" s="38">
        <v>6.5</v>
      </c>
      <c r="O25" s="39">
        <v>319</v>
      </c>
      <c r="P25" s="39">
        <v>14</v>
      </c>
      <c r="Q25" s="40">
        <v>1</v>
      </c>
      <c r="R25" s="24">
        <f>D25*448.8*Q25*0.01202</f>
        <v>1.202990448</v>
      </c>
      <c r="S25" s="40">
        <v>0.05</v>
      </c>
      <c r="T25" s="25">
        <f>D25*448.8*S25*0.01202</f>
        <v>6.0149522400000002E-2</v>
      </c>
      <c r="U25" s="40">
        <v>0.02</v>
      </c>
      <c r="V25" s="26">
        <f>D25*448.8*U25*0.01202</f>
        <v>2.4059808960000002E-2</v>
      </c>
      <c r="W25" s="40">
        <v>0.05</v>
      </c>
      <c r="X25" s="27">
        <f>D25*448.8*W25*0.01202</f>
        <v>6.0149522400000002E-2</v>
      </c>
      <c r="Y25" s="39">
        <v>30</v>
      </c>
      <c r="Z25" s="28">
        <f>D25*448.8*Y25*0.01202</f>
        <v>36.089713440000004</v>
      </c>
      <c r="AA25" s="39">
        <v>2</v>
      </c>
      <c r="AB25" s="41">
        <v>164</v>
      </c>
    </row>
    <row r="26" spans="1:28" ht="14.4" x14ac:dyDescent="0.55000000000000004">
      <c r="A26" s="34">
        <v>25</v>
      </c>
      <c r="B26" s="33" t="s">
        <v>54</v>
      </c>
      <c r="C26" s="18" t="s">
        <v>38</v>
      </c>
      <c r="D26" s="35">
        <v>0.17799999999999999</v>
      </c>
      <c r="E26" s="36">
        <v>40.956600000000002</v>
      </c>
      <c r="F26" s="36">
        <v>-78.077600000000004</v>
      </c>
      <c r="G26" s="37">
        <v>0.87</v>
      </c>
      <c r="H26" s="37">
        <f t="shared" si="7"/>
        <v>0.31751824817518248</v>
      </c>
      <c r="I26" s="37">
        <v>16.36</v>
      </c>
      <c r="J26" s="37">
        <v>9.1999999999999993</v>
      </c>
      <c r="K26" s="37"/>
      <c r="L26" s="37">
        <v>4.3</v>
      </c>
      <c r="M26" s="37">
        <v>0.4</v>
      </c>
      <c r="N26" s="38">
        <v>5.5</v>
      </c>
      <c r="O26" s="39">
        <v>33</v>
      </c>
      <c r="P26" s="39">
        <v>2</v>
      </c>
      <c r="Q26" s="40">
        <v>11</v>
      </c>
      <c r="R26" s="24">
        <f>D26*448.8*Q26*0.01202</f>
        <v>10.562579807999999</v>
      </c>
      <c r="S26" s="40">
        <v>0.05</v>
      </c>
      <c r="T26" s="25">
        <f>D26*448.8*S26*0.01202</f>
        <v>4.8011726399999996E-2</v>
      </c>
      <c r="U26" s="40">
        <v>0.03</v>
      </c>
      <c r="V26" s="26">
        <f>D26*448.8*U26*0.01202</f>
        <v>2.8807035839999995E-2</v>
      </c>
      <c r="W26" s="40">
        <v>0.09</v>
      </c>
      <c r="X26" s="27">
        <f>D26*448.8*W26*0.01202</f>
        <v>8.6421107519999985E-2</v>
      </c>
      <c r="Y26" s="39">
        <v>8</v>
      </c>
      <c r="Z26" s="28">
        <f>D26*448.8*Y26*0.01202</f>
        <v>7.6818762239999989</v>
      </c>
      <c r="AA26" s="39">
        <v>2</v>
      </c>
      <c r="AB26" s="41">
        <v>22</v>
      </c>
    </row>
    <row r="27" spans="1:28" ht="14.4" x14ac:dyDescent="0.55000000000000004">
      <c r="A27" s="34">
        <v>26</v>
      </c>
      <c r="B27" s="33" t="s">
        <v>55</v>
      </c>
      <c r="C27" s="18" t="s">
        <v>38</v>
      </c>
      <c r="D27" s="35">
        <v>0</v>
      </c>
      <c r="E27" s="36">
        <v>40.954799999999999</v>
      </c>
      <c r="F27" s="36">
        <v>-78.081400000000002</v>
      </c>
      <c r="G27" s="37">
        <v>0.51</v>
      </c>
      <c r="H27" s="37">
        <f t="shared" si="7"/>
        <v>0.18613138686131386</v>
      </c>
      <c r="I27" s="37"/>
      <c r="J27" s="37"/>
      <c r="K27" s="37"/>
      <c r="L27" s="37"/>
      <c r="M27" s="37"/>
      <c r="N27" s="43"/>
      <c r="O27" s="44"/>
      <c r="P27" s="44"/>
      <c r="Q27" s="37"/>
      <c r="R27" s="24"/>
      <c r="S27" s="37"/>
      <c r="T27" s="25"/>
      <c r="U27" s="37"/>
      <c r="V27" s="26"/>
      <c r="W27" s="37"/>
      <c r="X27" s="27"/>
      <c r="Y27" s="44"/>
      <c r="Z27" s="28"/>
      <c r="AA27" s="44"/>
      <c r="AB27" s="45"/>
    </row>
    <row r="28" spans="1:28" ht="14.4" x14ac:dyDescent="0.55000000000000004">
      <c r="A28" s="34">
        <v>27</v>
      </c>
      <c r="B28" s="33" t="s">
        <v>56</v>
      </c>
      <c r="C28" s="18" t="s">
        <v>38</v>
      </c>
      <c r="D28" s="35">
        <v>0.123</v>
      </c>
      <c r="E28" s="36">
        <v>40.950299999999999</v>
      </c>
      <c r="F28" s="36">
        <v>-78.096699999999998</v>
      </c>
      <c r="G28" s="37">
        <v>1.4</v>
      </c>
      <c r="H28" s="37">
        <f t="shared" si="7"/>
        <v>0.51094890510948909</v>
      </c>
      <c r="I28" s="37">
        <v>16.100000000000001</v>
      </c>
      <c r="J28" s="37">
        <v>9.24</v>
      </c>
      <c r="K28" s="37"/>
      <c r="L28" s="37">
        <v>5.15</v>
      </c>
      <c r="M28" s="37">
        <v>0.7</v>
      </c>
      <c r="N28" s="38">
        <v>5.9</v>
      </c>
      <c r="O28" s="39">
        <v>30</v>
      </c>
      <c r="P28" s="39">
        <v>2</v>
      </c>
      <c r="Q28" s="40">
        <v>8</v>
      </c>
      <c r="R28" s="24">
        <f>D28*448.8*Q28*0.01202</f>
        <v>5.3082627839999992</v>
      </c>
      <c r="S28" s="40">
        <v>0.05</v>
      </c>
      <c r="T28" s="25">
        <f>D28*448.8*S28*0.01202</f>
        <v>3.3176642399999998E-2</v>
      </c>
      <c r="U28" s="40">
        <v>0.02</v>
      </c>
      <c r="V28" s="26">
        <f>D28*448.8*U28*0.01202</f>
        <v>1.3270656959999998E-2</v>
      </c>
      <c r="W28" s="40">
        <v>0.05</v>
      </c>
      <c r="X28" s="27">
        <f>D28*448.8*W28*0.01202</f>
        <v>3.3176642399999998E-2</v>
      </c>
      <c r="Y28" s="39">
        <v>7</v>
      </c>
      <c r="Z28" s="28">
        <f>D28*448.8*Y28*0.01202</f>
        <v>4.6447299359999992</v>
      </c>
      <c r="AA28" s="39">
        <v>2</v>
      </c>
      <c r="AB28" s="41">
        <v>24</v>
      </c>
    </row>
    <row r="29" spans="1:28" ht="14.4" x14ac:dyDescent="0.55000000000000004">
      <c r="A29" s="34">
        <v>28</v>
      </c>
      <c r="B29" s="33" t="s">
        <v>57</v>
      </c>
      <c r="C29" s="18" t="s">
        <v>38</v>
      </c>
      <c r="D29" s="35">
        <v>4.4999999999999998E-2</v>
      </c>
      <c r="E29" s="36">
        <v>40.9499</v>
      </c>
      <c r="F29" s="36">
        <v>-78.107299999999995</v>
      </c>
      <c r="G29" s="37">
        <v>0.89</v>
      </c>
      <c r="H29" s="37">
        <f t="shared" si="7"/>
        <v>0.32481751824817517</v>
      </c>
      <c r="I29" s="37">
        <v>17.2</v>
      </c>
      <c r="J29" s="37">
        <v>8.9</v>
      </c>
      <c r="K29" s="37"/>
      <c r="L29" s="37">
        <v>5.74</v>
      </c>
      <c r="M29" s="37">
        <v>0.92</v>
      </c>
      <c r="N29" s="38">
        <v>5.7</v>
      </c>
      <c r="O29" s="39">
        <v>37</v>
      </c>
      <c r="P29" s="39">
        <v>2</v>
      </c>
      <c r="Q29" s="40">
        <v>11</v>
      </c>
      <c r="R29" s="24">
        <f>D29*448.8*Q29*0.01202</f>
        <v>2.6703151200000002</v>
      </c>
      <c r="S29" s="40">
        <v>0.05</v>
      </c>
      <c r="T29" s="25">
        <f>D29*448.8*S29*0.01202</f>
        <v>1.2137795999999999E-2</v>
      </c>
      <c r="U29" s="40">
        <v>0.02</v>
      </c>
      <c r="V29" s="26">
        <f>D29*448.8*U29*0.01202</f>
        <v>4.8551184000000004E-3</v>
      </c>
      <c r="W29" s="40">
        <v>0.05</v>
      </c>
      <c r="X29" s="27">
        <f>D29*448.8*W29*0.01202</f>
        <v>1.2137795999999999E-2</v>
      </c>
      <c r="Y29" s="39">
        <v>7</v>
      </c>
      <c r="Z29" s="28">
        <f>D29*448.8*Y29*0.01202</f>
        <v>1.6992914400000001</v>
      </c>
      <c r="AA29" s="39">
        <v>2</v>
      </c>
      <c r="AB29" s="41">
        <v>26</v>
      </c>
    </row>
    <row r="30" spans="1:28" ht="14.4" x14ac:dyDescent="0.55000000000000004">
      <c r="A30" s="34">
        <v>29</v>
      </c>
      <c r="B30" s="33" t="s">
        <v>58</v>
      </c>
      <c r="C30" s="18" t="s">
        <v>38</v>
      </c>
      <c r="D30" s="35">
        <v>0</v>
      </c>
      <c r="E30" s="36">
        <v>40.942100000000003</v>
      </c>
      <c r="F30" s="36">
        <v>-78.117999999999995</v>
      </c>
      <c r="G30" s="37">
        <v>0.35</v>
      </c>
      <c r="H30" s="37">
        <f t="shared" si="7"/>
        <v>0.12773722627737227</v>
      </c>
      <c r="I30" s="37"/>
      <c r="J30" s="37"/>
      <c r="K30" s="37"/>
      <c r="L30" s="37"/>
      <c r="M30" s="37"/>
      <c r="N30" s="43"/>
      <c r="O30" s="44"/>
      <c r="P30" s="44"/>
      <c r="Q30" s="37"/>
      <c r="R30" s="24"/>
      <c r="S30" s="37"/>
      <c r="T30" s="25"/>
      <c r="U30" s="37"/>
      <c r="V30" s="26"/>
      <c r="W30" s="37"/>
      <c r="X30" s="27"/>
      <c r="Y30" s="44"/>
      <c r="Z30" s="28"/>
      <c r="AA30" s="44"/>
      <c r="AB30" s="45"/>
    </row>
    <row r="31" spans="1:28" ht="14.4" x14ac:dyDescent="0.55000000000000004">
      <c r="A31" s="34">
        <v>30</v>
      </c>
      <c r="B31" s="33" t="s">
        <v>59</v>
      </c>
      <c r="C31" s="18" t="s">
        <v>38</v>
      </c>
      <c r="D31" s="35">
        <v>6.6749999999999998</v>
      </c>
      <c r="E31" s="36">
        <v>40.942300000000003</v>
      </c>
      <c r="F31" s="36">
        <v>-78.124200000000002</v>
      </c>
      <c r="G31" s="37">
        <v>17.5</v>
      </c>
      <c r="H31" s="37">
        <f t="shared" si="7"/>
        <v>6.3868613138686134</v>
      </c>
      <c r="I31" s="37">
        <v>18.899999999999999</v>
      </c>
      <c r="J31" s="37">
        <v>8.86</v>
      </c>
      <c r="K31" s="37"/>
      <c r="L31" s="37">
        <v>6.49</v>
      </c>
      <c r="M31" s="37">
        <v>1.87</v>
      </c>
      <c r="N31" s="38">
        <v>6.5</v>
      </c>
      <c r="O31" s="39">
        <v>63</v>
      </c>
      <c r="P31" s="39">
        <v>13</v>
      </c>
      <c r="Q31" s="40">
        <v>2</v>
      </c>
      <c r="R31" s="24">
        <f>D31*448.8*Q31*0.01202</f>
        <v>72.017589599999994</v>
      </c>
      <c r="S31" s="40">
        <v>0.11</v>
      </c>
      <c r="T31" s="25">
        <f>D31*448.8*S31*0.01202</f>
        <v>3.9609674279999996</v>
      </c>
      <c r="U31" s="40">
        <v>0.02</v>
      </c>
      <c r="V31" s="26">
        <f>D31*448.8*U31*0.01202</f>
        <v>0.72017589599999998</v>
      </c>
      <c r="W31" s="40">
        <v>0.05</v>
      </c>
      <c r="X31" s="27">
        <f>D31*448.8*W31*0.01202</f>
        <v>1.8004397400000001</v>
      </c>
      <c r="Y31" s="39">
        <v>6</v>
      </c>
      <c r="Z31" s="28">
        <f>D31*448.8*Y31*0.01202</f>
        <v>216.05276879999997</v>
      </c>
      <c r="AA31" s="39">
        <v>3</v>
      </c>
      <c r="AB31" s="41">
        <v>34</v>
      </c>
    </row>
    <row r="32" spans="1:28" ht="14.4" x14ac:dyDescent="0.55000000000000004">
      <c r="A32" s="34">
        <v>31</v>
      </c>
      <c r="B32" s="33" t="s">
        <v>60</v>
      </c>
      <c r="C32" s="18" t="s">
        <v>38</v>
      </c>
      <c r="D32" s="35">
        <v>2.754</v>
      </c>
      <c r="E32" s="36">
        <v>40.944600000000001</v>
      </c>
      <c r="F32" s="36">
        <v>-78.135900000000007</v>
      </c>
      <c r="G32" s="37">
        <v>8.74</v>
      </c>
      <c r="H32" s="37">
        <f t="shared" si="7"/>
        <v>3.1897810218978107</v>
      </c>
      <c r="I32" s="37">
        <v>18.399999999999999</v>
      </c>
      <c r="J32" s="37">
        <v>8.83</v>
      </c>
      <c r="K32" s="37">
        <v>51.1</v>
      </c>
      <c r="L32" s="37">
        <v>6.39</v>
      </c>
      <c r="M32" s="37">
        <v>0.6</v>
      </c>
      <c r="N32" s="38">
        <v>6.3</v>
      </c>
      <c r="O32" s="39">
        <v>55</v>
      </c>
      <c r="P32" s="39">
        <v>6</v>
      </c>
      <c r="Q32" s="40">
        <v>5</v>
      </c>
      <c r="R32" s="24">
        <f>D32*448.8*Q32*0.01202</f>
        <v>74.283311519999998</v>
      </c>
      <c r="S32" s="40">
        <v>7.0000000000000007E-2</v>
      </c>
      <c r="T32" s="25">
        <f>D32*448.8*S32*0.01202</f>
        <v>1.0399663612800001</v>
      </c>
      <c r="U32" s="40">
        <v>0.02</v>
      </c>
      <c r="V32" s="26">
        <f>D32*448.8*U32*0.01202</f>
        <v>0.29713324608000002</v>
      </c>
      <c r="W32" s="40">
        <v>0.05</v>
      </c>
      <c r="X32" s="27">
        <f>D32*448.8*W32*0.01202</f>
        <v>0.74283311520000006</v>
      </c>
      <c r="Y32" s="39">
        <v>6</v>
      </c>
      <c r="Z32" s="28">
        <f>D32*448.8*Y32*0.01202</f>
        <v>89.139973823999995</v>
      </c>
      <c r="AA32" s="39">
        <v>3</v>
      </c>
      <c r="AB32" s="41">
        <v>37</v>
      </c>
    </row>
    <row r="33" spans="1:28" ht="14.4" x14ac:dyDescent="0.55000000000000004">
      <c r="A33" s="34">
        <v>32</v>
      </c>
      <c r="B33" s="33" t="s">
        <v>61</v>
      </c>
      <c r="C33" s="18" t="s">
        <v>38</v>
      </c>
      <c r="D33" s="19">
        <v>7.601</v>
      </c>
      <c r="E33" s="36">
        <v>40.960599999999999</v>
      </c>
      <c r="F33" s="36">
        <v>-78.142499999999998</v>
      </c>
      <c r="G33" s="37">
        <v>3.46</v>
      </c>
      <c r="H33" s="37">
        <f t="shared" si="7"/>
        <v>1.2627737226277371</v>
      </c>
      <c r="I33" s="37">
        <v>12.3</v>
      </c>
      <c r="J33" s="37">
        <v>10.47</v>
      </c>
      <c r="K33" s="37">
        <v>1313</v>
      </c>
      <c r="L33" s="37">
        <v>3.01</v>
      </c>
      <c r="M33" s="37"/>
      <c r="N33" s="38">
        <v>3.2</v>
      </c>
      <c r="O33" s="39">
        <v>1310</v>
      </c>
      <c r="P33" s="39">
        <v>0</v>
      </c>
      <c r="Q33" s="40">
        <v>148</v>
      </c>
      <c r="R33" s="24">
        <f>D33*448.8*Q33*0.01202</f>
        <v>6068.6174820480001</v>
      </c>
      <c r="S33" s="40">
        <v>11.37</v>
      </c>
      <c r="T33" s="25">
        <f>D33*448.8*S33*0.01202</f>
        <v>466.21743764111994</v>
      </c>
      <c r="U33" s="40">
        <v>2.2999999999999998</v>
      </c>
      <c r="V33" s="26">
        <f>D33*448.8*U33*0.01202</f>
        <v>94.309596004799999</v>
      </c>
      <c r="W33" s="40">
        <v>12.19</v>
      </c>
      <c r="X33" s="27">
        <f>D33*448.8*W33*0.01202</f>
        <v>499.84085882543997</v>
      </c>
      <c r="Y33" s="39">
        <v>582</v>
      </c>
      <c r="Z33" s="28">
        <f>D33*448.8*Y33*0.01202</f>
        <v>23864.428206432</v>
      </c>
      <c r="AA33" s="39">
        <v>7</v>
      </c>
      <c r="AB33" s="41">
        <v>915</v>
      </c>
    </row>
    <row r="34" spans="1:28" s="30" customFormat="1" ht="14.4" x14ac:dyDescent="0.55000000000000004">
      <c r="A34" s="16">
        <v>33</v>
      </c>
      <c r="B34" s="33" t="s">
        <v>62</v>
      </c>
      <c r="C34" s="18" t="s">
        <v>38</v>
      </c>
      <c r="D34" s="19">
        <v>2.36</v>
      </c>
      <c r="E34" s="20">
        <v>40.954799999999999</v>
      </c>
      <c r="F34" s="20">
        <v>-78.170500000000004</v>
      </c>
      <c r="G34" s="21">
        <v>3.04</v>
      </c>
      <c r="H34" s="37">
        <f t="shared" si="7"/>
        <v>1.1094890510948907</v>
      </c>
      <c r="I34" s="21">
        <v>16.600000000000001</v>
      </c>
      <c r="J34" s="21">
        <v>7.83</v>
      </c>
      <c r="K34" s="21">
        <v>934</v>
      </c>
      <c r="L34" s="21">
        <v>3.06</v>
      </c>
      <c r="M34" s="21"/>
      <c r="N34" s="22">
        <v>3.2</v>
      </c>
      <c r="O34" s="23">
        <v>1000</v>
      </c>
      <c r="P34" s="23">
        <v>0</v>
      </c>
      <c r="Q34" s="21">
        <v>107</v>
      </c>
      <c r="R34" s="24">
        <f>D34*448.8*Q34*0.01202</f>
        <v>1362.23833152</v>
      </c>
      <c r="S34" s="21">
        <v>16.8</v>
      </c>
      <c r="T34" s="25">
        <f>D34*448.8*S34*0.01202</f>
        <v>213.88414924799997</v>
      </c>
      <c r="U34" s="21">
        <v>2.48</v>
      </c>
      <c r="V34" s="26">
        <f>D34*448.8*U34*0.01202</f>
        <v>31.573374412799993</v>
      </c>
      <c r="W34" s="21">
        <v>8.15</v>
      </c>
      <c r="X34" s="27">
        <f>D34*448.8*W34*0.01202</f>
        <v>103.75927478399998</v>
      </c>
      <c r="Y34" s="23">
        <v>377</v>
      </c>
      <c r="Z34" s="28">
        <f>D34*448.8*Y34*0.01202</f>
        <v>4799.6621587199988</v>
      </c>
      <c r="AA34" s="23">
        <v>14</v>
      </c>
      <c r="AB34" s="29">
        <v>616</v>
      </c>
    </row>
    <row r="35" spans="1:28" s="30" customFormat="1" ht="14.4" x14ac:dyDescent="0.55000000000000004">
      <c r="A35" s="16">
        <v>4</v>
      </c>
      <c r="B35" s="17" t="s">
        <v>63</v>
      </c>
      <c r="C35" s="18" t="s">
        <v>38</v>
      </c>
      <c r="D35" s="19">
        <v>69.959999999999994</v>
      </c>
      <c r="E35" s="20">
        <v>40.954999999999998</v>
      </c>
      <c r="F35" s="20">
        <v>-78.169399999999996</v>
      </c>
      <c r="G35" s="21">
        <v>144</v>
      </c>
      <c r="H35" s="21"/>
      <c r="I35" s="21">
        <v>21.9</v>
      </c>
      <c r="J35" s="21">
        <v>7.27</v>
      </c>
      <c r="K35" s="21">
        <v>835</v>
      </c>
      <c r="L35" s="21">
        <v>4.01</v>
      </c>
      <c r="M35" s="21"/>
      <c r="N35" s="22">
        <v>4.5999999999999996</v>
      </c>
      <c r="O35" s="23">
        <v>842</v>
      </c>
      <c r="P35" s="23">
        <v>0</v>
      </c>
      <c r="Q35" s="21">
        <v>22</v>
      </c>
      <c r="R35" s="24">
        <f>D35*448.8*Q35*0.01202</f>
        <v>8302.8998131199987</v>
      </c>
      <c r="S35" s="21">
        <v>1.46</v>
      </c>
      <c r="T35" s="25">
        <f>D35*448.8*S35*0.01202</f>
        <v>551.0106239616</v>
      </c>
      <c r="U35" s="21">
        <v>2.7</v>
      </c>
      <c r="V35" s="26">
        <f>D35*448.8*U35*0.01202</f>
        <v>1018.9922497920001</v>
      </c>
      <c r="W35" s="21">
        <v>0.49</v>
      </c>
      <c r="X35" s="27">
        <f>D35*448.8*W35*0.01202</f>
        <v>184.92822311039998</v>
      </c>
      <c r="Y35" s="23">
        <v>397</v>
      </c>
      <c r="Z35" s="28">
        <f>D35*448.8*Y35*0.01202</f>
        <v>149829.60117312</v>
      </c>
      <c r="AA35" s="23">
        <v>4</v>
      </c>
      <c r="AB35" s="29">
        <v>610</v>
      </c>
    </row>
    <row r="36" spans="1:28" s="30" customFormat="1" ht="14.4" x14ac:dyDescent="0.55000000000000004">
      <c r="A36" s="16"/>
      <c r="B36" s="31" t="s">
        <v>64</v>
      </c>
      <c r="C36" s="32"/>
      <c r="D36" s="19"/>
      <c r="E36" s="20"/>
      <c r="F36" s="20"/>
      <c r="G36" s="21">
        <f>G35-G37-G38-G39-G40-G41-G43-G44-G45-G46-G47-G48-G49</f>
        <v>5.4699999999999989</v>
      </c>
      <c r="H36" s="21">
        <v>2</v>
      </c>
      <c r="I36" s="21"/>
      <c r="J36" s="21"/>
      <c r="K36" s="21"/>
      <c r="L36" s="21"/>
      <c r="M36" s="21"/>
      <c r="N36" s="22"/>
      <c r="O36" s="23"/>
      <c r="P36" s="23"/>
      <c r="Q36" s="21"/>
      <c r="R36" s="24">
        <f>R35-R38-R39-R40-R41-R42-R43-R44-R45-R46-R47-R48-R49</f>
        <v>2883.4710014879965</v>
      </c>
      <c r="S36" s="21"/>
      <c r="T36" s="25">
        <v>0</v>
      </c>
      <c r="U36" s="21"/>
      <c r="V36" s="26">
        <v>0</v>
      </c>
      <c r="W36" s="21"/>
      <c r="X36" s="27">
        <v>0</v>
      </c>
      <c r="Y36" s="23"/>
      <c r="Z36" s="28">
        <f>Z35-Z38-Z39-Z40-Z41-Z42-Z43-Z44-Z45-Z46-Z47-Z48-Z49</f>
        <v>6289.4498451839609</v>
      </c>
      <c r="AA36" s="23"/>
      <c r="AB36" s="29"/>
    </row>
    <row r="37" spans="1:28" s="30" customFormat="1" ht="14.4" x14ac:dyDescent="0.55000000000000004">
      <c r="A37" s="16">
        <v>34</v>
      </c>
      <c r="B37" s="33" t="s">
        <v>40</v>
      </c>
      <c r="C37" s="18" t="s">
        <v>38</v>
      </c>
      <c r="D37" s="19">
        <v>0</v>
      </c>
      <c r="E37" s="20">
        <v>40.951700000000002</v>
      </c>
      <c r="F37" s="20">
        <v>-78.158699999999996</v>
      </c>
      <c r="G37" s="21">
        <v>0.48</v>
      </c>
      <c r="H37" s="37">
        <f>G37/274*100</f>
        <v>0.1751824817518248</v>
      </c>
      <c r="I37" s="21">
        <v>18.399999999999999</v>
      </c>
      <c r="J37" s="21">
        <v>2.58</v>
      </c>
      <c r="K37" s="21">
        <v>526</v>
      </c>
      <c r="L37" s="21">
        <v>2.58</v>
      </c>
      <c r="M37" s="21"/>
      <c r="N37" s="22">
        <v>3</v>
      </c>
      <c r="O37" s="23">
        <v>714</v>
      </c>
      <c r="P37" s="23">
        <v>0</v>
      </c>
      <c r="Q37" s="21">
        <v>115</v>
      </c>
      <c r="R37" s="24">
        <f t="shared" ref="R37:R49" si="8">D37*448.8*Q37*0.01202</f>
        <v>0</v>
      </c>
      <c r="S37" s="21">
        <v>28.71</v>
      </c>
      <c r="T37" s="25">
        <f t="shared" ref="T37:T49" si="9">D37*448.8*S37*0.01202</f>
        <v>0</v>
      </c>
      <c r="U37" s="21">
        <v>5.89</v>
      </c>
      <c r="V37" s="26">
        <f t="shared" ref="V37:V49" si="10">D37*448.8*U37*0.01202</f>
        <v>0</v>
      </c>
      <c r="W37" s="21">
        <v>4.24</v>
      </c>
      <c r="X37" s="27">
        <f t="shared" ref="X37:X49" si="11">D37*448.8*W37*0.01202</f>
        <v>0</v>
      </c>
      <c r="Y37" s="23">
        <v>205</v>
      </c>
      <c r="Z37" s="28">
        <f t="shared" ref="Z37:Z49" si="12">D37*448.8*Y37*0.01202</f>
        <v>0</v>
      </c>
      <c r="AA37" s="23">
        <v>34</v>
      </c>
      <c r="AB37" s="29">
        <v>317</v>
      </c>
    </row>
    <row r="38" spans="1:28" s="30" customFormat="1" ht="14.4" x14ac:dyDescent="0.55000000000000004">
      <c r="A38" s="16">
        <v>35</v>
      </c>
      <c r="B38" s="33" t="s">
        <v>40</v>
      </c>
      <c r="C38" s="18" t="s">
        <v>38</v>
      </c>
      <c r="D38" s="19">
        <v>0.34499999999999997</v>
      </c>
      <c r="E38" s="20">
        <v>40.936399999999999</v>
      </c>
      <c r="F38" s="20">
        <v>-78.172899999999998</v>
      </c>
      <c r="G38" s="21">
        <v>0.84</v>
      </c>
      <c r="H38" s="37">
        <f>G38/274*100</f>
        <v>0.30656934306569339</v>
      </c>
      <c r="I38" s="21">
        <v>18.600000000000001</v>
      </c>
      <c r="J38" s="21">
        <v>6.67</v>
      </c>
      <c r="K38" s="21">
        <v>1500</v>
      </c>
      <c r="L38" s="21">
        <v>2.92</v>
      </c>
      <c r="M38" s="21">
        <v>9.4</v>
      </c>
      <c r="N38" s="22">
        <v>3</v>
      </c>
      <c r="O38" s="23">
        <v>1530</v>
      </c>
      <c r="P38" s="23">
        <v>0</v>
      </c>
      <c r="Q38" s="21">
        <v>130</v>
      </c>
      <c r="R38" s="24">
        <f t="shared" si="8"/>
        <v>241.94673359999996</v>
      </c>
      <c r="S38" s="21">
        <v>19.41</v>
      </c>
      <c r="T38" s="25">
        <f t="shared" si="9"/>
        <v>36.124508455199994</v>
      </c>
      <c r="U38" s="21">
        <v>4.0199999999999996</v>
      </c>
      <c r="V38" s="26">
        <f t="shared" si="10"/>
        <v>7.4817374543999975</v>
      </c>
      <c r="W38" s="21">
        <v>0.5</v>
      </c>
      <c r="X38" s="27">
        <f t="shared" si="11"/>
        <v>0.93056435999999987</v>
      </c>
      <c r="Y38" s="23">
        <v>649</v>
      </c>
      <c r="Z38" s="28">
        <f t="shared" si="12"/>
        <v>1207.8725392799997</v>
      </c>
      <c r="AA38" s="23">
        <v>5</v>
      </c>
      <c r="AB38" s="29">
        <v>913</v>
      </c>
    </row>
    <row r="39" spans="1:28" s="30" customFormat="1" ht="14.4" x14ac:dyDescent="0.55000000000000004">
      <c r="A39" s="16">
        <v>36</v>
      </c>
      <c r="B39" s="33" t="s">
        <v>65</v>
      </c>
      <c r="C39" s="18" t="s">
        <v>38</v>
      </c>
      <c r="D39" s="19">
        <v>1.2999999999999999E-2</v>
      </c>
      <c r="E39" s="20">
        <v>40.9313</v>
      </c>
      <c r="F39" s="20">
        <v>-78.168000000000006</v>
      </c>
      <c r="G39" s="21">
        <v>0.85</v>
      </c>
      <c r="H39" s="37">
        <f>G39/274*100</f>
        <v>0.31021897810218979</v>
      </c>
      <c r="I39" s="21">
        <v>14.5</v>
      </c>
      <c r="J39" s="21"/>
      <c r="K39" s="21">
        <v>733</v>
      </c>
      <c r="L39" s="21">
        <v>3.52</v>
      </c>
      <c r="M39" s="21"/>
      <c r="N39" s="22">
        <v>3.4</v>
      </c>
      <c r="O39" s="23">
        <v>702</v>
      </c>
      <c r="P39" s="23">
        <v>0</v>
      </c>
      <c r="Q39" s="21">
        <v>109</v>
      </c>
      <c r="R39" s="24">
        <f t="shared" si="8"/>
        <v>7.6441141919999991</v>
      </c>
      <c r="S39" s="21">
        <v>2.02</v>
      </c>
      <c r="T39" s="25">
        <f t="shared" si="9"/>
        <v>0.14166156575999997</v>
      </c>
      <c r="U39" s="21">
        <v>5.05</v>
      </c>
      <c r="V39" s="26">
        <f t="shared" si="10"/>
        <v>0.35415391439999999</v>
      </c>
      <c r="W39" s="21">
        <v>12.64</v>
      </c>
      <c r="X39" s="27">
        <f t="shared" si="11"/>
        <v>0.88643672831999987</v>
      </c>
      <c r="Y39" s="23">
        <v>290</v>
      </c>
      <c r="Z39" s="28">
        <f t="shared" si="12"/>
        <v>20.337551519999998</v>
      </c>
      <c r="AA39" s="23">
        <v>25</v>
      </c>
      <c r="AB39" s="29">
        <v>489</v>
      </c>
    </row>
    <row r="40" spans="1:28" s="30" customFormat="1" ht="14.4" x14ac:dyDescent="0.55000000000000004">
      <c r="A40" s="16">
        <v>37</v>
      </c>
      <c r="B40" s="33" t="s">
        <v>66</v>
      </c>
      <c r="C40" s="18" t="s">
        <v>38</v>
      </c>
      <c r="D40" s="19">
        <v>0.155</v>
      </c>
      <c r="E40" s="20">
        <v>40.923499999999997</v>
      </c>
      <c r="F40" s="20">
        <v>-78.178299999999993</v>
      </c>
      <c r="G40" s="21">
        <v>1.0900000000000001</v>
      </c>
      <c r="H40" s="37">
        <f>G40/274*100</f>
        <v>0.39781021897810226</v>
      </c>
      <c r="I40" s="21">
        <v>20.3</v>
      </c>
      <c r="J40" s="21"/>
      <c r="K40" s="21">
        <v>2400</v>
      </c>
      <c r="L40" s="21">
        <v>2.8</v>
      </c>
      <c r="M40" s="21"/>
      <c r="N40" s="22">
        <v>2.8</v>
      </c>
      <c r="O40" s="23">
        <v>2360</v>
      </c>
      <c r="P40" s="23">
        <v>0</v>
      </c>
      <c r="Q40" s="21">
        <v>477</v>
      </c>
      <c r="R40" s="24">
        <f t="shared" si="8"/>
        <v>398.84797656000006</v>
      </c>
      <c r="S40" s="21">
        <v>48.55</v>
      </c>
      <c r="T40" s="25">
        <f t="shared" si="9"/>
        <v>40.595533044</v>
      </c>
      <c r="U40" s="21">
        <v>15.55</v>
      </c>
      <c r="V40" s="26">
        <f t="shared" si="10"/>
        <v>13.002276804000001</v>
      </c>
      <c r="W40" s="21">
        <v>45.62</v>
      </c>
      <c r="X40" s="27">
        <f t="shared" si="11"/>
        <v>38.145586353600002</v>
      </c>
      <c r="Y40" s="23">
        <v>1283</v>
      </c>
      <c r="Z40" s="28">
        <f t="shared" si="12"/>
        <v>1072.7923562400001</v>
      </c>
      <c r="AA40" s="23">
        <v>4</v>
      </c>
      <c r="AB40" s="29">
        <v>2048</v>
      </c>
    </row>
    <row r="41" spans="1:28" s="30" customFormat="1" ht="14.4" x14ac:dyDescent="0.55000000000000004">
      <c r="A41" s="16">
        <v>38</v>
      </c>
      <c r="B41" s="33" t="s">
        <v>40</v>
      </c>
      <c r="C41" s="18" t="s">
        <v>38</v>
      </c>
      <c r="D41" s="19">
        <v>7.2999999999999995E-2</v>
      </c>
      <c r="E41" s="20">
        <v>40.92</v>
      </c>
      <c r="F41" s="20">
        <v>-78.184799999999996</v>
      </c>
      <c r="G41" s="21">
        <v>0.34</v>
      </c>
      <c r="H41" s="37">
        <f>G41/274*100</f>
        <v>0.12408759124087593</v>
      </c>
      <c r="I41" s="21">
        <v>20.8</v>
      </c>
      <c r="J41" s="21"/>
      <c r="K41" s="21">
        <v>2340</v>
      </c>
      <c r="L41" s="21">
        <v>2.76</v>
      </c>
      <c r="M41" s="21"/>
      <c r="N41" s="22">
        <v>2.8</v>
      </c>
      <c r="O41" s="23">
        <v>2260</v>
      </c>
      <c r="P41" s="23">
        <v>0</v>
      </c>
      <c r="Q41" s="21">
        <v>363</v>
      </c>
      <c r="R41" s="24">
        <f t="shared" si="8"/>
        <v>142.95086942399999</v>
      </c>
      <c r="S41" s="21">
        <v>11.74</v>
      </c>
      <c r="T41" s="25">
        <f t="shared" si="9"/>
        <v>4.6232595235199998</v>
      </c>
      <c r="U41" s="21">
        <v>11.08</v>
      </c>
      <c r="V41" s="26">
        <f t="shared" si="10"/>
        <v>4.3633488518399997</v>
      </c>
      <c r="W41" s="21">
        <v>37.58</v>
      </c>
      <c r="X41" s="27">
        <f t="shared" si="11"/>
        <v>14.79915612384</v>
      </c>
      <c r="Y41" s="23">
        <v>1064</v>
      </c>
      <c r="Z41" s="28">
        <f t="shared" si="12"/>
        <v>419.00750707199995</v>
      </c>
      <c r="AA41" s="23">
        <v>2</v>
      </c>
      <c r="AB41" s="29">
        <v>1736</v>
      </c>
    </row>
    <row r="42" spans="1:28" s="30" customFormat="1" ht="14.4" x14ac:dyDescent="0.55000000000000004">
      <c r="A42" s="16">
        <v>39</v>
      </c>
      <c r="B42" s="46" t="s">
        <v>67</v>
      </c>
      <c r="C42" s="18" t="s">
        <v>38</v>
      </c>
      <c r="D42" s="19">
        <v>3.75</v>
      </c>
      <c r="E42" s="20">
        <v>40.922199999999997</v>
      </c>
      <c r="F42" s="20">
        <v>-78.191999999999993</v>
      </c>
      <c r="G42" s="21" t="s">
        <v>68</v>
      </c>
      <c r="H42" s="37" t="s">
        <v>68</v>
      </c>
      <c r="I42" s="21">
        <v>10.4</v>
      </c>
      <c r="J42" s="21">
        <v>1.37</v>
      </c>
      <c r="K42" s="21">
        <v>1094</v>
      </c>
      <c r="L42" s="21">
        <v>5.83</v>
      </c>
      <c r="M42" s="21">
        <v>0.9</v>
      </c>
      <c r="N42" s="22">
        <v>5.9</v>
      </c>
      <c r="O42" s="23">
        <v>1100</v>
      </c>
      <c r="P42" s="23">
        <v>27</v>
      </c>
      <c r="Q42" s="21">
        <v>51</v>
      </c>
      <c r="R42" s="24">
        <f t="shared" si="8"/>
        <v>1031.7126599999999</v>
      </c>
      <c r="S42" s="21">
        <v>29.76</v>
      </c>
      <c r="T42" s="25">
        <f t="shared" si="9"/>
        <v>602.0346816</v>
      </c>
      <c r="U42" s="21">
        <v>3.31</v>
      </c>
      <c r="V42" s="26">
        <f t="shared" si="10"/>
        <v>66.960174600000002</v>
      </c>
      <c r="W42" s="21">
        <v>1.63</v>
      </c>
      <c r="X42" s="27">
        <f t="shared" si="11"/>
        <v>32.974345799999995</v>
      </c>
      <c r="Y42" s="23">
        <v>552</v>
      </c>
      <c r="Z42" s="28">
        <f t="shared" si="12"/>
        <v>11166.77232</v>
      </c>
      <c r="AA42" s="23">
        <v>6</v>
      </c>
      <c r="AB42" s="29">
        <v>861</v>
      </c>
    </row>
    <row r="43" spans="1:28" s="30" customFormat="1" ht="14.4" x14ac:dyDescent="0.55000000000000004">
      <c r="A43" s="16">
        <v>40</v>
      </c>
      <c r="B43" s="33" t="s">
        <v>69</v>
      </c>
      <c r="C43" s="18" t="s">
        <v>38</v>
      </c>
      <c r="D43" s="19">
        <v>0.75600000000000001</v>
      </c>
      <c r="E43" s="20">
        <v>40.922199999999997</v>
      </c>
      <c r="F43" s="20">
        <v>-78.192899999999995</v>
      </c>
      <c r="G43" s="21">
        <v>2.66</v>
      </c>
      <c r="H43" s="37">
        <f t="shared" ref="H43:H48" si="13">G43/274*100</f>
        <v>0.97080291970802934</v>
      </c>
      <c r="I43" s="21">
        <v>22.3</v>
      </c>
      <c r="J43" s="21">
        <v>8.1300000000000008</v>
      </c>
      <c r="K43" s="21">
        <v>992</v>
      </c>
      <c r="L43" s="21">
        <v>7.5</v>
      </c>
      <c r="M43" s="21">
        <v>7</v>
      </c>
      <c r="N43" s="22">
        <v>7.4</v>
      </c>
      <c r="O43" s="23">
        <v>1000</v>
      </c>
      <c r="P43" s="23">
        <v>114</v>
      </c>
      <c r="Q43" s="21">
        <v>-92</v>
      </c>
      <c r="R43" s="24">
        <f t="shared" si="8"/>
        <v>-375.203549952</v>
      </c>
      <c r="S43" s="21">
        <v>0.86</v>
      </c>
      <c r="T43" s="25">
        <f t="shared" si="9"/>
        <v>3.5073375321599998</v>
      </c>
      <c r="U43" s="21">
        <v>2.25</v>
      </c>
      <c r="V43" s="26">
        <f t="shared" si="10"/>
        <v>9.1761737760000006</v>
      </c>
      <c r="W43" s="21">
        <v>0.08</v>
      </c>
      <c r="X43" s="27">
        <f t="shared" si="11"/>
        <v>0.32626395648000001</v>
      </c>
      <c r="Y43" s="23">
        <v>390</v>
      </c>
      <c r="Z43" s="28">
        <f t="shared" si="12"/>
        <v>1590.53678784</v>
      </c>
      <c r="AA43" s="23">
        <v>6</v>
      </c>
      <c r="AB43" s="29">
        <v>715</v>
      </c>
    </row>
    <row r="44" spans="1:28" s="30" customFormat="1" ht="14.4" x14ac:dyDescent="0.55000000000000004">
      <c r="A44" s="16">
        <v>41</v>
      </c>
      <c r="B44" s="33" t="s">
        <v>40</v>
      </c>
      <c r="C44" s="18" t="s">
        <v>38</v>
      </c>
      <c r="D44" s="19">
        <v>1.4E-2</v>
      </c>
      <c r="E44" s="20">
        <v>40.9161</v>
      </c>
      <c r="F44" s="20">
        <v>-78.1965</v>
      </c>
      <c r="G44" s="21">
        <v>1.34</v>
      </c>
      <c r="H44" s="37">
        <f t="shared" si="13"/>
        <v>0.48905109489051096</v>
      </c>
      <c r="I44" s="21">
        <v>21.4</v>
      </c>
      <c r="J44" s="21"/>
      <c r="K44" s="21">
        <v>1172</v>
      </c>
      <c r="L44" s="21">
        <v>3.19</v>
      </c>
      <c r="M44" s="21"/>
      <c r="N44" s="22">
        <v>3.2</v>
      </c>
      <c r="O44" s="23">
        <v>1090</v>
      </c>
      <c r="P44" s="23">
        <v>0</v>
      </c>
      <c r="Q44" s="21">
        <v>126</v>
      </c>
      <c r="R44" s="24">
        <f t="shared" si="8"/>
        <v>9.5160320639999991</v>
      </c>
      <c r="S44" s="21">
        <v>2.2200000000000002</v>
      </c>
      <c r="T44" s="25">
        <f t="shared" si="9"/>
        <v>0.16766342208000001</v>
      </c>
      <c r="U44" s="21">
        <v>5.53</v>
      </c>
      <c r="V44" s="26">
        <f t="shared" si="10"/>
        <v>0.41764807391999997</v>
      </c>
      <c r="W44" s="21">
        <v>11.89</v>
      </c>
      <c r="X44" s="27">
        <f t="shared" si="11"/>
        <v>0.89798112096000005</v>
      </c>
      <c r="Y44" s="23">
        <v>473</v>
      </c>
      <c r="Z44" s="28">
        <f t="shared" si="12"/>
        <v>35.722882272</v>
      </c>
      <c r="AA44" s="23">
        <v>8</v>
      </c>
      <c r="AB44" s="29">
        <v>799</v>
      </c>
    </row>
    <row r="45" spans="1:28" s="30" customFormat="1" ht="14.4" x14ac:dyDescent="0.55000000000000004">
      <c r="A45" s="16">
        <v>42</v>
      </c>
      <c r="B45" s="33" t="s">
        <v>70</v>
      </c>
      <c r="C45" s="18" t="s">
        <v>38</v>
      </c>
      <c r="D45" s="19">
        <v>0.20699999999999999</v>
      </c>
      <c r="E45" s="20">
        <v>40.913699999999999</v>
      </c>
      <c r="F45" s="20">
        <v>-78.200599999999994</v>
      </c>
      <c r="G45" s="21">
        <v>1.87</v>
      </c>
      <c r="H45" s="37">
        <f t="shared" si="13"/>
        <v>0.68248175182481752</v>
      </c>
      <c r="I45" s="21">
        <v>17.100000000000001</v>
      </c>
      <c r="J45" s="21"/>
      <c r="K45" s="21">
        <v>879</v>
      </c>
      <c r="L45" s="21">
        <v>2.85</v>
      </c>
      <c r="M45" s="21">
        <v>0.1</v>
      </c>
      <c r="N45" s="22">
        <v>3.1</v>
      </c>
      <c r="O45" s="23">
        <v>991</v>
      </c>
      <c r="P45" s="23">
        <v>0</v>
      </c>
      <c r="Q45" s="21">
        <v>133</v>
      </c>
      <c r="R45" s="24">
        <f t="shared" si="8"/>
        <v>148.51807185600001</v>
      </c>
      <c r="S45" s="21">
        <v>11.53</v>
      </c>
      <c r="T45" s="25">
        <f t="shared" si="9"/>
        <v>12.875288484959999</v>
      </c>
      <c r="U45" s="21">
        <v>5.2</v>
      </c>
      <c r="V45" s="26">
        <f t="shared" si="10"/>
        <v>5.8067216064</v>
      </c>
      <c r="W45" s="21">
        <v>10.3</v>
      </c>
      <c r="X45" s="27">
        <f t="shared" si="11"/>
        <v>11.501775489600002</v>
      </c>
      <c r="Y45" s="23">
        <v>356</v>
      </c>
      <c r="Z45" s="28">
        <f t="shared" si="12"/>
        <v>397.53709459200002</v>
      </c>
      <c r="AA45" s="23">
        <v>7</v>
      </c>
      <c r="AB45" s="29">
        <v>622</v>
      </c>
    </row>
    <row r="46" spans="1:28" s="30" customFormat="1" ht="14.4" x14ac:dyDescent="0.55000000000000004">
      <c r="A46" s="16">
        <v>43</v>
      </c>
      <c r="B46" s="33" t="s">
        <v>71</v>
      </c>
      <c r="C46" s="18" t="s">
        <v>38</v>
      </c>
      <c r="D46" s="19">
        <v>2.2389999999999999</v>
      </c>
      <c r="E46" s="20">
        <v>40.921199999999999</v>
      </c>
      <c r="F46" s="20">
        <v>-78.210099999999997</v>
      </c>
      <c r="G46" s="21">
        <v>4.16</v>
      </c>
      <c r="H46" s="37">
        <f t="shared" si="13"/>
        <v>1.5182481751824819</v>
      </c>
      <c r="I46" s="21">
        <v>23.1</v>
      </c>
      <c r="J46" s="21"/>
      <c r="K46" s="21">
        <v>971</v>
      </c>
      <c r="L46" s="21">
        <v>5.89</v>
      </c>
      <c r="M46" s="21"/>
      <c r="N46" s="22">
        <v>6.2</v>
      </c>
      <c r="O46" s="23">
        <v>915</v>
      </c>
      <c r="P46" s="23">
        <v>9</v>
      </c>
      <c r="Q46" s="21">
        <v>19</v>
      </c>
      <c r="R46" s="24">
        <f t="shared" si="8"/>
        <v>229.49065761599999</v>
      </c>
      <c r="S46" s="21">
        <v>0.61</v>
      </c>
      <c r="T46" s="25">
        <f t="shared" si="9"/>
        <v>7.367857955039999</v>
      </c>
      <c r="U46" s="21">
        <v>11.81</v>
      </c>
      <c r="V46" s="26">
        <f t="shared" si="10"/>
        <v>142.64656139184001</v>
      </c>
      <c r="W46" s="21">
        <v>0.15</v>
      </c>
      <c r="X46" s="27">
        <f t="shared" si="11"/>
        <v>1.8117683495999999</v>
      </c>
      <c r="Y46" s="23">
        <v>434</v>
      </c>
      <c r="Z46" s="28">
        <f t="shared" si="12"/>
        <v>5242.0497581760001</v>
      </c>
      <c r="AA46" s="23">
        <v>5</v>
      </c>
      <c r="AB46" s="29">
        <v>674</v>
      </c>
    </row>
    <row r="47" spans="1:28" s="30" customFormat="1" ht="14.4" x14ac:dyDescent="0.55000000000000004">
      <c r="A47" s="16">
        <v>44</v>
      </c>
      <c r="B47" s="33" t="s">
        <v>72</v>
      </c>
      <c r="C47" s="18" t="s">
        <v>38</v>
      </c>
      <c r="D47" s="19">
        <v>6.26</v>
      </c>
      <c r="E47" s="20">
        <v>40.901299999999999</v>
      </c>
      <c r="F47" s="20">
        <v>-78.210400000000007</v>
      </c>
      <c r="G47" s="21">
        <v>22</v>
      </c>
      <c r="H47" s="37">
        <f t="shared" si="13"/>
        <v>8.0291970802919703</v>
      </c>
      <c r="I47" s="21">
        <v>26.1</v>
      </c>
      <c r="J47" s="21"/>
      <c r="K47" s="21">
        <v>73.3</v>
      </c>
      <c r="L47" s="21">
        <v>6.39</v>
      </c>
      <c r="M47" s="21">
        <v>0.72</v>
      </c>
      <c r="N47" s="22">
        <v>6.4</v>
      </c>
      <c r="O47" s="23">
        <v>106</v>
      </c>
      <c r="P47" s="23">
        <v>6</v>
      </c>
      <c r="Q47" s="21">
        <v>8</v>
      </c>
      <c r="R47" s="24">
        <f t="shared" si="8"/>
        <v>270.16036607999996</v>
      </c>
      <c r="S47" s="21">
        <v>1.83</v>
      </c>
      <c r="T47" s="25">
        <f t="shared" si="9"/>
        <v>61.799183740799997</v>
      </c>
      <c r="U47" s="21">
        <v>0.38</v>
      </c>
      <c r="V47" s="26">
        <f t="shared" si="10"/>
        <v>12.832617388799999</v>
      </c>
      <c r="W47" s="21">
        <v>0.23</v>
      </c>
      <c r="X47" s="27">
        <f t="shared" si="11"/>
        <v>7.7671105247999996</v>
      </c>
      <c r="Y47" s="23">
        <v>23</v>
      </c>
      <c r="Z47" s="28">
        <f t="shared" si="12"/>
        <v>776.71105247999992</v>
      </c>
      <c r="AA47" s="23">
        <v>10</v>
      </c>
      <c r="AB47" s="29">
        <v>52</v>
      </c>
    </row>
    <row r="48" spans="1:28" s="30" customFormat="1" ht="14.4" x14ac:dyDescent="0.55000000000000004">
      <c r="A48" s="16">
        <v>45</v>
      </c>
      <c r="B48" s="33" t="s">
        <v>53</v>
      </c>
      <c r="C48" s="18" t="s">
        <v>38</v>
      </c>
      <c r="D48" s="19">
        <v>9.4920000000000009</v>
      </c>
      <c r="E48" s="20">
        <v>40.9069</v>
      </c>
      <c r="F48" s="20">
        <v>-78.226900000000001</v>
      </c>
      <c r="G48" s="21">
        <v>22</v>
      </c>
      <c r="H48" s="37">
        <f t="shared" si="13"/>
        <v>8.0291970802919703</v>
      </c>
      <c r="I48" s="21">
        <v>22.082999999999998</v>
      </c>
      <c r="J48" s="21">
        <v>7.99</v>
      </c>
      <c r="K48" s="21">
        <v>983</v>
      </c>
      <c r="L48" s="21">
        <v>6.45</v>
      </c>
      <c r="M48" s="21">
        <v>1.42</v>
      </c>
      <c r="N48" s="22">
        <v>6.6</v>
      </c>
      <c r="O48" s="23">
        <v>984</v>
      </c>
      <c r="P48" s="23">
        <v>27</v>
      </c>
      <c r="Q48" s="21">
        <v>-9</v>
      </c>
      <c r="R48" s="24">
        <f t="shared" si="8"/>
        <v>-460.84783852799995</v>
      </c>
      <c r="S48" s="21">
        <v>0.49</v>
      </c>
      <c r="T48" s="25">
        <f t="shared" si="9"/>
        <v>25.090604542079998</v>
      </c>
      <c r="U48" s="21">
        <v>6.6</v>
      </c>
      <c r="V48" s="26">
        <f t="shared" si="10"/>
        <v>337.95508158719997</v>
      </c>
      <c r="W48" s="21">
        <v>0.23</v>
      </c>
      <c r="X48" s="27">
        <f t="shared" si="11"/>
        <v>11.77722254016</v>
      </c>
      <c r="Y48" s="23">
        <v>467</v>
      </c>
      <c r="Z48" s="28">
        <f t="shared" si="12"/>
        <v>23912.882288064</v>
      </c>
      <c r="AA48" s="23">
        <v>5</v>
      </c>
      <c r="AB48" s="29">
        <v>732</v>
      </c>
    </row>
    <row r="49" spans="1:28" s="30" customFormat="1" ht="14.4" x14ac:dyDescent="0.55000000000000004">
      <c r="A49" s="16">
        <v>5</v>
      </c>
      <c r="B49" s="17" t="s">
        <v>73</v>
      </c>
      <c r="C49" s="18" t="s">
        <v>38</v>
      </c>
      <c r="D49" s="19">
        <v>41.16</v>
      </c>
      <c r="E49" s="20">
        <v>40.894500000000001</v>
      </c>
      <c r="F49" s="20">
        <v>-78.224000000000004</v>
      </c>
      <c r="G49" s="21">
        <v>80.900000000000006</v>
      </c>
      <c r="H49" s="21"/>
      <c r="I49" s="21">
        <v>22.33</v>
      </c>
      <c r="J49" s="21">
        <v>8.39</v>
      </c>
      <c r="K49" s="21">
        <v>882</v>
      </c>
      <c r="L49" s="21">
        <v>4.83</v>
      </c>
      <c r="M49" s="21">
        <v>1.1100000000000001</v>
      </c>
      <c r="N49" s="22">
        <v>5.2</v>
      </c>
      <c r="O49" s="23">
        <v>888</v>
      </c>
      <c r="P49" s="23">
        <v>2</v>
      </c>
      <c r="Q49" s="21">
        <v>17</v>
      </c>
      <c r="R49" s="24">
        <f t="shared" si="8"/>
        <v>3774.6927187199999</v>
      </c>
      <c r="S49" s="21">
        <v>0.13</v>
      </c>
      <c r="T49" s="25">
        <f t="shared" si="9"/>
        <v>28.865297260800002</v>
      </c>
      <c r="U49" s="21">
        <v>2.69</v>
      </c>
      <c r="V49" s="26">
        <f t="shared" si="10"/>
        <v>597.28961255039997</v>
      </c>
      <c r="W49" s="21">
        <v>0.49</v>
      </c>
      <c r="X49" s="27">
        <f t="shared" si="11"/>
        <v>108.79996659839999</v>
      </c>
      <c r="Y49" s="23">
        <v>440</v>
      </c>
      <c r="Z49" s="28">
        <f t="shared" si="12"/>
        <v>97697.929190399998</v>
      </c>
      <c r="AA49" s="23">
        <v>2</v>
      </c>
      <c r="AB49" s="29">
        <v>644</v>
      </c>
    </row>
    <row r="50" spans="1:28" s="30" customFormat="1" ht="14.4" x14ac:dyDescent="0.55000000000000004">
      <c r="A50" s="16"/>
      <c r="B50" s="31" t="s">
        <v>74</v>
      </c>
      <c r="C50" s="32"/>
      <c r="D50" s="19"/>
      <c r="E50" s="20"/>
      <c r="F50" s="20"/>
      <c r="G50" s="21">
        <f>G49-G51-G52-G53-G54-G55-G56-G57</f>
        <v>7.6999999999999957</v>
      </c>
      <c r="H50" s="37">
        <f t="shared" ref="H50:H56" si="14">G50/274*100</f>
        <v>2.810218978102188</v>
      </c>
      <c r="I50" s="21"/>
      <c r="J50" s="21"/>
      <c r="K50" s="21"/>
      <c r="L50" s="21"/>
      <c r="M50" s="21"/>
      <c r="N50" s="22"/>
      <c r="O50" s="23"/>
      <c r="P50" s="23"/>
      <c r="Q50" s="21"/>
      <c r="R50" s="24">
        <f>R49-R51-R52-R53-R54-R55-R56-R57</f>
        <v>587.0107874399996</v>
      </c>
      <c r="S50" s="21"/>
      <c r="T50" s="25">
        <v>0</v>
      </c>
      <c r="U50" s="21"/>
      <c r="V50" s="26">
        <v>0</v>
      </c>
      <c r="W50" s="21"/>
      <c r="X50" s="27">
        <v>0</v>
      </c>
      <c r="Y50" s="23"/>
      <c r="Z50" s="28">
        <f>Z49-Z51-Z52-Z53-Z54-Z55-Z56-Z57</f>
        <v>16273.089151439999</v>
      </c>
      <c r="AA50" s="23"/>
      <c r="AB50" s="29"/>
    </row>
    <row r="51" spans="1:28" s="30" customFormat="1" ht="14.4" x14ac:dyDescent="0.55000000000000004">
      <c r="A51" s="16">
        <v>46</v>
      </c>
      <c r="B51" s="33" t="s">
        <v>40</v>
      </c>
      <c r="C51" s="18" t="s">
        <v>38</v>
      </c>
      <c r="D51" s="19">
        <v>0.35</v>
      </c>
      <c r="E51" s="20">
        <v>40.886699999999998</v>
      </c>
      <c r="F51" s="20">
        <v>-78.220699999999994</v>
      </c>
      <c r="G51" s="21">
        <v>0.26</v>
      </c>
      <c r="H51" s="37">
        <f t="shared" si="14"/>
        <v>9.4890510948905119E-2</v>
      </c>
      <c r="I51" s="21">
        <v>17.899999999999999</v>
      </c>
      <c r="J51" s="21">
        <v>8.89</v>
      </c>
      <c r="K51" s="21">
        <v>169.2</v>
      </c>
      <c r="L51" s="21">
        <v>8.0399999999999991</v>
      </c>
      <c r="M51" s="21">
        <v>8.6</v>
      </c>
      <c r="N51" s="22">
        <v>6.9</v>
      </c>
      <c r="O51" s="23">
        <v>190</v>
      </c>
      <c r="P51" s="23">
        <v>26</v>
      </c>
      <c r="Q51" s="21">
        <v>-13</v>
      </c>
      <c r="R51" s="24">
        <f t="shared" ref="R51:R57" si="15">D51*448.8*Q51*0.01202</f>
        <v>-24.545320799999995</v>
      </c>
      <c r="S51" s="21">
        <v>0.33</v>
      </c>
      <c r="T51" s="25">
        <f t="shared" ref="T51:T57" si="16">D51*448.8*S51*0.01202</f>
        <v>0.62307352799999993</v>
      </c>
      <c r="U51" s="21">
        <v>0.03</v>
      </c>
      <c r="V51" s="26">
        <f t="shared" ref="V51:V57" si="17">D51*448.8*U51*0.01202</f>
        <v>5.6643047999999994E-2</v>
      </c>
      <c r="W51" s="21">
        <v>0.15</v>
      </c>
      <c r="X51" s="27">
        <f t="shared" ref="X51:X57" si="18">D51*448.8*W51*0.01202</f>
        <v>0.28321523999999998</v>
      </c>
      <c r="Y51" s="23">
        <v>20</v>
      </c>
      <c r="Z51" s="28">
        <f t="shared" ref="Z51:Z57" si="19">D51*448.8*Y51*0.01202</f>
        <v>37.762031999999991</v>
      </c>
      <c r="AA51" s="23">
        <v>18</v>
      </c>
      <c r="AB51" s="29">
        <v>84</v>
      </c>
    </row>
    <row r="52" spans="1:28" s="30" customFormat="1" ht="14.4" x14ac:dyDescent="0.55000000000000004">
      <c r="A52" s="16">
        <v>48</v>
      </c>
      <c r="B52" s="33" t="s">
        <v>40</v>
      </c>
      <c r="C52" s="18" t="s">
        <v>38</v>
      </c>
      <c r="D52" s="19">
        <v>0.63</v>
      </c>
      <c r="E52" s="20">
        <v>40.877600000000001</v>
      </c>
      <c r="F52" s="20">
        <v>-78.250200000000007</v>
      </c>
      <c r="G52" s="21">
        <v>1.7</v>
      </c>
      <c r="H52" s="37">
        <f t="shared" si="14"/>
        <v>0.62043795620437958</v>
      </c>
      <c r="I52" s="21">
        <v>21.79</v>
      </c>
      <c r="J52" s="21">
        <v>7.9</v>
      </c>
      <c r="K52" s="21">
        <v>1313</v>
      </c>
      <c r="L52" s="21">
        <v>7.35</v>
      </c>
      <c r="M52" s="21">
        <v>8</v>
      </c>
      <c r="N52" s="22">
        <v>7</v>
      </c>
      <c r="O52" s="23">
        <v>1280</v>
      </c>
      <c r="P52" s="23">
        <v>43</v>
      </c>
      <c r="Q52" s="21">
        <v>-25</v>
      </c>
      <c r="R52" s="24">
        <f t="shared" si="15"/>
        <v>-84.964572000000004</v>
      </c>
      <c r="S52" s="21">
        <v>0.79</v>
      </c>
      <c r="T52" s="25">
        <f t="shared" si="16"/>
        <v>2.6848804752000004</v>
      </c>
      <c r="U52" s="21">
        <v>0.49</v>
      </c>
      <c r="V52" s="26">
        <f t="shared" si="17"/>
        <v>1.6653056112000002</v>
      </c>
      <c r="W52" s="21">
        <v>0.13</v>
      </c>
      <c r="X52" s="27">
        <f t="shared" si="18"/>
        <v>0.44181577439999997</v>
      </c>
      <c r="Y52" s="23">
        <v>678</v>
      </c>
      <c r="Z52" s="28">
        <f t="shared" si="19"/>
        <v>2304.2391926400001</v>
      </c>
      <c r="AA52" s="23">
        <v>7</v>
      </c>
      <c r="AB52" s="29">
        <v>1047</v>
      </c>
    </row>
    <row r="53" spans="1:28" ht="14.4" x14ac:dyDescent="0.55000000000000004">
      <c r="A53" s="34">
        <v>49</v>
      </c>
      <c r="B53" s="33" t="s">
        <v>75</v>
      </c>
      <c r="C53" s="18" t="s">
        <v>38</v>
      </c>
      <c r="D53" s="35">
        <v>3.5000000000000003E-2</v>
      </c>
      <c r="E53" s="36">
        <v>40.871899999999997</v>
      </c>
      <c r="F53" s="36">
        <v>-78.250100000000003</v>
      </c>
      <c r="G53" s="37">
        <v>1.87</v>
      </c>
      <c r="H53" s="37">
        <f t="shared" si="14"/>
        <v>0.68248175182481752</v>
      </c>
      <c r="I53" s="37">
        <v>20.190000000000001</v>
      </c>
      <c r="J53" s="37">
        <v>7.91</v>
      </c>
      <c r="K53" s="37">
        <v>413</v>
      </c>
      <c r="L53" s="37">
        <v>7.13</v>
      </c>
      <c r="M53" s="37">
        <v>17.3</v>
      </c>
      <c r="N53" s="38">
        <v>7</v>
      </c>
      <c r="O53" s="39">
        <v>447</v>
      </c>
      <c r="P53" s="39">
        <v>38</v>
      </c>
      <c r="Q53" s="40">
        <v>-23</v>
      </c>
      <c r="R53" s="24">
        <f t="shared" si="15"/>
        <v>-4.3426336800000005</v>
      </c>
      <c r="S53" s="40">
        <v>0.56999999999999995</v>
      </c>
      <c r="T53" s="25">
        <f t="shared" si="16"/>
        <v>0.10762179119999998</v>
      </c>
      <c r="U53" s="40">
        <v>0.06</v>
      </c>
      <c r="V53" s="26">
        <f t="shared" si="17"/>
        <v>1.1328609600000001E-2</v>
      </c>
      <c r="W53" s="40">
        <v>0.26</v>
      </c>
      <c r="X53" s="27">
        <f t="shared" si="18"/>
        <v>4.9090641600000012E-2</v>
      </c>
      <c r="Y53" s="39">
        <v>154</v>
      </c>
      <c r="Z53" s="28">
        <f t="shared" si="19"/>
        <v>29.07676464</v>
      </c>
      <c r="AA53" s="39">
        <v>8</v>
      </c>
      <c r="AB53" s="41">
        <v>276</v>
      </c>
    </row>
    <row r="54" spans="1:28" ht="14.4" x14ac:dyDescent="0.55000000000000004">
      <c r="A54" s="34">
        <v>50</v>
      </c>
      <c r="B54" s="33" t="s">
        <v>40</v>
      </c>
      <c r="C54" s="18" t="s">
        <v>38</v>
      </c>
      <c r="D54" s="35">
        <v>0.1</v>
      </c>
      <c r="E54" s="36">
        <v>40.859299999999998</v>
      </c>
      <c r="F54" s="36">
        <v>-78.243899999999996</v>
      </c>
      <c r="G54" s="37">
        <v>1.52</v>
      </c>
      <c r="H54" s="37">
        <f t="shared" si="14"/>
        <v>0.55474452554744536</v>
      </c>
      <c r="I54" s="37">
        <v>19.36</v>
      </c>
      <c r="J54" s="37">
        <v>8.4</v>
      </c>
      <c r="K54" s="37">
        <v>431</v>
      </c>
      <c r="L54" s="37">
        <v>3.11</v>
      </c>
      <c r="M54" s="37">
        <v>1.3</v>
      </c>
      <c r="N54" s="38">
        <v>3.6</v>
      </c>
      <c r="O54" s="39">
        <v>432</v>
      </c>
      <c r="P54" s="39">
        <v>0</v>
      </c>
      <c r="Q54" s="40">
        <v>46</v>
      </c>
      <c r="R54" s="24">
        <f t="shared" si="15"/>
        <v>24.815049599999998</v>
      </c>
      <c r="S54" s="40">
        <v>1.53</v>
      </c>
      <c r="T54" s="25">
        <f t="shared" si="16"/>
        <v>0.82537012800000009</v>
      </c>
      <c r="U54" s="40">
        <v>1.54</v>
      </c>
      <c r="V54" s="26">
        <f t="shared" si="17"/>
        <v>0.83076470400000002</v>
      </c>
      <c r="W54" s="40">
        <v>2.77</v>
      </c>
      <c r="X54" s="27">
        <f t="shared" si="18"/>
        <v>1.4942975520000001</v>
      </c>
      <c r="Y54" s="39">
        <v>132</v>
      </c>
      <c r="Z54" s="28">
        <f t="shared" si="19"/>
        <v>71.208403200000006</v>
      </c>
      <c r="AA54" s="39">
        <v>2</v>
      </c>
      <c r="AB54" s="41">
        <v>200</v>
      </c>
    </row>
    <row r="55" spans="1:28" ht="14.4" x14ac:dyDescent="0.55000000000000004">
      <c r="A55" s="34">
        <v>51</v>
      </c>
      <c r="B55" s="33" t="s">
        <v>40</v>
      </c>
      <c r="C55" s="18" t="s">
        <v>38</v>
      </c>
      <c r="D55" s="35">
        <v>0.13400000000000001</v>
      </c>
      <c r="E55" s="36">
        <v>40.8508</v>
      </c>
      <c r="F55" s="36">
        <v>-78.262100000000004</v>
      </c>
      <c r="G55" s="37">
        <v>1.25</v>
      </c>
      <c r="H55" s="37">
        <f t="shared" si="14"/>
        <v>0.45620437956204374</v>
      </c>
      <c r="I55" s="37">
        <v>19.649999999999999</v>
      </c>
      <c r="J55" s="37">
        <v>8.42</v>
      </c>
      <c r="K55" s="37">
        <v>981</v>
      </c>
      <c r="L55" s="37">
        <v>6.55</v>
      </c>
      <c r="M55" s="37">
        <v>0</v>
      </c>
      <c r="N55" s="38">
        <v>6.4</v>
      </c>
      <c r="O55" s="39">
        <v>1010</v>
      </c>
      <c r="P55" s="39">
        <v>12</v>
      </c>
      <c r="Q55" s="40">
        <v>5</v>
      </c>
      <c r="R55" s="24">
        <f t="shared" si="15"/>
        <v>3.61436592</v>
      </c>
      <c r="S55" s="40">
        <v>0.16</v>
      </c>
      <c r="T55" s="25">
        <f t="shared" si="16"/>
        <v>0.11565970944000001</v>
      </c>
      <c r="U55" s="40">
        <v>0.72</v>
      </c>
      <c r="V55" s="26">
        <f t="shared" si="17"/>
        <v>0.52046869247999994</v>
      </c>
      <c r="W55" s="40">
        <v>0.05</v>
      </c>
      <c r="X55" s="27">
        <f t="shared" si="18"/>
        <v>3.6143659200000004E-2</v>
      </c>
      <c r="Y55" s="39">
        <v>535</v>
      </c>
      <c r="Z55" s="28">
        <f t="shared" si="19"/>
        <v>386.73715343999999</v>
      </c>
      <c r="AA55" s="39">
        <v>2</v>
      </c>
      <c r="AB55" s="41">
        <v>810</v>
      </c>
    </row>
    <row r="56" spans="1:28" ht="14.4" x14ac:dyDescent="0.55000000000000004">
      <c r="A56" s="34">
        <v>52</v>
      </c>
      <c r="B56" s="33" t="s">
        <v>76</v>
      </c>
      <c r="C56" s="18" t="s">
        <v>38</v>
      </c>
      <c r="D56" s="19">
        <v>4.12</v>
      </c>
      <c r="E56" s="36">
        <v>40.846200000000003</v>
      </c>
      <c r="F56" s="36">
        <v>-78.265699999999995</v>
      </c>
      <c r="G56" s="37">
        <v>8</v>
      </c>
      <c r="H56" s="37">
        <f t="shared" si="14"/>
        <v>2.9197080291970803</v>
      </c>
      <c r="I56" s="37">
        <v>18.149999999999999</v>
      </c>
      <c r="J56" s="37">
        <v>8.84</v>
      </c>
      <c r="K56" s="37">
        <v>407</v>
      </c>
      <c r="L56" s="37">
        <v>3.53</v>
      </c>
      <c r="M56" s="37">
        <v>0.3</v>
      </c>
      <c r="N56" s="38">
        <v>3.8</v>
      </c>
      <c r="O56" s="39">
        <v>448</v>
      </c>
      <c r="P56" s="39">
        <v>0</v>
      </c>
      <c r="Q56" s="40">
        <v>41</v>
      </c>
      <c r="R56" s="24">
        <f t="shared" si="15"/>
        <v>911.25177791999999</v>
      </c>
      <c r="S56" s="40">
        <v>2.77</v>
      </c>
      <c r="T56" s="25">
        <f t="shared" si="16"/>
        <v>61.565059142399996</v>
      </c>
      <c r="U56" s="40">
        <v>1.52</v>
      </c>
      <c r="V56" s="26">
        <f t="shared" si="17"/>
        <v>33.782992742399998</v>
      </c>
      <c r="W56" s="40">
        <v>3.25</v>
      </c>
      <c r="X56" s="27">
        <f t="shared" si="18"/>
        <v>72.233372639999999</v>
      </c>
      <c r="Y56" s="39">
        <v>180</v>
      </c>
      <c r="Z56" s="28">
        <f t="shared" si="19"/>
        <v>4000.6175616</v>
      </c>
      <c r="AA56" s="39">
        <v>6</v>
      </c>
      <c r="AB56" s="41">
        <v>283</v>
      </c>
    </row>
    <row r="57" spans="1:28" s="30" customFormat="1" ht="14.4" x14ac:dyDescent="0.55000000000000004">
      <c r="A57" s="16">
        <v>6</v>
      </c>
      <c r="B57" s="17" t="s">
        <v>77</v>
      </c>
      <c r="C57" s="18" t="s">
        <v>38</v>
      </c>
      <c r="D57" s="19">
        <v>36.484999999999999</v>
      </c>
      <c r="E57" s="20">
        <v>40.847200000000001</v>
      </c>
      <c r="F57" s="20">
        <v>-78.271500000000003</v>
      </c>
      <c r="G57" s="21">
        <v>58.6</v>
      </c>
      <c r="H57" s="21"/>
      <c r="I57" s="21">
        <v>21.1</v>
      </c>
      <c r="J57" s="21">
        <v>7.7</v>
      </c>
      <c r="K57" s="21">
        <v>787</v>
      </c>
      <c r="L57" s="21">
        <v>5.76</v>
      </c>
      <c r="M57" s="21">
        <v>17.5</v>
      </c>
      <c r="N57" s="22">
        <v>6.1</v>
      </c>
      <c r="O57" s="23">
        <v>786</v>
      </c>
      <c r="P57" s="23">
        <v>8</v>
      </c>
      <c r="Q57" s="21">
        <v>12</v>
      </c>
      <c r="R57" s="24">
        <f t="shared" si="15"/>
        <v>2361.8532643200001</v>
      </c>
      <c r="S57" s="21">
        <v>3.98</v>
      </c>
      <c r="T57" s="25">
        <f t="shared" si="16"/>
        <v>783.34799933279999</v>
      </c>
      <c r="U57" s="21">
        <v>3.6</v>
      </c>
      <c r="V57" s="26">
        <f t="shared" si="17"/>
        <v>708.55597929600003</v>
      </c>
      <c r="W57" s="21">
        <v>1.75</v>
      </c>
      <c r="X57" s="27">
        <f t="shared" si="18"/>
        <v>344.43693438000003</v>
      </c>
      <c r="Y57" s="23">
        <v>379</v>
      </c>
      <c r="Z57" s="28">
        <f t="shared" si="19"/>
        <v>74595.198931439998</v>
      </c>
      <c r="AA57" s="23">
        <v>18</v>
      </c>
      <c r="AB57" s="29">
        <v>557</v>
      </c>
    </row>
    <row r="58" spans="1:28" s="30" customFormat="1" ht="14.4" x14ac:dyDescent="0.55000000000000004">
      <c r="A58" s="16"/>
      <c r="B58" s="31" t="s">
        <v>78</v>
      </c>
      <c r="C58" s="32"/>
      <c r="D58" s="19"/>
      <c r="E58" s="20"/>
      <c r="F58" s="20"/>
      <c r="G58" s="21">
        <f>G57-G59-G60-G61-G62-G63-G64-G65-G66-G67</f>
        <v>7.3000000000000007</v>
      </c>
      <c r="H58" s="37">
        <f t="shared" ref="H58:H66" si="20">G58/274*100</f>
        <v>2.6642335766423364</v>
      </c>
      <c r="I58" s="21"/>
      <c r="J58" s="21"/>
      <c r="K58" s="21"/>
      <c r="L58" s="21"/>
      <c r="M58" s="21"/>
      <c r="N58" s="22"/>
      <c r="O58" s="23"/>
      <c r="P58" s="23"/>
      <c r="Q58" s="21"/>
      <c r="R58" s="24">
        <f>R57-R59-R60-R61-R62-R63-R64-R65-R67</f>
        <v>4542.9558651840007</v>
      </c>
      <c r="S58" s="21"/>
      <c r="T58" s="25">
        <f>T57-T59-T60-T61-T62-T63-T64-T65-T67</f>
        <v>562.11104299679994</v>
      </c>
      <c r="U58" s="21"/>
      <c r="V58" s="26">
        <f>V57-V59-V60-V61-V62-V63-V64-V65-V67</f>
        <v>516.09746754720004</v>
      </c>
      <c r="W58" s="21"/>
      <c r="X58" s="27">
        <f>X57-X59-X60-X61-X62-X63-X64-X65-X67</f>
        <v>291.87008195135996</v>
      </c>
      <c r="Y58" s="23"/>
      <c r="Z58" s="28">
        <f>Z57-Z59-Z60-Z61-Z62-Z63-Z64-Z65-Z67</f>
        <v>57860.954450639998</v>
      </c>
      <c r="AA58" s="23"/>
      <c r="AB58" s="29"/>
    </row>
    <row r="59" spans="1:28" ht="14.4" x14ac:dyDescent="0.55000000000000004">
      <c r="A59" s="34">
        <v>53</v>
      </c>
      <c r="B59" s="33" t="s">
        <v>79</v>
      </c>
      <c r="C59" s="18" t="s">
        <v>38</v>
      </c>
      <c r="D59" s="19">
        <v>0.9</v>
      </c>
      <c r="E59" s="36">
        <v>40.852699999999999</v>
      </c>
      <c r="F59" s="36">
        <v>-78.283799999999999</v>
      </c>
      <c r="G59" s="37">
        <v>2.2200000000000002</v>
      </c>
      <c r="H59" s="37">
        <f t="shared" si="20"/>
        <v>0.8102189781021899</v>
      </c>
      <c r="I59" s="37">
        <v>20.72</v>
      </c>
      <c r="J59" s="37">
        <v>7.82</v>
      </c>
      <c r="K59" s="37">
        <v>1184</v>
      </c>
      <c r="L59" s="37">
        <v>3.39</v>
      </c>
      <c r="M59" s="37">
        <v>1.7</v>
      </c>
      <c r="N59" s="38">
        <v>3.5</v>
      </c>
      <c r="O59" s="39">
        <v>1250</v>
      </c>
      <c r="P59" s="39">
        <v>0</v>
      </c>
      <c r="Q59" s="40">
        <v>61</v>
      </c>
      <c r="R59" s="24">
        <f t="shared" ref="R59:R65" si="21">D59*448.8*Q59*0.01202</f>
        <v>296.16222240000002</v>
      </c>
      <c r="S59" s="40">
        <v>2.67</v>
      </c>
      <c r="T59" s="25">
        <f t="shared" ref="T59:T65" si="22">D59*448.8*S59*0.01202</f>
        <v>12.963166127999999</v>
      </c>
      <c r="U59" s="40">
        <v>8.5</v>
      </c>
      <c r="V59" s="26">
        <f t="shared" ref="V59:V65" si="23">D59*448.8*U59*0.01202</f>
        <v>41.2685064</v>
      </c>
      <c r="W59" s="40">
        <v>3.35</v>
      </c>
      <c r="X59" s="27">
        <f t="shared" ref="X59:X65" si="24">D59*448.8*W59*0.01202</f>
        <v>16.264646639999999</v>
      </c>
      <c r="Y59" s="39">
        <v>622</v>
      </c>
      <c r="Z59" s="28">
        <f t="shared" ref="Z59:Z65" si="25">D59*448.8*Y59*0.01202</f>
        <v>3019.8836448000002</v>
      </c>
      <c r="AA59" s="39">
        <v>2</v>
      </c>
      <c r="AB59" s="41">
        <v>925</v>
      </c>
    </row>
    <row r="60" spans="1:28" ht="14.4" x14ac:dyDescent="0.55000000000000004">
      <c r="A60" s="34">
        <v>54</v>
      </c>
      <c r="B60" s="33" t="s">
        <v>80</v>
      </c>
      <c r="C60" s="18" t="s">
        <v>38</v>
      </c>
      <c r="D60" s="19">
        <v>6.16</v>
      </c>
      <c r="E60" s="36">
        <v>40.847200000000001</v>
      </c>
      <c r="F60" s="36">
        <v>-78.292699999999996</v>
      </c>
      <c r="G60" s="37">
        <v>18.899999999999999</v>
      </c>
      <c r="H60" s="37">
        <f t="shared" si="20"/>
        <v>6.8978102189781012</v>
      </c>
      <c r="I60" s="37">
        <v>20.3</v>
      </c>
      <c r="J60" s="37">
        <v>7.33</v>
      </c>
      <c r="K60" s="37">
        <v>785</v>
      </c>
      <c r="L60" s="37">
        <v>7.05</v>
      </c>
      <c r="M60" s="37">
        <v>8</v>
      </c>
      <c r="N60" s="38">
        <v>7</v>
      </c>
      <c r="O60" s="39">
        <v>833</v>
      </c>
      <c r="P60" s="39">
        <v>68</v>
      </c>
      <c r="Q60" s="40">
        <v>-50</v>
      </c>
      <c r="R60" s="24">
        <f t="shared" si="21"/>
        <v>-1661.5294080000001</v>
      </c>
      <c r="S60" s="40">
        <v>1.35</v>
      </c>
      <c r="T60" s="25">
        <f t="shared" si="22"/>
        <v>44.861294016000002</v>
      </c>
      <c r="U60" s="40">
        <v>2.08</v>
      </c>
      <c r="V60" s="26">
        <f t="shared" si="23"/>
        <v>69.119623372799992</v>
      </c>
      <c r="W60" s="40">
        <v>0.39</v>
      </c>
      <c r="X60" s="27">
        <f t="shared" si="24"/>
        <v>12.9599293824</v>
      </c>
      <c r="Y60" s="39">
        <v>321</v>
      </c>
      <c r="Z60" s="28">
        <f t="shared" si="25"/>
        <v>10667.018799360001</v>
      </c>
      <c r="AA60" s="39">
        <v>10</v>
      </c>
      <c r="AB60" s="41">
        <v>582</v>
      </c>
    </row>
    <row r="61" spans="1:28" ht="14.4" x14ac:dyDescent="0.55000000000000004">
      <c r="A61" s="34">
        <v>55</v>
      </c>
      <c r="B61" s="33" t="s">
        <v>81</v>
      </c>
      <c r="C61" s="18" t="s">
        <v>38</v>
      </c>
      <c r="D61" s="19">
        <v>0.45900000000000002</v>
      </c>
      <c r="E61" s="36">
        <v>40.813400000000001</v>
      </c>
      <c r="F61" s="36">
        <v>-78.3035</v>
      </c>
      <c r="G61" s="37">
        <v>3</v>
      </c>
      <c r="H61" s="37">
        <f t="shared" si="20"/>
        <v>1.0948905109489051</v>
      </c>
      <c r="I61" s="37">
        <v>21.2</v>
      </c>
      <c r="J61" s="37">
        <v>8.2799999999999994</v>
      </c>
      <c r="K61" s="37">
        <v>427.3</v>
      </c>
      <c r="L61" s="37">
        <v>3.14</v>
      </c>
      <c r="M61" s="37">
        <v>0</v>
      </c>
      <c r="N61" s="38">
        <v>3.4</v>
      </c>
      <c r="O61" s="39">
        <v>466</v>
      </c>
      <c r="P61" s="39">
        <v>0</v>
      </c>
      <c r="Q61" s="40">
        <v>74</v>
      </c>
      <c r="R61" s="24">
        <f t="shared" si="21"/>
        <v>183.23216841600001</v>
      </c>
      <c r="S61" s="40">
        <v>4.21</v>
      </c>
      <c r="T61" s="25">
        <f t="shared" si="22"/>
        <v>10.424424716639999</v>
      </c>
      <c r="U61" s="40">
        <v>2.75</v>
      </c>
      <c r="V61" s="26">
        <f t="shared" si="23"/>
        <v>6.8093035559999997</v>
      </c>
      <c r="W61" s="40">
        <v>6.4</v>
      </c>
      <c r="X61" s="27">
        <f t="shared" si="24"/>
        <v>15.847106457600001</v>
      </c>
      <c r="Y61" s="39">
        <v>156</v>
      </c>
      <c r="Z61" s="28">
        <f t="shared" si="25"/>
        <v>386.27321990399997</v>
      </c>
      <c r="AA61" s="39">
        <v>4</v>
      </c>
      <c r="AB61" s="41">
        <v>270</v>
      </c>
    </row>
    <row r="62" spans="1:28" ht="14.4" x14ac:dyDescent="0.55000000000000004">
      <c r="A62" s="34">
        <v>56</v>
      </c>
      <c r="B62" s="33" t="s">
        <v>40</v>
      </c>
      <c r="C62" s="18" t="s">
        <v>38</v>
      </c>
      <c r="D62" s="35">
        <v>1.2999999999999999E-2</v>
      </c>
      <c r="E62" s="36">
        <v>40.815899999999999</v>
      </c>
      <c r="F62" s="36">
        <v>-78.309200000000004</v>
      </c>
      <c r="G62" s="37">
        <v>0.63</v>
      </c>
      <c r="H62" s="37">
        <f t="shared" si="20"/>
        <v>0.22992700729927007</v>
      </c>
      <c r="I62" s="37">
        <v>25.4</v>
      </c>
      <c r="J62" s="37">
        <v>6.49</v>
      </c>
      <c r="K62" s="37">
        <v>145.9</v>
      </c>
      <c r="L62" s="37">
        <v>6.49</v>
      </c>
      <c r="M62" s="37">
        <v>7.32</v>
      </c>
      <c r="N62" s="38">
        <v>6.6</v>
      </c>
      <c r="O62" s="39">
        <v>164</v>
      </c>
      <c r="P62" s="39">
        <v>23</v>
      </c>
      <c r="Q62" s="40">
        <v>-7</v>
      </c>
      <c r="R62" s="24">
        <f t="shared" si="21"/>
        <v>-0.4909064159999999</v>
      </c>
      <c r="S62" s="40">
        <v>0.87</v>
      </c>
      <c r="T62" s="25">
        <f t="shared" si="22"/>
        <v>6.101265455999999E-2</v>
      </c>
      <c r="U62" s="40">
        <v>0.46</v>
      </c>
      <c r="V62" s="26">
        <f t="shared" si="23"/>
        <v>3.2259564479999996E-2</v>
      </c>
      <c r="W62" s="40">
        <v>0.08</v>
      </c>
      <c r="X62" s="27">
        <f t="shared" si="24"/>
        <v>5.6103590399999995E-3</v>
      </c>
      <c r="Y62" s="39">
        <v>47</v>
      </c>
      <c r="Z62" s="28">
        <f t="shared" si="25"/>
        <v>3.2960859359999994</v>
      </c>
      <c r="AA62" s="39">
        <v>9</v>
      </c>
      <c r="AB62" s="41">
        <v>98</v>
      </c>
    </row>
    <row r="63" spans="1:28" ht="14.4" x14ac:dyDescent="0.55000000000000004">
      <c r="A63" s="34">
        <v>57</v>
      </c>
      <c r="B63" s="33" t="s">
        <v>40</v>
      </c>
      <c r="C63" s="18" t="s">
        <v>38</v>
      </c>
      <c r="D63" s="35">
        <v>4.0000000000000001E-3</v>
      </c>
      <c r="E63" s="36">
        <v>40.808700000000002</v>
      </c>
      <c r="F63" s="36">
        <v>-78.320499999999996</v>
      </c>
      <c r="G63" s="37">
        <v>0.24</v>
      </c>
      <c r="H63" s="37">
        <f t="shared" si="20"/>
        <v>8.7591240875912399E-2</v>
      </c>
      <c r="I63" s="37">
        <v>22.1</v>
      </c>
      <c r="J63" s="37"/>
      <c r="K63" s="37">
        <v>114.9</v>
      </c>
      <c r="L63" s="37">
        <v>6.63</v>
      </c>
      <c r="M63" s="37">
        <v>143</v>
      </c>
      <c r="N63" s="38">
        <v>6.7</v>
      </c>
      <c r="O63" s="39">
        <v>126</v>
      </c>
      <c r="P63" s="39">
        <v>37</v>
      </c>
      <c r="Q63" s="40">
        <v>-22</v>
      </c>
      <c r="R63" s="24">
        <f t="shared" si="21"/>
        <v>-0.47472268800000006</v>
      </c>
      <c r="S63" s="40">
        <v>1.87</v>
      </c>
      <c r="T63" s="25">
        <f t="shared" si="22"/>
        <v>4.0351428480000007E-2</v>
      </c>
      <c r="U63" s="40">
        <v>0.98</v>
      </c>
      <c r="V63" s="26">
        <f t="shared" si="23"/>
        <v>2.1146737920000002E-2</v>
      </c>
      <c r="W63" s="40">
        <v>0.38</v>
      </c>
      <c r="X63" s="27">
        <f t="shared" si="24"/>
        <v>8.1997555199999992E-3</v>
      </c>
      <c r="Y63" s="39">
        <v>17</v>
      </c>
      <c r="Z63" s="28">
        <f t="shared" si="25"/>
        <v>0.36683116800000004</v>
      </c>
      <c r="AA63" s="39">
        <v>21</v>
      </c>
      <c r="AB63" s="41">
        <v>60</v>
      </c>
    </row>
    <row r="64" spans="1:28" ht="14.4" x14ac:dyDescent="0.55000000000000004">
      <c r="A64" s="34">
        <v>58</v>
      </c>
      <c r="B64" s="33" t="s">
        <v>82</v>
      </c>
      <c r="C64" s="18" t="s">
        <v>38</v>
      </c>
      <c r="D64" s="19">
        <v>2.4350000000000001</v>
      </c>
      <c r="E64" s="36">
        <v>40.805100000000003</v>
      </c>
      <c r="F64" s="36">
        <v>-78.319299999999998</v>
      </c>
      <c r="G64" s="37">
        <v>10.9</v>
      </c>
      <c r="H64" s="37">
        <f t="shared" si="20"/>
        <v>3.9781021897810223</v>
      </c>
      <c r="I64" s="37">
        <v>21.9</v>
      </c>
      <c r="J64" s="37"/>
      <c r="K64" s="37">
        <v>74.900000000000006</v>
      </c>
      <c r="L64" s="37">
        <v>5.46</v>
      </c>
      <c r="M64" s="37">
        <v>0.87</v>
      </c>
      <c r="N64" s="38">
        <v>5.8</v>
      </c>
      <c r="O64" s="39">
        <v>84</v>
      </c>
      <c r="P64" s="39">
        <v>2</v>
      </c>
      <c r="Q64" s="40">
        <v>12</v>
      </c>
      <c r="R64" s="24">
        <f t="shared" si="21"/>
        <v>157.62951071999998</v>
      </c>
      <c r="S64" s="40">
        <v>1.1100000000000001</v>
      </c>
      <c r="T64" s="25">
        <f t="shared" si="22"/>
        <v>14.580729741599999</v>
      </c>
      <c r="U64" s="40">
        <v>0.46</v>
      </c>
      <c r="V64" s="26">
        <f t="shared" si="23"/>
        <v>6.0424645775999997</v>
      </c>
      <c r="W64" s="40">
        <v>0.17</v>
      </c>
      <c r="X64" s="27">
        <f t="shared" si="24"/>
        <v>2.2330847352000003</v>
      </c>
      <c r="Y64" s="39">
        <v>28</v>
      </c>
      <c r="Z64" s="28">
        <f t="shared" si="25"/>
        <v>367.80219168000002</v>
      </c>
      <c r="AA64" s="39">
        <v>4</v>
      </c>
      <c r="AB64" s="41">
        <v>49</v>
      </c>
    </row>
    <row r="65" spans="1:28" ht="14.4" x14ac:dyDescent="0.55000000000000004">
      <c r="A65" s="34">
        <v>59</v>
      </c>
      <c r="B65" s="33" t="s">
        <v>83</v>
      </c>
      <c r="C65" s="18" t="s">
        <v>38</v>
      </c>
      <c r="D65" s="35">
        <v>3.4609999999999999</v>
      </c>
      <c r="E65" s="36">
        <v>40.808</v>
      </c>
      <c r="F65" s="36">
        <v>-78.329400000000007</v>
      </c>
      <c r="G65" s="37">
        <v>5.05</v>
      </c>
      <c r="H65" s="37">
        <f t="shared" si="20"/>
        <v>1.8430656934306571</v>
      </c>
      <c r="I65" s="37">
        <v>26.5</v>
      </c>
      <c r="J65" s="37"/>
      <c r="K65" s="37">
        <v>334.2</v>
      </c>
      <c r="L65" s="37">
        <v>7.19</v>
      </c>
      <c r="M65" s="37">
        <v>10.14</v>
      </c>
      <c r="N65" s="38">
        <v>7.3</v>
      </c>
      <c r="O65" s="39">
        <v>346</v>
      </c>
      <c r="P65" s="39">
        <v>97</v>
      </c>
      <c r="Q65" s="40">
        <v>-81</v>
      </c>
      <c r="R65" s="24">
        <f t="shared" si="21"/>
        <v>-1512.320830416</v>
      </c>
      <c r="S65" s="40">
        <v>4.17</v>
      </c>
      <c r="T65" s="25">
        <f t="shared" si="22"/>
        <v>77.856516825119996</v>
      </c>
      <c r="U65" s="40">
        <v>1.05</v>
      </c>
      <c r="V65" s="26">
        <f t="shared" si="23"/>
        <v>19.604158912800003</v>
      </c>
      <c r="W65" s="40">
        <v>0.08</v>
      </c>
      <c r="X65" s="27">
        <f t="shared" si="24"/>
        <v>1.4936502028800001</v>
      </c>
      <c r="Y65" s="39">
        <v>7</v>
      </c>
      <c r="Z65" s="28">
        <f t="shared" si="25"/>
        <v>130.694392752</v>
      </c>
      <c r="AA65" s="39">
        <v>8</v>
      </c>
      <c r="AB65" s="41">
        <v>194</v>
      </c>
    </row>
    <row r="66" spans="1:28" ht="14.4" x14ac:dyDescent="0.55000000000000004">
      <c r="A66" s="34">
        <v>60</v>
      </c>
      <c r="B66" s="33" t="s">
        <v>84</v>
      </c>
      <c r="C66" s="18" t="s">
        <v>38</v>
      </c>
      <c r="D66" s="35">
        <v>0</v>
      </c>
      <c r="E66" s="36">
        <v>40.790900000000001</v>
      </c>
      <c r="F66" s="36">
        <v>-78.344099999999997</v>
      </c>
      <c r="G66" s="37">
        <v>1.22</v>
      </c>
      <c r="H66" s="37">
        <f t="shared" si="20"/>
        <v>0.4452554744525547</v>
      </c>
      <c r="I66" s="37"/>
      <c r="J66" s="37"/>
      <c r="K66" s="37"/>
      <c r="L66" s="37"/>
      <c r="M66" s="37"/>
      <c r="N66" s="43"/>
      <c r="O66" s="44"/>
      <c r="P66" s="44"/>
      <c r="Q66" s="37"/>
      <c r="R66" s="24"/>
      <c r="S66" s="37"/>
      <c r="T66" s="25"/>
      <c r="U66" s="37"/>
      <c r="V66" s="26"/>
      <c r="W66" s="37"/>
      <c r="X66" s="27"/>
      <c r="Y66" s="44"/>
      <c r="Z66" s="28"/>
      <c r="AA66" s="44"/>
      <c r="AB66" s="45"/>
    </row>
    <row r="67" spans="1:28" ht="14.4" x14ac:dyDescent="0.55000000000000004">
      <c r="A67" s="34">
        <v>7</v>
      </c>
      <c r="B67" s="17" t="s">
        <v>85</v>
      </c>
      <c r="C67" s="18" t="s">
        <v>38</v>
      </c>
      <c r="D67" s="19">
        <v>3.48</v>
      </c>
      <c r="E67" s="36">
        <v>40.7881</v>
      </c>
      <c r="F67" s="36">
        <v>-78.342600000000004</v>
      </c>
      <c r="G67" s="37">
        <v>9.14</v>
      </c>
      <c r="H67" s="37"/>
      <c r="I67" s="37">
        <v>22.4</v>
      </c>
      <c r="J67" s="37"/>
      <c r="K67" s="37">
        <v>261.5</v>
      </c>
      <c r="L67" s="37">
        <v>4.63</v>
      </c>
      <c r="M67" s="37">
        <v>0.03</v>
      </c>
      <c r="N67" s="38">
        <v>4.5</v>
      </c>
      <c r="O67" s="39">
        <v>278</v>
      </c>
      <c r="P67" s="39">
        <v>0</v>
      </c>
      <c r="Q67" s="40">
        <v>19</v>
      </c>
      <c r="R67" s="24">
        <f>D67*448.8*Q67*0.01202</f>
        <v>356.68936511999999</v>
      </c>
      <c r="S67" s="40">
        <v>3.22</v>
      </c>
      <c r="T67" s="25">
        <f>D67*448.8*S67*0.01202</f>
        <v>60.449460825600006</v>
      </c>
      <c r="U67" s="40">
        <v>2.64</v>
      </c>
      <c r="V67" s="26">
        <f>D67*448.8*U67*0.01202</f>
        <v>49.561048627200002</v>
      </c>
      <c r="W67" s="40">
        <v>0.2</v>
      </c>
      <c r="X67" s="27">
        <f>D67*448.8*W67*0.01202</f>
        <v>3.7546248960000006</v>
      </c>
      <c r="Y67" s="39">
        <v>115</v>
      </c>
      <c r="Z67" s="28">
        <f>D67*448.8*Y67*0.01202</f>
        <v>2158.9093152</v>
      </c>
      <c r="AA67" s="39">
        <v>6</v>
      </c>
      <c r="AB67" s="41">
        <v>166</v>
      </c>
    </row>
    <row r="68" spans="1:28" ht="14.4" x14ac:dyDescent="0.55000000000000004">
      <c r="A68" s="34"/>
      <c r="B68" s="31" t="s">
        <v>86</v>
      </c>
      <c r="C68" s="32"/>
      <c r="D68" s="19"/>
      <c r="E68" s="36"/>
      <c r="F68" s="36"/>
      <c r="G68" s="37">
        <f>G67-G69-G70-G71-G72-G73</f>
        <v>3.09</v>
      </c>
      <c r="H68" s="37">
        <f t="shared" ref="H68:H73" si="26">G68/274*100</f>
        <v>1.1277372262773722</v>
      </c>
      <c r="I68" s="37"/>
      <c r="J68" s="37"/>
      <c r="K68" s="37"/>
      <c r="L68" s="37"/>
      <c r="M68" s="37"/>
      <c r="N68" s="38"/>
      <c r="O68" s="39"/>
      <c r="P68" s="39"/>
      <c r="Q68" s="40"/>
      <c r="R68" s="24">
        <f>R67-R69-R70-R71-R72-R73</f>
        <v>326.69012798400007</v>
      </c>
      <c r="S68" s="40"/>
      <c r="T68" s="25">
        <f>T67-T69-T70-T71-T72-T73</f>
        <v>56.843672281440007</v>
      </c>
      <c r="U68" s="40"/>
      <c r="V68" s="26">
        <f>V67-V69-V70-V71-V72-V73</f>
        <v>46.943060894400006</v>
      </c>
      <c r="W68" s="40"/>
      <c r="X68" s="27">
        <f>X67-X69-X70-X71-X72-X73</f>
        <v>3.5459626963200011</v>
      </c>
      <c r="Y68" s="39"/>
      <c r="Z68" s="28">
        <f>Z67-Z69-Z70-Z71-Z72-Z73</f>
        <v>2090.9430521760005</v>
      </c>
      <c r="AA68" s="39"/>
      <c r="AB68" s="41"/>
    </row>
    <row r="69" spans="1:28" ht="14.4" x14ac:dyDescent="0.55000000000000004">
      <c r="A69" s="34">
        <v>61</v>
      </c>
      <c r="B69" s="33" t="s">
        <v>87</v>
      </c>
      <c r="C69" s="18" t="s">
        <v>38</v>
      </c>
      <c r="D69" s="35">
        <v>1.7000000000000001E-2</v>
      </c>
      <c r="E69" s="36">
        <v>40.781199999999998</v>
      </c>
      <c r="F69" s="36">
        <v>-78.343699999999998</v>
      </c>
      <c r="G69" s="37">
        <v>1.31</v>
      </c>
      <c r="H69" s="37">
        <f t="shared" si="26"/>
        <v>0.47810218978102192</v>
      </c>
      <c r="I69" s="37">
        <v>19.53</v>
      </c>
      <c r="J69" s="37"/>
      <c r="K69" s="37">
        <v>40</v>
      </c>
      <c r="L69" s="37">
        <v>7.63</v>
      </c>
      <c r="M69" s="37"/>
      <c r="N69" s="38">
        <v>6.6</v>
      </c>
      <c r="O69" s="39">
        <v>45</v>
      </c>
      <c r="P69" s="39">
        <v>9</v>
      </c>
      <c r="Q69" s="40">
        <v>4</v>
      </c>
      <c r="R69" s="24">
        <f>D69*448.8*Q69*0.01202</f>
        <v>0.36683116800000004</v>
      </c>
      <c r="S69" s="40">
        <v>0.36</v>
      </c>
      <c r="T69" s="25">
        <f>D69*448.8*S69*0.01202</f>
        <v>3.3014805120000004E-2</v>
      </c>
      <c r="U69" s="40">
        <v>0.1</v>
      </c>
      <c r="V69" s="26">
        <f>D69*448.8*U69*0.01202</f>
        <v>9.1707792000000014E-3</v>
      </c>
      <c r="W69" s="40">
        <v>0.08</v>
      </c>
      <c r="X69" s="27">
        <f>D69*448.8*W69*0.01202</f>
        <v>7.3366233600000016E-3</v>
      </c>
      <c r="Y69" s="39">
        <v>7</v>
      </c>
      <c r="Z69" s="28">
        <f>D69*448.8*Y69*0.01202</f>
        <v>0.64195454399999996</v>
      </c>
      <c r="AA69" s="39">
        <v>6</v>
      </c>
      <c r="AB69" s="41">
        <v>24</v>
      </c>
    </row>
    <row r="70" spans="1:28" ht="14.4" x14ac:dyDescent="0.55000000000000004">
      <c r="A70" s="34">
        <v>62</v>
      </c>
      <c r="B70" s="33" t="s">
        <v>40</v>
      </c>
      <c r="C70" s="18" t="s">
        <v>38</v>
      </c>
      <c r="D70" s="35">
        <v>1.7000000000000001E-2</v>
      </c>
      <c r="E70" s="36">
        <v>40.775199999999998</v>
      </c>
      <c r="F70" s="36">
        <v>-78.352199999999996</v>
      </c>
      <c r="G70" s="37">
        <v>0.23</v>
      </c>
      <c r="H70" s="37">
        <f t="shared" si="26"/>
        <v>8.3941605839416067E-2</v>
      </c>
      <c r="I70" s="37">
        <v>19.3</v>
      </c>
      <c r="J70" s="37"/>
      <c r="K70" s="37">
        <v>87</v>
      </c>
      <c r="L70" s="37">
        <v>5.24</v>
      </c>
      <c r="M70" s="37"/>
      <c r="N70" s="38">
        <v>5.4</v>
      </c>
      <c r="O70" s="39">
        <v>78</v>
      </c>
      <c r="P70" s="39">
        <v>2</v>
      </c>
      <c r="Q70" s="40">
        <v>14</v>
      </c>
      <c r="R70" s="24">
        <f>D70*448.8*Q70*0.01202</f>
        <v>1.2839090879999999</v>
      </c>
      <c r="S70" s="40">
        <v>1.98</v>
      </c>
      <c r="T70" s="25">
        <f>D70*448.8*S70*0.01202</f>
        <v>0.18158142816</v>
      </c>
      <c r="U70" s="40">
        <v>0.94</v>
      </c>
      <c r="V70" s="26">
        <f>D70*448.8*U70*0.01202</f>
        <v>8.6205324479999998E-2</v>
      </c>
      <c r="W70" s="40">
        <v>0.18</v>
      </c>
      <c r="X70" s="27">
        <f>D70*448.8*W70*0.01202</f>
        <v>1.6507402560000002E-2</v>
      </c>
      <c r="Y70" s="39">
        <v>25</v>
      </c>
      <c r="Z70" s="28">
        <f>D70*448.8*Y70*0.01202</f>
        <v>2.2926948</v>
      </c>
      <c r="AA70" s="39">
        <v>2</v>
      </c>
      <c r="AB70" s="41">
        <v>63</v>
      </c>
    </row>
    <row r="71" spans="1:28" ht="14.4" x14ac:dyDescent="0.55000000000000004">
      <c r="A71" s="34">
        <v>63</v>
      </c>
      <c r="B71" s="33" t="s">
        <v>88</v>
      </c>
      <c r="C71" s="18" t="s">
        <v>38</v>
      </c>
      <c r="D71" s="35">
        <v>0.41599999999999998</v>
      </c>
      <c r="E71" s="36">
        <v>40.765599999999999</v>
      </c>
      <c r="F71" s="36">
        <v>-78.360100000000003</v>
      </c>
      <c r="G71" s="37">
        <v>1.46</v>
      </c>
      <c r="H71" s="37">
        <f t="shared" si="26"/>
        <v>0.53284671532846717</v>
      </c>
      <c r="I71" s="37">
        <v>21.814</v>
      </c>
      <c r="J71" s="37"/>
      <c r="K71" s="37">
        <v>17</v>
      </c>
      <c r="L71" s="37">
        <v>6.55</v>
      </c>
      <c r="M71" s="37"/>
      <c r="N71" s="38">
        <v>6.2</v>
      </c>
      <c r="O71" s="39">
        <v>24</v>
      </c>
      <c r="P71" s="39">
        <v>3</v>
      </c>
      <c r="Q71" s="40">
        <v>10</v>
      </c>
      <c r="R71" s="24">
        <f>D71*448.8*Q71*0.01202</f>
        <v>22.441436159999995</v>
      </c>
      <c r="S71" s="40">
        <v>0.08</v>
      </c>
      <c r="T71" s="25">
        <f>D71*448.8*S71*0.01202</f>
        <v>0.17953148927999998</v>
      </c>
      <c r="U71" s="40">
        <v>0.02</v>
      </c>
      <c r="V71" s="26">
        <f>D71*448.8*U71*0.01202</f>
        <v>4.4882872319999996E-2</v>
      </c>
      <c r="W71" s="40">
        <v>0.06</v>
      </c>
      <c r="X71" s="27">
        <f>D71*448.8*W71*0.01202</f>
        <v>0.13464861695999999</v>
      </c>
      <c r="Y71" s="39">
        <v>5</v>
      </c>
      <c r="Z71" s="28">
        <f>D71*448.8*Y71*0.01202</f>
        <v>11.220718079999997</v>
      </c>
      <c r="AA71" s="39">
        <v>10</v>
      </c>
      <c r="AB71" s="41">
        <v>18</v>
      </c>
    </row>
    <row r="72" spans="1:28" ht="14.4" x14ac:dyDescent="0.55000000000000004">
      <c r="A72" s="34">
        <v>64</v>
      </c>
      <c r="B72" s="47" t="s">
        <v>89</v>
      </c>
      <c r="C72" s="18" t="s">
        <v>38</v>
      </c>
      <c r="D72" s="35">
        <v>4.4999999999999998E-2</v>
      </c>
      <c r="E72" s="36">
        <v>40.755499999999998</v>
      </c>
      <c r="F72" s="36">
        <v>-78.376099999999994</v>
      </c>
      <c r="G72" s="37">
        <v>0.71</v>
      </c>
      <c r="H72" s="37">
        <f t="shared" si="26"/>
        <v>0.25912408759124084</v>
      </c>
      <c r="I72" s="37">
        <v>26.6</v>
      </c>
      <c r="J72" s="37">
        <v>7.81</v>
      </c>
      <c r="K72" s="37">
        <v>51.8</v>
      </c>
      <c r="L72" s="37">
        <v>7.29</v>
      </c>
      <c r="M72" s="37"/>
      <c r="N72" s="38">
        <v>6.2</v>
      </c>
      <c r="O72" s="39">
        <v>505</v>
      </c>
      <c r="P72" s="39">
        <v>17</v>
      </c>
      <c r="Q72" s="40">
        <v>15</v>
      </c>
      <c r="R72" s="24">
        <f>D72*448.8*Q72*0.01202</f>
        <v>3.6413387999999998</v>
      </c>
      <c r="S72" s="40">
        <v>13.09</v>
      </c>
      <c r="T72" s="25">
        <f>D72*448.8*S72*0.01202</f>
        <v>3.1776749928000005</v>
      </c>
      <c r="U72" s="40">
        <v>10.16</v>
      </c>
      <c r="V72" s="26">
        <f>D72*448.8*U72*0.01202</f>
        <v>2.4664001472000003</v>
      </c>
      <c r="W72" s="40">
        <v>0.09</v>
      </c>
      <c r="X72" s="27">
        <f>D72*448.8*W72*0.01202</f>
        <v>2.18480328E-2</v>
      </c>
      <c r="Y72" s="39">
        <v>210</v>
      </c>
      <c r="Z72" s="28">
        <f>D72*448.8*Y72*0.01202</f>
        <v>50.978743200000004</v>
      </c>
      <c r="AA72" s="39">
        <v>25</v>
      </c>
      <c r="AB72" s="41">
        <v>365</v>
      </c>
    </row>
    <row r="73" spans="1:28" s="30" customFormat="1" ht="14.4" x14ac:dyDescent="0.55000000000000004">
      <c r="A73" s="16">
        <v>65</v>
      </c>
      <c r="B73" s="17" t="s">
        <v>90</v>
      </c>
      <c r="C73" s="18" t="s">
        <v>38</v>
      </c>
      <c r="D73" s="19">
        <v>0.105</v>
      </c>
      <c r="E73" s="20">
        <v>40.746000000000002</v>
      </c>
      <c r="F73" s="20">
        <v>-78.371799999999993</v>
      </c>
      <c r="G73" s="21">
        <v>2.34</v>
      </c>
      <c r="H73" s="21">
        <f t="shared" si="26"/>
        <v>0.85401459854014594</v>
      </c>
      <c r="I73" s="21">
        <v>24.58</v>
      </c>
      <c r="J73" s="21"/>
      <c r="K73" s="21">
        <v>95</v>
      </c>
      <c r="L73" s="21">
        <v>6.38</v>
      </c>
      <c r="M73" s="21"/>
      <c r="N73" s="22">
        <v>6.4</v>
      </c>
      <c r="O73" s="23">
        <v>92</v>
      </c>
      <c r="P73" s="23">
        <v>10</v>
      </c>
      <c r="Q73" s="21">
        <v>4</v>
      </c>
      <c r="R73" s="24">
        <f>D73*448.8*Q73*0.01202</f>
        <v>2.2657219199999998</v>
      </c>
      <c r="S73" s="21">
        <v>0.06</v>
      </c>
      <c r="T73" s="25">
        <f>D73*448.8*S73*0.01202</f>
        <v>3.3985828799999999E-2</v>
      </c>
      <c r="U73" s="21">
        <v>0.02</v>
      </c>
      <c r="V73" s="26">
        <f>D73*448.8*U73*0.01202</f>
        <v>1.1328609600000001E-2</v>
      </c>
      <c r="W73" s="21">
        <v>0.05</v>
      </c>
      <c r="X73" s="27">
        <f>D73*448.8*W73*0.01202</f>
        <v>2.8321524000000001E-2</v>
      </c>
      <c r="Y73" s="23">
        <v>5</v>
      </c>
      <c r="Z73" s="28">
        <f>D73*448.8*Y73*0.01202</f>
        <v>2.8321524</v>
      </c>
      <c r="AA73" s="23">
        <v>4</v>
      </c>
      <c r="AB73" s="29">
        <v>60</v>
      </c>
    </row>
    <row r="74" spans="1:28" ht="14.4" x14ac:dyDescent="0.55000000000000004">
      <c r="R74" s="55">
        <f>R73+R72+R71+R70+R69+R68+R65+R64+R63+R62+R61+R60+R59+R58+R56+R55+R54+R53+R52+R51+R50+R48+R47+R46+R45+R44+R43+R42+R41+R40+R39+R38+R37+R36+R34+R33+R32+R31+R29+R28+R26+R25+R24+R23+R22+R20+R19+R18+R17+R15+R14+R13+R12+R10+R9+R8+R7+R6+R5+R4</f>
        <v>19761.271412192003</v>
      </c>
      <c r="T74" s="55">
        <f>T73+T72+T71+T70+T69+T68+T65+T64+T63+T62+T61+T60+T59+T58+T56+T55+T54+T53+T52+T51+T50+T48+T47+T46+T45+T44+T43+T42+T41+T40+T39+T38+T37+T36+T34+T33+T32+T31+T29+T28+T26+T25+T24+T23+T22+T20+T19+T18+T17+T15+T14+T13+T12+T10+T9+T8+T7+T6+T5+T4</f>
        <v>2541.9577654627201</v>
      </c>
      <c r="V74" s="55">
        <f>V73+V72+V71+V70+V69+V68+V65+V64+V63+V62+V61+V60+V59+V58+V56+V55+V54+V53+V52+V51+V50+V48+V47+V46+V45+V44+V43+V42+V41+V40+V39+V38+V37+V36+V34+V33+V32+V31+V29+V28+V26+V25+V24+V23+V22+V20+V19+V18+V17+V15+V14+V13+V12+V10+V9+V8+V7+V6+V5+V4</f>
        <v>1896.7722587353599</v>
      </c>
      <c r="X74" s="55">
        <f>X73+X72+X71+X70+X69+X68+X65+X64+X63+X62+X61+X60+X59+X58+X56+X55+X54+X53+X52+X51+X50+X48+X47+X46+X45+X44+X43+X42+X41+X40+X39+X38+X37+X36+X34+X33+X32+X31+X29+X28+X26+X25+X24+X23+X22+X20+X19+X18+X17+X15+X14+X13+X12+X10+X9+X8+X7+X6+X5+X4</f>
        <v>1379.5854490332797</v>
      </c>
      <c r="Z74" s="55">
        <f>Z73+Z72+Z71+Z70+Z69+Z68+Z65+Z64+Z63+Z62+Z61+Z60+Z59+Z58+Z56+Z55+Z54+Z53+Z52+Z51+Z50+Z48+Z47+Z46+Z45+Z44+Z43+Z42+Z41+Z40+Z39+Z38+Z37+Z36+Z34+Z33+Z32+Z31+Z29+Z28+Z26+Z25+Z24+Z23+Z22+Z20+Z19+Z18+Z17+Z15+Z14+Z13+Z12+Z10+Z9+Z8+Z7+Z6+Z5+Z4</f>
        <v>219893.30343819197</v>
      </c>
    </row>
    <row r="75" spans="1:28" ht="14.4" x14ac:dyDescent="0.55000000000000004">
      <c r="B75" s="56" t="s">
        <v>91</v>
      </c>
    </row>
    <row r="76" spans="1:28" ht="14.4" x14ac:dyDescent="0.55000000000000004">
      <c r="B76" s="17" t="s">
        <v>92</v>
      </c>
    </row>
    <row r="77" spans="1:28" ht="14.4" x14ac:dyDescent="0.55000000000000004">
      <c r="B77" s="33" t="s">
        <v>93</v>
      </c>
    </row>
    <row r="78" spans="1:28" ht="14.4" x14ac:dyDescent="0.55000000000000004">
      <c r="B78" s="46" t="s">
        <v>94</v>
      </c>
    </row>
  </sheetData>
  <mergeCells count="1">
    <mergeCell ref="A2:B2"/>
  </mergeCell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Quality and Loading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Skrivseth</cp:lastModifiedBy>
  <cp:revision>18</cp:revision>
  <dcterms:created xsi:type="dcterms:W3CDTF">2021-10-26T18:06:16Z</dcterms:created>
  <dcterms:modified xsi:type="dcterms:W3CDTF">2021-10-26T18:06:16Z</dcterms:modified>
</cp:coreProperties>
</file>