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634b9c415ce225/CRSP/"/>
    </mc:Choice>
  </mc:AlternateContent>
  <xr:revisionPtr revIDLastSave="67" documentId="8_{50662202-8EF2-4722-BD23-CFC36CC8F589}" xr6:coauthVersionLast="47" xr6:coauthVersionMax="47" xr10:uidLastSave="{7AD6F826-8E60-4081-9D3C-8AE821E3A1E1}"/>
  <bookViews>
    <workbookView xWindow="-120" yWindow="-120" windowWidth="29040" windowHeight="15840" xr2:uid="{A97746FB-E3B8-40AF-AD74-71A28B3667F4}"/>
  </bookViews>
  <sheets>
    <sheet name="No Identity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/>
  <c r="G27" i="2"/>
  <c r="G16" i="2"/>
  <c r="G17" i="2"/>
  <c r="G18" i="2"/>
  <c r="G19" i="2"/>
  <c r="G20" i="2"/>
  <c r="G21" i="2"/>
  <c r="G22" i="2"/>
  <c r="G23" i="2"/>
  <c r="G24" i="2"/>
  <c r="G25" i="2"/>
  <c r="G26" i="2"/>
  <c r="G15" i="2"/>
  <c r="G12" i="2"/>
  <c r="G11" i="2"/>
  <c r="G10" i="2"/>
  <c r="D29" i="2"/>
  <c r="E29" i="2"/>
  <c r="C29" i="2"/>
  <c r="D12" i="2"/>
  <c r="C12" i="2"/>
  <c r="E12" i="2"/>
  <c r="F12" i="2"/>
  <c r="C15" i="2"/>
  <c r="D15" i="2"/>
  <c r="E15" i="2"/>
  <c r="E16" i="2"/>
  <c r="E26" i="2"/>
  <c r="E25" i="2"/>
  <c r="D25" i="2"/>
  <c r="E24" i="2"/>
  <c r="E22" i="2"/>
  <c r="E21" i="2"/>
  <c r="E20" i="2"/>
  <c r="E19" i="2"/>
  <c r="E18" i="2"/>
  <c r="E17" i="2"/>
  <c r="D27" i="2"/>
  <c r="E10" i="2"/>
  <c r="G30" i="1"/>
  <c r="G26" i="1"/>
  <c r="G14" i="1"/>
  <c r="G16" i="1"/>
  <c r="G13" i="1"/>
  <c r="E17" i="1"/>
  <c r="C17" i="1"/>
  <c r="C19" i="1" s="1"/>
  <c r="E33" i="1"/>
  <c r="G33" i="1" s="1"/>
  <c r="E32" i="1"/>
  <c r="E31" i="1"/>
  <c r="G31" i="1" s="1"/>
  <c r="E29" i="1"/>
  <c r="G29" i="1" s="1"/>
  <c r="E28" i="1"/>
  <c r="G28" i="1" s="1"/>
  <c r="E27" i="1"/>
  <c r="G27" i="1" s="1"/>
  <c r="E26" i="1"/>
  <c r="E25" i="1"/>
  <c r="G25" i="1" s="1"/>
  <c r="E24" i="1"/>
  <c r="G24" i="1" s="1"/>
  <c r="E23" i="1"/>
  <c r="G23" i="1" s="1"/>
  <c r="E10" i="1"/>
  <c r="E19" i="1" s="1"/>
  <c r="D15" i="1"/>
  <c r="D17" i="1" s="1"/>
  <c r="D19" i="1" s="1"/>
  <c r="E22" i="1"/>
  <c r="G22" i="1" s="1"/>
  <c r="D32" i="1"/>
  <c r="D34" i="1" s="1"/>
  <c r="D22" i="1"/>
  <c r="C22" i="1"/>
  <c r="C34" i="1" s="1"/>
  <c r="E27" i="2" l="1"/>
  <c r="C27" i="2"/>
  <c r="G15" i="1"/>
  <c r="G17" i="1" s="1"/>
  <c r="G32" i="1"/>
  <c r="G34" i="1" s="1"/>
  <c r="G10" i="1"/>
  <c r="E34" i="1"/>
  <c r="E36" i="1" s="1"/>
  <c r="D36" i="1"/>
  <c r="C36" i="1"/>
  <c r="G19" i="1" l="1"/>
  <c r="G36" i="1" s="1"/>
</calcChain>
</file>

<file path=xl/sharedStrings.xml><?xml version="1.0" encoding="utf-8"?>
<sst xmlns="http://schemas.openxmlformats.org/spreadsheetml/2006/main" count="50" uniqueCount="30">
  <si>
    <t>Revenue</t>
  </si>
  <si>
    <t>Tree sales</t>
  </si>
  <si>
    <t>COGS</t>
  </si>
  <si>
    <t>Trees</t>
  </si>
  <si>
    <t>Bark Mulch &amp; Stakes</t>
  </si>
  <si>
    <t>Packaging &amp; Tape</t>
  </si>
  <si>
    <t>EXPENSES</t>
  </si>
  <si>
    <t>Labour</t>
  </si>
  <si>
    <t>Foreigh Worker's Fees</t>
  </si>
  <si>
    <t>Fuel</t>
  </si>
  <si>
    <t>Vehicle/Equipment</t>
  </si>
  <si>
    <t>2020</t>
  </si>
  <si>
    <t>Repairs &amp; Maintenance</t>
  </si>
  <si>
    <t>Accomodation</t>
  </si>
  <si>
    <t>Small Equipment &amp; Tools</t>
  </si>
  <si>
    <t>Equipment Rentals</t>
  </si>
  <si>
    <t>Advertising</t>
  </si>
  <si>
    <t>Workwear/Sundry Expenses</t>
  </si>
  <si>
    <t>Food</t>
  </si>
  <si>
    <t>Insurance</t>
  </si>
  <si>
    <t>Fertilizer</t>
  </si>
  <si>
    <t>GROSS MARGIN</t>
  </si>
  <si>
    <t>NET INCOME</t>
  </si>
  <si>
    <t>CRYSTAL SPRINGS AQUA FARMS</t>
  </si>
  <si>
    <t>INCOME STATEMENT</t>
  </si>
  <si>
    <t>DECEMBER 1 - NOVEMBER 30</t>
  </si>
  <si>
    <t>2020, 2021, 2022</t>
  </si>
  <si>
    <t>YEAR on YEAR AVERAGE</t>
  </si>
  <si>
    <t>Less: COGS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</si>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</sst>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43" fontId="2" fillId="0" borderId="2" xfId="1" applyFont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2" fillId="0" borderId="1" xfId="1" applyFont="1" applyBorder="1"/>
    <xf numFmtId="0" fontId="2" fillId="0" borderId="3" xfId="0" applyFont="1" applyBorder="1" applyAlignment="1">
      <alignment horizontal="center" vertical="center" wrapText="1"/>
    </xf>
    <xf numFmtId="43" fontId="2" fillId="0" borderId="3" xfId="1" applyFont="1" applyBorder="1"/>
    <xf numFmtId="40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D655-7CD3-4178-A8AB-8BD869385ECE}">
  <dimension ref="A1:G31"/>
  <sheetViews>
    <sheetView tabSelected="1" workbookViewId="0">
      <selection activeCell="J9" sqref="J9"/>
    </sheetView>
  </sheetViews>
  <sheetFormatPr defaultRowHeight="15" x14ac:dyDescent="0.25"/>
  <cols>
    <col min="1" max="1" width="2.42578125" style="5" customWidth="1"/>
    <col min="2" max="2" width="26.28515625" customWidth="1"/>
    <col min="3" max="4" width="15.7109375" customWidth="1"/>
    <col min="5" max="5" width="16" customWidth="1"/>
    <col min="6" max="6" width="1.140625" customWidth="1"/>
    <col min="7" max="7" width="16" style="5" customWidth="1"/>
  </cols>
  <sheetData>
    <row r="1" spans="1:7" x14ac:dyDescent="0.25">
      <c r="A1" s="13"/>
      <c r="B1" s="13"/>
      <c r="C1" s="13"/>
      <c r="D1" s="13"/>
      <c r="E1" s="13"/>
      <c r="F1" s="13"/>
      <c r="G1" s="13"/>
    </row>
    <row r="2" spans="1:7" x14ac:dyDescent="0.25">
      <c r="A2" s="13" t="s">
        <v>24</v>
      </c>
      <c r="B2" s="13"/>
      <c r="C2" s="13"/>
      <c r="D2" s="13"/>
      <c r="E2" s="13"/>
      <c r="F2" s="13"/>
      <c r="G2" s="13"/>
    </row>
    <row r="3" spans="1:7" x14ac:dyDescent="0.25">
      <c r="A3" s="13" t="s">
        <v>25</v>
      </c>
      <c r="B3" s="13"/>
      <c r="C3" s="13"/>
      <c r="D3" s="13"/>
      <c r="E3" s="13"/>
      <c r="F3" s="13"/>
      <c r="G3" s="13"/>
    </row>
    <row r="4" spans="1:7" x14ac:dyDescent="0.25">
      <c r="A4" s="13" t="s">
        <v>26</v>
      </c>
      <c r="B4" s="13"/>
      <c r="C4" s="13"/>
      <c r="D4" s="13"/>
      <c r="E4" s="13"/>
      <c r="F4" s="13"/>
      <c r="G4" s="13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14"/>
      <c r="B7" s="14"/>
      <c r="C7" s="14"/>
      <c r="D7" s="14"/>
      <c r="E7" s="14"/>
    </row>
    <row r="8" spans="1:7" ht="28.5" customHeight="1" x14ac:dyDescent="0.25">
      <c r="C8" s="7" t="s">
        <v>11</v>
      </c>
      <c r="D8" s="8">
        <v>2021</v>
      </c>
      <c r="E8" s="8">
        <v>2022</v>
      </c>
      <c r="G8" s="10" t="s">
        <v>27</v>
      </c>
    </row>
    <row r="9" spans="1:7" x14ac:dyDescent="0.25">
      <c r="C9" s="1"/>
      <c r="D9" s="1"/>
      <c r="E9" s="1"/>
      <c r="F9" s="1"/>
      <c r="G9" s="4"/>
    </row>
    <row r="10" spans="1:7" x14ac:dyDescent="0.25">
      <c r="A10" s="5" t="s">
        <v>29</v>
      </c>
      <c r="C10" s="4">
        <v>351437.6</v>
      </c>
      <c r="D10" s="4">
        <v>331046.59000000003</v>
      </c>
      <c r="E10" s="4">
        <f>182712.91+129991.9</f>
        <v>312704.81</v>
      </c>
      <c r="F10" s="1"/>
      <c r="G10" s="4">
        <f>+SUM(C10:E10)/3</f>
        <v>331729.66666666669</v>
      </c>
    </row>
    <row r="11" spans="1:7" x14ac:dyDescent="0.25">
      <c r="A11"/>
      <c r="B11" t="s">
        <v>28</v>
      </c>
      <c r="C11" s="12">
        <v>-27515.54</v>
      </c>
      <c r="D11" s="12">
        <v>-23456.720000000001</v>
      </c>
      <c r="E11" s="12">
        <v>-13902.28</v>
      </c>
      <c r="F11" s="1"/>
      <c r="G11" s="12">
        <f>+SUM(C11:E11)/3</f>
        <v>-21624.846666666668</v>
      </c>
    </row>
    <row r="12" spans="1:7" x14ac:dyDescent="0.25">
      <c r="A12" s="5" t="s">
        <v>21</v>
      </c>
      <c r="C12" s="11">
        <f>SUM(C10:C11)</f>
        <v>323922.06</v>
      </c>
      <c r="D12" s="11">
        <f>SUM(D10:D11)</f>
        <v>307589.87</v>
      </c>
      <c r="E12" s="11">
        <f t="shared" ref="D12:F12" si="0">SUM(E10:E11)</f>
        <v>298802.52999999997</v>
      </c>
      <c r="F12" s="11">
        <f t="shared" si="0"/>
        <v>0</v>
      </c>
      <c r="G12" s="11">
        <f>SUM(G10:G11)</f>
        <v>310104.82</v>
      </c>
    </row>
    <row r="13" spans="1:7" x14ac:dyDescent="0.25">
      <c r="C13" s="1"/>
      <c r="D13" s="1"/>
      <c r="E13" s="1"/>
      <c r="F13" s="1"/>
      <c r="G13" s="4"/>
    </row>
    <row r="14" spans="1:7" x14ac:dyDescent="0.25">
      <c r="A14" s="5" t="s">
        <v>6</v>
      </c>
      <c r="C14" s="1"/>
      <c r="D14" s="1"/>
      <c r="E14" s="1"/>
      <c r="F14" s="1"/>
      <c r="G14" s="4"/>
    </row>
    <row r="15" spans="1:7" x14ac:dyDescent="0.25">
      <c r="B15" t="s">
        <v>7</v>
      </c>
      <c r="C15" s="1">
        <f>44747.47+1373.68</f>
        <v>46121.15</v>
      </c>
      <c r="D15" s="1">
        <f>8261+34651.14</f>
        <v>42912.14</v>
      </c>
      <c r="E15" s="1">
        <f>14917.34+7571.13+12777.05</f>
        <v>35265.520000000004</v>
      </c>
      <c r="F15" s="1"/>
      <c r="G15" s="4">
        <f>+SUM(C15:E15)/3</f>
        <v>41432.936666666668</v>
      </c>
    </row>
    <row r="16" spans="1:7" x14ac:dyDescent="0.25">
      <c r="B16" t="s">
        <v>8</v>
      </c>
      <c r="C16" s="1">
        <v>2353.21</v>
      </c>
      <c r="D16" s="1">
        <v>7116.65</v>
      </c>
      <c r="E16" s="1">
        <f>6906.1+1408.72</f>
        <v>8314.82</v>
      </c>
      <c r="F16" s="1"/>
      <c r="G16" s="4">
        <f t="shared" ref="G16:G26" si="1">+SUM(C16:E16)/3</f>
        <v>5928.2266666666665</v>
      </c>
    </row>
    <row r="17" spans="1:7" x14ac:dyDescent="0.25">
      <c r="B17" t="s">
        <v>9</v>
      </c>
      <c r="C17" s="1">
        <v>8614.92</v>
      </c>
      <c r="D17" s="1">
        <v>14120.41</v>
      </c>
      <c r="E17" s="1">
        <f>7095.91+11735.15</f>
        <v>18831.059999999998</v>
      </c>
      <c r="F17" s="1"/>
      <c r="G17" s="4">
        <f t="shared" si="1"/>
        <v>13855.463333333333</v>
      </c>
    </row>
    <row r="18" spans="1:7" x14ac:dyDescent="0.25">
      <c r="B18" t="s">
        <v>10</v>
      </c>
      <c r="C18" s="1">
        <v>7038.99</v>
      </c>
      <c r="D18" s="1">
        <v>16880.63</v>
      </c>
      <c r="E18" s="1">
        <f>7212+4215</f>
        <v>11427</v>
      </c>
      <c r="F18" s="1"/>
      <c r="G18" s="4">
        <f t="shared" si="1"/>
        <v>11782.206666666667</v>
      </c>
    </row>
    <row r="19" spans="1:7" x14ac:dyDescent="0.25">
      <c r="B19" t="s">
        <v>12</v>
      </c>
      <c r="C19" s="1">
        <v>7345.4</v>
      </c>
      <c r="D19" s="1">
        <v>4439.07</v>
      </c>
      <c r="E19" s="1">
        <f>2174+3173</f>
        <v>5347</v>
      </c>
      <c r="F19" s="1"/>
      <c r="G19" s="4">
        <f t="shared" si="1"/>
        <v>5710.4900000000007</v>
      </c>
    </row>
    <row r="20" spans="1:7" x14ac:dyDescent="0.25">
      <c r="B20" t="s">
        <v>13</v>
      </c>
      <c r="C20" s="1">
        <v>8538.5499999999993</v>
      </c>
      <c r="D20" s="1">
        <v>7341.67</v>
      </c>
      <c r="E20" s="1">
        <f>5569+3480</f>
        <v>9049</v>
      </c>
      <c r="F20" s="1"/>
      <c r="G20" s="4">
        <f t="shared" si="1"/>
        <v>8309.74</v>
      </c>
    </row>
    <row r="21" spans="1:7" x14ac:dyDescent="0.25">
      <c r="B21" t="s">
        <v>18</v>
      </c>
      <c r="C21" s="1">
        <v>7481.76</v>
      </c>
      <c r="D21" s="1">
        <v>6209.19</v>
      </c>
      <c r="E21" s="1">
        <f>3884+5070</f>
        <v>8954</v>
      </c>
      <c r="F21" s="1"/>
      <c r="G21" s="4">
        <f t="shared" si="1"/>
        <v>7548.3166666666666</v>
      </c>
    </row>
    <row r="22" spans="1:7" x14ac:dyDescent="0.25">
      <c r="B22" t="s">
        <v>14</v>
      </c>
      <c r="C22" s="1">
        <v>2381.6</v>
      </c>
      <c r="D22" s="1">
        <v>2157.23</v>
      </c>
      <c r="E22" s="1">
        <f>254+2109</f>
        <v>2363</v>
      </c>
      <c r="F22" s="1"/>
      <c r="G22" s="4">
        <f t="shared" si="1"/>
        <v>2300.61</v>
      </c>
    </row>
    <row r="23" spans="1:7" x14ac:dyDescent="0.25">
      <c r="B23" t="s">
        <v>15</v>
      </c>
      <c r="C23" s="1">
        <v>278.7</v>
      </c>
      <c r="D23" s="1">
        <v>56</v>
      </c>
      <c r="E23" s="1">
        <v>245</v>
      </c>
      <c r="F23" s="1"/>
      <c r="G23" s="4">
        <f t="shared" si="1"/>
        <v>193.23333333333335</v>
      </c>
    </row>
    <row r="24" spans="1:7" x14ac:dyDescent="0.25">
      <c r="B24" t="s">
        <v>16</v>
      </c>
      <c r="C24" s="1">
        <v>7400.22</v>
      </c>
      <c r="D24" s="1">
        <v>6707.49</v>
      </c>
      <c r="E24" s="1">
        <f>781+3993</f>
        <v>4774</v>
      </c>
      <c r="F24" s="1"/>
      <c r="G24" s="4">
        <f t="shared" si="1"/>
        <v>6293.9033333333327</v>
      </c>
    </row>
    <row r="25" spans="1:7" x14ac:dyDescent="0.25">
      <c r="B25" t="s">
        <v>17</v>
      </c>
      <c r="C25" s="1">
        <v>1065.94</v>
      </c>
      <c r="D25" s="1">
        <f>256.41+422.38</f>
        <v>678.79</v>
      </c>
      <c r="E25" s="1">
        <f>438+323+587</f>
        <v>1348</v>
      </c>
      <c r="F25" s="1"/>
      <c r="G25" s="4">
        <f t="shared" si="1"/>
        <v>1030.9100000000001</v>
      </c>
    </row>
    <row r="26" spans="1:7" x14ac:dyDescent="0.25">
      <c r="B26" t="s">
        <v>19</v>
      </c>
      <c r="C26" s="1">
        <v>7167.62</v>
      </c>
      <c r="D26" s="1">
        <v>6579.89</v>
      </c>
      <c r="E26" s="1">
        <f>1857+2280</f>
        <v>4137</v>
      </c>
      <c r="F26" s="1"/>
      <c r="G26" s="4">
        <f t="shared" si="1"/>
        <v>5961.503333333334</v>
      </c>
    </row>
    <row r="27" spans="1:7" x14ac:dyDescent="0.25">
      <c r="C27" s="3">
        <f>SUM(C15:C26)</f>
        <v>105788.06</v>
      </c>
      <c r="D27" s="3">
        <f>SUM(D15:D26)</f>
        <v>115199.15999999999</v>
      </c>
      <c r="E27" s="3">
        <f>SUM(E15:E26)</f>
        <v>110055.4</v>
      </c>
      <c r="F27" s="1"/>
      <c r="G27" s="9">
        <f>SUM(G15:G26)</f>
        <v>110347.54000000004</v>
      </c>
    </row>
    <row r="28" spans="1:7" x14ac:dyDescent="0.25">
      <c r="C28" s="1"/>
      <c r="D28" s="1"/>
      <c r="E28" s="1"/>
      <c r="F28" s="1"/>
      <c r="G28" s="4"/>
    </row>
    <row r="29" spans="1:7" ht="19.5" customHeight="1" thickBot="1" x14ac:dyDescent="0.3">
      <c r="A29" s="5" t="s">
        <v>22</v>
      </c>
      <c r="C29" s="6">
        <f>+C12-C27</f>
        <v>218134</v>
      </c>
      <c r="D29" s="6">
        <f t="shared" ref="D29:E29" si="2">+D12-D27</f>
        <v>192390.71000000002</v>
      </c>
      <c r="E29" s="6">
        <f t="shared" si="2"/>
        <v>188747.12999999998</v>
      </c>
      <c r="G29" s="6">
        <f>+G12-G27</f>
        <v>199757.27999999997</v>
      </c>
    </row>
    <row r="30" spans="1:7" ht="15.75" thickTop="1" x14ac:dyDescent="0.25">
      <c r="C30" s="1"/>
    </row>
    <row r="31" spans="1:7" x14ac:dyDescent="0.25">
      <c r="C31" s="1"/>
    </row>
  </sheetData>
  <mergeCells count="5">
    <mergeCell ref="A1:G1"/>
    <mergeCell ref="A2:G2"/>
    <mergeCell ref="A3:G3"/>
    <mergeCell ref="A4:G4"/>
    <mergeCell ref="A7:E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6B20-8BFF-487D-9A8C-A9BF242BA0E0}">
  <dimension ref="A1:G38"/>
  <sheetViews>
    <sheetView topLeftCell="A7" workbookViewId="0">
      <selection activeCell="J28" sqref="J28"/>
    </sheetView>
  </sheetViews>
  <sheetFormatPr defaultRowHeight="15" x14ac:dyDescent="0.25"/>
  <cols>
    <col min="1" max="1" width="2.42578125" style="5" customWidth="1"/>
    <col min="2" max="2" width="26.28515625" customWidth="1"/>
    <col min="3" max="4" width="15.7109375" customWidth="1"/>
    <col min="5" max="5" width="16" customWidth="1"/>
    <col min="6" max="6" width="1.140625" customWidth="1"/>
    <col min="7" max="7" width="16" style="5" customWidth="1"/>
  </cols>
  <sheetData>
    <row r="1" spans="1:7" x14ac:dyDescent="0.25">
      <c r="A1" s="13" t="s">
        <v>23</v>
      </c>
      <c r="B1" s="13"/>
      <c r="C1" s="13"/>
      <c r="D1" s="13"/>
      <c r="E1" s="13"/>
      <c r="F1" s="13"/>
      <c r="G1" s="13"/>
    </row>
    <row r="2" spans="1:7" x14ac:dyDescent="0.25">
      <c r="A2" s="13" t="s">
        <v>24</v>
      </c>
      <c r="B2" s="13"/>
      <c r="C2" s="13"/>
      <c r="D2" s="13"/>
      <c r="E2" s="13"/>
      <c r="F2" s="13"/>
      <c r="G2" s="13"/>
    </row>
    <row r="3" spans="1:7" x14ac:dyDescent="0.25">
      <c r="A3" s="13" t="s">
        <v>25</v>
      </c>
      <c r="B3" s="13"/>
      <c r="C3" s="13"/>
      <c r="D3" s="13"/>
      <c r="E3" s="13"/>
      <c r="F3" s="13"/>
      <c r="G3" s="13"/>
    </row>
    <row r="4" spans="1:7" x14ac:dyDescent="0.25">
      <c r="A4" s="13" t="s">
        <v>26</v>
      </c>
      <c r="B4" s="13"/>
      <c r="C4" s="13"/>
      <c r="D4" s="13"/>
      <c r="E4" s="13"/>
      <c r="F4" s="13"/>
      <c r="G4" s="13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14"/>
      <c r="B7" s="14"/>
      <c r="C7" s="14"/>
      <c r="D7" s="14"/>
      <c r="E7" s="14"/>
    </row>
    <row r="8" spans="1:7" ht="28.5" customHeight="1" x14ac:dyDescent="0.25">
      <c r="C8" s="7" t="s">
        <v>11</v>
      </c>
      <c r="D8" s="8">
        <v>2021</v>
      </c>
      <c r="E8" s="8">
        <v>2022</v>
      </c>
      <c r="G8" s="10" t="s">
        <v>27</v>
      </c>
    </row>
    <row r="9" spans="1:7" x14ac:dyDescent="0.25">
      <c r="A9" s="5" t="s">
        <v>0</v>
      </c>
      <c r="C9" s="1"/>
      <c r="D9" s="1"/>
      <c r="E9" s="1"/>
      <c r="F9" s="1"/>
      <c r="G9" s="4"/>
    </row>
    <row r="10" spans="1:7" x14ac:dyDescent="0.25">
      <c r="B10" t="s">
        <v>1</v>
      </c>
      <c r="C10" s="4">
        <v>351437.6</v>
      </c>
      <c r="D10" s="4">
        <v>331046.59000000003</v>
      </c>
      <c r="E10" s="4">
        <f>182712.91+129991.9</f>
        <v>312704.81</v>
      </c>
      <c r="F10" s="1"/>
      <c r="G10" s="4">
        <f>+SUM(C10:E10)/3</f>
        <v>331729.66666666669</v>
      </c>
    </row>
    <row r="11" spans="1:7" x14ac:dyDescent="0.25">
      <c r="C11" s="1"/>
      <c r="D11" s="1"/>
      <c r="E11" s="1"/>
      <c r="F11" s="1"/>
      <c r="G11" s="4"/>
    </row>
    <row r="12" spans="1:7" x14ac:dyDescent="0.25">
      <c r="A12" s="5" t="s">
        <v>2</v>
      </c>
      <c r="C12" s="1"/>
      <c r="D12" s="1"/>
      <c r="E12" s="1"/>
      <c r="F12" s="1"/>
      <c r="G12" s="4"/>
    </row>
    <row r="13" spans="1:7" x14ac:dyDescent="0.25">
      <c r="B13" t="s">
        <v>3</v>
      </c>
      <c r="C13" s="1">
        <v>20931.21</v>
      </c>
      <c r="D13" s="1">
        <v>14524.57</v>
      </c>
      <c r="E13" s="1">
        <v>6681</v>
      </c>
      <c r="F13" s="1"/>
      <c r="G13" s="4">
        <f>+SUM(C13:E13)/3</f>
        <v>14045.593333333332</v>
      </c>
    </row>
    <row r="14" spans="1:7" x14ac:dyDescent="0.25">
      <c r="B14" t="s">
        <v>4</v>
      </c>
      <c r="C14" s="1">
        <v>1967.74</v>
      </c>
      <c r="D14" s="1">
        <v>3313.37</v>
      </c>
      <c r="E14" s="1">
        <v>4261.9799999999996</v>
      </c>
      <c r="F14" s="1"/>
      <c r="G14" s="4">
        <f t="shared" ref="G14:G16" si="0">+SUM(C14:E14)/3</f>
        <v>3181.03</v>
      </c>
    </row>
    <row r="15" spans="1:7" x14ac:dyDescent="0.25">
      <c r="B15" t="s">
        <v>5</v>
      </c>
      <c r="C15" s="1">
        <v>4616.59</v>
      </c>
      <c r="D15" s="1">
        <f>2513.6+2710.18</f>
        <v>5223.78</v>
      </c>
      <c r="E15" s="1">
        <v>2513.6</v>
      </c>
      <c r="F15" s="1"/>
      <c r="G15" s="4">
        <f t="shared" si="0"/>
        <v>4117.99</v>
      </c>
    </row>
    <row r="16" spans="1:7" x14ac:dyDescent="0.25">
      <c r="B16" t="s">
        <v>20</v>
      </c>
      <c r="C16" s="1"/>
      <c r="D16" s="1">
        <v>395</v>
      </c>
      <c r="E16" s="1">
        <v>445.7</v>
      </c>
      <c r="F16" s="1"/>
      <c r="G16" s="4">
        <f t="shared" si="0"/>
        <v>280.23333333333335</v>
      </c>
    </row>
    <row r="17" spans="1:7" x14ac:dyDescent="0.25">
      <c r="C17" s="3">
        <f>SUM(C13:C16)</f>
        <v>27515.54</v>
      </c>
      <c r="D17" s="3">
        <f t="shared" ref="D17:E17" si="1">SUM(D13:D16)</f>
        <v>23456.719999999998</v>
      </c>
      <c r="E17" s="3">
        <f t="shared" si="1"/>
        <v>13902.28</v>
      </c>
      <c r="F17" s="1"/>
      <c r="G17" s="9">
        <f>SUM(G13:G16)</f>
        <v>21624.846666666668</v>
      </c>
    </row>
    <row r="18" spans="1:7" x14ac:dyDescent="0.25">
      <c r="C18" s="1"/>
      <c r="D18" s="1"/>
      <c r="E18" s="1"/>
      <c r="F18" s="1"/>
      <c r="G18" s="4"/>
    </row>
    <row r="19" spans="1:7" x14ac:dyDescent="0.25">
      <c r="A19" s="5" t="s">
        <v>21</v>
      </c>
      <c r="C19" s="4">
        <f>+C10-C17</f>
        <v>323922.06</v>
      </c>
      <c r="D19" s="4">
        <f t="shared" ref="D19:E19" si="2">+D10-D17</f>
        <v>307589.87000000005</v>
      </c>
      <c r="E19" s="4">
        <f t="shared" si="2"/>
        <v>298802.52999999997</v>
      </c>
      <c r="F19" s="1"/>
      <c r="G19" s="4">
        <f>+G10-G17</f>
        <v>310104.82</v>
      </c>
    </row>
    <row r="20" spans="1:7" x14ac:dyDescent="0.25">
      <c r="C20" s="1"/>
      <c r="D20" s="1"/>
      <c r="E20" s="1"/>
      <c r="F20" s="1"/>
      <c r="G20" s="4"/>
    </row>
    <row r="21" spans="1:7" x14ac:dyDescent="0.25">
      <c r="A21" s="5" t="s">
        <v>6</v>
      </c>
      <c r="C21" s="1"/>
      <c r="D21" s="1"/>
      <c r="E21" s="1"/>
      <c r="F21" s="1"/>
      <c r="G21" s="4"/>
    </row>
    <row r="22" spans="1:7" x14ac:dyDescent="0.25">
      <c r="B22" t="s">
        <v>7</v>
      </c>
      <c r="C22" s="1">
        <f>44747.47+1373.68</f>
        <v>46121.15</v>
      </c>
      <c r="D22" s="1">
        <f>8261+34651.14</f>
        <v>42912.14</v>
      </c>
      <c r="E22" s="1">
        <f>14917.34+7571.13+12777.05</f>
        <v>35265.520000000004</v>
      </c>
      <c r="F22" s="1"/>
      <c r="G22" s="4">
        <f>+SUM(C22:E22)/3</f>
        <v>41432.936666666668</v>
      </c>
    </row>
    <row r="23" spans="1:7" x14ac:dyDescent="0.25">
      <c r="B23" t="s">
        <v>8</v>
      </c>
      <c r="C23" s="1">
        <v>2353.21</v>
      </c>
      <c r="D23" s="1">
        <v>7116.65</v>
      </c>
      <c r="E23" s="1">
        <f>6906.1+1408.72</f>
        <v>8314.82</v>
      </c>
      <c r="F23" s="1"/>
      <c r="G23" s="4">
        <f t="shared" ref="G23:G33" si="3">+SUM(C23:E23)/3</f>
        <v>5928.2266666666665</v>
      </c>
    </row>
    <row r="24" spans="1:7" x14ac:dyDescent="0.25">
      <c r="B24" t="s">
        <v>9</v>
      </c>
      <c r="C24" s="1">
        <v>8614.92</v>
      </c>
      <c r="D24" s="1">
        <v>14120.41</v>
      </c>
      <c r="E24" s="1">
        <f>7095.91+11735.15</f>
        <v>18831.059999999998</v>
      </c>
      <c r="F24" s="1"/>
      <c r="G24" s="4">
        <f t="shared" si="3"/>
        <v>13855.463333333333</v>
      </c>
    </row>
    <row r="25" spans="1:7" x14ac:dyDescent="0.25">
      <c r="B25" t="s">
        <v>10</v>
      </c>
      <c r="C25" s="1">
        <v>7038.99</v>
      </c>
      <c r="D25" s="1">
        <v>16880.63</v>
      </c>
      <c r="E25" s="1">
        <f>7212+4215</f>
        <v>11427</v>
      </c>
      <c r="F25" s="1"/>
      <c r="G25" s="4">
        <f t="shared" si="3"/>
        <v>11782.206666666667</v>
      </c>
    </row>
    <row r="26" spans="1:7" x14ac:dyDescent="0.25">
      <c r="B26" t="s">
        <v>12</v>
      </c>
      <c r="C26" s="1">
        <v>7345.4</v>
      </c>
      <c r="D26" s="1">
        <v>4439.07</v>
      </c>
      <c r="E26" s="1">
        <f>2174+3173</f>
        <v>5347</v>
      </c>
      <c r="F26" s="1"/>
      <c r="G26" s="4">
        <f t="shared" si="3"/>
        <v>5710.4900000000007</v>
      </c>
    </row>
    <row r="27" spans="1:7" x14ac:dyDescent="0.25">
      <c r="B27" t="s">
        <v>13</v>
      </c>
      <c r="C27" s="1">
        <v>8538.5499999999993</v>
      </c>
      <c r="D27" s="1">
        <v>7341.67</v>
      </c>
      <c r="E27" s="1">
        <f>5569+3480</f>
        <v>9049</v>
      </c>
      <c r="F27" s="1"/>
      <c r="G27" s="4">
        <f t="shared" si="3"/>
        <v>8309.74</v>
      </c>
    </row>
    <row r="28" spans="1:7" x14ac:dyDescent="0.25">
      <c r="B28" t="s">
        <v>18</v>
      </c>
      <c r="C28" s="1">
        <v>7481.76</v>
      </c>
      <c r="D28" s="1">
        <v>6209.19</v>
      </c>
      <c r="E28" s="1">
        <f>3884+5070</f>
        <v>8954</v>
      </c>
      <c r="F28" s="1"/>
      <c r="G28" s="4">
        <f t="shared" si="3"/>
        <v>7548.3166666666666</v>
      </c>
    </row>
    <row r="29" spans="1:7" x14ac:dyDescent="0.25">
      <c r="B29" t="s">
        <v>14</v>
      </c>
      <c r="C29" s="1">
        <v>2381.6</v>
      </c>
      <c r="D29" s="1">
        <v>2157.23</v>
      </c>
      <c r="E29" s="1">
        <f>254+2109</f>
        <v>2363</v>
      </c>
      <c r="F29" s="1"/>
      <c r="G29" s="4">
        <f t="shared" si="3"/>
        <v>2300.61</v>
      </c>
    </row>
    <row r="30" spans="1:7" x14ac:dyDescent="0.25">
      <c r="B30" t="s">
        <v>15</v>
      </c>
      <c r="C30" s="1">
        <v>278.7</v>
      </c>
      <c r="D30" s="1">
        <v>56</v>
      </c>
      <c r="E30" s="1">
        <v>245</v>
      </c>
      <c r="F30" s="1"/>
      <c r="G30" s="4">
        <f t="shared" si="3"/>
        <v>193.23333333333335</v>
      </c>
    </row>
    <row r="31" spans="1:7" x14ac:dyDescent="0.25">
      <c r="B31" t="s">
        <v>16</v>
      </c>
      <c r="C31" s="1">
        <v>7400.22</v>
      </c>
      <c r="D31" s="1">
        <v>6707.49</v>
      </c>
      <c r="E31" s="1">
        <f>781+3993</f>
        <v>4774</v>
      </c>
      <c r="F31" s="1"/>
      <c r="G31" s="4">
        <f t="shared" si="3"/>
        <v>6293.9033333333327</v>
      </c>
    </row>
    <row r="32" spans="1:7" x14ac:dyDescent="0.25">
      <c r="B32" t="s">
        <v>17</v>
      </c>
      <c r="C32" s="1">
        <v>1065.94</v>
      </c>
      <c r="D32" s="1">
        <f>256.41+422.38</f>
        <v>678.79</v>
      </c>
      <c r="E32" s="1">
        <f>438+323+587</f>
        <v>1348</v>
      </c>
      <c r="F32" s="1"/>
      <c r="G32" s="4">
        <f t="shared" si="3"/>
        <v>1030.9100000000001</v>
      </c>
    </row>
    <row r="33" spans="1:7" x14ac:dyDescent="0.25">
      <c r="B33" t="s">
        <v>19</v>
      </c>
      <c r="C33" s="1">
        <v>7167.62</v>
      </c>
      <c r="D33" s="1">
        <v>6579.89</v>
      </c>
      <c r="E33" s="1">
        <f>1857+2280</f>
        <v>4137</v>
      </c>
      <c r="F33" s="1"/>
      <c r="G33" s="4">
        <f t="shared" si="3"/>
        <v>5961.503333333334</v>
      </c>
    </row>
    <row r="34" spans="1:7" x14ac:dyDescent="0.25">
      <c r="C34" s="3">
        <f t="shared" ref="C34:E34" si="4">SUM(C22:C33)</f>
        <v>105788.06</v>
      </c>
      <c r="D34" s="3">
        <f t="shared" si="4"/>
        <v>115199.15999999999</v>
      </c>
      <c r="E34" s="3">
        <f t="shared" si="4"/>
        <v>110055.4</v>
      </c>
      <c r="F34" s="1"/>
      <c r="G34" s="9">
        <f>SUM(G22:G33)</f>
        <v>110347.54000000004</v>
      </c>
    </row>
    <row r="35" spans="1:7" x14ac:dyDescent="0.25">
      <c r="C35" s="1"/>
      <c r="D35" s="1"/>
      <c r="E35" s="1"/>
      <c r="F35" s="1"/>
      <c r="G35" s="4"/>
    </row>
    <row r="36" spans="1:7" ht="19.5" customHeight="1" thickBot="1" x14ac:dyDescent="0.3">
      <c r="A36" s="5" t="s">
        <v>22</v>
      </c>
      <c r="C36" s="6">
        <f>+C19-C34</f>
        <v>218134</v>
      </c>
      <c r="D36" s="6">
        <f t="shared" ref="D36:E36" si="5">+D19-D34</f>
        <v>192390.71000000008</v>
      </c>
      <c r="E36" s="6">
        <f t="shared" si="5"/>
        <v>188747.12999999998</v>
      </c>
      <c r="G36" s="6">
        <f>+G19-G34</f>
        <v>199757.27999999997</v>
      </c>
    </row>
    <row r="37" spans="1:7" ht="15.75" thickTop="1" x14ac:dyDescent="0.25">
      <c r="C37" s="1"/>
    </row>
    <row r="38" spans="1:7" x14ac:dyDescent="0.25">
      <c r="C38" s="1"/>
    </row>
  </sheetData>
  <mergeCells count="5">
    <mergeCell ref="A7:E7"/>
    <mergeCell ref="A1:G1"/>
    <mergeCell ref="A2:G2"/>
    <mergeCell ref="A3:G3"/>
    <mergeCell ref="A4:G4"/>
  </mergeCells>
  <pageMargins left="0.25" right="0.25" top="0.75" bottom="0.75" header="0.3" footer="0.3"/>
  <pageSetup orientation="portrait" r:id="rId1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 Identity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Ohlhauser</dc:creator>
  <cp:lastModifiedBy>Kathy Ohlhauser</cp:lastModifiedBy>
  <dcterms:created xsi:type="dcterms:W3CDTF">2023-02-09T14:13:32Z</dcterms:created>
  <dcterms:modified xsi:type="dcterms:W3CDTF">2023-02-10T14:30:18Z</dcterms:modified>
</cp:coreProperties>
</file>