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ustomProperty1.bin" ContentType="application/vnd.openxmlformats-officedocument.spreadsheetml.customProperty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45" windowWidth="9510" windowHeight="7500" tabRatio="911"/>
  </bookViews>
  <sheets>
    <sheet name="Cover" sheetId="138" r:id="rId1"/>
    <sheet name="EX_1" sheetId="9" r:id="rId2"/>
    <sheet name="EX_2" sheetId="11" r:id="rId3"/>
    <sheet name="EX_3" sheetId="133" r:id="rId4"/>
    <sheet name="Homework 1A" sheetId="122" r:id="rId5"/>
    <sheet name="Homework 1B" sheetId="130" r:id="rId6"/>
    <sheet name="Homework1 - Breakeven Challenge" sheetId="131" r:id="rId7"/>
    <sheet name="EX_4" sheetId="13" r:id="rId8"/>
    <sheet name="EX_5" sheetId="18" r:id="rId9"/>
    <sheet name="EX_6" sheetId="15" r:id="rId10"/>
    <sheet name="Chart1" sheetId="135" r:id="rId11"/>
    <sheet name="Chart2" sheetId="136" r:id="rId12"/>
    <sheet name="EX_7" sheetId="20" r:id="rId13"/>
    <sheet name="EX_8" sheetId="29" r:id="rId14"/>
    <sheet name="Homework 2A" sheetId="134" r:id="rId15"/>
    <sheet name="Homework 2B" sheetId="112" r:id="rId16"/>
    <sheet name="Homework 2C" sheetId="132" r:id="rId17"/>
    <sheet name="U-L-VI" sheetId="21" r:id="rId18"/>
    <sheet name="U-L-SD" sheetId="22" r:id="rId19"/>
    <sheet name="EX_9" sheetId="95" r:id="rId20"/>
    <sheet name="Case Study 1" sheetId="111" r:id="rId21"/>
    <sheet name="Par Sheet Answers" sheetId="139" r:id="rId22"/>
    <sheet name="Homework 3" sheetId="119" r:id="rId23"/>
    <sheet name="Par Sheet Challenge" sheetId="64" r:id="rId24"/>
    <sheet name="Slot Simulator Link" sheetId="127" r:id="rId25"/>
    <sheet name="Case Study 2" sheetId="137" r:id="rId26"/>
    <sheet name="EX_10" sheetId="30" r:id="rId27"/>
    <sheet name="Peer Averages" sheetId="73" r:id="rId28"/>
    <sheet name="EX_10 and 11 RawData" sheetId="53" r:id="rId29"/>
    <sheet name="EX_10_reels" sheetId="54" r:id="rId30"/>
    <sheet name="EX_11" sheetId="94" r:id="rId31"/>
    <sheet name="Case Study 3" sheetId="92" r:id="rId32"/>
    <sheet name="CS3_help " sheetId="62" r:id="rId33"/>
    <sheet name="Homework 4A" sheetId="99" r:id="rId34"/>
    <sheet name="Homework 4B" sheetId="124" r:id="rId35"/>
    <sheet name="Quiz Extra Credit" sheetId="128" state="hidden" r:id="rId36"/>
    <sheet name="EX_12" sheetId="36" r:id="rId37"/>
    <sheet name="EX_13" sheetId="120" r:id="rId38"/>
    <sheet name="EX 13_data" sheetId="129" state="hidden" r:id="rId39"/>
    <sheet name="EX14" sheetId="86" r:id="rId40"/>
    <sheet name="CAPSTONE" sheetId="140" r:id="rId41"/>
  </sheets>
  <definedNames>
    <definedName name="__ai3_dataset_465878997_range_1051948509" localSheetId="36" hidden="1">EX_12!$F$8</definedName>
    <definedName name="__ai3_dataset_465878997_range_1130814065" localSheetId="36" hidden="1">EX_12!$C$8</definedName>
    <definedName name="__ai3_dataset_465878997_range_1521403411" localSheetId="36" hidden="1">EX_12!$K$8</definedName>
    <definedName name="__ai3_dataset_465878997_range_1552459288" localSheetId="36" hidden="1">EX_12!$G$8</definedName>
    <definedName name="__ai3_dataset_465878997_range_1839264187" localSheetId="36" hidden="1">EX_12!$P$8</definedName>
    <definedName name="__ai3_dataset_465878997_range_185141845" localSheetId="36" hidden="1">EX_12!$I$8</definedName>
    <definedName name="__ai3_dataset_465878997_range_1896704791" localSheetId="36" hidden="1">EX_12!$A$8:$S$44</definedName>
    <definedName name="__ai3_dataset_465878997_range_1896788541" localSheetId="36" hidden="1">EX_12!$H$8</definedName>
    <definedName name="__ai3_dataset_465878997_range_1984769117" localSheetId="36" hidden="1">EX_12!$L$8</definedName>
    <definedName name="__ai3_dataset_465878997_range_2046394188" localSheetId="36" hidden="1">EX_12!$E$8</definedName>
    <definedName name="__ai3_dataset_465878997_range_286829834" localSheetId="36" hidden="1">EX_12!$A$8</definedName>
    <definedName name="__ai3_dataset_465878997_range_38810705" localSheetId="36" hidden="1">EX_12!$N$8</definedName>
    <definedName name="__ai3_dataset_465878997_range_411899656" localSheetId="36" hidden="1">EX_12!$R$8</definedName>
    <definedName name="__ai3_dataset_465878997_range_415479351" localSheetId="36" hidden="1">EX_12!$J$8</definedName>
    <definedName name="__ai3_dataset_465878997_range_465501872" localSheetId="36" hidden="1">EX_12!$M$8</definedName>
    <definedName name="__ai3_dataset_465878997_range_501439468" localSheetId="36" hidden="1">EX_12!$B$8</definedName>
    <definedName name="__ai3_dataset_465878997_range_693018883" localSheetId="36" hidden="1">EX_12!$S$8</definedName>
    <definedName name="__ai3_dataset_465878997_range_713821499" localSheetId="36" hidden="1">EX_12!$Q$8</definedName>
    <definedName name="__ai3_dataset_465878997_range_949510375" localSheetId="36" hidden="1">EX_12!$D$8</definedName>
    <definedName name="__ai3_dataset_465878997_range_978469454" localSheetId="36" hidden="1">EX_12!$O$8</definedName>
    <definedName name="_xlnm._FilterDatabase" localSheetId="40" hidden="1">CAPSTONE!$A$6:$AL$374</definedName>
    <definedName name="_xlnm._FilterDatabase" localSheetId="31" hidden="1">'Case Study 3'!$A$3:$P$238</definedName>
    <definedName name="_xlnm._FilterDatabase" localSheetId="38" hidden="1">'EX 13_data'!$A$6:$S$374</definedName>
    <definedName name="_xlnm._FilterDatabase" localSheetId="26" hidden="1">EX_10!$A$5:$AB$205</definedName>
    <definedName name="_xlnm._FilterDatabase" localSheetId="28" hidden="1">'EX_10 and 11 RawData'!$A$4:$AC$204</definedName>
    <definedName name="_xlnm._FilterDatabase" localSheetId="36" hidden="1">EX_12!$A$8:$R$44</definedName>
    <definedName name="_xlnm._FilterDatabase" localSheetId="2" hidden="1">EX_2!$A$5:$F$205</definedName>
    <definedName name="_xlnm._FilterDatabase" localSheetId="3" hidden="1">EX_3!$A$5:$H$205</definedName>
    <definedName name="_xlnm._FilterDatabase" localSheetId="7" hidden="1">EX_4!$A$5:$G$206</definedName>
    <definedName name="_xlnm._FilterDatabase" localSheetId="8" hidden="1">EX_5!$A$5:$I$205</definedName>
    <definedName name="_xlnm._FilterDatabase" localSheetId="12" hidden="1">EX_7!$A$6:$Y$206</definedName>
    <definedName name="_xlnm._FilterDatabase" localSheetId="19" hidden="1">EX_9!$A$8:$W$208</definedName>
    <definedName name="_xlnm._FilterDatabase" localSheetId="39" hidden="1">'EX14'!$A$5:$J$5</definedName>
    <definedName name="_xlnm._FilterDatabase" localSheetId="4" hidden="1">'Homework 1A'!$A$5:$F$5</definedName>
    <definedName name="_xlnm._FilterDatabase" localSheetId="5" hidden="1">'Homework 1B'!$B$8:$O$376</definedName>
    <definedName name="_xlnm._FilterDatabase" localSheetId="14" hidden="1">'Homework 2A'!$A$7:$J$7</definedName>
    <definedName name="_xlnm._FilterDatabase" localSheetId="15" hidden="1">'Homework 2B'!$A$7:$N$7</definedName>
    <definedName name="_xlnm._FilterDatabase" localSheetId="22" hidden="1">'Homework 3'!$A$9:$U$377</definedName>
    <definedName name="_xlnm._FilterDatabase" localSheetId="34" hidden="1">'Homework 4B'!$A$5:$AB$205</definedName>
    <definedName name="solver_adj" localSheetId="17" hidden="1">'U-L-VI'!$C$10</definedName>
    <definedName name="solver_cvg" localSheetId="17" hidden="1">0.0001</definedName>
    <definedName name="solver_drv" localSheetId="17" hidden="1">1</definedName>
    <definedName name="solver_eng" localSheetId="17" hidden="1">1</definedName>
    <definedName name="solver_est" localSheetId="17" hidden="1">1</definedName>
    <definedName name="solver_itr" localSheetId="17" hidden="1">2147483647</definedName>
    <definedName name="solver_mip" localSheetId="17" hidden="1">2147483647</definedName>
    <definedName name="solver_mni" localSheetId="17" hidden="1">30</definedName>
    <definedName name="solver_mrt" localSheetId="17" hidden="1">0.075</definedName>
    <definedName name="solver_msl" localSheetId="17" hidden="1">2</definedName>
    <definedName name="solver_neg" localSheetId="17" hidden="1">1</definedName>
    <definedName name="solver_nod" localSheetId="17" hidden="1">2147483647</definedName>
    <definedName name="solver_num" localSheetId="17" hidden="1">0</definedName>
    <definedName name="solver_nwt" localSheetId="17" hidden="1">1</definedName>
    <definedName name="solver_opt" localSheetId="17" hidden="1">'U-L-VI'!$G$10</definedName>
    <definedName name="solver_pre" localSheetId="17" hidden="1">0.000001</definedName>
    <definedName name="solver_rbv" localSheetId="17" hidden="1">1</definedName>
    <definedName name="solver_rlx" localSheetId="17" hidden="1">2</definedName>
    <definedName name="solver_rsd" localSheetId="17" hidden="1">0</definedName>
    <definedName name="solver_scl" localSheetId="17" hidden="1">1</definedName>
    <definedName name="solver_sho" localSheetId="17" hidden="1">2</definedName>
    <definedName name="solver_ssz" localSheetId="17" hidden="1">100</definedName>
    <definedName name="solver_tim" localSheetId="17" hidden="1">2147483647</definedName>
    <definedName name="solver_tol" localSheetId="17" hidden="1">0.01</definedName>
    <definedName name="solver_typ" localSheetId="17" hidden="1">3</definedName>
    <definedName name="solver_val" localSheetId="17" hidden="1">-0.0415</definedName>
    <definedName name="solver_ver" localSheetId="17" hidden="1">3</definedName>
  </definedNames>
  <calcPr calcId="145621"/>
  <pivotCaches>
    <pivotCache cacheId="7" r:id="rId42"/>
    <pivotCache cacheId="8" r:id="rId43"/>
    <pivotCache cacheId="9" r:id="rId44"/>
  </pivotCaches>
</workbook>
</file>

<file path=xl/calcChain.xml><?xml version="1.0" encoding="utf-8"?>
<calcChain xmlns="http://schemas.openxmlformats.org/spreadsheetml/2006/main">
  <c r="A7" i="140" l="1"/>
  <c r="B7" i="140"/>
  <c r="H7" i="140"/>
  <c r="AB7" i="140"/>
  <c r="AH7" i="140" s="1"/>
  <c r="AC7" i="140"/>
  <c r="AD7" i="140"/>
  <c r="AE7" i="140"/>
  <c r="AF7" i="140"/>
  <c r="AG7" i="140"/>
  <c r="AI7" i="140"/>
  <c r="AJ7" i="140"/>
  <c r="AK7" i="140"/>
  <c r="AL7" i="140"/>
  <c r="A8" i="140"/>
  <c r="B8" i="140"/>
  <c r="H8" i="140"/>
  <c r="AB8" i="140"/>
  <c r="AH8" i="140" s="1"/>
  <c r="AC8" i="140"/>
  <c r="AD8" i="140"/>
  <c r="AE8" i="140"/>
  <c r="AF8" i="140"/>
  <c r="AG8" i="140"/>
  <c r="AI8" i="140"/>
  <c r="AJ8" i="140"/>
  <c r="AK8" i="140"/>
  <c r="AL8" i="140"/>
  <c r="A9" i="140"/>
  <c r="B9" i="140"/>
  <c r="H9" i="140"/>
  <c r="AB9" i="140"/>
  <c r="AC9" i="140"/>
  <c r="AD9" i="140"/>
  <c r="AE9" i="140"/>
  <c r="AF9" i="140"/>
  <c r="AG9" i="140"/>
  <c r="AH9" i="140"/>
  <c r="AI9" i="140"/>
  <c r="AJ9" i="140"/>
  <c r="AK9" i="140"/>
  <c r="AL9" i="140"/>
  <c r="A10" i="140"/>
  <c r="B10" i="140"/>
  <c r="H10" i="140"/>
  <c r="AB10" i="140"/>
  <c r="AH10" i="140" s="1"/>
  <c r="AC10" i="140"/>
  <c r="AD10" i="140"/>
  <c r="AE10" i="140"/>
  <c r="AF10" i="140"/>
  <c r="AG10" i="140"/>
  <c r="AI10" i="140"/>
  <c r="AJ10" i="140"/>
  <c r="AK10" i="140"/>
  <c r="AL10" i="140"/>
  <c r="A11" i="140"/>
  <c r="B11" i="140"/>
  <c r="H11" i="140"/>
  <c r="AB11" i="140"/>
  <c r="AH11" i="140" s="1"/>
  <c r="AC11" i="140"/>
  <c r="AD11" i="140"/>
  <c r="AE11" i="140"/>
  <c r="AF11" i="140"/>
  <c r="AG11" i="140"/>
  <c r="AI11" i="140"/>
  <c r="AJ11" i="140"/>
  <c r="AK11" i="140"/>
  <c r="AL11" i="140"/>
  <c r="A12" i="140"/>
  <c r="B12" i="140"/>
  <c r="H12" i="140"/>
  <c r="AB12" i="140"/>
  <c r="AH12" i="140" s="1"/>
  <c r="AC12" i="140"/>
  <c r="AD12" i="140"/>
  <c r="AE12" i="140"/>
  <c r="AF12" i="140"/>
  <c r="AG12" i="140"/>
  <c r="AI12" i="140"/>
  <c r="AJ12" i="140"/>
  <c r="AK12" i="140"/>
  <c r="AL12" i="140"/>
  <c r="A13" i="140"/>
  <c r="B13" i="140"/>
  <c r="H13" i="140"/>
  <c r="AB13" i="140"/>
  <c r="AC13" i="140"/>
  <c r="AD13" i="140"/>
  <c r="AE13" i="140"/>
  <c r="AF13" i="140"/>
  <c r="AG13" i="140"/>
  <c r="AH13" i="140"/>
  <c r="AI13" i="140"/>
  <c r="AJ13" i="140"/>
  <c r="AK13" i="140"/>
  <c r="AL13" i="140"/>
  <c r="A14" i="140"/>
  <c r="B14" i="140"/>
  <c r="H14" i="140"/>
  <c r="AB14" i="140"/>
  <c r="AH14" i="140" s="1"/>
  <c r="AC14" i="140"/>
  <c r="AD14" i="140"/>
  <c r="AE14" i="140"/>
  <c r="AF14" i="140"/>
  <c r="AG14" i="140"/>
  <c r="AI14" i="140"/>
  <c r="AJ14" i="140"/>
  <c r="AK14" i="140"/>
  <c r="AL14" i="140"/>
  <c r="A15" i="140"/>
  <c r="B15" i="140"/>
  <c r="H15" i="140"/>
  <c r="AB15" i="140"/>
  <c r="AH15" i="140" s="1"/>
  <c r="AC15" i="140"/>
  <c r="AD15" i="140"/>
  <c r="AE15" i="140"/>
  <c r="AF15" i="140"/>
  <c r="AG15" i="140"/>
  <c r="AI15" i="140"/>
  <c r="AJ15" i="140"/>
  <c r="AK15" i="140"/>
  <c r="AL15" i="140"/>
  <c r="A16" i="140"/>
  <c r="B16" i="140"/>
  <c r="H16" i="140"/>
  <c r="AB16" i="140"/>
  <c r="AH16" i="140" s="1"/>
  <c r="AC16" i="140"/>
  <c r="AD16" i="140"/>
  <c r="AE16" i="140"/>
  <c r="AF16" i="140"/>
  <c r="AG16" i="140"/>
  <c r="AI16" i="140"/>
  <c r="AJ16" i="140"/>
  <c r="AK16" i="140"/>
  <c r="AL16" i="140"/>
  <c r="A17" i="140"/>
  <c r="B17" i="140"/>
  <c r="H17" i="140"/>
  <c r="AB17" i="140"/>
  <c r="AC17" i="140"/>
  <c r="AD17" i="140"/>
  <c r="AE17" i="140"/>
  <c r="AF17" i="140"/>
  <c r="AG17" i="140"/>
  <c r="AH17" i="140"/>
  <c r="AI17" i="140"/>
  <c r="AJ17" i="140"/>
  <c r="AK17" i="140"/>
  <c r="AL17" i="140"/>
  <c r="A18" i="140"/>
  <c r="B18" i="140"/>
  <c r="H18" i="140"/>
  <c r="AB18" i="140"/>
  <c r="AH18" i="140" s="1"/>
  <c r="AC18" i="140"/>
  <c r="AD18" i="140"/>
  <c r="AE18" i="140"/>
  <c r="AF18" i="140"/>
  <c r="AG18" i="140"/>
  <c r="AI18" i="140"/>
  <c r="AJ18" i="140"/>
  <c r="AK18" i="140"/>
  <c r="AL18" i="140"/>
  <c r="A19" i="140"/>
  <c r="B19" i="140"/>
  <c r="H19" i="140"/>
  <c r="AB19" i="140"/>
  <c r="AH19" i="140" s="1"/>
  <c r="AC19" i="140"/>
  <c r="AD19" i="140"/>
  <c r="AE19" i="140"/>
  <c r="AF19" i="140"/>
  <c r="AG19" i="140"/>
  <c r="AI19" i="140"/>
  <c r="AJ19" i="140"/>
  <c r="AK19" i="140"/>
  <c r="AL19" i="140"/>
  <c r="A20" i="140"/>
  <c r="B20" i="140"/>
  <c r="H20" i="140"/>
  <c r="AB20" i="140"/>
  <c r="AH20" i="140" s="1"/>
  <c r="AC20" i="140"/>
  <c r="AD20" i="140"/>
  <c r="AE20" i="140"/>
  <c r="AF20" i="140"/>
  <c r="AG20" i="140"/>
  <c r="AI20" i="140"/>
  <c r="AJ20" i="140"/>
  <c r="AK20" i="140"/>
  <c r="AL20" i="140"/>
  <c r="A21" i="140"/>
  <c r="B21" i="140"/>
  <c r="H21" i="140"/>
  <c r="AB21" i="140"/>
  <c r="AC21" i="140"/>
  <c r="AD21" i="140"/>
  <c r="AE21" i="140"/>
  <c r="AF21" i="140"/>
  <c r="AG21" i="140"/>
  <c r="AH21" i="140"/>
  <c r="AI21" i="140"/>
  <c r="AJ21" i="140"/>
  <c r="AK21" i="140"/>
  <c r="AL21" i="140"/>
  <c r="A22" i="140"/>
  <c r="B22" i="140"/>
  <c r="H22" i="140"/>
  <c r="AB22" i="140"/>
  <c r="AH22" i="140" s="1"/>
  <c r="AC22" i="140"/>
  <c r="AD22" i="140"/>
  <c r="AE22" i="140"/>
  <c r="AF22" i="140"/>
  <c r="AG22" i="140"/>
  <c r="AI22" i="140"/>
  <c r="AJ22" i="140"/>
  <c r="AK22" i="140"/>
  <c r="AL22" i="140"/>
  <c r="A23" i="140"/>
  <c r="B23" i="140"/>
  <c r="H23" i="140"/>
  <c r="AB23" i="140"/>
  <c r="AH23" i="140" s="1"/>
  <c r="AC23" i="140"/>
  <c r="AD23" i="140"/>
  <c r="AE23" i="140"/>
  <c r="AF23" i="140"/>
  <c r="AG23" i="140"/>
  <c r="AI23" i="140"/>
  <c r="AJ23" i="140"/>
  <c r="AK23" i="140"/>
  <c r="AL23" i="140"/>
  <c r="A24" i="140"/>
  <c r="B24" i="140"/>
  <c r="H24" i="140"/>
  <c r="AB24" i="140"/>
  <c r="AH24" i="140" s="1"/>
  <c r="AC24" i="140"/>
  <c r="AD24" i="140"/>
  <c r="AE24" i="140"/>
  <c r="AF24" i="140"/>
  <c r="AG24" i="140"/>
  <c r="AI24" i="140"/>
  <c r="AJ24" i="140"/>
  <c r="AK24" i="140"/>
  <c r="AL24" i="140"/>
  <c r="A25" i="140"/>
  <c r="B25" i="140"/>
  <c r="H25" i="140"/>
  <c r="AB25" i="140"/>
  <c r="AC25" i="140"/>
  <c r="AD25" i="140"/>
  <c r="AE25" i="140"/>
  <c r="AF25" i="140"/>
  <c r="AG25" i="140"/>
  <c r="AH25" i="140"/>
  <c r="AI25" i="140"/>
  <c r="AJ25" i="140"/>
  <c r="AK25" i="140"/>
  <c r="AL25" i="140"/>
  <c r="A26" i="140"/>
  <c r="B26" i="140"/>
  <c r="H26" i="140"/>
  <c r="AB26" i="140"/>
  <c r="AH26" i="140" s="1"/>
  <c r="AC26" i="140"/>
  <c r="AD26" i="140"/>
  <c r="AE26" i="140"/>
  <c r="AF26" i="140"/>
  <c r="AG26" i="140"/>
  <c r="AI26" i="140"/>
  <c r="AJ26" i="140"/>
  <c r="AK26" i="140"/>
  <c r="AL26" i="140"/>
  <c r="A27" i="140"/>
  <c r="B27" i="140"/>
  <c r="H27" i="140"/>
  <c r="AB27" i="140"/>
  <c r="AH27" i="140" s="1"/>
  <c r="AC27" i="140"/>
  <c r="AD27" i="140"/>
  <c r="AE27" i="140"/>
  <c r="AF27" i="140"/>
  <c r="AG27" i="140"/>
  <c r="AI27" i="140"/>
  <c r="AJ27" i="140"/>
  <c r="AK27" i="140"/>
  <c r="AL27" i="140"/>
  <c r="A28" i="140"/>
  <c r="B28" i="140"/>
  <c r="H28" i="140"/>
  <c r="AB28" i="140"/>
  <c r="AH28" i="140" s="1"/>
  <c r="AC28" i="140"/>
  <c r="AD28" i="140"/>
  <c r="AE28" i="140"/>
  <c r="AF28" i="140"/>
  <c r="AG28" i="140"/>
  <c r="AI28" i="140"/>
  <c r="AJ28" i="140"/>
  <c r="AK28" i="140"/>
  <c r="AL28" i="140"/>
  <c r="A29" i="140"/>
  <c r="B29" i="140"/>
  <c r="H29" i="140"/>
  <c r="AB29" i="140"/>
  <c r="AC29" i="140"/>
  <c r="AD29" i="140"/>
  <c r="AE29" i="140"/>
  <c r="AF29" i="140"/>
  <c r="AG29" i="140"/>
  <c r="AH29" i="140"/>
  <c r="AI29" i="140"/>
  <c r="AJ29" i="140"/>
  <c r="AK29" i="140"/>
  <c r="AL29" i="140"/>
  <c r="A30" i="140"/>
  <c r="B30" i="140"/>
  <c r="H30" i="140"/>
  <c r="AB30" i="140"/>
  <c r="AH30" i="140" s="1"/>
  <c r="AC30" i="140"/>
  <c r="AD30" i="140"/>
  <c r="AE30" i="140"/>
  <c r="AF30" i="140"/>
  <c r="AG30" i="140"/>
  <c r="AI30" i="140"/>
  <c r="AJ30" i="140"/>
  <c r="AK30" i="140"/>
  <c r="AL30" i="140"/>
  <c r="A31" i="140"/>
  <c r="B31" i="140"/>
  <c r="H31" i="140"/>
  <c r="AB31" i="140"/>
  <c r="AH31" i="140" s="1"/>
  <c r="AC31" i="140"/>
  <c r="AD31" i="140"/>
  <c r="AE31" i="140"/>
  <c r="AF31" i="140"/>
  <c r="AG31" i="140"/>
  <c r="AI31" i="140"/>
  <c r="AJ31" i="140"/>
  <c r="AK31" i="140"/>
  <c r="AL31" i="140"/>
  <c r="A32" i="140"/>
  <c r="B32" i="140"/>
  <c r="H32" i="140"/>
  <c r="AB32" i="140"/>
  <c r="AH32" i="140" s="1"/>
  <c r="AC32" i="140"/>
  <c r="AD32" i="140"/>
  <c r="AE32" i="140"/>
  <c r="AF32" i="140"/>
  <c r="AG32" i="140"/>
  <c r="AI32" i="140"/>
  <c r="AJ32" i="140"/>
  <c r="AK32" i="140"/>
  <c r="AL32" i="140"/>
  <c r="A33" i="140"/>
  <c r="B33" i="140"/>
  <c r="H33" i="140"/>
  <c r="AB33" i="140"/>
  <c r="AC33" i="140"/>
  <c r="AD33" i="140"/>
  <c r="AE33" i="140"/>
  <c r="AF33" i="140"/>
  <c r="AG33" i="140"/>
  <c r="AH33" i="140"/>
  <c r="AI33" i="140"/>
  <c r="AJ33" i="140"/>
  <c r="AK33" i="140"/>
  <c r="AL33" i="140"/>
  <c r="A34" i="140"/>
  <c r="B34" i="140"/>
  <c r="H34" i="140"/>
  <c r="AB34" i="140"/>
  <c r="AH34" i="140" s="1"/>
  <c r="AC34" i="140"/>
  <c r="AD34" i="140"/>
  <c r="AE34" i="140"/>
  <c r="AF34" i="140"/>
  <c r="AG34" i="140"/>
  <c r="AI34" i="140"/>
  <c r="AJ34" i="140"/>
  <c r="AK34" i="140"/>
  <c r="AL34" i="140"/>
  <c r="A35" i="140"/>
  <c r="B35" i="140"/>
  <c r="H35" i="140"/>
  <c r="AB35" i="140"/>
  <c r="AH35" i="140" s="1"/>
  <c r="AC35" i="140"/>
  <c r="AD35" i="140"/>
  <c r="AE35" i="140"/>
  <c r="AF35" i="140"/>
  <c r="AG35" i="140"/>
  <c r="AI35" i="140"/>
  <c r="AJ35" i="140"/>
  <c r="AK35" i="140"/>
  <c r="AL35" i="140"/>
  <c r="A36" i="140"/>
  <c r="B36" i="140"/>
  <c r="H36" i="140"/>
  <c r="AB36" i="140"/>
  <c r="AH36" i="140" s="1"/>
  <c r="AC36" i="140"/>
  <c r="AD36" i="140"/>
  <c r="AE36" i="140"/>
  <c r="AF36" i="140"/>
  <c r="AG36" i="140"/>
  <c r="AI36" i="140"/>
  <c r="AJ36" i="140"/>
  <c r="AK36" i="140"/>
  <c r="AL36" i="140"/>
  <c r="A37" i="140"/>
  <c r="B37" i="140"/>
  <c r="H37" i="140"/>
  <c r="AB37" i="140"/>
  <c r="AC37" i="140"/>
  <c r="AD37" i="140"/>
  <c r="AE37" i="140"/>
  <c r="AF37" i="140"/>
  <c r="AG37" i="140"/>
  <c r="AH37" i="140"/>
  <c r="AI37" i="140"/>
  <c r="AJ37" i="140"/>
  <c r="AK37" i="140"/>
  <c r="AL37" i="140"/>
  <c r="A38" i="140"/>
  <c r="B38" i="140"/>
  <c r="H38" i="140"/>
  <c r="AB38" i="140"/>
  <c r="AH38" i="140" s="1"/>
  <c r="AC38" i="140"/>
  <c r="AD38" i="140"/>
  <c r="AE38" i="140"/>
  <c r="AF38" i="140"/>
  <c r="AG38" i="140"/>
  <c r="AI38" i="140"/>
  <c r="AJ38" i="140"/>
  <c r="AK38" i="140"/>
  <c r="AL38" i="140"/>
  <c r="A39" i="140"/>
  <c r="B39" i="140"/>
  <c r="H39" i="140"/>
  <c r="AB39" i="140"/>
  <c r="AH39" i="140" s="1"/>
  <c r="AC39" i="140"/>
  <c r="AD39" i="140"/>
  <c r="AE39" i="140"/>
  <c r="AF39" i="140"/>
  <c r="AG39" i="140"/>
  <c r="AI39" i="140"/>
  <c r="AJ39" i="140"/>
  <c r="AK39" i="140"/>
  <c r="AL39" i="140"/>
  <c r="A40" i="140"/>
  <c r="B40" i="140"/>
  <c r="H40" i="140"/>
  <c r="AB40" i="140"/>
  <c r="AH40" i="140" s="1"/>
  <c r="AC40" i="140"/>
  <c r="AD40" i="140"/>
  <c r="AE40" i="140"/>
  <c r="AF40" i="140"/>
  <c r="AG40" i="140"/>
  <c r="AI40" i="140"/>
  <c r="AJ40" i="140"/>
  <c r="AK40" i="140"/>
  <c r="AL40" i="140"/>
  <c r="A41" i="140"/>
  <c r="B41" i="140"/>
  <c r="H41" i="140"/>
  <c r="AB41" i="140"/>
  <c r="AC41" i="140"/>
  <c r="AD41" i="140"/>
  <c r="AE41" i="140"/>
  <c r="AF41" i="140"/>
  <c r="AG41" i="140"/>
  <c r="AH41" i="140"/>
  <c r="AI41" i="140"/>
  <c r="AJ41" i="140"/>
  <c r="AK41" i="140"/>
  <c r="AL41" i="140"/>
  <c r="A42" i="140"/>
  <c r="B42" i="140"/>
  <c r="H42" i="140"/>
  <c r="AB42" i="140"/>
  <c r="AH42" i="140" s="1"/>
  <c r="AC42" i="140"/>
  <c r="AD42" i="140"/>
  <c r="AE42" i="140"/>
  <c r="AF42" i="140"/>
  <c r="AG42" i="140"/>
  <c r="AI42" i="140"/>
  <c r="AJ42" i="140"/>
  <c r="AK42" i="140"/>
  <c r="AL42" i="140"/>
  <c r="A43" i="140"/>
  <c r="B43" i="140"/>
  <c r="H43" i="140"/>
  <c r="AB43" i="140"/>
  <c r="AH43" i="140" s="1"/>
  <c r="AC43" i="140"/>
  <c r="AD43" i="140"/>
  <c r="AE43" i="140"/>
  <c r="AF43" i="140"/>
  <c r="AG43" i="140"/>
  <c r="AI43" i="140"/>
  <c r="AJ43" i="140"/>
  <c r="AK43" i="140"/>
  <c r="AL43" i="140"/>
  <c r="A44" i="140"/>
  <c r="B44" i="140"/>
  <c r="H44" i="140"/>
  <c r="AB44" i="140"/>
  <c r="AH44" i="140" s="1"/>
  <c r="AC44" i="140"/>
  <c r="AD44" i="140"/>
  <c r="AE44" i="140"/>
  <c r="AF44" i="140"/>
  <c r="AG44" i="140"/>
  <c r="AI44" i="140"/>
  <c r="AJ44" i="140"/>
  <c r="AK44" i="140"/>
  <c r="AL44" i="140"/>
  <c r="A45" i="140"/>
  <c r="B45" i="140"/>
  <c r="H45" i="140"/>
  <c r="AB45" i="140"/>
  <c r="AC45" i="140"/>
  <c r="AD45" i="140"/>
  <c r="AE45" i="140"/>
  <c r="AF45" i="140"/>
  <c r="AG45" i="140"/>
  <c r="AH45" i="140"/>
  <c r="AI45" i="140"/>
  <c r="AJ45" i="140"/>
  <c r="AK45" i="140"/>
  <c r="AL45" i="140"/>
  <c r="A46" i="140"/>
  <c r="B46" i="140"/>
  <c r="H46" i="140"/>
  <c r="AB46" i="140"/>
  <c r="AH46" i="140" s="1"/>
  <c r="AC46" i="140"/>
  <c r="AD46" i="140"/>
  <c r="AE46" i="140"/>
  <c r="AF46" i="140"/>
  <c r="AG46" i="140"/>
  <c r="AI46" i="140"/>
  <c r="AJ46" i="140"/>
  <c r="AK46" i="140"/>
  <c r="AL46" i="140"/>
  <c r="A47" i="140"/>
  <c r="B47" i="140"/>
  <c r="H47" i="140"/>
  <c r="AB47" i="140"/>
  <c r="AH47" i="140" s="1"/>
  <c r="AC47" i="140"/>
  <c r="AD47" i="140"/>
  <c r="AE47" i="140"/>
  <c r="AF47" i="140"/>
  <c r="AG47" i="140"/>
  <c r="AI47" i="140"/>
  <c r="AJ47" i="140"/>
  <c r="AK47" i="140"/>
  <c r="AL47" i="140"/>
  <c r="A48" i="140"/>
  <c r="B48" i="140"/>
  <c r="H48" i="140"/>
  <c r="AB48" i="140"/>
  <c r="AH48" i="140" s="1"/>
  <c r="AC48" i="140"/>
  <c r="AD48" i="140"/>
  <c r="AE48" i="140"/>
  <c r="AF48" i="140"/>
  <c r="AG48" i="140"/>
  <c r="AI48" i="140"/>
  <c r="AJ48" i="140"/>
  <c r="AK48" i="140"/>
  <c r="AL48" i="140"/>
  <c r="A49" i="140"/>
  <c r="B49" i="140"/>
  <c r="H49" i="140"/>
  <c r="AB49" i="140"/>
  <c r="AC49" i="140"/>
  <c r="AD49" i="140"/>
  <c r="AE49" i="140"/>
  <c r="AF49" i="140"/>
  <c r="AG49" i="140"/>
  <c r="AH49" i="140"/>
  <c r="AI49" i="140"/>
  <c r="AJ49" i="140"/>
  <c r="AK49" i="140"/>
  <c r="AL49" i="140"/>
  <c r="A50" i="140"/>
  <c r="B50" i="140"/>
  <c r="H50" i="140"/>
  <c r="AB50" i="140"/>
  <c r="AH50" i="140" s="1"/>
  <c r="AC50" i="140"/>
  <c r="AD50" i="140"/>
  <c r="AE50" i="140"/>
  <c r="AF50" i="140"/>
  <c r="AG50" i="140"/>
  <c r="AI50" i="140"/>
  <c r="AJ50" i="140"/>
  <c r="AK50" i="140"/>
  <c r="AL50" i="140"/>
  <c r="A51" i="140"/>
  <c r="B51" i="140"/>
  <c r="H51" i="140"/>
  <c r="AB51" i="140"/>
  <c r="AH51" i="140" s="1"/>
  <c r="AC51" i="140"/>
  <c r="AD51" i="140"/>
  <c r="AE51" i="140"/>
  <c r="AF51" i="140"/>
  <c r="AG51" i="140"/>
  <c r="AI51" i="140"/>
  <c r="AJ51" i="140"/>
  <c r="AK51" i="140"/>
  <c r="AL51" i="140"/>
  <c r="A52" i="140"/>
  <c r="B52" i="140"/>
  <c r="H52" i="140"/>
  <c r="AB52" i="140"/>
  <c r="AH52" i="140" s="1"/>
  <c r="AC52" i="140"/>
  <c r="AD52" i="140"/>
  <c r="AE52" i="140"/>
  <c r="AF52" i="140"/>
  <c r="AG52" i="140"/>
  <c r="AI52" i="140"/>
  <c r="AJ52" i="140"/>
  <c r="AK52" i="140"/>
  <c r="AL52" i="140"/>
  <c r="A53" i="140"/>
  <c r="B53" i="140"/>
  <c r="H53" i="140"/>
  <c r="AB53" i="140"/>
  <c r="AC53" i="140"/>
  <c r="AD53" i="140"/>
  <c r="AE53" i="140"/>
  <c r="AF53" i="140"/>
  <c r="AG53" i="140"/>
  <c r="AH53" i="140"/>
  <c r="AI53" i="140"/>
  <c r="AJ53" i="140"/>
  <c r="AK53" i="140"/>
  <c r="AL53" i="140"/>
  <c r="A54" i="140"/>
  <c r="B54" i="140"/>
  <c r="H54" i="140"/>
  <c r="AB54" i="140"/>
  <c r="AH54" i="140" s="1"/>
  <c r="AC54" i="140"/>
  <c r="AD54" i="140"/>
  <c r="AE54" i="140"/>
  <c r="AF54" i="140"/>
  <c r="AG54" i="140"/>
  <c r="AI54" i="140"/>
  <c r="AJ54" i="140"/>
  <c r="AK54" i="140"/>
  <c r="AL54" i="140"/>
  <c r="A55" i="140"/>
  <c r="B55" i="140"/>
  <c r="H55" i="140"/>
  <c r="AB55" i="140"/>
  <c r="AH55" i="140" s="1"/>
  <c r="AC55" i="140"/>
  <c r="AD55" i="140"/>
  <c r="AE55" i="140"/>
  <c r="AF55" i="140"/>
  <c r="AG55" i="140"/>
  <c r="AI55" i="140"/>
  <c r="AJ55" i="140"/>
  <c r="AK55" i="140"/>
  <c r="AL55" i="140"/>
  <c r="A56" i="140"/>
  <c r="B56" i="140"/>
  <c r="H56" i="140"/>
  <c r="AB56" i="140"/>
  <c r="AH56" i="140" s="1"/>
  <c r="AC56" i="140"/>
  <c r="AD56" i="140"/>
  <c r="AE56" i="140"/>
  <c r="AF56" i="140"/>
  <c r="AG56" i="140"/>
  <c r="AI56" i="140"/>
  <c r="AJ56" i="140"/>
  <c r="AK56" i="140"/>
  <c r="AL56" i="140"/>
  <c r="A57" i="140"/>
  <c r="B57" i="140"/>
  <c r="H57" i="140"/>
  <c r="AB57" i="140"/>
  <c r="AC57" i="140"/>
  <c r="AD57" i="140"/>
  <c r="AE57" i="140"/>
  <c r="AF57" i="140"/>
  <c r="AG57" i="140"/>
  <c r="AH57" i="140"/>
  <c r="AI57" i="140"/>
  <c r="AJ57" i="140"/>
  <c r="AK57" i="140"/>
  <c r="AL57" i="140"/>
  <c r="A58" i="140"/>
  <c r="B58" i="140"/>
  <c r="H58" i="140"/>
  <c r="AB58" i="140"/>
  <c r="AH58" i="140" s="1"/>
  <c r="AC58" i="140"/>
  <c r="AD58" i="140"/>
  <c r="AE58" i="140"/>
  <c r="AF58" i="140"/>
  <c r="AG58" i="140"/>
  <c r="AI58" i="140"/>
  <c r="AJ58" i="140"/>
  <c r="AK58" i="140"/>
  <c r="AL58" i="140"/>
  <c r="A59" i="140"/>
  <c r="B59" i="140"/>
  <c r="H59" i="140"/>
  <c r="AB59" i="140"/>
  <c r="AH59" i="140" s="1"/>
  <c r="AC59" i="140"/>
  <c r="AD59" i="140"/>
  <c r="AE59" i="140"/>
  <c r="AF59" i="140"/>
  <c r="AG59" i="140"/>
  <c r="AI59" i="140"/>
  <c r="AJ59" i="140"/>
  <c r="AK59" i="140"/>
  <c r="AL59" i="140"/>
  <c r="A60" i="140"/>
  <c r="B60" i="140"/>
  <c r="H60" i="140"/>
  <c r="AB60" i="140"/>
  <c r="AH60" i="140" s="1"/>
  <c r="AC60" i="140"/>
  <c r="AD60" i="140"/>
  <c r="AE60" i="140"/>
  <c r="AF60" i="140"/>
  <c r="AG60" i="140"/>
  <c r="AI60" i="140"/>
  <c r="AJ60" i="140"/>
  <c r="AK60" i="140"/>
  <c r="AL60" i="140"/>
  <c r="A61" i="140"/>
  <c r="B61" i="140"/>
  <c r="H61" i="140"/>
  <c r="AB61" i="140"/>
  <c r="AC61" i="140"/>
  <c r="AD61" i="140"/>
  <c r="AE61" i="140"/>
  <c r="AF61" i="140"/>
  <c r="AG61" i="140"/>
  <c r="AH61" i="140"/>
  <c r="AI61" i="140"/>
  <c r="AJ61" i="140"/>
  <c r="AK61" i="140"/>
  <c r="AL61" i="140"/>
  <c r="A62" i="140"/>
  <c r="B62" i="140"/>
  <c r="H62" i="140"/>
  <c r="AB62" i="140"/>
  <c r="AH62" i="140" s="1"/>
  <c r="AC62" i="140"/>
  <c r="AD62" i="140"/>
  <c r="AE62" i="140"/>
  <c r="AF62" i="140"/>
  <c r="AG62" i="140"/>
  <c r="AI62" i="140"/>
  <c r="AJ62" i="140"/>
  <c r="AK62" i="140"/>
  <c r="AL62" i="140"/>
  <c r="A63" i="140"/>
  <c r="B63" i="140"/>
  <c r="H63" i="140"/>
  <c r="AB63" i="140"/>
  <c r="AH63" i="140" s="1"/>
  <c r="AC63" i="140"/>
  <c r="AD63" i="140"/>
  <c r="AE63" i="140"/>
  <c r="AF63" i="140"/>
  <c r="AG63" i="140"/>
  <c r="AI63" i="140"/>
  <c r="AJ63" i="140"/>
  <c r="AK63" i="140"/>
  <c r="AL63" i="140"/>
  <c r="A64" i="140"/>
  <c r="B64" i="140"/>
  <c r="H64" i="140"/>
  <c r="AB64" i="140"/>
  <c r="AH64" i="140" s="1"/>
  <c r="AC64" i="140"/>
  <c r="AD64" i="140"/>
  <c r="AE64" i="140"/>
  <c r="AF64" i="140"/>
  <c r="AG64" i="140"/>
  <c r="AI64" i="140"/>
  <c r="AJ64" i="140"/>
  <c r="AK64" i="140"/>
  <c r="AL64" i="140"/>
  <c r="A65" i="140"/>
  <c r="B65" i="140"/>
  <c r="H65" i="140"/>
  <c r="AB65" i="140"/>
  <c r="AC65" i="140"/>
  <c r="AD65" i="140"/>
  <c r="AE65" i="140"/>
  <c r="AF65" i="140"/>
  <c r="AG65" i="140"/>
  <c r="AH65" i="140"/>
  <c r="AI65" i="140"/>
  <c r="AJ65" i="140"/>
  <c r="AK65" i="140"/>
  <c r="AL65" i="140"/>
  <c r="A66" i="140"/>
  <c r="B66" i="140"/>
  <c r="H66" i="140"/>
  <c r="AB66" i="140"/>
  <c r="AH66" i="140" s="1"/>
  <c r="AC66" i="140"/>
  <c r="AD66" i="140"/>
  <c r="AE66" i="140"/>
  <c r="AF66" i="140"/>
  <c r="AG66" i="140"/>
  <c r="AI66" i="140"/>
  <c r="AJ66" i="140"/>
  <c r="AK66" i="140"/>
  <c r="AL66" i="140"/>
  <c r="A67" i="140"/>
  <c r="B67" i="140"/>
  <c r="H67" i="140"/>
  <c r="AB67" i="140"/>
  <c r="AH67" i="140" s="1"/>
  <c r="AC67" i="140"/>
  <c r="AD67" i="140"/>
  <c r="AE67" i="140"/>
  <c r="AF67" i="140"/>
  <c r="AG67" i="140"/>
  <c r="AI67" i="140"/>
  <c r="AJ67" i="140"/>
  <c r="AK67" i="140"/>
  <c r="AL67" i="140"/>
  <c r="A68" i="140"/>
  <c r="B68" i="140"/>
  <c r="H68" i="140"/>
  <c r="AB68" i="140"/>
  <c r="AH68" i="140" s="1"/>
  <c r="AC68" i="140"/>
  <c r="AD68" i="140"/>
  <c r="AE68" i="140"/>
  <c r="AF68" i="140"/>
  <c r="AG68" i="140"/>
  <c r="AI68" i="140"/>
  <c r="AJ68" i="140"/>
  <c r="AK68" i="140"/>
  <c r="AL68" i="140"/>
  <c r="A69" i="140"/>
  <c r="B69" i="140"/>
  <c r="H69" i="140"/>
  <c r="AB69" i="140"/>
  <c r="AC69" i="140"/>
  <c r="AD69" i="140"/>
  <c r="AE69" i="140"/>
  <c r="AF69" i="140"/>
  <c r="AG69" i="140"/>
  <c r="AH69" i="140"/>
  <c r="AI69" i="140"/>
  <c r="AJ69" i="140"/>
  <c r="AK69" i="140"/>
  <c r="AL69" i="140"/>
  <c r="A70" i="140"/>
  <c r="B70" i="140"/>
  <c r="H70" i="140"/>
  <c r="AB70" i="140"/>
  <c r="AH70" i="140" s="1"/>
  <c r="AC70" i="140"/>
  <c r="AD70" i="140"/>
  <c r="AE70" i="140"/>
  <c r="AF70" i="140"/>
  <c r="AG70" i="140"/>
  <c r="AI70" i="140"/>
  <c r="AJ70" i="140"/>
  <c r="AK70" i="140"/>
  <c r="AL70" i="140"/>
  <c r="A71" i="140"/>
  <c r="B71" i="140"/>
  <c r="H71" i="140"/>
  <c r="AB71" i="140"/>
  <c r="AH71" i="140" s="1"/>
  <c r="AC71" i="140"/>
  <c r="AD71" i="140"/>
  <c r="AE71" i="140"/>
  <c r="AF71" i="140"/>
  <c r="AG71" i="140"/>
  <c r="AI71" i="140"/>
  <c r="AJ71" i="140"/>
  <c r="AK71" i="140"/>
  <c r="AL71" i="140"/>
  <c r="A72" i="140"/>
  <c r="B72" i="140"/>
  <c r="H72" i="140"/>
  <c r="AB72" i="140"/>
  <c r="AH72" i="140" s="1"/>
  <c r="AC72" i="140"/>
  <c r="AD72" i="140"/>
  <c r="AE72" i="140"/>
  <c r="AF72" i="140"/>
  <c r="AG72" i="140"/>
  <c r="AI72" i="140"/>
  <c r="AJ72" i="140"/>
  <c r="AK72" i="140"/>
  <c r="AL72" i="140"/>
  <c r="A73" i="140"/>
  <c r="B73" i="140"/>
  <c r="H73" i="140"/>
  <c r="AB73" i="140"/>
  <c r="AC73" i="140"/>
  <c r="AD73" i="140"/>
  <c r="AE73" i="140"/>
  <c r="AF73" i="140"/>
  <c r="AG73" i="140"/>
  <c r="AH73" i="140"/>
  <c r="AI73" i="140"/>
  <c r="AJ73" i="140"/>
  <c r="AK73" i="140"/>
  <c r="AL73" i="140"/>
  <c r="A74" i="140"/>
  <c r="B74" i="140"/>
  <c r="H74" i="140"/>
  <c r="AB74" i="140"/>
  <c r="AH74" i="140" s="1"/>
  <c r="AC74" i="140"/>
  <c r="AD74" i="140"/>
  <c r="AE74" i="140"/>
  <c r="AF74" i="140"/>
  <c r="AG74" i="140"/>
  <c r="AI74" i="140"/>
  <c r="AJ74" i="140"/>
  <c r="AK74" i="140"/>
  <c r="AL74" i="140"/>
  <c r="A75" i="140"/>
  <c r="B75" i="140"/>
  <c r="H75" i="140"/>
  <c r="AB75" i="140"/>
  <c r="AH75" i="140" s="1"/>
  <c r="AC75" i="140"/>
  <c r="AD75" i="140"/>
  <c r="AE75" i="140"/>
  <c r="AF75" i="140"/>
  <c r="AG75" i="140"/>
  <c r="AI75" i="140"/>
  <c r="AJ75" i="140"/>
  <c r="AK75" i="140"/>
  <c r="AL75" i="140"/>
  <c r="A76" i="140"/>
  <c r="B76" i="140"/>
  <c r="H76" i="140"/>
  <c r="AB76" i="140"/>
  <c r="AH76" i="140" s="1"/>
  <c r="AC76" i="140"/>
  <c r="AD76" i="140"/>
  <c r="AE76" i="140"/>
  <c r="AF76" i="140"/>
  <c r="AG76" i="140"/>
  <c r="AI76" i="140"/>
  <c r="AJ76" i="140"/>
  <c r="AK76" i="140"/>
  <c r="AL76" i="140"/>
  <c r="A77" i="140"/>
  <c r="B77" i="140"/>
  <c r="H77" i="140"/>
  <c r="AB77" i="140"/>
  <c r="AC77" i="140"/>
  <c r="AD77" i="140"/>
  <c r="AE77" i="140"/>
  <c r="AF77" i="140"/>
  <c r="AG77" i="140"/>
  <c r="AH77" i="140"/>
  <c r="AI77" i="140"/>
  <c r="AJ77" i="140"/>
  <c r="AK77" i="140"/>
  <c r="AL77" i="140"/>
  <c r="A78" i="140"/>
  <c r="B78" i="140"/>
  <c r="H78" i="140"/>
  <c r="AB78" i="140"/>
  <c r="AH78" i="140" s="1"/>
  <c r="AC78" i="140"/>
  <c r="AD78" i="140"/>
  <c r="AE78" i="140"/>
  <c r="AF78" i="140"/>
  <c r="AG78" i="140"/>
  <c r="AI78" i="140"/>
  <c r="AJ78" i="140"/>
  <c r="AK78" i="140"/>
  <c r="AL78" i="140"/>
  <c r="A79" i="140"/>
  <c r="B79" i="140"/>
  <c r="H79" i="140"/>
  <c r="AB79" i="140"/>
  <c r="AH79" i="140" s="1"/>
  <c r="AC79" i="140"/>
  <c r="AD79" i="140"/>
  <c r="AE79" i="140"/>
  <c r="AF79" i="140"/>
  <c r="AG79" i="140"/>
  <c r="AI79" i="140"/>
  <c r="AJ79" i="140"/>
  <c r="AK79" i="140"/>
  <c r="AL79" i="140"/>
  <c r="A80" i="140"/>
  <c r="B80" i="140"/>
  <c r="H80" i="140"/>
  <c r="AB80" i="140"/>
  <c r="AH80" i="140" s="1"/>
  <c r="AC80" i="140"/>
  <c r="AD80" i="140"/>
  <c r="AE80" i="140"/>
  <c r="AF80" i="140"/>
  <c r="AG80" i="140"/>
  <c r="AI80" i="140"/>
  <c r="AJ80" i="140"/>
  <c r="AK80" i="140"/>
  <c r="AL80" i="140"/>
  <c r="A81" i="140"/>
  <c r="B81" i="140"/>
  <c r="H81" i="140"/>
  <c r="AB81" i="140"/>
  <c r="AC81" i="140"/>
  <c r="AD81" i="140"/>
  <c r="AE81" i="140"/>
  <c r="AF81" i="140"/>
  <c r="AG81" i="140"/>
  <c r="AH81" i="140"/>
  <c r="AI81" i="140"/>
  <c r="AJ81" i="140"/>
  <c r="AK81" i="140"/>
  <c r="AL81" i="140"/>
  <c r="A82" i="140"/>
  <c r="B82" i="140"/>
  <c r="H82" i="140"/>
  <c r="AB82" i="140"/>
  <c r="AH82" i="140" s="1"/>
  <c r="AC82" i="140"/>
  <c r="AD82" i="140"/>
  <c r="AE82" i="140"/>
  <c r="AF82" i="140"/>
  <c r="AG82" i="140"/>
  <c r="AI82" i="140"/>
  <c r="AJ82" i="140"/>
  <c r="AK82" i="140"/>
  <c r="AL82" i="140"/>
  <c r="A83" i="140"/>
  <c r="B83" i="140"/>
  <c r="H83" i="140"/>
  <c r="AB83" i="140"/>
  <c r="AH83" i="140" s="1"/>
  <c r="AC83" i="140"/>
  <c r="AD83" i="140"/>
  <c r="AE83" i="140"/>
  <c r="AF83" i="140"/>
  <c r="AG83" i="140"/>
  <c r="AI83" i="140"/>
  <c r="AJ83" i="140"/>
  <c r="AK83" i="140"/>
  <c r="AL83" i="140"/>
  <c r="A84" i="140"/>
  <c r="B84" i="140"/>
  <c r="H84" i="140"/>
  <c r="AB84" i="140"/>
  <c r="AH84" i="140" s="1"/>
  <c r="AC84" i="140"/>
  <c r="AD84" i="140"/>
  <c r="AE84" i="140"/>
  <c r="AF84" i="140"/>
  <c r="AG84" i="140"/>
  <c r="AI84" i="140"/>
  <c r="AJ84" i="140"/>
  <c r="AK84" i="140"/>
  <c r="AL84" i="140"/>
  <c r="A85" i="140"/>
  <c r="B85" i="140"/>
  <c r="H85" i="140"/>
  <c r="AB85" i="140"/>
  <c r="AC85" i="140"/>
  <c r="AD85" i="140"/>
  <c r="AE85" i="140"/>
  <c r="AF85" i="140"/>
  <c r="AG85" i="140"/>
  <c r="AH85" i="140"/>
  <c r="AI85" i="140"/>
  <c r="AJ85" i="140"/>
  <c r="AK85" i="140"/>
  <c r="AL85" i="140"/>
  <c r="A86" i="140"/>
  <c r="B86" i="140"/>
  <c r="H86" i="140"/>
  <c r="AB86" i="140"/>
  <c r="AH86" i="140" s="1"/>
  <c r="AC86" i="140"/>
  <c r="AD86" i="140"/>
  <c r="AE86" i="140"/>
  <c r="AF86" i="140"/>
  <c r="AG86" i="140"/>
  <c r="AI86" i="140"/>
  <c r="AJ86" i="140"/>
  <c r="AK86" i="140"/>
  <c r="AL86" i="140"/>
  <c r="A87" i="140"/>
  <c r="B87" i="140"/>
  <c r="H87" i="140"/>
  <c r="AB87" i="140"/>
  <c r="AH87" i="140" s="1"/>
  <c r="AC87" i="140"/>
  <c r="AD87" i="140"/>
  <c r="AE87" i="140"/>
  <c r="AF87" i="140"/>
  <c r="AG87" i="140"/>
  <c r="AI87" i="140"/>
  <c r="AJ87" i="140"/>
  <c r="AK87" i="140"/>
  <c r="AL87" i="140"/>
  <c r="A88" i="140"/>
  <c r="B88" i="140"/>
  <c r="H88" i="140"/>
  <c r="AB88" i="140"/>
  <c r="AH88" i="140" s="1"/>
  <c r="AC88" i="140"/>
  <c r="AD88" i="140"/>
  <c r="AE88" i="140"/>
  <c r="AF88" i="140"/>
  <c r="AG88" i="140"/>
  <c r="AI88" i="140"/>
  <c r="AJ88" i="140"/>
  <c r="AK88" i="140"/>
  <c r="AL88" i="140"/>
  <c r="A89" i="140"/>
  <c r="B89" i="140"/>
  <c r="H89" i="140"/>
  <c r="AB89" i="140"/>
  <c r="AC89" i="140"/>
  <c r="AD89" i="140"/>
  <c r="AE89" i="140"/>
  <c r="AF89" i="140"/>
  <c r="AG89" i="140"/>
  <c r="AH89" i="140"/>
  <c r="AI89" i="140"/>
  <c r="AJ89" i="140"/>
  <c r="AK89" i="140"/>
  <c r="AL89" i="140"/>
  <c r="A90" i="140"/>
  <c r="B90" i="140"/>
  <c r="H90" i="140"/>
  <c r="AB90" i="140"/>
  <c r="AH90" i="140" s="1"/>
  <c r="AC90" i="140"/>
  <c r="AD90" i="140"/>
  <c r="AE90" i="140"/>
  <c r="AF90" i="140"/>
  <c r="AG90" i="140"/>
  <c r="AI90" i="140"/>
  <c r="AJ90" i="140"/>
  <c r="AK90" i="140"/>
  <c r="AL90" i="140"/>
  <c r="A91" i="140"/>
  <c r="B91" i="140"/>
  <c r="H91" i="140"/>
  <c r="AB91" i="140"/>
  <c r="AH91" i="140" s="1"/>
  <c r="AC91" i="140"/>
  <c r="AD91" i="140"/>
  <c r="AE91" i="140"/>
  <c r="AF91" i="140"/>
  <c r="AG91" i="140"/>
  <c r="AI91" i="140"/>
  <c r="AJ91" i="140"/>
  <c r="AK91" i="140"/>
  <c r="AL91" i="140"/>
  <c r="A92" i="140"/>
  <c r="B92" i="140"/>
  <c r="H92" i="140"/>
  <c r="AB92" i="140"/>
  <c r="AH92" i="140" s="1"/>
  <c r="AC92" i="140"/>
  <c r="AD92" i="140"/>
  <c r="AE92" i="140"/>
  <c r="AF92" i="140"/>
  <c r="AG92" i="140"/>
  <c r="AI92" i="140"/>
  <c r="AJ92" i="140"/>
  <c r="AK92" i="140"/>
  <c r="AL92" i="140"/>
  <c r="A93" i="140"/>
  <c r="B93" i="140"/>
  <c r="H93" i="140"/>
  <c r="AB93" i="140"/>
  <c r="AC93" i="140"/>
  <c r="AD93" i="140"/>
  <c r="AE93" i="140"/>
  <c r="AF93" i="140"/>
  <c r="AG93" i="140"/>
  <c r="AH93" i="140"/>
  <c r="AI93" i="140"/>
  <c r="AJ93" i="140"/>
  <c r="AK93" i="140"/>
  <c r="AL93" i="140"/>
  <c r="A94" i="140"/>
  <c r="B94" i="140"/>
  <c r="H94" i="140"/>
  <c r="AB94" i="140"/>
  <c r="AH94" i="140" s="1"/>
  <c r="AC94" i="140"/>
  <c r="AD94" i="140"/>
  <c r="AE94" i="140"/>
  <c r="AF94" i="140"/>
  <c r="AG94" i="140"/>
  <c r="AI94" i="140"/>
  <c r="AJ94" i="140"/>
  <c r="AK94" i="140"/>
  <c r="AL94" i="140"/>
  <c r="A95" i="140"/>
  <c r="B95" i="140"/>
  <c r="H95" i="140"/>
  <c r="AB95" i="140"/>
  <c r="AH95" i="140" s="1"/>
  <c r="AC95" i="140"/>
  <c r="AD95" i="140"/>
  <c r="AE95" i="140"/>
  <c r="AF95" i="140"/>
  <c r="AG95" i="140"/>
  <c r="AI95" i="140"/>
  <c r="AJ95" i="140"/>
  <c r="AK95" i="140"/>
  <c r="AL95" i="140"/>
  <c r="A96" i="140"/>
  <c r="B96" i="140"/>
  <c r="H96" i="140"/>
  <c r="AB96" i="140"/>
  <c r="AH96" i="140" s="1"/>
  <c r="AC96" i="140"/>
  <c r="AD96" i="140"/>
  <c r="AE96" i="140"/>
  <c r="AF96" i="140"/>
  <c r="AG96" i="140"/>
  <c r="AI96" i="140"/>
  <c r="AJ96" i="140"/>
  <c r="AK96" i="140"/>
  <c r="AL96" i="140"/>
  <c r="A97" i="140"/>
  <c r="B97" i="140"/>
  <c r="H97" i="140"/>
  <c r="AB97" i="140"/>
  <c r="AC97" i="140"/>
  <c r="AD97" i="140"/>
  <c r="AE97" i="140"/>
  <c r="AF97" i="140"/>
  <c r="AG97" i="140"/>
  <c r="AH97" i="140"/>
  <c r="AI97" i="140"/>
  <c r="AJ97" i="140"/>
  <c r="AK97" i="140"/>
  <c r="AL97" i="140"/>
  <c r="A98" i="140"/>
  <c r="B98" i="140"/>
  <c r="H98" i="140"/>
  <c r="AB98" i="140"/>
  <c r="AH98" i="140" s="1"/>
  <c r="AC98" i="140"/>
  <c r="AD98" i="140"/>
  <c r="AE98" i="140"/>
  <c r="AF98" i="140"/>
  <c r="AG98" i="140"/>
  <c r="AI98" i="140"/>
  <c r="AJ98" i="140"/>
  <c r="AK98" i="140"/>
  <c r="AL98" i="140"/>
  <c r="A99" i="140"/>
  <c r="B99" i="140"/>
  <c r="H99" i="140"/>
  <c r="AB99" i="140"/>
  <c r="AH99" i="140" s="1"/>
  <c r="AC99" i="140"/>
  <c r="AD99" i="140"/>
  <c r="AE99" i="140"/>
  <c r="AF99" i="140"/>
  <c r="AG99" i="140"/>
  <c r="AI99" i="140"/>
  <c r="AJ99" i="140"/>
  <c r="AK99" i="140"/>
  <c r="AL99" i="140"/>
  <c r="A100" i="140"/>
  <c r="B100" i="140"/>
  <c r="H100" i="140"/>
  <c r="AB100" i="140"/>
  <c r="AH100" i="140" s="1"/>
  <c r="AC100" i="140"/>
  <c r="AD100" i="140"/>
  <c r="AE100" i="140"/>
  <c r="AF100" i="140"/>
  <c r="AG100" i="140"/>
  <c r="AI100" i="140"/>
  <c r="AJ100" i="140"/>
  <c r="AK100" i="140"/>
  <c r="AL100" i="140"/>
  <c r="A101" i="140"/>
  <c r="B101" i="140"/>
  <c r="H101" i="140"/>
  <c r="AB101" i="140"/>
  <c r="AC101" i="140"/>
  <c r="AD101" i="140"/>
  <c r="AE101" i="140"/>
  <c r="AF101" i="140"/>
  <c r="AG101" i="140"/>
  <c r="AH101" i="140"/>
  <c r="AI101" i="140"/>
  <c r="AJ101" i="140"/>
  <c r="AK101" i="140"/>
  <c r="AL101" i="140"/>
  <c r="A102" i="140"/>
  <c r="B102" i="140"/>
  <c r="H102" i="140"/>
  <c r="AB102" i="140"/>
  <c r="AH102" i="140" s="1"/>
  <c r="AC102" i="140"/>
  <c r="AD102" i="140"/>
  <c r="AE102" i="140"/>
  <c r="AF102" i="140"/>
  <c r="AG102" i="140"/>
  <c r="AI102" i="140"/>
  <c r="AJ102" i="140"/>
  <c r="AK102" i="140"/>
  <c r="AL102" i="140"/>
  <c r="A103" i="140"/>
  <c r="B103" i="140"/>
  <c r="H103" i="140"/>
  <c r="AB103" i="140"/>
  <c r="AH103" i="140" s="1"/>
  <c r="AC103" i="140"/>
  <c r="AD103" i="140"/>
  <c r="AE103" i="140"/>
  <c r="AF103" i="140"/>
  <c r="AG103" i="140"/>
  <c r="AI103" i="140"/>
  <c r="AJ103" i="140"/>
  <c r="AK103" i="140"/>
  <c r="AL103" i="140"/>
  <c r="A104" i="140"/>
  <c r="B104" i="140"/>
  <c r="H104" i="140"/>
  <c r="AB104" i="140"/>
  <c r="AH104" i="140" s="1"/>
  <c r="AC104" i="140"/>
  <c r="AD104" i="140"/>
  <c r="AE104" i="140"/>
  <c r="AF104" i="140"/>
  <c r="AG104" i="140"/>
  <c r="AI104" i="140"/>
  <c r="AJ104" i="140"/>
  <c r="AK104" i="140"/>
  <c r="AL104" i="140"/>
  <c r="A105" i="140"/>
  <c r="B105" i="140"/>
  <c r="H105" i="140"/>
  <c r="AB105" i="140"/>
  <c r="AC105" i="140"/>
  <c r="AD105" i="140"/>
  <c r="AE105" i="140"/>
  <c r="AF105" i="140"/>
  <c r="AG105" i="140"/>
  <c r="AH105" i="140"/>
  <c r="AI105" i="140"/>
  <c r="AJ105" i="140"/>
  <c r="AK105" i="140"/>
  <c r="AL105" i="140"/>
  <c r="A106" i="140"/>
  <c r="B106" i="140"/>
  <c r="H106" i="140"/>
  <c r="AB106" i="140"/>
  <c r="AH106" i="140" s="1"/>
  <c r="AC106" i="140"/>
  <c r="AD106" i="140"/>
  <c r="AE106" i="140"/>
  <c r="AF106" i="140"/>
  <c r="AG106" i="140"/>
  <c r="AI106" i="140"/>
  <c r="AJ106" i="140"/>
  <c r="AK106" i="140"/>
  <c r="AL106" i="140"/>
  <c r="A107" i="140"/>
  <c r="B107" i="140"/>
  <c r="H107" i="140"/>
  <c r="AB107" i="140"/>
  <c r="AH107" i="140" s="1"/>
  <c r="AC107" i="140"/>
  <c r="AD107" i="140"/>
  <c r="AE107" i="140"/>
  <c r="AF107" i="140"/>
  <c r="AG107" i="140"/>
  <c r="AI107" i="140"/>
  <c r="AJ107" i="140"/>
  <c r="AK107" i="140"/>
  <c r="AL107" i="140"/>
  <c r="A108" i="140"/>
  <c r="B108" i="140"/>
  <c r="H108" i="140"/>
  <c r="AB108" i="140"/>
  <c r="AH108" i="140" s="1"/>
  <c r="AC108" i="140"/>
  <c r="AD108" i="140"/>
  <c r="AE108" i="140"/>
  <c r="AF108" i="140"/>
  <c r="AG108" i="140"/>
  <c r="AI108" i="140"/>
  <c r="AJ108" i="140"/>
  <c r="AK108" i="140"/>
  <c r="AL108" i="140"/>
  <c r="A109" i="140"/>
  <c r="B109" i="140"/>
  <c r="H109" i="140"/>
  <c r="AB109" i="140"/>
  <c r="AC109" i="140"/>
  <c r="AD109" i="140"/>
  <c r="AE109" i="140"/>
  <c r="AF109" i="140"/>
  <c r="AG109" i="140"/>
  <c r="AH109" i="140"/>
  <c r="AI109" i="140"/>
  <c r="AJ109" i="140"/>
  <c r="AK109" i="140"/>
  <c r="AL109" i="140"/>
  <c r="A110" i="140"/>
  <c r="B110" i="140"/>
  <c r="H110" i="140"/>
  <c r="AB110" i="140"/>
  <c r="AH110" i="140" s="1"/>
  <c r="AC110" i="140"/>
  <c r="AD110" i="140"/>
  <c r="AE110" i="140"/>
  <c r="AF110" i="140"/>
  <c r="AG110" i="140"/>
  <c r="AI110" i="140"/>
  <c r="AJ110" i="140"/>
  <c r="AK110" i="140"/>
  <c r="AL110" i="140"/>
  <c r="A111" i="140"/>
  <c r="B111" i="140"/>
  <c r="H111" i="140"/>
  <c r="AB111" i="140"/>
  <c r="AH111" i="140" s="1"/>
  <c r="AC111" i="140"/>
  <c r="AD111" i="140"/>
  <c r="AE111" i="140"/>
  <c r="AF111" i="140"/>
  <c r="AG111" i="140"/>
  <c r="AI111" i="140"/>
  <c r="AJ111" i="140"/>
  <c r="AK111" i="140"/>
  <c r="AL111" i="140"/>
  <c r="A112" i="140"/>
  <c r="B112" i="140"/>
  <c r="H112" i="140"/>
  <c r="AB112" i="140"/>
  <c r="AH112" i="140" s="1"/>
  <c r="AC112" i="140"/>
  <c r="AD112" i="140"/>
  <c r="AE112" i="140"/>
  <c r="AF112" i="140"/>
  <c r="AG112" i="140"/>
  <c r="AI112" i="140"/>
  <c r="AJ112" i="140"/>
  <c r="AK112" i="140"/>
  <c r="AL112" i="140"/>
  <c r="A113" i="140"/>
  <c r="B113" i="140"/>
  <c r="H113" i="140"/>
  <c r="AB113" i="140"/>
  <c r="AC113" i="140"/>
  <c r="AD113" i="140"/>
  <c r="AE113" i="140"/>
  <c r="AF113" i="140"/>
  <c r="AG113" i="140"/>
  <c r="AH113" i="140"/>
  <c r="AI113" i="140"/>
  <c r="AJ113" i="140"/>
  <c r="AK113" i="140"/>
  <c r="AL113" i="140"/>
  <c r="A114" i="140"/>
  <c r="B114" i="140"/>
  <c r="H114" i="140"/>
  <c r="AB114" i="140"/>
  <c r="AH114" i="140" s="1"/>
  <c r="AC114" i="140"/>
  <c r="AD114" i="140"/>
  <c r="AE114" i="140"/>
  <c r="AF114" i="140"/>
  <c r="AG114" i="140"/>
  <c r="AI114" i="140"/>
  <c r="AJ114" i="140"/>
  <c r="AK114" i="140"/>
  <c r="AL114" i="140"/>
  <c r="A115" i="140"/>
  <c r="B115" i="140"/>
  <c r="H115" i="140"/>
  <c r="AB115" i="140"/>
  <c r="AH115" i="140" s="1"/>
  <c r="AC115" i="140"/>
  <c r="AD115" i="140"/>
  <c r="AE115" i="140"/>
  <c r="AF115" i="140"/>
  <c r="AG115" i="140"/>
  <c r="AI115" i="140"/>
  <c r="AJ115" i="140"/>
  <c r="AK115" i="140"/>
  <c r="AL115" i="140"/>
  <c r="A116" i="140"/>
  <c r="B116" i="140"/>
  <c r="H116" i="140"/>
  <c r="AB116" i="140"/>
  <c r="AH116" i="140" s="1"/>
  <c r="AC116" i="140"/>
  <c r="AD116" i="140"/>
  <c r="AE116" i="140"/>
  <c r="AF116" i="140"/>
  <c r="AG116" i="140"/>
  <c r="AI116" i="140"/>
  <c r="AJ116" i="140"/>
  <c r="AK116" i="140"/>
  <c r="AL116" i="140"/>
  <c r="A117" i="140"/>
  <c r="B117" i="140"/>
  <c r="H117" i="140"/>
  <c r="AB117" i="140"/>
  <c r="AC117" i="140"/>
  <c r="AD117" i="140"/>
  <c r="AE117" i="140"/>
  <c r="AF117" i="140"/>
  <c r="AG117" i="140"/>
  <c r="AH117" i="140"/>
  <c r="AI117" i="140"/>
  <c r="AJ117" i="140"/>
  <c r="AK117" i="140"/>
  <c r="AL117" i="140"/>
  <c r="A118" i="140"/>
  <c r="B118" i="140"/>
  <c r="H118" i="140"/>
  <c r="AB118" i="140"/>
  <c r="AH118" i="140" s="1"/>
  <c r="AC118" i="140"/>
  <c r="AD118" i="140"/>
  <c r="AE118" i="140"/>
  <c r="AF118" i="140"/>
  <c r="AG118" i="140"/>
  <c r="AI118" i="140"/>
  <c r="AJ118" i="140"/>
  <c r="AK118" i="140"/>
  <c r="AL118" i="140"/>
  <c r="A119" i="140"/>
  <c r="B119" i="140"/>
  <c r="H119" i="140"/>
  <c r="AB119" i="140"/>
  <c r="AH119" i="140" s="1"/>
  <c r="AC119" i="140"/>
  <c r="AD119" i="140"/>
  <c r="AE119" i="140"/>
  <c r="AF119" i="140"/>
  <c r="AG119" i="140"/>
  <c r="AI119" i="140"/>
  <c r="AJ119" i="140"/>
  <c r="AK119" i="140"/>
  <c r="AL119" i="140"/>
  <c r="A120" i="140"/>
  <c r="B120" i="140"/>
  <c r="H120" i="140"/>
  <c r="AB120" i="140"/>
  <c r="AH120" i="140" s="1"/>
  <c r="AC120" i="140"/>
  <c r="AD120" i="140"/>
  <c r="AE120" i="140"/>
  <c r="AF120" i="140"/>
  <c r="AG120" i="140"/>
  <c r="AI120" i="140"/>
  <c r="AJ120" i="140"/>
  <c r="AK120" i="140"/>
  <c r="AL120" i="140"/>
  <c r="A121" i="140"/>
  <c r="B121" i="140"/>
  <c r="H121" i="140"/>
  <c r="AB121" i="140"/>
  <c r="AC121" i="140"/>
  <c r="AD121" i="140"/>
  <c r="AE121" i="140"/>
  <c r="AF121" i="140"/>
  <c r="AG121" i="140"/>
  <c r="AH121" i="140"/>
  <c r="AI121" i="140"/>
  <c r="AJ121" i="140"/>
  <c r="AK121" i="140"/>
  <c r="AL121" i="140"/>
  <c r="A122" i="140"/>
  <c r="B122" i="140"/>
  <c r="H122" i="140"/>
  <c r="AB122" i="140"/>
  <c r="AH122" i="140" s="1"/>
  <c r="AC122" i="140"/>
  <c r="AD122" i="140"/>
  <c r="AE122" i="140"/>
  <c r="AF122" i="140"/>
  <c r="AG122" i="140"/>
  <c r="AI122" i="140"/>
  <c r="AJ122" i="140"/>
  <c r="AK122" i="140"/>
  <c r="AL122" i="140"/>
  <c r="A123" i="140"/>
  <c r="B123" i="140"/>
  <c r="H123" i="140"/>
  <c r="AB123" i="140"/>
  <c r="AH123" i="140" s="1"/>
  <c r="AC123" i="140"/>
  <c r="AD123" i="140"/>
  <c r="AE123" i="140"/>
  <c r="AF123" i="140"/>
  <c r="AG123" i="140"/>
  <c r="AI123" i="140"/>
  <c r="AJ123" i="140"/>
  <c r="AK123" i="140"/>
  <c r="AL123" i="140"/>
  <c r="A124" i="140"/>
  <c r="B124" i="140"/>
  <c r="H124" i="140"/>
  <c r="AB124" i="140"/>
  <c r="AH124" i="140" s="1"/>
  <c r="AC124" i="140"/>
  <c r="AD124" i="140"/>
  <c r="AE124" i="140"/>
  <c r="AF124" i="140"/>
  <c r="AG124" i="140"/>
  <c r="AI124" i="140"/>
  <c r="AJ124" i="140"/>
  <c r="AK124" i="140"/>
  <c r="AL124" i="140"/>
  <c r="A125" i="140"/>
  <c r="B125" i="140"/>
  <c r="H125" i="140"/>
  <c r="AB125" i="140"/>
  <c r="AC125" i="140"/>
  <c r="AD125" i="140"/>
  <c r="AE125" i="140"/>
  <c r="AF125" i="140"/>
  <c r="AG125" i="140"/>
  <c r="AH125" i="140"/>
  <c r="AI125" i="140"/>
  <c r="AJ125" i="140"/>
  <c r="AK125" i="140"/>
  <c r="AL125" i="140"/>
  <c r="A126" i="140"/>
  <c r="B126" i="140"/>
  <c r="H126" i="140"/>
  <c r="AB126" i="140"/>
  <c r="AH126" i="140" s="1"/>
  <c r="AC126" i="140"/>
  <c r="AD126" i="140"/>
  <c r="AE126" i="140"/>
  <c r="AF126" i="140"/>
  <c r="AG126" i="140"/>
  <c r="AI126" i="140"/>
  <c r="AJ126" i="140"/>
  <c r="AK126" i="140"/>
  <c r="AL126" i="140"/>
  <c r="A127" i="140"/>
  <c r="B127" i="140"/>
  <c r="H127" i="140"/>
  <c r="AB127" i="140"/>
  <c r="AH127" i="140" s="1"/>
  <c r="AC127" i="140"/>
  <c r="AD127" i="140"/>
  <c r="AE127" i="140"/>
  <c r="AF127" i="140"/>
  <c r="AG127" i="140"/>
  <c r="AI127" i="140"/>
  <c r="AJ127" i="140"/>
  <c r="AK127" i="140"/>
  <c r="AL127" i="140"/>
  <c r="A128" i="140"/>
  <c r="B128" i="140"/>
  <c r="H128" i="140"/>
  <c r="AB128" i="140"/>
  <c r="AH128" i="140" s="1"/>
  <c r="AC128" i="140"/>
  <c r="AD128" i="140"/>
  <c r="AE128" i="140"/>
  <c r="AF128" i="140"/>
  <c r="AG128" i="140"/>
  <c r="AI128" i="140"/>
  <c r="AJ128" i="140"/>
  <c r="AK128" i="140"/>
  <c r="AL128" i="140"/>
  <c r="A129" i="140"/>
  <c r="B129" i="140"/>
  <c r="H129" i="140"/>
  <c r="AB129" i="140"/>
  <c r="AC129" i="140"/>
  <c r="AD129" i="140"/>
  <c r="AE129" i="140"/>
  <c r="AF129" i="140"/>
  <c r="AG129" i="140"/>
  <c r="AH129" i="140"/>
  <c r="AI129" i="140"/>
  <c r="AJ129" i="140"/>
  <c r="AK129" i="140"/>
  <c r="AL129" i="140"/>
  <c r="A130" i="140"/>
  <c r="B130" i="140"/>
  <c r="H130" i="140"/>
  <c r="AB130" i="140"/>
  <c r="AH130" i="140" s="1"/>
  <c r="AC130" i="140"/>
  <c r="AD130" i="140"/>
  <c r="AE130" i="140"/>
  <c r="AF130" i="140"/>
  <c r="AG130" i="140"/>
  <c r="AI130" i="140"/>
  <c r="AJ130" i="140"/>
  <c r="AK130" i="140"/>
  <c r="AL130" i="140"/>
  <c r="A131" i="140"/>
  <c r="B131" i="140"/>
  <c r="H131" i="140"/>
  <c r="AB131" i="140"/>
  <c r="AH131" i="140" s="1"/>
  <c r="AC131" i="140"/>
  <c r="AD131" i="140"/>
  <c r="AE131" i="140"/>
  <c r="AF131" i="140"/>
  <c r="AG131" i="140"/>
  <c r="AI131" i="140"/>
  <c r="AJ131" i="140"/>
  <c r="AK131" i="140"/>
  <c r="AL131" i="140"/>
  <c r="A132" i="140"/>
  <c r="B132" i="140"/>
  <c r="H132" i="140"/>
  <c r="AB132" i="140"/>
  <c r="AH132" i="140" s="1"/>
  <c r="AC132" i="140"/>
  <c r="AD132" i="140"/>
  <c r="AE132" i="140"/>
  <c r="AF132" i="140"/>
  <c r="AG132" i="140"/>
  <c r="AI132" i="140"/>
  <c r="AJ132" i="140"/>
  <c r="AK132" i="140"/>
  <c r="AL132" i="140"/>
  <c r="A133" i="140"/>
  <c r="B133" i="140"/>
  <c r="H133" i="140"/>
  <c r="AB133" i="140"/>
  <c r="AC133" i="140"/>
  <c r="AD133" i="140"/>
  <c r="AE133" i="140"/>
  <c r="AF133" i="140"/>
  <c r="AG133" i="140"/>
  <c r="AH133" i="140"/>
  <c r="AI133" i="140"/>
  <c r="AJ133" i="140"/>
  <c r="AK133" i="140"/>
  <c r="AL133" i="140"/>
  <c r="A134" i="140"/>
  <c r="B134" i="140"/>
  <c r="H134" i="140"/>
  <c r="AB134" i="140"/>
  <c r="AH134" i="140" s="1"/>
  <c r="AC134" i="140"/>
  <c r="AD134" i="140"/>
  <c r="AE134" i="140"/>
  <c r="AF134" i="140"/>
  <c r="AG134" i="140"/>
  <c r="AI134" i="140"/>
  <c r="AJ134" i="140"/>
  <c r="AK134" i="140"/>
  <c r="AL134" i="140"/>
  <c r="A135" i="140"/>
  <c r="B135" i="140"/>
  <c r="H135" i="140"/>
  <c r="AB135" i="140"/>
  <c r="AH135" i="140" s="1"/>
  <c r="AC135" i="140"/>
  <c r="AD135" i="140"/>
  <c r="AE135" i="140"/>
  <c r="AF135" i="140"/>
  <c r="AG135" i="140"/>
  <c r="AI135" i="140"/>
  <c r="AJ135" i="140"/>
  <c r="AK135" i="140"/>
  <c r="AL135" i="140"/>
  <c r="A136" i="140"/>
  <c r="B136" i="140"/>
  <c r="H136" i="140"/>
  <c r="AB136" i="140"/>
  <c r="AH136" i="140" s="1"/>
  <c r="AC136" i="140"/>
  <c r="AD136" i="140"/>
  <c r="AE136" i="140"/>
  <c r="AF136" i="140"/>
  <c r="AG136" i="140"/>
  <c r="AI136" i="140"/>
  <c r="AJ136" i="140"/>
  <c r="AK136" i="140"/>
  <c r="AL136" i="140"/>
  <c r="A137" i="140"/>
  <c r="B137" i="140"/>
  <c r="H137" i="140"/>
  <c r="AB137" i="140"/>
  <c r="AC137" i="140"/>
  <c r="AD137" i="140"/>
  <c r="AE137" i="140"/>
  <c r="AF137" i="140"/>
  <c r="AG137" i="140"/>
  <c r="AH137" i="140"/>
  <c r="AI137" i="140"/>
  <c r="AJ137" i="140"/>
  <c r="AK137" i="140"/>
  <c r="AL137" i="140"/>
  <c r="A138" i="140"/>
  <c r="B138" i="140"/>
  <c r="H138" i="140"/>
  <c r="AB138" i="140"/>
  <c r="AH138" i="140" s="1"/>
  <c r="AC138" i="140"/>
  <c r="AD138" i="140"/>
  <c r="AE138" i="140"/>
  <c r="AF138" i="140"/>
  <c r="AG138" i="140"/>
  <c r="AI138" i="140"/>
  <c r="AJ138" i="140"/>
  <c r="AK138" i="140"/>
  <c r="AL138" i="140"/>
  <c r="A139" i="140"/>
  <c r="B139" i="140"/>
  <c r="H139" i="140"/>
  <c r="AB139" i="140"/>
  <c r="AH139" i="140" s="1"/>
  <c r="AC139" i="140"/>
  <c r="AD139" i="140"/>
  <c r="AE139" i="140"/>
  <c r="AF139" i="140"/>
  <c r="AG139" i="140"/>
  <c r="AI139" i="140"/>
  <c r="AJ139" i="140"/>
  <c r="AK139" i="140"/>
  <c r="AL139" i="140"/>
  <c r="A140" i="140"/>
  <c r="B140" i="140"/>
  <c r="H140" i="140"/>
  <c r="AB140" i="140"/>
  <c r="AH140" i="140" s="1"/>
  <c r="AC140" i="140"/>
  <c r="AD140" i="140"/>
  <c r="AE140" i="140"/>
  <c r="AF140" i="140"/>
  <c r="AG140" i="140"/>
  <c r="AI140" i="140"/>
  <c r="AJ140" i="140"/>
  <c r="AK140" i="140"/>
  <c r="AL140" i="140"/>
  <c r="A141" i="140"/>
  <c r="B141" i="140"/>
  <c r="H141" i="140"/>
  <c r="AB141" i="140"/>
  <c r="AC141" i="140"/>
  <c r="AD141" i="140"/>
  <c r="AE141" i="140"/>
  <c r="AF141" i="140"/>
  <c r="AG141" i="140"/>
  <c r="AH141" i="140"/>
  <c r="AI141" i="140"/>
  <c r="AJ141" i="140"/>
  <c r="AK141" i="140"/>
  <c r="AL141" i="140"/>
  <c r="A142" i="140"/>
  <c r="B142" i="140"/>
  <c r="H142" i="140"/>
  <c r="AB142" i="140"/>
  <c r="AH142" i="140" s="1"/>
  <c r="AC142" i="140"/>
  <c r="AD142" i="140"/>
  <c r="AE142" i="140"/>
  <c r="AF142" i="140"/>
  <c r="AG142" i="140"/>
  <c r="AI142" i="140"/>
  <c r="AJ142" i="140"/>
  <c r="AK142" i="140"/>
  <c r="AL142" i="140"/>
  <c r="A143" i="140"/>
  <c r="B143" i="140"/>
  <c r="H143" i="140"/>
  <c r="AB143" i="140"/>
  <c r="AH143" i="140" s="1"/>
  <c r="AC143" i="140"/>
  <c r="AD143" i="140"/>
  <c r="AE143" i="140"/>
  <c r="AF143" i="140"/>
  <c r="AG143" i="140"/>
  <c r="AI143" i="140"/>
  <c r="AJ143" i="140"/>
  <c r="AK143" i="140"/>
  <c r="AL143" i="140"/>
  <c r="A144" i="140"/>
  <c r="B144" i="140"/>
  <c r="H144" i="140"/>
  <c r="AB144" i="140"/>
  <c r="AH144" i="140" s="1"/>
  <c r="AC144" i="140"/>
  <c r="AD144" i="140"/>
  <c r="AE144" i="140"/>
  <c r="AF144" i="140"/>
  <c r="AG144" i="140"/>
  <c r="AI144" i="140"/>
  <c r="AJ144" i="140"/>
  <c r="AK144" i="140"/>
  <c r="AL144" i="140"/>
  <c r="A145" i="140"/>
  <c r="B145" i="140"/>
  <c r="H145" i="140"/>
  <c r="AB145" i="140"/>
  <c r="AC145" i="140"/>
  <c r="AD145" i="140"/>
  <c r="AE145" i="140"/>
  <c r="AF145" i="140"/>
  <c r="AG145" i="140"/>
  <c r="AH145" i="140"/>
  <c r="AI145" i="140"/>
  <c r="AJ145" i="140"/>
  <c r="AK145" i="140"/>
  <c r="AL145" i="140"/>
  <c r="A146" i="140"/>
  <c r="B146" i="140"/>
  <c r="H146" i="140"/>
  <c r="AB146" i="140"/>
  <c r="AH146" i="140" s="1"/>
  <c r="AC146" i="140"/>
  <c r="AD146" i="140"/>
  <c r="AE146" i="140"/>
  <c r="AF146" i="140"/>
  <c r="AG146" i="140"/>
  <c r="AI146" i="140"/>
  <c r="AJ146" i="140"/>
  <c r="AK146" i="140"/>
  <c r="AL146" i="140"/>
  <c r="A147" i="140"/>
  <c r="B147" i="140"/>
  <c r="H147" i="140"/>
  <c r="AB147" i="140"/>
  <c r="AH147" i="140" s="1"/>
  <c r="AC147" i="140"/>
  <c r="AD147" i="140"/>
  <c r="AE147" i="140"/>
  <c r="AF147" i="140"/>
  <c r="AG147" i="140"/>
  <c r="AI147" i="140"/>
  <c r="AJ147" i="140"/>
  <c r="AK147" i="140"/>
  <c r="AL147" i="140"/>
  <c r="A148" i="140"/>
  <c r="B148" i="140"/>
  <c r="H148" i="140"/>
  <c r="AB148" i="140"/>
  <c r="AH148" i="140" s="1"/>
  <c r="AC148" i="140"/>
  <c r="AD148" i="140"/>
  <c r="AE148" i="140"/>
  <c r="AF148" i="140"/>
  <c r="AG148" i="140"/>
  <c r="AI148" i="140"/>
  <c r="AJ148" i="140"/>
  <c r="AK148" i="140"/>
  <c r="AL148" i="140"/>
  <c r="A149" i="140"/>
  <c r="B149" i="140"/>
  <c r="H149" i="140"/>
  <c r="AB149" i="140"/>
  <c r="AC149" i="140"/>
  <c r="AD149" i="140"/>
  <c r="AE149" i="140"/>
  <c r="AF149" i="140"/>
  <c r="AG149" i="140"/>
  <c r="AH149" i="140"/>
  <c r="AI149" i="140"/>
  <c r="AJ149" i="140"/>
  <c r="AK149" i="140"/>
  <c r="AL149" i="140"/>
  <c r="A150" i="140"/>
  <c r="B150" i="140"/>
  <c r="H150" i="140"/>
  <c r="AB150" i="140"/>
  <c r="AH150" i="140" s="1"/>
  <c r="AC150" i="140"/>
  <c r="AD150" i="140"/>
  <c r="AE150" i="140"/>
  <c r="AF150" i="140"/>
  <c r="AG150" i="140"/>
  <c r="AI150" i="140"/>
  <c r="AJ150" i="140"/>
  <c r="AK150" i="140"/>
  <c r="AL150" i="140"/>
  <c r="A151" i="140"/>
  <c r="B151" i="140"/>
  <c r="H151" i="140"/>
  <c r="AB151" i="140"/>
  <c r="AH151" i="140" s="1"/>
  <c r="AC151" i="140"/>
  <c r="AD151" i="140"/>
  <c r="AE151" i="140"/>
  <c r="AF151" i="140"/>
  <c r="AG151" i="140"/>
  <c r="AI151" i="140"/>
  <c r="AJ151" i="140"/>
  <c r="AK151" i="140"/>
  <c r="AL151" i="140"/>
  <c r="A152" i="140"/>
  <c r="B152" i="140"/>
  <c r="H152" i="140"/>
  <c r="AB152" i="140"/>
  <c r="AH152" i="140" s="1"/>
  <c r="AC152" i="140"/>
  <c r="AD152" i="140"/>
  <c r="AE152" i="140"/>
  <c r="AF152" i="140"/>
  <c r="AG152" i="140"/>
  <c r="AI152" i="140"/>
  <c r="AJ152" i="140"/>
  <c r="AK152" i="140"/>
  <c r="AL152" i="140"/>
  <c r="A153" i="140"/>
  <c r="B153" i="140"/>
  <c r="H153" i="140"/>
  <c r="AB153" i="140"/>
  <c r="AC153" i="140"/>
  <c r="AD153" i="140"/>
  <c r="AE153" i="140"/>
  <c r="AF153" i="140"/>
  <c r="AG153" i="140"/>
  <c r="AH153" i="140"/>
  <c r="AI153" i="140"/>
  <c r="AJ153" i="140"/>
  <c r="AK153" i="140"/>
  <c r="AL153" i="140"/>
  <c r="A154" i="140"/>
  <c r="B154" i="140"/>
  <c r="H154" i="140"/>
  <c r="AB154" i="140"/>
  <c r="AH154" i="140" s="1"/>
  <c r="AC154" i="140"/>
  <c r="AD154" i="140"/>
  <c r="AE154" i="140"/>
  <c r="AF154" i="140"/>
  <c r="AG154" i="140"/>
  <c r="AI154" i="140"/>
  <c r="AJ154" i="140"/>
  <c r="AK154" i="140"/>
  <c r="AL154" i="140"/>
  <c r="A155" i="140"/>
  <c r="B155" i="140"/>
  <c r="H155" i="140"/>
  <c r="AB155" i="140"/>
  <c r="AH155" i="140" s="1"/>
  <c r="AC155" i="140"/>
  <c r="AD155" i="140"/>
  <c r="AE155" i="140"/>
  <c r="AF155" i="140"/>
  <c r="AG155" i="140"/>
  <c r="AI155" i="140"/>
  <c r="AJ155" i="140"/>
  <c r="AK155" i="140"/>
  <c r="AL155" i="140"/>
  <c r="A156" i="140"/>
  <c r="B156" i="140"/>
  <c r="H156" i="140"/>
  <c r="AB156" i="140"/>
  <c r="AH156" i="140" s="1"/>
  <c r="AC156" i="140"/>
  <c r="AD156" i="140"/>
  <c r="AE156" i="140"/>
  <c r="AF156" i="140"/>
  <c r="AG156" i="140"/>
  <c r="AI156" i="140"/>
  <c r="AJ156" i="140"/>
  <c r="AK156" i="140"/>
  <c r="AL156" i="140"/>
  <c r="A157" i="140"/>
  <c r="B157" i="140"/>
  <c r="H157" i="140"/>
  <c r="AB157" i="140"/>
  <c r="AC157" i="140"/>
  <c r="AD157" i="140"/>
  <c r="AE157" i="140"/>
  <c r="AF157" i="140"/>
  <c r="AG157" i="140"/>
  <c r="AH157" i="140"/>
  <c r="AI157" i="140"/>
  <c r="AJ157" i="140"/>
  <c r="AK157" i="140"/>
  <c r="AL157" i="140"/>
  <c r="A158" i="140"/>
  <c r="B158" i="140"/>
  <c r="H158" i="140"/>
  <c r="AB158" i="140"/>
  <c r="AH158" i="140" s="1"/>
  <c r="AC158" i="140"/>
  <c r="AD158" i="140"/>
  <c r="AE158" i="140"/>
  <c r="AF158" i="140"/>
  <c r="AG158" i="140"/>
  <c r="AI158" i="140"/>
  <c r="AJ158" i="140"/>
  <c r="AK158" i="140"/>
  <c r="AL158" i="140"/>
  <c r="A159" i="140"/>
  <c r="B159" i="140"/>
  <c r="H159" i="140"/>
  <c r="AB159" i="140"/>
  <c r="AH159" i="140" s="1"/>
  <c r="AC159" i="140"/>
  <c r="AD159" i="140"/>
  <c r="AE159" i="140"/>
  <c r="AF159" i="140"/>
  <c r="AG159" i="140"/>
  <c r="AI159" i="140"/>
  <c r="AJ159" i="140"/>
  <c r="AK159" i="140"/>
  <c r="AL159" i="140"/>
  <c r="A160" i="140"/>
  <c r="B160" i="140"/>
  <c r="H160" i="140"/>
  <c r="AB160" i="140"/>
  <c r="AH160" i="140" s="1"/>
  <c r="AC160" i="140"/>
  <c r="AD160" i="140"/>
  <c r="AE160" i="140"/>
  <c r="AF160" i="140"/>
  <c r="AG160" i="140"/>
  <c r="AI160" i="140"/>
  <c r="AJ160" i="140"/>
  <c r="AK160" i="140"/>
  <c r="AL160" i="140"/>
  <c r="A161" i="140"/>
  <c r="B161" i="140"/>
  <c r="H161" i="140"/>
  <c r="AB161" i="140"/>
  <c r="AC161" i="140"/>
  <c r="AD161" i="140"/>
  <c r="AE161" i="140"/>
  <c r="AF161" i="140"/>
  <c r="AG161" i="140"/>
  <c r="AH161" i="140"/>
  <c r="AI161" i="140"/>
  <c r="AJ161" i="140"/>
  <c r="AK161" i="140"/>
  <c r="AL161" i="140"/>
  <c r="A162" i="140"/>
  <c r="B162" i="140"/>
  <c r="H162" i="140"/>
  <c r="AB162" i="140"/>
  <c r="AH162" i="140" s="1"/>
  <c r="AC162" i="140"/>
  <c r="AD162" i="140"/>
  <c r="AE162" i="140"/>
  <c r="AF162" i="140"/>
  <c r="AG162" i="140"/>
  <c r="AI162" i="140"/>
  <c r="AJ162" i="140"/>
  <c r="AK162" i="140"/>
  <c r="AL162" i="140"/>
  <c r="A163" i="140"/>
  <c r="B163" i="140"/>
  <c r="H163" i="140"/>
  <c r="AB163" i="140"/>
  <c r="AH163" i="140" s="1"/>
  <c r="AC163" i="140"/>
  <c r="AD163" i="140"/>
  <c r="AE163" i="140"/>
  <c r="AF163" i="140"/>
  <c r="AG163" i="140"/>
  <c r="AI163" i="140"/>
  <c r="AJ163" i="140"/>
  <c r="AK163" i="140"/>
  <c r="AL163" i="140"/>
  <c r="A164" i="140"/>
  <c r="B164" i="140"/>
  <c r="H164" i="140"/>
  <c r="AB164" i="140"/>
  <c r="AH164" i="140" s="1"/>
  <c r="AC164" i="140"/>
  <c r="AD164" i="140"/>
  <c r="AE164" i="140"/>
  <c r="AF164" i="140"/>
  <c r="AG164" i="140"/>
  <c r="AI164" i="140"/>
  <c r="AJ164" i="140"/>
  <c r="AK164" i="140"/>
  <c r="AL164" i="140"/>
  <c r="A165" i="140"/>
  <c r="B165" i="140"/>
  <c r="H165" i="140"/>
  <c r="AB165" i="140"/>
  <c r="AC165" i="140"/>
  <c r="AD165" i="140"/>
  <c r="AE165" i="140"/>
  <c r="AF165" i="140"/>
  <c r="AG165" i="140"/>
  <c r="AH165" i="140"/>
  <c r="AI165" i="140"/>
  <c r="AJ165" i="140"/>
  <c r="AK165" i="140"/>
  <c r="AL165" i="140"/>
  <c r="A166" i="140"/>
  <c r="B166" i="140"/>
  <c r="H166" i="140"/>
  <c r="AB166" i="140"/>
  <c r="AH166" i="140" s="1"/>
  <c r="AC166" i="140"/>
  <c r="AD166" i="140"/>
  <c r="AE166" i="140"/>
  <c r="AF166" i="140"/>
  <c r="AG166" i="140"/>
  <c r="AI166" i="140"/>
  <c r="AJ166" i="140"/>
  <c r="AK166" i="140"/>
  <c r="AL166" i="140"/>
  <c r="A167" i="140"/>
  <c r="B167" i="140"/>
  <c r="H167" i="140"/>
  <c r="AB167" i="140"/>
  <c r="AH167" i="140" s="1"/>
  <c r="AC167" i="140"/>
  <c r="AD167" i="140"/>
  <c r="AE167" i="140"/>
  <c r="AF167" i="140"/>
  <c r="AG167" i="140"/>
  <c r="AI167" i="140"/>
  <c r="AJ167" i="140"/>
  <c r="AK167" i="140"/>
  <c r="AL167" i="140"/>
  <c r="A168" i="140"/>
  <c r="B168" i="140"/>
  <c r="H168" i="140"/>
  <c r="AB168" i="140"/>
  <c r="AH168" i="140" s="1"/>
  <c r="AC168" i="140"/>
  <c r="AD168" i="140"/>
  <c r="AE168" i="140"/>
  <c r="AF168" i="140"/>
  <c r="AG168" i="140"/>
  <c r="AI168" i="140"/>
  <c r="AJ168" i="140"/>
  <c r="AK168" i="140"/>
  <c r="AL168" i="140"/>
  <c r="A169" i="140"/>
  <c r="B169" i="140"/>
  <c r="H169" i="140"/>
  <c r="AB169" i="140"/>
  <c r="AC169" i="140"/>
  <c r="AD169" i="140"/>
  <c r="AE169" i="140"/>
  <c r="AF169" i="140"/>
  <c r="AG169" i="140"/>
  <c r="AH169" i="140"/>
  <c r="AI169" i="140"/>
  <c r="AJ169" i="140"/>
  <c r="AK169" i="140"/>
  <c r="AL169" i="140"/>
  <c r="A170" i="140"/>
  <c r="B170" i="140"/>
  <c r="H170" i="140"/>
  <c r="AB170" i="140"/>
  <c r="AH170" i="140" s="1"/>
  <c r="AC170" i="140"/>
  <c r="AD170" i="140"/>
  <c r="AE170" i="140"/>
  <c r="AF170" i="140"/>
  <c r="AG170" i="140"/>
  <c r="AI170" i="140"/>
  <c r="AJ170" i="140"/>
  <c r="AK170" i="140"/>
  <c r="AL170" i="140"/>
  <c r="A171" i="140"/>
  <c r="B171" i="140"/>
  <c r="H171" i="140"/>
  <c r="AB171" i="140"/>
  <c r="AH171" i="140" s="1"/>
  <c r="AC171" i="140"/>
  <c r="AD171" i="140"/>
  <c r="AE171" i="140"/>
  <c r="AF171" i="140"/>
  <c r="AG171" i="140"/>
  <c r="AI171" i="140"/>
  <c r="AJ171" i="140"/>
  <c r="AK171" i="140"/>
  <c r="AL171" i="140"/>
  <c r="A172" i="140"/>
  <c r="B172" i="140"/>
  <c r="H172" i="140"/>
  <c r="AB172" i="140"/>
  <c r="AH172" i="140" s="1"/>
  <c r="AC172" i="140"/>
  <c r="AD172" i="140"/>
  <c r="AE172" i="140"/>
  <c r="AF172" i="140"/>
  <c r="AG172" i="140"/>
  <c r="AI172" i="140"/>
  <c r="AJ172" i="140"/>
  <c r="AK172" i="140"/>
  <c r="AL172" i="140"/>
  <c r="A173" i="140"/>
  <c r="B173" i="140"/>
  <c r="H173" i="140"/>
  <c r="AB173" i="140"/>
  <c r="AC173" i="140"/>
  <c r="AD173" i="140"/>
  <c r="AE173" i="140"/>
  <c r="AF173" i="140"/>
  <c r="AG173" i="140"/>
  <c r="AH173" i="140"/>
  <c r="AI173" i="140"/>
  <c r="AJ173" i="140"/>
  <c r="AK173" i="140"/>
  <c r="AL173" i="140"/>
  <c r="A174" i="140"/>
  <c r="B174" i="140"/>
  <c r="H174" i="140"/>
  <c r="AB174" i="140"/>
  <c r="AH174" i="140" s="1"/>
  <c r="AC174" i="140"/>
  <c r="AD174" i="140"/>
  <c r="AE174" i="140"/>
  <c r="AF174" i="140"/>
  <c r="AG174" i="140"/>
  <c r="AI174" i="140"/>
  <c r="AJ174" i="140"/>
  <c r="AK174" i="140"/>
  <c r="AL174" i="140"/>
  <c r="A175" i="140"/>
  <c r="B175" i="140"/>
  <c r="H175" i="140"/>
  <c r="AB175" i="140"/>
  <c r="AH175" i="140" s="1"/>
  <c r="AC175" i="140"/>
  <c r="AD175" i="140"/>
  <c r="AE175" i="140"/>
  <c r="AF175" i="140"/>
  <c r="AG175" i="140"/>
  <c r="AI175" i="140"/>
  <c r="AJ175" i="140"/>
  <c r="AK175" i="140"/>
  <c r="AL175" i="140"/>
  <c r="A176" i="140"/>
  <c r="B176" i="140"/>
  <c r="H176" i="140"/>
  <c r="AB176" i="140"/>
  <c r="AH176" i="140" s="1"/>
  <c r="AC176" i="140"/>
  <c r="AD176" i="140"/>
  <c r="AE176" i="140"/>
  <c r="AF176" i="140"/>
  <c r="AG176" i="140"/>
  <c r="AI176" i="140"/>
  <c r="AJ176" i="140"/>
  <c r="AK176" i="140"/>
  <c r="AL176" i="140"/>
  <c r="A177" i="140"/>
  <c r="B177" i="140"/>
  <c r="H177" i="140"/>
  <c r="AB177" i="140"/>
  <c r="AC177" i="140"/>
  <c r="AD177" i="140"/>
  <c r="AE177" i="140"/>
  <c r="AF177" i="140"/>
  <c r="AG177" i="140"/>
  <c r="AH177" i="140"/>
  <c r="AI177" i="140"/>
  <c r="AJ177" i="140"/>
  <c r="AK177" i="140"/>
  <c r="AL177" i="140"/>
  <c r="A178" i="140"/>
  <c r="B178" i="140"/>
  <c r="H178" i="140"/>
  <c r="AB178" i="140"/>
  <c r="AH178" i="140" s="1"/>
  <c r="AC178" i="140"/>
  <c r="AD178" i="140"/>
  <c r="AE178" i="140"/>
  <c r="AF178" i="140"/>
  <c r="AG178" i="140"/>
  <c r="AI178" i="140"/>
  <c r="AJ178" i="140"/>
  <c r="AK178" i="140"/>
  <c r="AL178" i="140"/>
  <c r="A179" i="140"/>
  <c r="B179" i="140"/>
  <c r="H179" i="140"/>
  <c r="AB179" i="140"/>
  <c r="AH179" i="140" s="1"/>
  <c r="AC179" i="140"/>
  <c r="AD179" i="140"/>
  <c r="AE179" i="140"/>
  <c r="AF179" i="140"/>
  <c r="AG179" i="140"/>
  <c r="AI179" i="140"/>
  <c r="AJ179" i="140"/>
  <c r="AK179" i="140"/>
  <c r="AL179" i="140"/>
  <c r="A180" i="140"/>
  <c r="B180" i="140"/>
  <c r="H180" i="140"/>
  <c r="AB180" i="140"/>
  <c r="AH180" i="140" s="1"/>
  <c r="AC180" i="140"/>
  <c r="AD180" i="140"/>
  <c r="AE180" i="140"/>
  <c r="AF180" i="140"/>
  <c r="AG180" i="140"/>
  <c r="AI180" i="140"/>
  <c r="AJ180" i="140"/>
  <c r="AK180" i="140"/>
  <c r="AL180" i="140"/>
  <c r="A181" i="140"/>
  <c r="B181" i="140"/>
  <c r="H181" i="140"/>
  <c r="AB181" i="140"/>
  <c r="AC181" i="140"/>
  <c r="AD181" i="140"/>
  <c r="AE181" i="140"/>
  <c r="AF181" i="140"/>
  <c r="AG181" i="140"/>
  <c r="AH181" i="140"/>
  <c r="AI181" i="140"/>
  <c r="AJ181" i="140"/>
  <c r="AK181" i="140"/>
  <c r="AL181" i="140"/>
  <c r="A182" i="140"/>
  <c r="B182" i="140"/>
  <c r="H182" i="140"/>
  <c r="AB182" i="140"/>
  <c r="AH182" i="140" s="1"/>
  <c r="AC182" i="140"/>
  <c r="AD182" i="140"/>
  <c r="AE182" i="140"/>
  <c r="AF182" i="140"/>
  <c r="AG182" i="140"/>
  <c r="AI182" i="140"/>
  <c r="AJ182" i="140"/>
  <c r="AK182" i="140"/>
  <c r="AL182" i="140"/>
  <c r="A183" i="140"/>
  <c r="B183" i="140"/>
  <c r="H183" i="140"/>
  <c r="AB183" i="140"/>
  <c r="AH183" i="140" s="1"/>
  <c r="AC183" i="140"/>
  <c r="AD183" i="140"/>
  <c r="AE183" i="140"/>
  <c r="AF183" i="140"/>
  <c r="AG183" i="140"/>
  <c r="AI183" i="140"/>
  <c r="AJ183" i="140"/>
  <c r="AK183" i="140"/>
  <c r="AL183" i="140"/>
  <c r="A184" i="140"/>
  <c r="B184" i="140"/>
  <c r="H184" i="140"/>
  <c r="AB184" i="140"/>
  <c r="AH184" i="140" s="1"/>
  <c r="AC184" i="140"/>
  <c r="AD184" i="140"/>
  <c r="AE184" i="140"/>
  <c r="AF184" i="140"/>
  <c r="AG184" i="140"/>
  <c r="AI184" i="140"/>
  <c r="AJ184" i="140"/>
  <c r="AK184" i="140"/>
  <c r="AL184" i="140"/>
  <c r="A185" i="140"/>
  <c r="B185" i="140"/>
  <c r="H185" i="140"/>
  <c r="AB185" i="140"/>
  <c r="AC185" i="140"/>
  <c r="AD185" i="140"/>
  <c r="AE185" i="140"/>
  <c r="AF185" i="140"/>
  <c r="AG185" i="140"/>
  <c r="AH185" i="140"/>
  <c r="AI185" i="140"/>
  <c r="AJ185" i="140"/>
  <c r="AK185" i="140"/>
  <c r="AL185" i="140"/>
  <c r="A186" i="140"/>
  <c r="B186" i="140"/>
  <c r="H186" i="140"/>
  <c r="AB186" i="140"/>
  <c r="AH186" i="140" s="1"/>
  <c r="AC186" i="140"/>
  <c r="AD186" i="140"/>
  <c r="AE186" i="140"/>
  <c r="AF186" i="140"/>
  <c r="AG186" i="140"/>
  <c r="AI186" i="140"/>
  <c r="AJ186" i="140"/>
  <c r="AK186" i="140"/>
  <c r="AL186" i="140"/>
  <c r="A187" i="140"/>
  <c r="B187" i="140"/>
  <c r="H187" i="140"/>
  <c r="AB187" i="140"/>
  <c r="AH187" i="140" s="1"/>
  <c r="AC187" i="140"/>
  <c r="AD187" i="140"/>
  <c r="AE187" i="140"/>
  <c r="AF187" i="140"/>
  <c r="AG187" i="140"/>
  <c r="AI187" i="140"/>
  <c r="AJ187" i="140"/>
  <c r="AK187" i="140"/>
  <c r="AL187" i="140"/>
  <c r="A188" i="140"/>
  <c r="B188" i="140"/>
  <c r="H188" i="140"/>
  <c r="AB188" i="140"/>
  <c r="AH188" i="140" s="1"/>
  <c r="AC188" i="140"/>
  <c r="AD188" i="140"/>
  <c r="AE188" i="140"/>
  <c r="AF188" i="140"/>
  <c r="AG188" i="140"/>
  <c r="AI188" i="140"/>
  <c r="AJ188" i="140"/>
  <c r="AK188" i="140"/>
  <c r="AL188" i="140"/>
  <c r="A189" i="140"/>
  <c r="B189" i="140"/>
  <c r="H189" i="140"/>
  <c r="AB189" i="140"/>
  <c r="AC189" i="140"/>
  <c r="AD189" i="140"/>
  <c r="AE189" i="140"/>
  <c r="AF189" i="140"/>
  <c r="AG189" i="140"/>
  <c r="AH189" i="140"/>
  <c r="AI189" i="140"/>
  <c r="AJ189" i="140"/>
  <c r="AK189" i="140"/>
  <c r="AL189" i="140"/>
  <c r="A190" i="140"/>
  <c r="B190" i="140"/>
  <c r="H190" i="140"/>
  <c r="AB190" i="140"/>
  <c r="AH190" i="140" s="1"/>
  <c r="AC190" i="140"/>
  <c r="AD190" i="140"/>
  <c r="AE190" i="140"/>
  <c r="AF190" i="140"/>
  <c r="AG190" i="140"/>
  <c r="AI190" i="140"/>
  <c r="AJ190" i="140"/>
  <c r="AK190" i="140"/>
  <c r="AL190" i="140"/>
  <c r="A191" i="140"/>
  <c r="B191" i="140"/>
  <c r="H191" i="140"/>
  <c r="AB191" i="140"/>
  <c r="AH191" i="140" s="1"/>
  <c r="AC191" i="140"/>
  <c r="AD191" i="140"/>
  <c r="AE191" i="140"/>
  <c r="AF191" i="140"/>
  <c r="AG191" i="140"/>
  <c r="AI191" i="140"/>
  <c r="AJ191" i="140"/>
  <c r="AK191" i="140"/>
  <c r="AL191" i="140"/>
  <c r="A192" i="140"/>
  <c r="B192" i="140"/>
  <c r="H192" i="140"/>
  <c r="AB192" i="140"/>
  <c r="AH192" i="140" s="1"/>
  <c r="AC192" i="140"/>
  <c r="AD192" i="140"/>
  <c r="AE192" i="140"/>
  <c r="AF192" i="140"/>
  <c r="AG192" i="140"/>
  <c r="AI192" i="140"/>
  <c r="AJ192" i="140"/>
  <c r="AK192" i="140"/>
  <c r="AL192" i="140"/>
  <c r="A193" i="140"/>
  <c r="B193" i="140"/>
  <c r="H193" i="140"/>
  <c r="AB193" i="140"/>
  <c r="AC193" i="140"/>
  <c r="AD193" i="140"/>
  <c r="AE193" i="140"/>
  <c r="AF193" i="140"/>
  <c r="AG193" i="140"/>
  <c r="AH193" i="140"/>
  <c r="AI193" i="140"/>
  <c r="AJ193" i="140"/>
  <c r="AK193" i="140"/>
  <c r="AL193" i="140"/>
  <c r="A194" i="140"/>
  <c r="B194" i="140"/>
  <c r="H194" i="140"/>
  <c r="AB194" i="140"/>
  <c r="AH194" i="140" s="1"/>
  <c r="AC194" i="140"/>
  <c r="AD194" i="140"/>
  <c r="AE194" i="140"/>
  <c r="AF194" i="140"/>
  <c r="AG194" i="140"/>
  <c r="AI194" i="140"/>
  <c r="AJ194" i="140"/>
  <c r="AK194" i="140"/>
  <c r="AL194" i="140"/>
  <c r="A195" i="140"/>
  <c r="B195" i="140"/>
  <c r="H195" i="140"/>
  <c r="AB195" i="140"/>
  <c r="AH195" i="140" s="1"/>
  <c r="AC195" i="140"/>
  <c r="AD195" i="140"/>
  <c r="AE195" i="140"/>
  <c r="AF195" i="140"/>
  <c r="AG195" i="140"/>
  <c r="AI195" i="140"/>
  <c r="AJ195" i="140"/>
  <c r="AK195" i="140"/>
  <c r="AL195" i="140"/>
  <c r="A196" i="140"/>
  <c r="B196" i="140"/>
  <c r="H196" i="140"/>
  <c r="AB196" i="140"/>
  <c r="AH196" i="140" s="1"/>
  <c r="AC196" i="140"/>
  <c r="AD196" i="140"/>
  <c r="AE196" i="140"/>
  <c r="AF196" i="140"/>
  <c r="AG196" i="140"/>
  <c r="AI196" i="140"/>
  <c r="AJ196" i="140"/>
  <c r="AK196" i="140"/>
  <c r="AL196" i="140"/>
  <c r="A197" i="140"/>
  <c r="B197" i="140"/>
  <c r="H197" i="140"/>
  <c r="AB197" i="140"/>
  <c r="AC197" i="140"/>
  <c r="AD197" i="140"/>
  <c r="AE197" i="140"/>
  <c r="AF197" i="140"/>
  <c r="AG197" i="140"/>
  <c r="AH197" i="140"/>
  <c r="AI197" i="140"/>
  <c r="AJ197" i="140"/>
  <c r="AK197" i="140"/>
  <c r="AL197" i="140"/>
  <c r="A198" i="140"/>
  <c r="B198" i="140"/>
  <c r="H198" i="140"/>
  <c r="AB198" i="140"/>
  <c r="AH198" i="140" s="1"/>
  <c r="AC198" i="140"/>
  <c r="AD198" i="140"/>
  <c r="AE198" i="140"/>
  <c r="AF198" i="140"/>
  <c r="AG198" i="140"/>
  <c r="AI198" i="140"/>
  <c r="AJ198" i="140"/>
  <c r="AK198" i="140"/>
  <c r="AL198" i="140"/>
  <c r="A199" i="140"/>
  <c r="B199" i="140"/>
  <c r="H199" i="140"/>
  <c r="AB199" i="140"/>
  <c r="AH199" i="140" s="1"/>
  <c r="AC199" i="140"/>
  <c r="AD199" i="140"/>
  <c r="AE199" i="140"/>
  <c r="AF199" i="140"/>
  <c r="AG199" i="140"/>
  <c r="AI199" i="140"/>
  <c r="AJ199" i="140"/>
  <c r="AK199" i="140"/>
  <c r="AL199" i="140"/>
  <c r="A200" i="140"/>
  <c r="B200" i="140"/>
  <c r="H200" i="140"/>
  <c r="AB200" i="140"/>
  <c r="AH200" i="140" s="1"/>
  <c r="AC200" i="140"/>
  <c r="AD200" i="140"/>
  <c r="AE200" i="140"/>
  <c r="AF200" i="140"/>
  <c r="AG200" i="140"/>
  <c r="AI200" i="140"/>
  <c r="AJ200" i="140"/>
  <c r="AK200" i="140"/>
  <c r="AL200" i="140"/>
  <c r="A201" i="140"/>
  <c r="B201" i="140"/>
  <c r="H201" i="140"/>
  <c r="AB201" i="140"/>
  <c r="AC201" i="140"/>
  <c r="AD201" i="140"/>
  <c r="AE201" i="140"/>
  <c r="AF201" i="140"/>
  <c r="AG201" i="140"/>
  <c r="AH201" i="140"/>
  <c r="AI201" i="140"/>
  <c r="AJ201" i="140"/>
  <c r="AK201" i="140"/>
  <c r="AL201" i="140"/>
  <c r="A202" i="140"/>
  <c r="B202" i="140"/>
  <c r="H202" i="140"/>
  <c r="AB202" i="140"/>
  <c r="AH202" i="140" s="1"/>
  <c r="AC202" i="140"/>
  <c r="AD202" i="140"/>
  <c r="AE202" i="140"/>
  <c r="AF202" i="140"/>
  <c r="AG202" i="140"/>
  <c r="AI202" i="140"/>
  <c r="AJ202" i="140"/>
  <c r="AK202" i="140"/>
  <c r="AL202" i="140"/>
  <c r="A203" i="140"/>
  <c r="B203" i="140"/>
  <c r="H203" i="140"/>
  <c r="AB203" i="140"/>
  <c r="AH203" i="140" s="1"/>
  <c r="AC203" i="140"/>
  <c r="AD203" i="140"/>
  <c r="AE203" i="140"/>
  <c r="AF203" i="140"/>
  <c r="AG203" i="140"/>
  <c r="AI203" i="140"/>
  <c r="AJ203" i="140"/>
  <c r="AK203" i="140"/>
  <c r="AL203" i="140"/>
  <c r="A204" i="140"/>
  <c r="B204" i="140"/>
  <c r="H204" i="140"/>
  <c r="AB204" i="140"/>
  <c r="AH204" i="140" s="1"/>
  <c r="AC204" i="140"/>
  <c r="AD204" i="140"/>
  <c r="AE204" i="140"/>
  <c r="AF204" i="140"/>
  <c r="AG204" i="140"/>
  <c r="AI204" i="140"/>
  <c r="AJ204" i="140"/>
  <c r="AK204" i="140"/>
  <c r="AL204" i="140"/>
  <c r="A205" i="140"/>
  <c r="B205" i="140"/>
  <c r="H205" i="140"/>
  <c r="AB205" i="140"/>
  <c r="AC205" i="140"/>
  <c r="AD205" i="140"/>
  <c r="AE205" i="140"/>
  <c r="AF205" i="140"/>
  <c r="AG205" i="140"/>
  <c r="AH205" i="140"/>
  <c r="AI205" i="140"/>
  <c r="AJ205" i="140"/>
  <c r="AK205" i="140"/>
  <c r="AL205" i="140"/>
  <c r="A206" i="140"/>
  <c r="B206" i="140"/>
  <c r="H206" i="140"/>
  <c r="AB206" i="140"/>
  <c r="AH206" i="140" s="1"/>
  <c r="AC206" i="140"/>
  <c r="AD206" i="140"/>
  <c r="AE206" i="140"/>
  <c r="AF206" i="140"/>
  <c r="AG206" i="140"/>
  <c r="AI206" i="140"/>
  <c r="AJ206" i="140"/>
  <c r="AK206" i="140"/>
  <c r="AL206" i="140"/>
  <c r="A207" i="140"/>
  <c r="B207" i="140"/>
  <c r="H207" i="140"/>
  <c r="AB207" i="140"/>
  <c r="AH207" i="140" s="1"/>
  <c r="AC207" i="140"/>
  <c r="AD207" i="140"/>
  <c r="AE207" i="140"/>
  <c r="AF207" i="140"/>
  <c r="AG207" i="140"/>
  <c r="AI207" i="140"/>
  <c r="AJ207" i="140"/>
  <c r="AK207" i="140"/>
  <c r="AL207" i="140"/>
  <c r="A208" i="140"/>
  <c r="B208" i="140"/>
  <c r="H208" i="140"/>
  <c r="AB208" i="140"/>
  <c r="AH208" i="140" s="1"/>
  <c r="AC208" i="140"/>
  <c r="AD208" i="140"/>
  <c r="AE208" i="140"/>
  <c r="AF208" i="140"/>
  <c r="AG208" i="140"/>
  <c r="AI208" i="140"/>
  <c r="AJ208" i="140"/>
  <c r="AK208" i="140"/>
  <c r="AL208" i="140"/>
  <c r="A209" i="140"/>
  <c r="B209" i="140"/>
  <c r="H209" i="140"/>
  <c r="AB209" i="140"/>
  <c r="AC209" i="140"/>
  <c r="AD209" i="140"/>
  <c r="AE209" i="140"/>
  <c r="AF209" i="140"/>
  <c r="AG209" i="140"/>
  <c r="AH209" i="140"/>
  <c r="AI209" i="140"/>
  <c r="AJ209" i="140"/>
  <c r="AK209" i="140"/>
  <c r="AL209" i="140"/>
  <c r="A210" i="140"/>
  <c r="B210" i="140"/>
  <c r="H210" i="140"/>
  <c r="AB210" i="140"/>
  <c r="AH210" i="140" s="1"/>
  <c r="AC210" i="140"/>
  <c r="AD210" i="140"/>
  <c r="AE210" i="140"/>
  <c r="AF210" i="140"/>
  <c r="AG210" i="140"/>
  <c r="AI210" i="140"/>
  <c r="AJ210" i="140"/>
  <c r="AK210" i="140"/>
  <c r="AL210" i="140"/>
  <c r="A211" i="140"/>
  <c r="B211" i="140"/>
  <c r="H211" i="140"/>
  <c r="AB211" i="140"/>
  <c r="AH211" i="140" s="1"/>
  <c r="AC211" i="140"/>
  <c r="AD211" i="140"/>
  <c r="AE211" i="140"/>
  <c r="AF211" i="140"/>
  <c r="AG211" i="140"/>
  <c r="AI211" i="140"/>
  <c r="AJ211" i="140"/>
  <c r="AK211" i="140"/>
  <c r="AL211" i="140"/>
  <c r="A212" i="140"/>
  <c r="B212" i="140"/>
  <c r="H212" i="140"/>
  <c r="AB212" i="140"/>
  <c r="AH212" i="140" s="1"/>
  <c r="AC212" i="140"/>
  <c r="AD212" i="140"/>
  <c r="AE212" i="140"/>
  <c r="AF212" i="140"/>
  <c r="AG212" i="140"/>
  <c r="AI212" i="140"/>
  <c r="AJ212" i="140"/>
  <c r="AK212" i="140"/>
  <c r="AL212" i="140"/>
  <c r="A213" i="140"/>
  <c r="B213" i="140"/>
  <c r="H213" i="140"/>
  <c r="AB213" i="140"/>
  <c r="AC213" i="140"/>
  <c r="AD213" i="140"/>
  <c r="AE213" i="140"/>
  <c r="AF213" i="140"/>
  <c r="AG213" i="140"/>
  <c r="AH213" i="140"/>
  <c r="AI213" i="140"/>
  <c r="AJ213" i="140"/>
  <c r="AK213" i="140"/>
  <c r="AL213" i="140"/>
  <c r="A214" i="140"/>
  <c r="B214" i="140"/>
  <c r="H214" i="140"/>
  <c r="AB214" i="140"/>
  <c r="AH214" i="140" s="1"/>
  <c r="AC214" i="140"/>
  <c r="AD214" i="140"/>
  <c r="AE214" i="140"/>
  <c r="AF214" i="140"/>
  <c r="AG214" i="140"/>
  <c r="AI214" i="140"/>
  <c r="AJ214" i="140"/>
  <c r="AK214" i="140"/>
  <c r="AL214" i="140"/>
  <c r="A215" i="140"/>
  <c r="B215" i="140"/>
  <c r="H215" i="140"/>
  <c r="AB215" i="140"/>
  <c r="AH215" i="140" s="1"/>
  <c r="AC215" i="140"/>
  <c r="AD215" i="140"/>
  <c r="AE215" i="140"/>
  <c r="AF215" i="140"/>
  <c r="AG215" i="140"/>
  <c r="AI215" i="140"/>
  <c r="AJ215" i="140"/>
  <c r="AK215" i="140"/>
  <c r="AL215" i="140"/>
  <c r="A216" i="140"/>
  <c r="B216" i="140"/>
  <c r="H216" i="140"/>
  <c r="AB216" i="140"/>
  <c r="AH216" i="140" s="1"/>
  <c r="AC216" i="140"/>
  <c r="AD216" i="140"/>
  <c r="AE216" i="140"/>
  <c r="AF216" i="140"/>
  <c r="AG216" i="140"/>
  <c r="AI216" i="140"/>
  <c r="AJ216" i="140"/>
  <c r="AK216" i="140"/>
  <c r="AL216" i="140"/>
  <c r="A217" i="140"/>
  <c r="B217" i="140"/>
  <c r="H217" i="140"/>
  <c r="AB217" i="140"/>
  <c r="AC217" i="140"/>
  <c r="AD217" i="140"/>
  <c r="AE217" i="140"/>
  <c r="AF217" i="140"/>
  <c r="AG217" i="140"/>
  <c r="AH217" i="140"/>
  <c r="AI217" i="140"/>
  <c r="AJ217" i="140"/>
  <c r="AK217" i="140"/>
  <c r="AL217" i="140"/>
  <c r="A218" i="140"/>
  <c r="B218" i="140"/>
  <c r="H218" i="140"/>
  <c r="AB218" i="140"/>
  <c r="AH218" i="140" s="1"/>
  <c r="AC218" i="140"/>
  <c r="AD218" i="140"/>
  <c r="AE218" i="140"/>
  <c r="AF218" i="140"/>
  <c r="AG218" i="140"/>
  <c r="AI218" i="140"/>
  <c r="AJ218" i="140"/>
  <c r="AK218" i="140"/>
  <c r="AL218" i="140"/>
  <c r="A219" i="140"/>
  <c r="B219" i="140"/>
  <c r="H219" i="140"/>
  <c r="AB219" i="140"/>
  <c r="AH219" i="140" s="1"/>
  <c r="AC219" i="140"/>
  <c r="AD219" i="140"/>
  <c r="AE219" i="140"/>
  <c r="AF219" i="140"/>
  <c r="AG219" i="140"/>
  <c r="AI219" i="140"/>
  <c r="AJ219" i="140"/>
  <c r="AK219" i="140"/>
  <c r="AL219" i="140"/>
  <c r="A220" i="140"/>
  <c r="B220" i="140"/>
  <c r="H220" i="140"/>
  <c r="AB220" i="140"/>
  <c r="AH220" i="140" s="1"/>
  <c r="AC220" i="140"/>
  <c r="AD220" i="140"/>
  <c r="AE220" i="140"/>
  <c r="AF220" i="140"/>
  <c r="AG220" i="140"/>
  <c r="AI220" i="140"/>
  <c r="AJ220" i="140"/>
  <c r="AK220" i="140"/>
  <c r="AL220" i="140"/>
  <c r="A221" i="140"/>
  <c r="B221" i="140"/>
  <c r="H221" i="140"/>
  <c r="AB221" i="140"/>
  <c r="AC221" i="140"/>
  <c r="AD221" i="140"/>
  <c r="AE221" i="140"/>
  <c r="AF221" i="140"/>
  <c r="AG221" i="140"/>
  <c r="AH221" i="140"/>
  <c r="AI221" i="140"/>
  <c r="AJ221" i="140"/>
  <c r="AK221" i="140"/>
  <c r="AL221" i="140"/>
  <c r="A222" i="140"/>
  <c r="B222" i="140"/>
  <c r="H222" i="140"/>
  <c r="AB222" i="140"/>
  <c r="AH222" i="140" s="1"/>
  <c r="AC222" i="140"/>
  <c r="AD222" i="140"/>
  <c r="AE222" i="140"/>
  <c r="AF222" i="140"/>
  <c r="AG222" i="140"/>
  <c r="AI222" i="140"/>
  <c r="AJ222" i="140"/>
  <c r="AK222" i="140"/>
  <c r="AL222" i="140"/>
  <c r="A223" i="140"/>
  <c r="B223" i="140"/>
  <c r="H223" i="140"/>
  <c r="AB223" i="140"/>
  <c r="AH223" i="140" s="1"/>
  <c r="AC223" i="140"/>
  <c r="AD223" i="140"/>
  <c r="AE223" i="140"/>
  <c r="AF223" i="140"/>
  <c r="AG223" i="140"/>
  <c r="AI223" i="140"/>
  <c r="AJ223" i="140"/>
  <c r="AK223" i="140"/>
  <c r="AL223" i="140"/>
  <c r="A224" i="140"/>
  <c r="B224" i="140"/>
  <c r="H224" i="140"/>
  <c r="AB224" i="140"/>
  <c r="AH224" i="140" s="1"/>
  <c r="AC224" i="140"/>
  <c r="AD224" i="140"/>
  <c r="AE224" i="140"/>
  <c r="AF224" i="140"/>
  <c r="AG224" i="140"/>
  <c r="AI224" i="140"/>
  <c r="AJ224" i="140"/>
  <c r="AK224" i="140"/>
  <c r="AL224" i="140"/>
  <c r="A225" i="140"/>
  <c r="B225" i="140"/>
  <c r="H225" i="140"/>
  <c r="AB225" i="140"/>
  <c r="AC225" i="140"/>
  <c r="AD225" i="140"/>
  <c r="AE225" i="140"/>
  <c r="AF225" i="140"/>
  <c r="AG225" i="140"/>
  <c r="AH225" i="140"/>
  <c r="AI225" i="140"/>
  <c r="AJ225" i="140"/>
  <c r="AK225" i="140"/>
  <c r="AL225" i="140"/>
  <c r="A226" i="140"/>
  <c r="B226" i="140"/>
  <c r="H226" i="140"/>
  <c r="AB226" i="140"/>
  <c r="AH226" i="140" s="1"/>
  <c r="AC226" i="140"/>
  <c r="AD226" i="140"/>
  <c r="AE226" i="140"/>
  <c r="AF226" i="140"/>
  <c r="AG226" i="140"/>
  <c r="AI226" i="140"/>
  <c r="AJ226" i="140"/>
  <c r="AK226" i="140"/>
  <c r="AL226" i="140"/>
  <c r="A227" i="140"/>
  <c r="B227" i="140"/>
  <c r="H227" i="140"/>
  <c r="AB227" i="140"/>
  <c r="AH227" i="140" s="1"/>
  <c r="AC227" i="140"/>
  <c r="AD227" i="140"/>
  <c r="AE227" i="140"/>
  <c r="AF227" i="140"/>
  <c r="AG227" i="140"/>
  <c r="AI227" i="140"/>
  <c r="AJ227" i="140"/>
  <c r="AK227" i="140"/>
  <c r="AL227" i="140"/>
  <c r="A228" i="140"/>
  <c r="B228" i="140"/>
  <c r="H228" i="140"/>
  <c r="AB228" i="140"/>
  <c r="AH228" i="140" s="1"/>
  <c r="AC228" i="140"/>
  <c r="AD228" i="140"/>
  <c r="AE228" i="140"/>
  <c r="AF228" i="140"/>
  <c r="AG228" i="140"/>
  <c r="AI228" i="140"/>
  <c r="AJ228" i="140"/>
  <c r="AK228" i="140"/>
  <c r="AL228" i="140"/>
  <c r="A229" i="140"/>
  <c r="B229" i="140"/>
  <c r="H229" i="140"/>
  <c r="AB229" i="140"/>
  <c r="AC229" i="140"/>
  <c r="AD229" i="140"/>
  <c r="AE229" i="140"/>
  <c r="AF229" i="140"/>
  <c r="AG229" i="140"/>
  <c r="AH229" i="140"/>
  <c r="AI229" i="140"/>
  <c r="AJ229" i="140"/>
  <c r="AK229" i="140"/>
  <c r="AL229" i="140"/>
  <c r="A230" i="140"/>
  <c r="B230" i="140"/>
  <c r="H230" i="140"/>
  <c r="AB230" i="140"/>
  <c r="AC230" i="140"/>
  <c r="AD230" i="140"/>
  <c r="AE230" i="140"/>
  <c r="AF230" i="140"/>
  <c r="AG230" i="140"/>
  <c r="AH230" i="140"/>
  <c r="AI230" i="140"/>
  <c r="AJ230" i="140"/>
  <c r="AK230" i="140"/>
  <c r="AL230" i="140"/>
  <c r="A231" i="140"/>
  <c r="B231" i="140"/>
  <c r="H231" i="140"/>
  <c r="AB231" i="140"/>
  <c r="AH231" i="140" s="1"/>
  <c r="AC231" i="140"/>
  <c r="AD231" i="140"/>
  <c r="AE231" i="140"/>
  <c r="AF231" i="140"/>
  <c r="AG231" i="140"/>
  <c r="AI231" i="140"/>
  <c r="AJ231" i="140"/>
  <c r="AK231" i="140"/>
  <c r="AL231" i="140"/>
  <c r="A232" i="140"/>
  <c r="B232" i="140"/>
  <c r="H232" i="140"/>
  <c r="AB232" i="140"/>
  <c r="AH232" i="140" s="1"/>
  <c r="AC232" i="140"/>
  <c r="AD232" i="140"/>
  <c r="AE232" i="140"/>
  <c r="AF232" i="140"/>
  <c r="AG232" i="140"/>
  <c r="AI232" i="140"/>
  <c r="AJ232" i="140"/>
  <c r="AK232" i="140"/>
  <c r="AL232" i="140"/>
  <c r="A233" i="140"/>
  <c r="B233" i="140"/>
  <c r="H233" i="140"/>
  <c r="AB233" i="140"/>
  <c r="AC233" i="140"/>
  <c r="AD233" i="140"/>
  <c r="AE233" i="140"/>
  <c r="AF233" i="140"/>
  <c r="AG233" i="140"/>
  <c r="AH233" i="140"/>
  <c r="AI233" i="140"/>
  <c r="AJ233" i="140"/>
  <c r="AK233" i="140"/>
  <c r="AL233" i="140"/>
  <c r="A234" i="140"/>
  <c r="B234" i="140"/>
  <c r="H234" i="140"/>
  <c r="AB234" i="140"/>
  <c r="AH234" i="140" s="1"/>
  <c r="AC234" i="140"/>
  <c r="AD234" i="140"/>
  <c r="AE234" i="140"/>
  <c r="AF234" i="140"/>
  <c r="AG234" i="140"/>
  <c r="AI234" i="140"/>
  <c r="AJ234" i="140"/>
  <c r="AK234" i="140"/>
  <c r="AL234" i="140"/>
  <c r="A235" i="140"/>
  <c r="B235" i="140"/>
  <c r="H235" i="140"/>
  <c r="AB235" i="140"/>
  <c r="AH235" i="140" s="1"/>
  <c r="AC235" i="140"/>
  <c r="AD235" i="140"/>
  <c r="AE235" i="140"/>
  <c r="AF235" i="140"/>
  <c r="AG235" i="140"/>
  <c r="AI235" i="140"/>
  <c r="AJ235" i="140"/>
  <c r="AK235" i="140"/>
  <c r="AL235" i="140"/>
  <c r="A236" i="140"/>
  <c r="B236" i="140"/>
  <c r="H236" i="140"/>
  <c r="AB236" i="140"/>
  <c r="AH236" i="140" s="1"/>
  <c r="AC236" i="140"/>
  <c r="AD236" i="140"/>
  <c r="AE236" i="140"/>
  <c r="AF236" i="140"/>
  <c r="AG236" i="140"/>
  <c r="AI236" i="140"/>
  <c r="AJ236" i="140"/>
  <c r="AK236" i="140"/>
  <c r="AL236" i="140"/>
  <c r="A237" i="140"/>
  <c r="B237" i="140"/>
  <c r="H237" i="140"/>
  <c r="AB237" i="140"/>
  <c r="AC237" i="140"/>
  <c r="AD237" i="140"/>
  <c r="AE237" i="140"/>
  <c r="AF237" i="140"/>
  <c r="AG237" i="140"/>
  <c r="AH237" i="140"/>
  <c r="AI237" i="140"/>
  <c r="AJ237" i="140"/>
  <c r="AK237" i="140"/>
  <c r="AL237" i="140"/>
  <c r="A238" i="140"/>
  <c r="B238" i="140"/>
  <c r="H238" i="140"/>
  <c r="AB238" i="140"/>
  <c r="AC238" i="140"/>
  <c r="AD238" i="140"/>
  <c r="AE238" i="140"/>
  <c r="AF238" i="140"/>
  <c r="AG238" i="140"/>
  <c r="AH238" i="140"/>
  <c r="AI238" i="140"/>
  <c r="AJ238" i="140"/>
  <c r="AK238" i="140"/>
  <c r="AL238" i="140"/>
  <c r="A239" i="140"/>
  <c r="B239" i="140"/>
  <c r="H239" i="140"/>
  <c r="AB239" i="140"/>
  <c r="AH239" i="140" s="1"/>
  <c r="AC239" i="140"/>
  <c r="AD239" i="140"/>
  <c r="AE239" i="140"/>
  <c r="AF239" i="140"/>
  <c r="AG239" i="140"/>
  <c r="AI239" i="140"/>
  <c r="AJ239" i="140"/>
  <c r="AK239" i="140"/>
  <c r="AL239" i="140"/>
  <c r="A240" i="140"/>
  <c r="B240" i="140"/>
  <c r="H240" i="140"/>
  <c r="AB240" i="140"/>
  <c r="AH240" i="140" s="1"/>
  <c r="AC240" i="140"/>
  <c r="AD240" i="140"/>
  <c r="AE240" i="140"/>
  <c r="AF240" i="140"/>
  <c r="AG240" i="140"/>
  <c r="AI240" i="140"/>
  <c r="AJ240" i="140"/>
  <c r="AK240" i="140"/>
  <c r="AL240" i="140"/>
  <c r="A241" i="140"/>
  <c r="B241" i="140"/>
  <c r="H241" i="140"/>
  <c r="AB241" i="140"/>
  <c r="AC241" i="140"/>
  <c r="AD241" i="140"/>
  <c r="AE241" i="140"/>
  <c r="AF241" i="140"/>
  <c r="AG241" i="140"/>
  <c r="AH241" i="140"/>
  <c r="AI241" i="140"/>
  <c r="AJ241" i="140"/>
  <c r="AK241" i="140"/>
  <c r="AL241" i="140"/>
  <c r="A242" i="140"/>
  <c r="B242" i="140"/>
  <c r="H242" i="140"/>
  <c r="AB242" i="140"/>
  <c r="AH242" i="140" s="1"/>
  <c r="AC242" i="140"/>
  <c r="AD242" i="140"/>
  <c r="AE242" i="140"/>
  <c r="AF242" i="140"/>
  <c r="AG242" i="140"/>
  <c r="AI242" i="140"/>
  <c r="AJ242" i="140"/>
  <c r="AK242" i="140"/>
  <c r="AL242" i="140"/>
  <c r="A243" i="140"/>
  <c r="B243" i="140"/>
  <c r="H243" i="140"/>
  <c r="AB243" i="140"/>
  <c r="AH243" i="140" s="1"/>
  <c r="AC243" i="140"/>
  <c r="AD243" i="140"/>
  <c r="AE243" i="140"/>
  <c r="AF243" i="140"/>
  <c r="AG243" i="140"/>
  <c r="AI243" i="140"/>
  <c r="AJ243" i="140"/>
  <c r="AK243" i="140"/>
  <c r="AL243" i="140"/>
  <c r="A244" i="140"/>
  <c r="B244" i="140"/>
  <c r="H244" i="140"/>
  <c r="AB244" i="140"/>
  <c r="AH244" i="140" s="1"/>
  <c r="AC244" i="140"/>
  <c r="AD244" i="140"/>
  <c r="AE244" i="140"/>
  <c r="AF244" i="140"/>
  <c r="AG244" i="140"/>
  <c r="AI244" i="140"/>
  <c r="AJ244" i="140"/>
  <c r="AK244" i="140"/>
  <c r="AL244" i="140"/>
  <c r="A245" i="140"/>
  <c r="B245" i="140"/>
  <c r="H245" i="140"/>
  <c r="AB245" i="140"/>
  <c r="AC245" i="140"/>
  <c r="AD245" i="140"/>
  <c r="AE245" i="140"/>
  <c r="AF245" i="140"/>
  <c r="AG245" i="140"/>
  <c r="AH245" i="140"/>
  <c r="AI245" i="140"/>
  <c r="AJ245" i="140"/>
  <c r="AK245" i="140"/>
  <c r="AL245" i="140"/>
  <c r="A246" i="140"/>
  <c r="B246" i="140"/>
  <c r="H246" i="140"/>
  <c r="AB246" i="140"/>
  <c r="AC246" i="140"/>
  <c r="AD246" i="140"/>
  <c r="AE246" i="140"/>
  <c r="AF246" i="140"/>
  <c r="AG246" i="140"/>
  <c r="AH246" i="140"/>
  <c r="AI246" i="140"/>
  <c r="AJ246" i="140"/>
  <c r="AK246" i="140"/>
  <c r="AL246" i="140"/>
  <c r="A247" i="140"/>
  <c r="B247" i="140"/>
  <c r="H247" i="140"/>
  <c r="AB247" i="140"/>
  <c r="AH247" i="140" s="1"/>
  <c r="AC247" i="140"/>
  <c r="AD247" i="140"/>
  <c r="AE247" i="140"/>
  <c r="AF247" i="140"/>
  <c r="AG247" i="140"/>
  <c r="AI247" i="140"/>
  <c r="AJ247" i="140"/>
  <c r="AK247" i="140"/>
  <c r="AL247" i="140"/>
  <c r="A248" i="140"/>
  <c r="B248" i="140"/>
  <c r="H248" i="140"/>
  <c r="AB248" i="140"/>
  <c r="AH248" i="140" s="1"/>
  <c r="AC248" i="140"/>
  <c r="AD248" i="140"/>
  <c r="AE248" i="140"/>
  <c r="AF248" i="140"/>
  <c r="AG248" i="140"/>
  <c r="AI248" i="140"/>
  <c r="AJ248" i="140"/>
  <c r="AK248" i="140"/>
  <c r="AL248" i="140"/>
  <c r="A249" i="140"/>
  <c r="B249" i="140"/>
  <c r="H249" i="140"/>
  <c r="AB249" i="140"/>
  <c r="AC249" i="140"/>
  <c r="AD249" i="140"/>
  <c r="AE249" i="140"/>
  <c r="AF249" i="140"/>
  <c r="AG249" i="140"/>
  <c r="AH249" i="140"/>
  <c r="AI249" i="140"/>
  <c r="AJ249" i="140"/>
  <c r="AK249" i="140"/>
  <c r="AL249" i="140"/>
  <c r="A250" i="140"/>
  <c r="B250" i="140"/>
  <c r="H250" i="140"/>
  <c r="AB250" i="140"/>
  <c r="AH250" i="140" s="1"/>
  <c r="AC250" i="140"/>
  <c r="AD250" i="140"/>
  <c r="AE250" i="140"/>
  <c r="AF250" i="140"/>
  <c r="AG250" i="140"/>
  <c r="AI250" i="140"/>
  <c r="AJ250" i="140"/>
  <c r="AK250" i="140"/>
  <c r="AL250" i="140"/>
  <c r="A251" i="140"/>
  <c r="B251" i="140"/>
  <c r="H251" i="140"/>
  <c r="AB251" i="140"/>
  <c r="AC251" i="140"/>
  <c r="AD251" i="140"/>
  <c r="AE251" i="140"/>
  <c r="AF251" i="140"/>
  <c r="AG251" i="140"/>
  <c r="AH251" i="140"/>
  <c r="AI251" i="140"/>
  <c r="AJ251" i="140"/>
  <c r="AK251" i="140"/>
  <c r="AL251" i="140"/>
  <c r="A252" i="140"/>
  <c r="B252" i="140"/>
  <c r="H252" i="140"/>
  <c r="AB252" i="140"/>
  <c r="AH252" i="140" s="1"/>
  <c r="AC252" i="140"/>
  <c r="AD252" i="140"/>
  <c r="AE252" i="140"/>
  <c r="AF252" i="140"/>
  <c r="AG252" i="140"/>
  <c r="AI252" i="140"/>
  <c r="AJ252" i="140"/>
  <c r="AK252" i="140"/>
  <c r="AL252" i="140"/>
  <c r="A253" i="140"/>
  <c r="B253" i="140"/>
  <c r="H253" i="140"/>
  <c r="AB253" i="140"/>
  <c r="AC253" i="140"/>
  <c r="AD253" i="140"/>
  <c r="AE253" i="140"/>
  <c r="AF253" i="140"/>
  <c r="AG253" i="140"/>
  <c r="AH253" i="140"/>
  <c r="AI253" i="140"/>
  <c r="AJ253" i="140"/>
  <c r="AK253" i="140"/>
  <c r="AL253" i="140"/>
  <c r="A254" i="140"/>
  <c r="B254" i="140"/>
  <c r="H254" i="140"/>
  <c r="AB254" i="140"/>
  <c r="AC254" i="140"/>
  <c r="AD254" i="140"/>
  <c r="AE254" i="140"/>
  <c r="AF254" i="140"/>
  <c r="AG254" i="140"/>
  <c r="AH254" i="140"/>
  <c r="AI254" i="140"/>
  <c r="AJ254" i="140"/>
  <c r="AK254" i="140"/>
  <c r="AL254" i="140"/>
  <c r="A255" i="140"/>
  <c r="B255" i="140"/>
  <c r="H255" i="140"/>
  <c r="AB255" i="140"/>
  <c r="AC255" i="140"/>
  <c r="AD255" i="140"/>
  <c r="AE255" i="140"/>
  <c r="AF255" i="140"/>
  <c r="AG255" i="140"/>
  <c r="AH255" i="140"/>
  <c r="AI255" i="140"/>
  <c r="AJ255" i="140"/>
  <c r="AK255" i="140"/>
  <c r="AL255" i="140"/>
  <c r="A256" i="140"/>
  <c r="B256" i="140"/>
  <c r="H256" i="140"/>
  <c r="AB256" i="140"/>
  <c r="AH256" i="140" s="1"/>
  <c r="AC256" i="140"/>
  <c r="AD256" i="140"/>
  <c r="AE256" i="140"/>
  <c r="AF256" i="140"/>
  <c r="AG256" i="140"/>
  <c r="AI256" i="140"/>
  <c r="AJ256" i="140"/>
  <c r="AK256" i="140"/>
  <c r="AL256" i="140"/>
  <c r="A257" i="140"/>
  <c r="B257" i="140"/>
  <c r="H257" i="140"/>
  <c r="AB257" i="140"/>
  <c r="AC257" i="140"/>
  <c r="AD257" i="140"/>
  <c r="AE257" i="140"/>
  <c r="AF257" i="140"/>
  <c r="AG257" i="140"/>
  <c r="AH257" i="140"/>
  <c r="AI257" i="140"/>
  <c r="AJ257" i="140"/>
  <c r="AK257" i="140"/>
  <c r="AL257" i="140"/>
  <c r="A258" i="140"/>
  <c r="B258" i="140"/>
  <c r="H258" i="140"/>
  <c r="AB258" i="140"/>
  <c r="AC258" i="140"/>
  <c r="AD258" i="140"/>
  <c r="AE258" i="140"/>
  <c r="AF258" i="140"/>
  <c r="AG258" i="140"/>
  <c r="AH258" i="140"/>
  <c r="AI258" i="140"/>
  <c r="AJ258" i="140"/>
  <c r="AK258" i="140"/>
  <c r="AL258" i="140"/>
  <c r="A259" i="140"/>
  <c r="B259" i="140"/>
  <c r="H259" i="140"/>
  <c r="AB259" i="140"/>
  <c r="AH259" i="140" s="1"/>
  <c r="AC259" i="140"/>
  <c r="AD259" i="140"/>
  <c r="AE259" i="140"/>
  <c r="AF259" i="140"/>
  <c r="AG259" i="140"/>
  <c r="AI259" i="140"/>
  <c r="AJ259" i="140"/>
  <c r="AK259" i="140"/>
  <c r="AL259" i="140"/>
  <c r="A260" i="140"/>
  <c r="B260" i="140"/>
  <c r="H260" i="140"/>
  <c r="AB260" i="140"/>
  <c r="AH260" i="140" s="1"/>
  <c r="AC260" i="140"/>
  <c r="AD260" i="140"/>
  <c r="AE260" i="140"/>
  <c r="AF260" i="140"/>
  <c r="AG260" i="140"/>
  <c r="AI260" i="140"/>
  <c r="AJ260" i="140"/>
  <c r="AK260" i="140"/>
  <c r="AL260" i="140"/>
  <c r="A261" i="140"/>
  <c r="B261" i="140"/>
  <c r="H261" i="140"/>
  <c r="AB261" i="140"/>
  <c r="AC261" i="140"/>
  <c r="AD261" i="140"/>
  <c r="AE261" i="140"/>
  <c r="AF261" i="140"/>
  <c r="AG261" i="140"/>
  <c r="AH261" i="140"/>
  <c r="AI261" i="140"/>
  <c r="AJ261" i="140"/>
  <c r="AK261" i="140"/>
  <c r="AL261" i="140"/>
  <c r="A262" i="140"/>
  <c r="B262" i="140"/>
  <c r="H262" i="140"/>
  <c r="AB262" i="140"/>
  <c r="AC262" i="140"/>
  <c r="AD262" i="140"/>
  <c r="AE262" i="140"/>
  <c r="AF262" i="140"/>
  <c r="AG262" i="140"/>
  <c r="AH262" i="140"/>
  <c r="AI262" i="140"/>
  <c r="AJ262" i="140"/>
  <c r="AK262" i="140"/>
  <c r="AL262" i="140"/>
  <c r="A263" i="140"/>
  <c r="B263" i="140"/>
  <c r="H263" i="140"/>
  <c r="AB263" i="140"/>
  <c r="AH263" i="140" s="1"/>
  <c r="AC263" i="140"/>
  <c r="AD263" i="140"/>
  <c r="AE263" i="140"/>
  <c r="AF263" i="140"/>
  <c r="AG263" i="140"/>
  <c r="AI263" i="140"/>
  <c r="AJ263" i="140"/>
  <c r="AK263" i="140"/>
  <c r="AL263" i="140"/>
  <c r="A264" i="140"/>
  <c r="B264" i="140"/>
  <c r="H264" i="140"/>
  <c r="AB264" i="140"/>
  <c r="AH264" i="140" s="1"/>
  <c r="AC264" i="140"/>
  <c r="AD264" i="140"/>
  <c r="AE264" i="140"/>
  <c r="AF264" i="140"/>
  <c r="AG264" i="140"/>
  <c r="AI264" i="140"/>
  <c r="AJ264" i="140"/>
  <c r="AK264" i="140"/>
  <c r="AL264" i="140"/>
  <c r="A265" i="140"/>
  <c r="B265" i="140"/>
  <c r="H265" i="140"/>
  <c r="AB265" i="140"/>
  <c r="AC265" i="140"/>
  <c r="AD265" i="140"/>
  <c r="AE265" i="140"/>
  <c r="AF265" i="140"/>
  <c r="AG265" i="140"/>
  <c r="AH265" i="140"/>
  <c r="AI265" i="140"/>
  <c r="AJ265" i="140"/>
  <c r="AK265" i="140"/>
  <c r="AL265" i="140"/>
  <c r="A266" i="140"/>
  <c r="B266" i="140"/>
  <c r="H266" i="140"/>
  <c r="AB266" i="140"/>
  <c r="AH266" i="140" s="1"/>
  <c r="AC266" i="140"/>
  <c r="AD266" i="140"/>
  <c r="AE266" i="140"/>
  <c r="AF266" i="140"/>
  <c r="AG266" i="140"/>
  <c r="AI266" i="140"/>
  <c r="AJ266" i="140"/>
  <c r="AK266" i="140"/>
  <c r="AL266" i="140"/>
  <c r="A267" i="140"/>
  <c r="B267" i="140"/>
  <c r="H267" i="140"/>
  <c r="AB267" i="140"/>
  <c r="AC267" i="140"/>
  <c r="AD267" i="140"/>
  <c r="AE267" i="140"/>
  <c r="AF267" i="140"/>
  <c r="AG267" i="140"/>
  <c r="AH267" i="140"/>
  <c r="AI267" i="140"/>
  <c r="AJ267" i="140"/>
  <c r="AK267" i="140"/>
  <c r="AL267" i="140"/>
  <c r="A268" i="140"/>
  <c r="B268" i="140"/>
  <c r="H268" i="140"/>
  <c r="AB268" i="140"/>
  <c r="AH268" i="140" s="1"/>
  <c r="AC268" i="140"/>
  <c r="AD268" i="140"/>
  <c r="AE268" i="140"/>
  <c r="AF268" i="140"/>
  <c r="AG268" i="140"/>
  <c r="AI268" i="140"/>
  <c r="AJ268" i="140"/>
  <c r="AK268" i="140"/>
  <c r="AL268" i="140"/>
  <c r="A269" i="140"/>
  <c r="B269" i="140"/>
  <c r="H269" i="140"/>
  <c r="AB269" i="140"/>
  <c r="AC269" i="140"/>
  <c r="AD269" i="140"/>
  <c r="AE269" i="140"/>
  <c r="AF269" i="140"/>
  <c r="AG269" i="140"/>
  <c r="AH269" i="140"/>
  <c r="AI269" i="140"/>
  <c r="AJ269" i="140"/>
  <c r="AK269" i="140"/>
  <c r="AL269" i="140"/>
  <c r="A270" i="140"/>
  <c r="B270" i="140"/>
  <c r="H270" i="140"/>
  <c r="AB270" i="140"/>
  <c r="AH270" i="140" s="1"/>
  <c r="AC270" i="140"/>
  <c r="AD270" i="140"/>
  <c r="AE270" i="140"/>
  <c r="AF270" i="140"/>
  <c r="AG270" i="140"/>
  <c r="AI270" i="140"/>
  <c r="AJ270" i="140"/>
  <c r="AK270" i="140"/>
  <c r="AL270" i="140"/>
  <c r="A271" i="140"/>
  <c r="B271" i="140"/>
  <c r="H271" i="140"/>
  <c r="AB271" i="140"/>
  <c r="AH271" i="140" s="1"/>
  <c r="AC271" i="140"/>
  <c r="AD271" i="140"/>
  <c r="AE271" i="140"/>
  <c r="AF271" i="140"/>
  <c r="AG271" i="140"/>
  <c r="AI271" i="140"/>
  <c r="AJ271" i="140"/>
  <c r="AK271" i="140"/>
  <c r="AL271" i="140"/>
  <c r="A272" i="140"/>
  <c r="B272" i="140"/>
  <c r="H272" i="140"/>
  <c r="AB272" i="140"/>
  <c r="AH272" i="140" s="1"/>
  <c r="AC272" i="140"/>
  <c r="AD272" i="140"/>
  <c r="AE272" i="140"/>
  <c r="AF272" i="140"/>
  <c r="AG272" i="140"/>
  <c r="AI272" i="140"/>
  <c r="AJ272" i="140"/>
  <c r="AK272" i="140"/>
  <c r="AL272" i="140"/>
  <c r="A273" i="140"/>
  <c r="B273" i="140"/>
  <c r="H273" i="140"/>
  <c r="AB273" i="140"/>
  <c r="AC273" i="140"/>
  <c r="AD273" i="140"/>
  <c r="AE273" i="140"/>
  <c r="AF273" i="140"/>
  <c r="AG273" i="140"/>
  <c r="AH273" i="140"/>
  <c r="AI273" i="140"/>
  <c r="AJ273" i="140"/>
  <c r="AK273" i="140"/>
  <c r="AL273" i="140"/>
  <c r="A274" i="140"/>
  <c r="B274" i="140"/>
  <c r="H274" i="140"/>
  <c r="AB274" i="140"/>
  <c r="AC274" i="140"/>
  <c r="AD274" i="140"/>
  <c r="AE274" i="140"/>
  <c r="AF274" i="140"/>
  <c r="AG274" i="140"/>
  <c r="AH274" i="140"/>
  <c r="AI274" i="140"/>
  <c r="AJ274" i="140"/>
  <c r="AK274" i="140"/>
  <c r="AL274" i="140"/>
  <c r="A275" i="140"/>
  <c r="B275" i="140"/>
  <c r="H275" i="140"/>
  <c r="AB275" i="140"/>
  <c r="AH275" i="140" s="1"/>
  <c r="AC275" i="140"/>
  <c r="AD275" i="140"/>
  <c r="AE275" i="140"/>
  <c r="AF275" i="140"/>
  <c r="AG275" i="140"/>
  <c r="AI275" i="140"/>
  <c r="AJ275" i="140"/>
  <c r="AK275" i="140"/>
  <c r="AL275" i="140"/>
  <c r="A276" i="140"/>
  <c r="B276" i="140"/>
  <c r="H276" i="140"/>
  <c r="AB276" i="140"/>
  <c r="AH276" i="140" s="1"/>
  <c r="AC276" i="140"/>
  <c r="AD276" i="140"/>
  <c r="AE276" i="140"/>
  <c r="AF276" i="140"/>
  <c r="AG276" i="140"/>
  <c r="AI276" i="140"/>
  <c r="AJ276" i="140"/>
  <c r="AK276" i="140"/>
  <c r="AL276" i="140"/>
  <c r="A277" i="140"/>
  <c r="B277" i="140"/>
  <c r="H277" i="140"/>
  <c r="AB277" i="140"/>
  <c r="AC277" i="140"/>
  <c r="AD277" i="140"/>
  <c r="AE277" i="140"/>
  <c r="AF277" i="140"/>
  <c r="AG277" i="140"/>
  <c r="AH277" i="140"/>
  <c r="AI277" i="140"/>
  <c r="AJ277" i="140"/>
  <c r="AK277" i="140"/>
  <c r="AL277" i="140"/>
  <c r="A278" i="140"/>
  <c r="B278" i="140"/>
  <c r="H278" i="140"/>
  <c r="AB278" i="140"/>
  <c r="AH278" i="140" s="1"/>
  <c r="AC278" i="140"/>
  <c r="AD278" i="140"/>
  <c r="AE278" i="140"/>
  <c r="AF278" i="140"/>
  <c r="AG278" i="140"/>
  <c r="AI278" i="140"/>
  <c r="AJ278" i="140"/>
  <c r="AK278" i="140"/>
  <c r="AL278" i="140"/>
  <c r="A279" i="140"/>
  <c r="B279" i="140"/>
  <c r="H279" i="140"/>
  <c r="AB279" i="140"/>
  <c r="AC279" i="140"/>
  <c r="AD279" i="140"/>
  <c r="AE279" i="140"/>
  <c r="AF279" i="140"/>
  <c r="AG279" i="140"/>
  <c r="AH279" i="140"/>
  <c r="AI279" i="140"/>
  <c r="AJ279" i="140"/>
  <c r="AK279" i="140"/>
  <c r="AL279" i="140"/>
  <c r="A280" i="140"/>
  <c r="B280" i="140"/>
  <c r="H280" i="140"/>
  <c r="AB280" i="140"/>
  <c r="AH280" i="140" s="1"/>
  <c r="AC280" i="140"/>
  <c r="AD280" i="140"/>
  <c r="AE280" i="140"/>
  <c r="AF280" i="140"/>
  <c r="AG280" i="140"/>
  <c r="AI280" i="140"/>
  <c r="AJ280" i="140"/>
  <c r="AK280" i="140"/>
  <c r="AL280" i="140"/>
  <c r="A281" i="140"/>
  <c r="B281" i="140"/>
  <c r="H281" i="140"/>
  <c r="AB281" i="140"/>
  <c r="AC281" i="140"/>
  <c r="AD281" i="140"/>
  <c r="AE281" i="140"/>
  <c r="AF281" i="140"/>
  <c r="AG281" i="140"/>
  <c r="AH281" i="140"/>
  <c r="AI281" i="140"/>
  <c r="AJ281" i="140"/>
  <c r="AK281" i="140"/>
  <c r="AL281" i="140"/>
  <c r="A282" i="140"/>
  <c r="B282" i="140"/>
  <c r="H282" i="140"/>
  <c r="AB282" i="140"/>
  <c r="AH282" i="140" s="1"/>
  <c r="AC282" i="140"/>
  <c r="AD282" i="140"/>
  <c r="AE282" i="140"/>
  <c r="AF282" i="140"/>
  <c r="AG282" i="140"/>
  <c r="AI282" i="140"/>
  <c r="AJ282" i="140"/>
  <c r="AK282" i="140"/>
  <c r="AL282" i="140"/>
  <c r="A283" i="140"/>
  <c r="B283" i="140"/>
  <c r="H283" i="140"/>
  <c r="AB283" i="140"/>
  <c r="AC283" i="140"/>
  <c r="AD283" i="140"/>
  <c r="AE283" i="140"/>
  <c r="AF283" i="140"/>
  <c r="AG283" i="140"/>
  <c r="AH283" i="140"/>
  <c r="AI283" i="140"/>
  <c r="AJ283" i="140"/>
  <c r="AK283" i="140"/>
  <c r="AL283" i="140"/>
  <c r="A284" i="140"/>
  <c r="B284" i="140"/>
  <c r="H284" i="140"/>
  <c r="AB284" i="140"/>
  <c r="AH284" i="140" s="1"/>
  <c r="AC284" i="140"/>
  <c r="AD284" i="140"/>
  <c r="AE284" i="140"/>
  <c r="AF284" i="140"/>
  <c r="AG284" i="140"/>
  <c r="AI284" i="140"/>
  <c r="AJ284" i="140"/>
  <c r="AK284" i="140"/>
  <c r="AL284" i="140"/>
  <c r="A285" i="140"/>
  <c r="B285" i="140"/>
  <c r="H285" i="140"/>
  <c r="AB285" i="140"/>
  <c r="AC285" i="140"/>
  <c r="AD285" i="140"/>
  <c r="AE285" i="140"/>
  <c r="AF285" i="140"/>
  <c r="AG285" i="140"/>
  <c r="AH285" i="140"/>
  <c r="AI285" i="140"/>
  <c r="AJ285" i="140"/>
  <c r="AK285" i="140"/>
  <c r="AL285" i="140"/>
  <c r="A286" i="140"/>
  <c r="B286" i="140"/>
  <c r="H286" i="140"/>
  <c r="AB286" i="140"/>
  <c r="AC286" i="140"/>
  <c r="AD286" i="140"/>
  <c r="AE286" i="140"/>
  <c r="AF286" i="140"/>
  <c r="AG286" i="140"/>
  <c r="AH286" i="140"/>
  <c r="AI286" i="140"/>
  <c r="AJ286" i="140"/>
  <c r="AK286" i="140"/>
  <c r="AL286" i="140"/>
  <c r="A287" i="140"/>
  <c r="B287" i="140"/>
  <c r="H287" i="140"/>
  <c r="AB287" i="140"/>
  <c r="AC287" i="140"/>
  <c r="AD287" i="140"/>
  <c r="AE287" i="140"/>
  <c r="AF287" i="140"/>
  <c r="AG287" i="140"/>
  <c r="AH287" i="140"/>
  <c r="AI287" i="140"/>
  <c r="AJ287" i="140"/>
  <c r="AK287" i="140"/>
  <c r="AL287" i="140"/>
  <c r="A288" i="140"/>
  <c r="B288" i="140"/>
  <c r="H288" i="140"/>
  <c r="AB288" i="140"/>
  <c r="AH288" i="140" s="1"/>
  <c r="AC288" i="140"/>
  <c r="AD288" i="140"/>
  <c r="AE288" i="140"/>
  <c r="AF288" i="140"/>
  <c r="AG288" i="140"/>
  <c r="AI288" i="140"/>
  <c r="AJ288" i="140"/>
  <c r="AK288" i="140"/>
  <c r="AL288" i="140"/>
  <c r="A289" i="140"/>
  <c r="B289" i="140"/>
  <c r="H289" i="140"/>
  <c r="AB289" i="140"/>
  <c r="AC289" i="140"/>
  <c r="AD289" i="140"/>
  <c r="AE289" i="140"/>
  <c r="AF289" i="140"/>
  <c r="AG289" i="140"/>
  <c r="AH289" i="140"/>
  <c r="AI289" i="140"/>
  <c r="AJ289" i="140"/>
  <c r="AK289" i="140"/>
  <c r="AL289" i="140"/>
  <c r="A290" i="140"/>
  <c r="B290" i="140"/>
  <c r="H290" i="140"/>
  <c r="AB290" i="140"/>
  <c r="AC290" i="140"/>
  <c r="AD290" i="140"/>
  <c r="AE290" i="140"/>
  <c r="AF290" i="140"/>
  <c r="AG290" i="140"/>
  <c r="AH290" i="140"/>
  <c r="AI290" i="140"/>
  <c r="AJ290" i="140"/>
  <c r="AK290" i="140"/>
  <c r="AL290" i="140"/>
  <c r="A291" i="140"/>
  <c r="B291" i="140"/>
  <c r="H291" i="140"/>
  <c r="AB291" i="140"/>
  <c r="AH291" i="140" s="1"/>
  <c r="AC291" i="140"/>
  <c r="AD291" i="140"/>
  <c r="AE291" i="140"/>
  <c r="AF291" i="140"/>
  <c r="AG291" i="140"/>
  <c r="AI291" i="140"/>
  <c r="AJ291" i="140"/>
  <c r="AK291" i="140"/>
  <c r="AL291" i="140"/>
  <c r="A292" i="140"/>
  <c r="B292" i="140"/>
  <c r="H292" i="140"/>
  <c r="AB292" i="140"/>
  <c r="AH292" i="140" s="1"/>
  <c r="AC292" i="140"/>
  <c r="AD292" i="140"/>
  <c r="AE292" i="140"/>
  <c r="AF292" i="140"/>
  <c r="AG292" i="140"/>
  <c r="AI292" i="140"/>
  <c r="AJ292" i="140"/>
  <c r="AK292" i="140"/>
  <c r="AL292" i="140"/>
  <c r="A293" i="140"/>
  <c r="B293" i="140"/>
  <c r="H293" i="140"/>
  <c r="AB293" i="140"/>
  <c r="AC293" i="140"/>
  <c r="AD293" i="140"/>
  <c r="AE293" i="140"/>
  <c r="AF293" i="140"/>
  <c r="AG293" i="140"/>
  <c r="AH293" i="140"/>
  <c r="AI293" i="140"/>
  <c r="AJ293" i="140"/>
  <c r="AK293" i="140"/>
  <c r="AL293" i="140"/>
  <c r="A294" i="140"/>
  <c r="B294" i="140"/>
  <c r="H294" i="140"/>
  <c r="AB294" i="140"/>
  <c r="AC294" i="140"/>
  <c r="AD294" i="140"/>
  <c r="AE294" i="140"/>
  <c r="AF294" i="140"/>
  <c r="AG294" i="140"/>
  <c r="AH294" i="140"/>
  <c r="AI294" i="140"/>
  <c r="AJ294" i="140"/>
  <c r="AK294" i="140"/>
  <c r="AL294" i="140"/>
  <c r="A295" i="140"/>
  <c r="B295" i="140"/>
  <c r="H295" i="140"/>
  <c r="AB295" i="140"/>
  <c r="AH295" i="140" s="1"/>
  <c r="AC295" i="140"/>
  <c r="AD295" i="140"/>
  <c r="AE295" i="140"/>
  <c r="AF295" i="140"/>
  <c r="AG295" i="140"/>
  <c r="AI295" i="140"/>
  <c r="AJ295" i="140"/>
  <c r="AK295" i="140"/>
  <c r="AL295" i="140"/>
  <c r="A296" i="140"/>
  <c r="B296" i="140"/>
  <c r="H296" i="140"/>
  <c r="AB296" i="140"/>
  <c r="AH296" i="140" s="1"/>
  <c r="AC296" i="140"/>
  <c r="AD296" i="140"/>
  <c r="AE296" i="140"/>
  <c r="AF296" i="140"/>
  <c r="AG296" i="140"/>
  <c r="AI296" i="140"/>
  <c r="AJ296" i="140"/>
  <c r="AK296" i="140"/>
  <c r="AL296" i="140"/>
  <c r="A297" i="140"/>
  <c r="B297" i="140"/>
  <c r="H297" i="140"/>
  <c r="AB297" i="140"/>
  <c r="AC297" i="140"/>
  <c r="AD297" i="140"/>
  <c r="AE297" i="140"/>
  <c r="AF297" i="140"/>
  <c r="AG297" i="140"/>
  <c r="AH297" i="140"/>
  <c r="AI297" i="140"/>
  <c r="AJ297" i="140"/>
  <c r="AK297" i="140"/>
  <c r="AL297" i="140"/>
  <c r="A298" i="140"/>
  <c r="B298" i="140"/>
  <c r="H298" i="140"/>
  <c r="AB298" i="140"/>
  <c r="AH298" i="140" s="1"/>
  <c r="AC298" i="140"/>
  <c r="AD298" i="140"/>
  <c r="AE298" i="140"/>
  <c r="AF298" i="140"/>
  <c r="AG298" i="140"/>
  <c r="AI298" i="140"/>
  <c r="AJ298" i="140"/>
  <c r="AK298" i="140"/>
  <c r="AL298" i="140"/>
  <c r="A299" i="140"/>
  <c r="B299" i="140"/>
  <c r="H299" i="140"/>
  <c r="AB299" i="140"/>
  <c r="AC299" i="140"/>
  <c r="AD299" i="140"/>
  <c r="AE299" i="140"/>
  <c r="AF299" i="140"/>
  <c r="AG299" i="140"/>
  <c r="AH299" i="140"/>
  <c r="AI299" i="140"/>
  <c r="AJ299" i="140"/>
  <c r="AK299" i="140"/>
  <c r="AL299" i="140"/>
  <c r="A300" i="140"/>
  <c r="B300" i="140"/>
  <c r="H300" i="140"/>
  <c r="AB300" i="140"/>
  <c r="AH300" i="140" s="1"/>
  <c r="AC300" i="140"/>
  <c r="AD300" i="140"/>
  <c r="AE300" i="140"/>
  <c r="AF300" i="140"/>
  <c r="AG300" i="140"/>
  <c r="AI300" i="140"/>
  <c r="AJ300" i="140"/>
  <c r="AK300" i="140"/>
  <c r="AL300" i="140"/>
  <c r="A301" i="140"/>
  <c r="B301" i="140"/>
  <c r="H301" i="140"/>
  <c r="AB301" i="140"/>
  <c r="AC301" i="140"/>
  <c r="AD301" i="140"/>
  <c r="AE301" i="140"/>
  <c r="AF301" i="140"/>
  <c r="AG301" i="140"/>
  <c r="AH301" i="140"/>
  <c r="AI301" i="140"/>
  <c r="AJ301" i="140"/>
  <c r="AK301" i="140"/>
  <c r="AL301" i="140"/>
  <c r="A302" i="140"/>
  <c r="B302" i="140"/>
  <c r="H302" i="140"/>
  <c r="AB302" i="140"/>
  <c r="AH302" i="140" s="1"/>
  <c r="AC302" i="140"/>
  <c r="AD302" i="140"/>
  <c r="AE302" i="140"/>
  <c r="AF302" i="140"/>
  <c r="AG302" i="140"/>
  <c r="AI302" i="140"/>
  <c r="AJ302" i="140"/>
  <c r="AK302" i="140"/>
  <c r="AL302" i="140"/>
  <c r="A303" i="140"/>
  <c r="B303" i="140"/>
  <c r="H303" i="140"/>
  <c r="AB303" i="140"/>
  <c r="AH303" i="140" s="1"/>
  <c r="AC303" i="140"/>
  <c r="AD303" i="140"/>
  <c r="AE303" i="140"/>
  <c r="AF303" i="140"/>
  <c r="AG303" i="140"/>
  <c r="AI303" i="140"/>
  <c r="AJ303" i="140"/>
  <c r="AK303" i="140"/>
  <c r="AL303" i="140"/>
  <c r="A304" i="140"/>
  <c r="B304" i="140"/>
  <c r="H304" i="140"/>
  <c r="AB304" i="140"/>
  <c r="AH304" i="140" s="1"/>
  <c r="AC304" i="140"/>
  <c r="AD304" i="140"/>
  <c r="AE304" i="140"/>
  <c r="AF304" i="140"/>
  <c r="AG304" i="140"/>
  <c r="AI304" i="140"/>
  <c r="AJ304" i="140"/>
  <c r="AK304" i="140"/>
  <c r="AL304" i="140"/>
  <c r="A305" i="140"/>
  <c r="B305" i="140"/>
  <c r="H305" i="140"/>
  <c r="AB305" i="140"/>
  <c r="AC305" i="140"/>
  <c r="AD305" i="140"/>
  <c r="AE305" i="140"/>
  <c r="AF305" i="140"/>
  <c r="AG305" i="140"/>
  <c r="AH305" i="140"/>
  <c r="AI305" i="140"/>
  <c r="AJ305" i="140"/>
  <c r="AK305" i="140"/>
  <c r="AL305" i="140"/>
  <c r="A306" i="140"/>
  <c r="B306" i="140"/>
  <c r="H306" i="140"/>
  <c r="AB306" i="140"/>
  <c r="AC306" i="140"/>
  <c r="AD306" i="140"/>
  <c r="AE306" i="140"/>
  <c r="AF306" i="140"/>
  <c r="AG306" i="140"/>
  <c r="AH306" i="140"/>
  <c r="AI306" i="140"/>
  <c r="AJ306" i="140"/>
  <c r="AK306" i="140"/>
  <c r="AL306" i="140"/>
  <c r="A307" i="140"/>
  <c r="B307" i="140"/>
  <c r="H307" i="140"/>
  <c r="AB307" i="140"/>
  <c r="AH307" i="140" s="1"/>
  <c r="AC307" i="140"/>
  <c r="AD307" i="140"/>
  <c r="AE307" i="140"/>
  <c r="AF307" i="140"/>
  <c r="AG307" i="140"/>
  <c r="AI307" i="140"/>
  <c r="AJ307" i="140"/>
  <c r="AK307" i="140"/>
  <c r="AL307" i="140"/>
  <c r="A308" i="140"/>
  <c r="B308" i="140"/>
  <c r="H308" i="140"/>
  <c r="AB308" i="140"/>
  <c r="AH308" i="140" s="1"/>
  <c r="AC308" i="140"/>
  <c r="AD308" i="140"/>
  <c r="AE308" i="140"/>
  <c r="AF308" i="140"/>
  <c r="AG308" i="140"/>
  <c r="AI308" i="140"/>
  <c r="AJ308" i="140"/>
  <c r="AK308" i="140"/>
  <c r="AL308" i="140"/>
  <c r="A309" i="140"/>
  <c r="B309" i="140"/>
  <c r="H309" i="140"/>
  <c r="AB309" i="140"/>
  <c r="AC309" i="140"/>
  <c r="AD309" i="140"/>
  <c r="AE309" i="140"/>
  <c r="AF309" i="140"/>
  <c r="AG309" i="140"/>
  <c r="AH309" i="140"/>
  <c r="AI309" i="140"/>
  <c r="AJ309" i="140"/>
  <c r="AK309" i="140"/>
  <c r="AL309" i="140"/>
  <c r="A310" i="140"/>
  <c r="B310" i="140"/>
  <c r="H310" i="140"/>
  <c r="AB310" i="140"/>
  <c r="AH310" i="140" s="1"/>
  <c r="AC310" i="140"/>
  <c r="AD310" i="140"/>
  <c r="AE310" i="140"/>
  <c r="AF310" i="140"/>
  <c r="AG310" i="140"/>
  <c r="AI310" i="140"/>
  <c r="AJ310" i="140"/>
  <c r="AK310" i="140"/>
  <c r="AL310" i="140"/>
  <c r="A311" i="140"/>
  <c r="B311" i="140"/>
  <c r="H311" i="140"/>
  <c r="AB311" i="140"/>
  <c r="AC311" i="140"/>
  <c r="AD311" i="140"/>
  <c r="AE311" i="140"/>
  <c r="AF311" i="140"/>
  <c r="AG311" i="140"/>
  <c r="AH311" i="140"/>
  <c r="AI311" i="140"/>
  <c r="AJ311" i="140"/>
  <c r="AK311" i="140"/>
  <c r="AL311" i="140"/>
  <c r="A312" i="140"/>
  <c r="B312" i="140"/>
  <c r="H312" i="140"/>
  <c r="AB312" i="140"/>
  <c r="AH312" i="140" s="1"/>
  <c r="AC312" i="140"/>
  <c r="AD312" i="140"/>
  <c r="AE312" i="140"/>
  <c r="AF312" i="140"/>
  <c r="AG312" i="140"/>
  <c r="AI312" i="140"/>
  <c r="AJ312" i="140"/>
  <c r="AK312" i="140"/>
  <c r="AL312" i="140"/>
  <c r="A313" i="140"/>
  <c r="B313" i="140"/>
  <c r="H313" i="140"/>
  <c r="AB313" i="140"/>
  <c r="AC313" i="140"/>
  <c r="AD313" i="140"/>
  <c r="AE313" i="140"/>
  <c r="AF313" i="140"/>
  <c r="AG313" i="140"/>
  <c r="AH313" i="140"/>
  <c r="AI313" i="140"/>
  <c r="AJ313" i="140"/>
  <c r="AK313" i="140"/>
  <c r="AL313" i="140"/>
  <c r="A314" i="140"/>
  <c r="B314" i="140"/>
  <c r="H314" i="140"/>
  <c r="AB314" i="140"/>
  <c r="AH314" i="140" s="1"/>
  <c r="AC314" i="140"/>
  <c r="AD314" i="140"/>
  <c r="AE314" i="140"/>
  <c r="AF314" i="140"/>
  <c r="AG314" i="140"/>
  <c r="AI314" i="140"/>
  <c r="AJ314" i="140"/>
  <c r="AK314" i="140"/>
  <c r="AL314" i="140"/>
  <c r="A315" i="140"/>
  <c r="B315" i="140"/>
  <c r="H315" i="140"/>
  <c r="AB315" i="140"/>
  <c r="AC315" i="140"/>
  <c r="AD315" i="140"/>
  <c r="AE315" i="140"/>
  <c r="AF315" i="140"/>
  <c r="AG315" i="140"/>
  <c r="AH315" i="140"/>
  <c r="AI315" i="140"/>
  <c r="AJ315" i="140"/>
  <c r="AK315" i="140"/>
  <c r="AL315" i="140"/>
  <c r="A316" i="140"/>
  <c r="B316" i="140"/>
  <c r="H316" i="140"/>
  <c r="AB316" i="140"/>
  <c r="AH316" i="140" s="1"/>
  <c r="AC316" i="140"/>
  <c r="AD316" i="140"/>
  <c r="AE316" i="140"/>
  <c r="AF316" i="140"/>
  <c r="AG316" i="140"/>
  <c r="AI316" i="140"/>
  <c r="AJ316" i="140"/>
  <c r="AK316" i="140"/>
  <c r="AL316" i="140"/>
  <c r="A317" i="140"/>
  <c r="B317" i="140"/>
  <c r="H317" i="140"/>
  <c r="AB317" i="140"/>
  <c r="AC317" i="140"/>
  <c r="AD317" i="140"/>
  <c r="AE317" i="140"/>
  <c r="AF317" i="140"/>
  <c r="AG317" i="140"/>
  <c r="AH317" i="140"/>
  <c r="AI317" i="140"/>
  <c r="AJ317" i="140"/>
  <c r="AK317" i="140"/>
  <c r="AL317" i="140"/>
  <c r="A318" i="140"/>
  <c r="B318" i="140"/>
  <c r="H318" i="140"/>
  <c r="AB318" i="140"/>
  <c r="AC318" i="140"/>
  <c r="AD318" i="140"/>
  <c r="AE318" i="140"/>
  <c r="AF318" i="140"/>
  <c r="AG318" i="140"/>
  <c r="AH318" i="140"/>
  <c r="AI318" i="140"/>
  <c r="AJ318" i="140"/>
  <c r="AK318" i="140"/>
  <c r="AL318" i="140"/>
  <c r="A319" i="140"/>
  <c r="B319" i="140"/>
  <c r="H319" i="140"/>
  <c r="AB319" i="140"/>
  <c r="AC319" i="140"/>
  <c r="AD319" i="140"/>
  <c r="AE319" i="140"/>
  <c r="AF319" i="140"/>
  <c r="AG319" i="140"/>
  <c r="AH319" i="140"/>
  <c r="AI319" i="140"/>
  <c r="AJ319" i="140"/>
  <c r="AK319" i="140"/>
  <c r="AL319" i="140"/>
  <c r="A320" i="140"/>
  <c r="B320" i="140"/>
  <c r="H320" i="140"/>
  <c r="AB320" i="140"/>
  <c r="AH320" i="140" s="1"/>
  <c r="AC320" i="140"/>
  <c r="AD320" i="140"/>
  <c r="AE320" i="140"/>
  <c r="AF320" i="140"/>
  <c r="AG320" i="140"/>
  <c r="AI320" i="140"/>
  <c r="AJ320" i="140"/>
  <c r="AK320" i="140"/>
  <c r="AL320" i="140"/>
  <c r="A321" i="140"/>
  <c r="B321" i="140"/>
  <c r="H321" i="140"/>
  <c r="AB321" i="140"/>
  <c r="AC321" i="140"/>
  <c r="AD321" i="140"/>
  <c r="AE321" i="140"/>
  <c r="AF321" i="140"/>
  <c r="AG321" i="140"/>
  <c r="AH321" i="140"/>
  <c r="AI321" i="140"/>
  <c r="AJ321" i="140"/>
  <c r="AK321" i="140"/>
  <c r="AL321" i="140"/>
  <c r="A322" i="140"/>
  <c r="B322" i="140"/>
  <c r="H322" i="140"/>
  <c r="AB322" i="140"/>
  <c r="AC322" i="140"/>
  <c r="AD322" i="140"/>
  <c r="AE322" i="140"/>
  <c r="AF322" i="140"/>
  <c r="AG322" i="140"/>
  <c r="AH322" i="140"/>
  <c r="AI322" i="140"/>
  <c r="AJ322" i="140"/>
  <c r="AK322" i="140"/>
  <c r="AL322" i="140"/>
  <c r="A323" i="140"/>
  <c r="B323" i="140"/>
  <c r="H323" i="140"/>
  <c r="AB323" i="140"/>
  <c r="AH323" i="140" s="1"/>
  <c r="AC323" i="140"/>
  <c r="AD323" i="140"/>
  <c r="AE323" i="140"/>
  <c r="AF323" i="140"/>
  <c r="AG323" i="140"/>
  <c r="AI323" i="140"/>
  <c r="AJ323" i="140"/>
  <c r="AK323" i="140"/>
  <c r="AL323" i="140"/>
  <c r="A324" i="140"/>
  <c r="B324" i="140"/>
  <c r="H324" i="140"/>
  <c r="AB324" i="140"/>
  <c r="AH324" i="140" s="1"/>
  <c r="AC324" i="140"/>
  <c r="AD324" i="140"/>
  <c r="AE324" i="140"/>
  <c r="AF324" i="140"/>
  <c r="AG324" i="140"/>
  <c r="AI324" i="140"/>
  <c r="AJ324" i="140"/>
  <c r="AK324" i="140"/>
  <c r="AL324" i="140"/>
  <c r="A325" i="140"/>
  <c r="B325" i="140"/>
  <c r="H325" i="140"/>
  <c r="AB325" i="140"/>
  <c r="AC325" i="140"/>
  <c r="AD325" i="140"/>
  <c r="AE325" i="140"/>
  <c r="AF325" i="140"/>
  <c r="AG325" i="140"/>
  <c r="AH325" i="140"/>
  <c r="AI325" i="140"/>
  <c r="AJ325" i="140"/>
  <c r="AK325" i="140"/>
  <c r="AL325" i="140"/>
  <c r="A326" i="140"/>
  <c r="B326" i="140"/>
  <c r="H326" i="140"/>
  <c r="AB326" i="140"/>
  <c r="AC326" i="140"/>
  <c r="AD326" i="140"/>
  <c r="AE326" i="140"/>
  <c r="AF326" i="140"/>
  <c r="AG326" i="140"/>
  <c r="AH326" i="140"/>
  <c r="AI326" i="140"/>
  <c r="AJ326" i="140"/>
  <c r="AK326" i="140"/>
  <c r="AL326" i="140"/>
  <c r="A327" i="140"/>
  <c r="B327" i="140"/>
  <c r="H327" i="140"/>
  <c r="AB327" i="140"/>
  <c r="AH327" i="140" s="1"/>
  <c r="AC327" i="140"/>
  <c r="AD327" i="140"/>
  <c r="AE327" i="140"/>
  <c r="AF327" i="140"/>
  <c r="AG327" i="140"/>
  <c r="AI327" i="140"/>
  <c r="AJ327" i="140"/>
  <c r="AK327" i="140"/>
  <c r="AL327" i="140"/>
  <c r="A328" i="140"/>
  <c r="B328" i="140"/>
  <c r="H328" i="140"/>
  <c r="AB328" i="140"/>
  <c r="AH328" i="140" s="1"/>
  <c r="AC328" i="140"/>
  <c r="AD328" i="140"/>
  <c r="AE328" i="140"/>
  <c r="AF328" i="140"/>
  <c r="AG328" i="140"/>
  <c r="AI328" i="140"/>
  <c r="AJ328" i="140"/>
  <c r="AK328" i="140"/>
  <c r="AL328" i="140"/>
  <c r="A329" i="140"/>
  <c r="B329" i="140"/>
  <c r="H329" i="140"/>
  <c r="AB329" i="140"/>
  <c r="AC329" i="140"/>
  <c r="AD329" i="140"/>
  <c r="AE329" i="140"/>
  <c r="AF329" i="140"/>
  <c r="AG329" i="140"/>
  <c r="AH329" i="140"/>
  <c r="AI329" i="140"/>
  <c r="AJ329" i="140"/>
  <c r="AK329" i="140"/>
  <c r="AL329" i="140"/>
  <c r="A330" i="140"/>
  <c r="B330" i="140"/>
  <c r="H330" i="140"/>
  <c r="AB330" i="140"/>
  <c r="AH330" i="140" s="1"/>
  <c r="AC330" i="140"/>
  <c r="AD330" i="140"/>
  <c r="AE330" i="140"/>
  <c r="AF330" i="140"/>
  <c r="AG330" i="140"/>
  <c r="AI330" i="140"/>
  <c r="AJ330" i="140"/>
  <c r="AK330" i="140"/>
  <c r="AL330" i="140"/>
  <c r="A331" i="140"/>
  <c r="B331" i="140"/>
  <c r="H331" i="140"/>
  <c r="AB331" i="140"/>
  <c r="AC331" i="140"/>
  <c r="AD331" i="140"/>
  <c r="AE331" i="140"/>
  <c r="AF331" i="140"/>
  <c r="AG331" i="140"/>
  <c r="AH331" i="140"/>
  <c r="AI331" i="140"/>
  <c r="AJ331" i="140"/>
  <c r="AK331" i="140"/>
  <c r="AL331" i="140"/>
  <c r="A332" i="140"/>
  <c r="B332" i="140"/>
  <c r="H332" i="140"/>
  <c r="AB332" i="140"/>
  <c r="AH332" i="140" s="1"/>
  <c r="AC332" i="140"/>
  <c r="AD332" i="140"/>
  <c r="AE332" i="140"/>
  <c r="AF332" i="140"/>
  <c r="AG332" i="140"/>
  <c r="AI332" i="140"/>
  <c r="AJ332" i="140"/>
  <c r="AK332" i="140"/>
  <c r="AL332" i="140"/>
  <c r="A333" i="140"/>
  <c r="B333" i="140"/>
  <c r="H333" i="140"/>
  <c r="AB333" i="140"/>
  <c r="AC333" i="140"/>
  <c r="AD333" i="140"/>
  <c r="AE333" i="140"/>
  <c r="AF333" i="140"/>
  <c r="AG333" i="140"/>
  <c r="AH333" i="140"/>
  <c r="AI333" i="140"/>
  <c r="AJ333" i="140"/>
  <c r="AK333" i="140"/>
  <c r="AL333" i="140"/>
  <c r="A334" i="140"/>
  <c r="B334" i="140"/>
  <c r="H334" i="140"/>
  <c r="AB334" i="140"/>
  <c r="AH334" i="140" s="1"/>
  <c r="AC334" i="140"/>
  <c r="AD334" i="140"/>
  <c r="AE334" i="140"/>
  <c r="AF334" i="140"/>
  <c r="AG334" i="140"/>
  <c r="AI334" i="140"/>
  <c r="AJ334" i="140"/>
  <c r="AK334" i="140"/>
  <c r="AL334" i="140"/>
  <c r="A335" i="140"/>
  <c r="B335" i="140"/>
  <c r="H335" i="140"/>
  <c r="AB335" i="140"/>
  <c r="AH335" i="140" s="1"/>
  <c r="AC335" i="140"/>
  <c r="AD335" i="140"/>
  <c r="AE335" i="140"/>
  <c r="AF335" i="140"/>
  <c r="AG335" i="140"/>
  <c r="AI335" i="140"/>
  <c r="AJ335" i="140"/>
  <c r="AK335" i="140"/>
  <c r="AL335" i="140"/>
  <c r="A336" i="140"/>
  <c r="B336" i="140"/>
  <c r="H336" i="140"/>
  <c r="AB336" i="140"/>
  <c r="AH336" i="140" s="1"/>
  <c r="AC336" i="140"/>
  <c r="AD336" i="140"/>
  <c r="AE336" i="140"/>
  <c r="AF336" i="140"/>
  <c r="AG336" i="140"/>
  <c r="AI336" i="140"/>
  <c r="AJ336" i="140"/>
  <c r="AK336" i="140"/>
  <c r="AL336" i="140"/>
  <c r="A337" i="140"/>
  <c r="B337" i="140"/>
  <c r="H337" i="140"/>
  <c r="AB337" i="140"/>
  <c r="AC337" i="140"/>
  <c r="AD337" i="140"/>
  <c r="AE337" i="140"/>
  <c r="AF337" i="140"/>
  <c r="AG337" i="140"/>
  <c r="AH337" i="140"/>
  <c r="AI337" i="140"/>
  <c r="AJ337" i="140"/>
  <c r="AK337" i="140"/>
  <c r="AL337" i="140"/>
  <c r="A338" i="140"/>
  <c r="B338" i="140"/>
  <c r="H338" i="140"/>
  <c r="AB338" i="140"/>
  <c r="AC338" i="140"/>
  <c r="AD338" i="140"/>
  <c r="AE338" i="140"/>
  <c r="AF338" i="140"/>
  <c r="AG338" i="140"/>
  <c r="AH338" i="140"/>
  <c r="AI338" i="140"/>
  <c r="AJ338" i="140"/>
  <c r="AK338" i="140"/>
  <c r="AL338" i="140"/>
  <c r="A339" i="140"/>
  <c r="B339" i="140"/>
  <c r="H339" i="140"/>
  <c r="AB339" i="140"/>
  <c r="AH339" i="140" s="1"/>
  <c r="AC339" i="140"/>
  <c r="AD339" i="140"/>
  <c r="AE339" i="140"/>
  <c r="AF339" i="140"/>
  <c r="AG339" i="140"/>
  <c r="AI339" i="140"/>
  <c r="AJ339" i="140"/>
  <c r="AK339" i="140"/>
  <c r="AL339" i="140"/>
  <c r="A340" i="140"/>
  <c r="B340" i="140"/>
  <c r="H340" i="140"/>
  <c r="AB340" i="140"/>
  <c r="AH340" i="140" s="1"/>
  <c r="AC340" i="140"/>
  <c r="AD340" i="140"/>
  <c r="AE340" i="140"/>
  <c r="AF340" i="140"/>
  <c r="AG340" i="140"/>
  <c r="AI340" i="140"/>
  <c r="AJ340" i="140"/>
  <c r="AK340" i="140"/>
  <c r="AL340" i="140"/>
  <c r="A341" i="140"/>
  <c r="B341" i="140"/>
  <c r="H341" i="140"/>
  <c r="AB341" i="140"/>
  <c r="AC341" i="140"/>
  <c r="AD341" i="140"/>
  <c r="AE341" i="140"/>
  <c r="AF341" i="140"/>
  <c r="AG341" i="140"/>
  <c r="AH341" i="140"/>
  <c r="AI341" i="140"/>
  <c r="AJ341" i="140"/>
  <c r="AK341" i="140"/>
  <c r="AL341" i="140"/>
  <c r="A342" i="140"/>
  <c r="B342" i="140"/>
  <c r="H342" i="140"/>
  <c r="AB342" i="140"/>
  <c r="AH342" i="140" s="1"/>
  <c r="AC342" i="140"/>
  <c r="AD342" i="140"/>
  <c r="AE342" i="140"/>
  <c r="AF342" i="140"/>
  <c r="AG342" i="140"/>
  <c r="AI342" i="140"/>
  <c r="AJ342" i="140"/>
  <c r="AK342" i="140"/>
  <c r="AL342" i="140"/>
  <c r="A343" i="140"/>
  <c r="B343" i="140"/>
  <c r="H343" i="140"/>
  <c r="AB343" i="140"/>
  <c r="AC343" i="140"/>
  <c r="AD343" i="140"/>
  <c r="AE343" i="140"/>
  <c r="AF343" i="140"/>
  <c r="AG343" i="140"/>
  <c r="AH343" i="140"/>
  <c r="AI343" i="140"/>
  <c r="AJ343" i="140"/>
  <c r="AK343" i="140"/>
  <c r="AL343" i="140"/>
  <c r="A344" i="140"/>
  <c r="B344" i="140"/>
  <c r="H344" i="140"/>
  <c r="AB344" i="140"/>
  <c r="AH344" i="140" s="1"/>
  <c r="AC344" i="140"/>
  <c r="AD344" i="140"/>
  <c r="AE344" i="140"/>
  <c r="AF344" i="140"/>
  <c r="AG344" i="140"/>
  <c r="AI344" i="140"/>
  <c r="AJ344" i="140"/>
  <c r="AK344" i="140"/>
  <c r="AL344" i="140"/>
  <c r="A345" i="140"/>
  <c r="B345" i="140"/>
  <c r="H345" i="140"/>
  <c r="AB345" i="140"/>
  <c r="AC345" i="140"/>
  <c r="AD345" i="140"/>
  <c r="AE345" i="140"/>
  <c r="AF345" i="140"/>
  <c r="AG345" i="140"/>
  <c r="AH345" i="140"/>
  <c r="AI345" i="140"/>
  <c r="AJ345" i="140"/>
  <c r="AK345" i="140"/>
  <c r="AL345" i="140"/>
  <c r="A346" i="140"/>
  <c r="B346" i="140"/>
  <c r="H346" i="140"/>
  <c r="AB346" i="140"/>
  <c r="AH346" i="140" s="1"/>
  <c r="AC346" i="140"/>
  <c r="AD346" i="140"/>
  <c r="AE346" i="140"/>
  <c r="AF346" i="140"/>
  <c r="AG346" i="140"/>
  <c r="AI346" i="140"/>
  <c r="AJ346" i="140"/>
  <c r="AK346" i="140"/>
  <c r="AL346" i="140"/>
  <c r="A347" i="140"/>
  <c r="B347" i="140"/>
  <c r="H347" i="140"/>
  <c r="AB347" i="140"/>
  <c r="AC347" i="140"/>
  <c r="AD347" i="140"/>
  <c r="AE347" i="140"/>
  <c r="AF347" i="140"/>
  <c r="AG347" i="140"/>
  <c r="AH347" i="140"/>
  <c r="AI347" i="140"/>
  <c r="AJ347" i="140"/>
  <c r="AK347" i="140"/>
  <c r="AL347" i="140"/>
  <c r="A348" i="140"/>
  <c r="B348" i="140"/>
  <c r="H348" i="140"/>
  <c r="AB348" i="140"/>
  <c r="AH348" i="140" s="1"/>
  <c r="AC348" i="140"/>
  <c r="AD348" i="140"/>
  <c r="AE348" i="140"/>
  <c r="AF348" i="140"/>
  <c r="AG348" i="140"/>
  <c r="AI348" i="140"/>
  <c r="AJ348" i="140"/>
  <c r="AK348" i="140"/>
  <c r="AL348" i="140"/>
  <c r="A349" i="140"/>
  <c r="B349" i="140"/>
  <c r="H349" i="140"/>
  <c r="AB349" i="140"/>
  <c r="AC349" i="140"/>
  <c r="AD349" i="140"/>
  <c r="AE349" i="140"/>
  <c r="AF349" i="140"/>
  <c r="AG349" i="140"/>
  <c r="AH349" i="140"/>
  <c r="AI349" i="140"/>
  <c r="AJ349" i="140"/>
  <c r="AK349" i="140"/>
  <c r="AL349" i="140"/>
  <c r="A350" i="140"/>
  <c r="B350" i="140"/>
  <c r="H350" i="140"/>
  <c r="AB350" i="140"/>
  <c r="AH350" i="140" s="1"/>
  <c r="AC350" i="140"/>
  <c r="AD350" i="140"/>
  <c r="AE350" i="140"/>
  <c r="AF350" i="140"/>
  <c r="AG350" i="140"/>
  <c r="AI350" i="140"/>
  <c r="AJ350" i="140"/>
  <c r="AK350" i="140"/>
  <c r="AL350" i="140"/>
  <c r="A351" i="140"/>
  <c r="B351" i="140"/>
  <c r="H351" i="140"/>
  <c r="AB351" i="140"/>
  <c r="AC351" i="140"/>
  <c r="AD351" i="140"/>
  <c r="AE351" i="140"/>
  <c r="AF351" i="140"/>
  <c r="AG351" i="140"/>
  <c r="AH351" i="140"/>
  <c r="AI351" i="140"/>
  <c r="AJ351" i="140"/>
  <c r="AK351" i="140"/>
  <c r="AL351" i="140"/>
  <c r="A352" i="140"/>
  <c r="B352" i="140"/>
  <c r="H352" i="140"/>
  <c r="AB352" i="140"/>
  <c r="AH352" i="140" s="1"/>
  <c r="AC352" i="140"/>
  <c r="AD352" i="140"/>
  <c r="AE352" i="140"/>
  <c r="AF352" i="140"/>
  <c r="AG352" i="140"/>
  <c r="AI352" i="140"/>
  <c r="AJ352" i="140"/>
  <c r="AK352" i="140"/>
  <c r="AL352" i="140"/>
  <c r="A353" i="140"/>
  <c r="B353" i="140"/>
  <c r="H353" i="140"/>
  <c r="AB353" i="140"/>
  <c r="AC353" i="140"/>
  <c r="AD353" i="140"/>
  <c r="AE353" i="140"/>
  <c r="AF353" i="140"/>
  <c r="AG353" i="140"/>
  <c r="AH353" i="140"/>
  <c r="AI353" i="140"/>
  <c r="AJ353" i="140"/>
  <c r="AK353" i="140"/>
  <c r="AL353" i="140"/>
  <c r="A354" i="140"/>
  <c r="B354" i="140"/>
  <c r="H354" i="140"/>
  <c r="AB354" i="140"/>
  <c r="AH354" i="140" s="1"/>
  <c r="AC354" i="140"/>
  <c r="AD354" i="140"/>
  <c r="AE354" i="140"/>
  <c r="AF354" i="140"/>
  <c r="AG354" i="140"/>
  <c r="AI354" i="140"/>
  <c r="AJ354" i="140"/>
  <c r="AK354" i="140"/>
  <c r="AL354" i="140"/>
  <c r="A355" i="140"/>
  <c r="B355" i="140"/>
  <c r="H355" i="140"/>
  <c r="AB355" i="140"/>
  <c r="AC355" i="140"/>
  <c r="AD355" i="140"/>
  <c r="AE355" i="140"/>
  <c r="AF355" i="140"/>
  <c r="AG355" i="140"/>
  <c r="AH355" i="140"/>
  <c r="AI355" i="140"/>
  <c r="AJ355" i="140"/>
  <c r="AK355" i="140"/>
  <c r="AL355" i="140"/>
  <c r="A356" i="140"/>
  <c r="B356" i="140"/>
  <c r="H356" i="140"/>
  <c r="AB356" i="140"/>
  <c r="AH356" i="140" s="1"/>
  <c r="AC356" i="140"/>
  <c r="AD356" i="140"/>
  <c r="AE356" i="140"/>
  <c r="AF356" i="140"/>
  <c r="AG356" i="140"/>
  <c r="AI356" i="140"/>
  <c r="AJ356" i="140"/>
  <c r="AK356" i="140"/>
  <c r="AL356" i="140"/>
  <c r="A357" i="140"/>
  <c r="B357" i="140"/>
  <c r="H357" i="140"/>
  <c r="AB357" i="140"/>
  <c r="AC357" i="140"/>
  <c r="AD357" i="140"/>
  <c r="AE357" i="140"/>
  <c r="AF357" i="140"/>
  <c r="AG357" i="140"/>
  <c r="AH357" i="140"/>
  <c r="AI357" i="140"/>
  <c r="AJ357" i="140"/>
  <c r="AK357" i="140"/>
  <c r="AL357" i="140"/>
  <c r="A358" i="140"/>
  <c r="B358" i="140"/>
  <c r="H358" i="140"/>
  <c r="AB358" i="140"/>
  <c r="AH358" i="140" s="1"/>
  <c r="AC358" i="140"/>
  <c r="AD358" i="140"/>
  <c r="AE358" i="140"/>
  <c r="AF358" i="140"/>
  <c r="AG358" i="140"/>
  <c r="AI358" i="140"/>
  <c r="AJ358" i="140"/>
  <c r="AK358" i="140"/>
  <c r="AL358" i="140"/>
  <c r="A359" i="140"/>
  <c r="B359" i="140"/>
  <c r="H359" i="140"/>
  <c r="AB359" i="140"/>
  <c r="AC359" i="140"/>
  <c r="AD359" i="140"/>
  <c r="AE359" i="140"/>
  <c r="AF359" i="140"/>
  <c r="AG359" i="140"/>
  <c r="AH359" i="140"/>
  <c r="AI359" i="140"/>
  <c r="AJ359" i="140"/>
  <c r="AK359" i="140"/>
  <c r="AL359" i="140"/>
  <c r="A360" i="140"/>
  <c r="B360" i="140"/>
  <c r="H360" i="140"/>
  <c r="AB360" i="140"/>
  <c r="AH360" i="140" s="1"/>
  <c r="AC360" i="140"/>
  <c r="AD360" i="140"/>
  <c r="AE360" i="140"/>
  <c r="AF360" i="140"/>
  <c r="AG360" i="140"/>
  <c r="AI360" i="140"/>
  <c r="AJ360" i="140"/>
  <c r="AK360" i="140"/>
  <c r="AL360" i="140"/>
  <c r="A361" i="140"/>
  <c r="B361" i="140"/>
  <c r="H361" i="140"/>
  <c r="AB361" i="140"/>
  <c r="AC361" i="140"/>
  <c r="AD361" i="140"/>
  <c r="AE361" i="140"/>
  <c r="AF361" i="140"/>
  <c r="AG361" i="140"/>
  <c r="AH361" i="140"/>
  <c r="AI361" i="140"/>
  <c r="AJ361" i="140"/>
  <c r="AK361" i="140"/>
  <c r="AL361" i="140"/>
  <c r="A362" i="140"/>
  <c r="B362" i="140"/>
  <c r="H362" i="140"/>
  <c r="AB362" i="140"/>
  <c r="AH362" i="140" s="1"/>
  <c r="AC362" i="140"/>
  <c r="AD362" i="140"/>
  <c r="AE362" i="140"/>
  <c r="AF362" i="140"/>
  <c r="AG362" i="140"/>
  <c r="AI362" i="140"/>
  <c r="AJ362" i="140"/>
  <c r="AK362" i="140"/>
  <c r="AL362" i="140"/>
  <c r="A363" i="140"/>
  <c r="B363" i="140"/>
  <c r="H363" i="140"/>
  <c r="AB363" i="140"/>
  <c r="AC363" i="140"/>
  <c r="AD363" i="140"/>
  <c r="AE363" i="140"/>
  <c r="AF363" i="140"/>
  <c r="AG363" i="140"/>
  <c r="AH363" i="140"/>
  <c r="AI363" i="140"/>
  <c r="AJ363" i="140"/>
  <c r="AK363" i="140"/>
  <c r="AL363" i="140"/>
  <c r="A364" i="140"/>
  <c r="B364" i="140"/>
  <c r="H364" i="140"/>
  <c r="AB364" i="140"/>
  <c r="AH364" i="140" s="1"/>
  <c r="AC364" i="140"/>
  <c r="AD364" i="140"/>
  <c r="AE364" i="140"/>
  <c r="AF364" i="140"/>
  <c r="AG364" i="140"/>
  <c r="AI364" i="140"/>
  <c r="AJ364" i="140"/>
  <c r="AK364" i="140"/>
  <c r="AL364" i="140"/>
  <c r="A365" i="140"/>
  <c r="B365" i="140"/>
  <c r="H365" i="140"/>
  <c r="AB365" i="140"/>
  <c r="AC365" i="140"/>
  <c r="AD365" i="140"/>
  <c r="AE365" i="140"/>
  <c r="AF365" i="140"/>
  <c r="AG365" i="140"/>
  <c r="AH365" i="140"/>
  <c r="AI365" i="140"/>
  <c r="AJ365" i="140"/>
  <c r="AK365" i="140"/>
  <c r="AL365" i="140"/>
  <c r="A366" i="140"/>
  <c r="B366" i="140"/>
  <c r="H366" i="140"/>
  <c r="AB366" i="140"/>
  <c r="AH366" i="140" s="1"/>
  <c r="AC366" i="140"/>
  <c r="AD366" i="140"/>
  <c r="AE366" i="140"/>
  <c r="AF366" i="140"/>
  <c r="AG366" i="140"/>
  <c r="AI366" i="140"/>
  <c r="AJ366" i="140"/>
  <c r="AK366" i="140"/>
  <c r="AL366" i="140"/>
  <c r="A367" i="140"/>
  <c r="B367" i="140"/>
  <c r="H367" i="140"/>
  <c r="AB367" i="140"/>
  <c r="AC367" i="140"/>
  <c r="AD367" i="140"/>
  <c r="AE367" i="140"/>
  <c r="AF367" i="140"/>
  <c r="AG367" i="140"/>
  <c r="AH367" i="140"/>
  <c r="AI367" i="140"/>
  <c r="AJ367" i="140"/>
  <c r="AK367" i="140"/>
  <c r="AL367" i="140"/>
  <c r="A368" i="140"/>
  <c r="B368" i="140"/>
  <c r="H368" i="140"/>
  <c r="AB368" i="140"/>
  <c r="AH368" i="140" s="1"/>
  <c r="AC368" i="140"/>
  <c r="AD368" i="140"/>
  <c r="AE368" i="140"/>
  <c r="AF368" i="140"/>
  <c r="AG368" i="140"/>
  <c r="AI368" i="140"/>
  <c r="AJ368" i="140"/>
  <c r="AK368" i="140"/>
  <c r="AL368" i="140"/>
  <c r="A369" i="140"/>
  <c r="B369" i="140"/>
  <c r="H369" i="140"/>
  <c r="AB369" i="140"/>
  <c r="AC369" i="140"/>
  <c r="AD369" i="140"/>
  <c r="AE369" i="140"/>
  <c r="AF369" i="140"/>
  <c r="AG369" i="140"/>
  <c r="AH369" i="140"/>
  <c r="AI369" i="140"/>
  <c r="AJ369" i="140"/>
  <c r="AK369" i="140"/>
  <c r="AL369" i="140"/>
  <c r="A370" i="140"/>
  <c r="B370" i="140"/>
  <c r="H370" i="140"/>
  <c r="AB370" i="140"/>
  <c r="AH370" i="140" s="1"/>
  <c r="AC370" i="140"/>
  <c r="AD370" i="140"/>
  <c r="AE370" i="140"/>
  <c r="AF370" i="140"/>
  <c r="AG370" i="140"/>
  <c r="AI370" i="140"/>
  <c r="AJ370" i="140"/>
  <c r="AK370" i="140"/>
  <c r="AL370" i="140"/>
  <c r="A371" i="140"/>
  <c r="B371" i="140"/>
  <c r="H371" i="140"/>
  <c r="AB371" i="140"/>
  <c r="AC371" i="140"/>
  <c r="AD371" i="140"/>
  <c r="AE371" i="140"/>
  <c r="AF371" i="140"/>
  <c r="AG371" i="140"/>
  <c r="AH371" i="140"/>
  <c r="AI371" i="140"/>
  <c r="AJ371" i="140"/>
  <c r="AK371" i="140"/>
  <c r="AL371" i="140"/>
  <c r="A372" i="140"/>
  <c r="B372" i="140"/>
  <c r="H372" i="140"/>
  <c r="AB372" i="140"/>
  <c r="AH372" i="140" s="1"/>
  <c r="AC372" i="140"/>
  <c r="AD372" i="140"/>
  <c r="AE372" i="140"/>
  <c r="AF372" i="140"/>
  <c r="AG372" i="140"/>
  <c r="AI372" i="140"/>
  <c r="AJ372" i="140"/>
  <c r="AK372" i="140"/>
  <c r="AL372" i="140"/>
  <c r="A373" i="140"/>
  <c r="B373" i="140"/>
  <c r="H373" i="140"/>
  <c r="AB373" i="140"/>
  <c r="AC373" i="140"/>
  <c r="AD373" i="140"/>
  <c r="AE373" i="140"/>
  <c r="AF373" i="140"/>
  <c r="AG373" i="140"/>
  <c r="AH373" i="140"/>
  <c r="AI373" i="140"/>
  <c r="AJ373" i="140"/>
  <c r="AK373" i="140"/>
  <c r="AL373" i="140"/>
  <c r="A374" i="140"/>
  <c r="B374" i="140"/>
  <c r="H374" i="140"/>
  <c r="AB374" i="140"/>
  <c r="AH374" i="140" s="1"/>
  <c r="AC374" i="140"/>
  <c r="AD374" i="140"/>
  <c r="AE374" i="140"/>
  <c r="AF374" i="140"/>
  <c r="AG374" i="140"/>
  <c r="AI374" i="140"/>
  <c r="AJ374" i="140"/>
  <c r="AK374" i="140"/>
  <c r="AL374" i="140"/>
  <c r="B24" i="139"/>
  <c r="B20" i="139"/>
  <c r="B12" i="139"/>
  <c r="B8" i="139"/>
  <c r="J7" i="86" l="1"/>
  <c r="J8" i="86"/>
  <c r="J9" i="86"/>
  <c r="J10" i="86"/>
  <c r="J11" i="86"/>
  <c r="J12" i="86"/>
  <c r="J13" i="86"/>
  <c r="J14" i="86"/>
  <c r="J15" i="86"/>
  <c r="J16" i="86"/>
  <c r="J17" i="86"/>
  <c r="J18" i="86"/>
  <c r="J19" i="86"/>
  <c r="J20" i="86"/>
  <c r="J21" i="86"/>
  <c r="J22" i="86"/>
  <c r="J23" i="86"/>
  <c r="J24" i="86"/>
  <c r="J25" i="86"/>
  <c r="J26" i="86"/>
  <c r="J27" i="86"/>
  <c r="J28" i="86"/>
  <c r="J29" i="86"/>
  <c r="J30" i="86"/>
  <c r="J31" i="86"/>
  <c r="J32" i="86"/>
  <c r="J33" i="86"/>
  <c r="J34" i="86"/>
  <c r="J35" i="86"/>
  <c r="J36" i="86"/>
  <c r="J37" i="86"/>
  <c r="J38" i="86"/>
  <c r="J39" i="86"/>
  <c r="J40" i="86"/>
  <c r="J41" i="86"/>
  <c r="J42" i="86"/>
  <c r="J43" i="86"/>
  <c r="J44" i="86"/>
  <c r="J45" i="86"/>
  <c r="J46" i="86"/>
  <c r="J47" i="86"/>
  <c r="J48" i="86"/>
  <c r="J49" i="86"/>
  <c r="J50" i="86"/>
  <c r="J51" i="86"/>
  <c r="J52" i="86"/>
  <c r="J53" i="86"/>
  <c r="J54" i="86"/>
  <c r="J55" i="86"/>
  <c r="J56" i="86"/>
  <c r="J57" i="86"/>
  <c r="J58" i="86"/>
  <c r="J59" i="86"/>
  <c r="H7" i="86"/>
  <c r="H8" i="86"/>
  <c r="H9" i="86"/>
  <c r="H10" i="86"/>
  <c r="H11" i="86"/>
  <c r="H12" i="86"/>
  <c r="H13" i="86"/>
  <c r="H14" i="86"/>
  <c r="H15" i="86"/>
  <c r="H16" i="86"/>
  <c r="H17" i="86"/>
  <c r="H18" i="86"/>
  <c r="H19" i="86"/>
  <c r="H20" i="86"/>
  <c r="H21" i="86"/>
  <c r="H22" i="86"/>
  <c r="H23" i="86"/>
  <c r="H24" i="86"/>
  <c r="H25" i="86"/>
  <c r="H26" i="86"/>
  <c r="H27" i="86"/>
  <c r="H28" i="86"/>
  <c r="H29" i="86"/>
  <c r="H30" i="86"/>
  <c r="H31" i="86"/>
  <c r="H32" i="86"/>
  <c r="H33" i="86"/>
  <c r="H34" i="86"/>
  <c r="H35" i="86"/>
  <c r="H36" i="86"/>
  <c r="H37" i="86"/>
  <c r="H38" i="86"/>
  <c r="H39" i="86"/>
  <c r="H40" i="86"/>
  <c r="H41" i="86"/>
  <c r="H42" i="86"/>
  <c r="H43" i="86"/>
  <c r="H44" i="86"/>
  <c r="H45" i="86"/>
  <c r="H46" i="86"/>
  <c r="H47" i="86"/>
  <c r="H48" i="86"/>
  <c r="H49" i="86"/>
  <c r="H50" i="86"/>
  <c r="H51" i="86"/>
  <c r="H52" i="86"/>
  <c r="H53" i="86"/>
  <c r="H54" i="86"/>
  <c r="H55" i="86"/>
  <c r="H56" i="86"/>
  <c r="H57" i="86"/>
  <c r="H58" i="86"/>
  <c r="H59" i="86"/>
  <c r="J6" i="86"/>
  <c r="H6" i="86"/>
  <c r="R10" i="36"/>
  <c r="R11" i="36"/>
  <c r="R12" i="36"/>
  <c r="R13" i="36"/>
  <c r="S13" i="36" s="1"/>
  <c r="R14" i="36"/>
  <c r="S14" i="36" s="1"/>
  <c r="R15" i="36"/>
  <c r="S15" i="36" s="1"/>
  <c r="R16" i="36"/>
  <c r="S16" i="36" s="1"/>
  <c r="R17" i="36"/>
  <c r="R18" i="36"/>
  <c r="R19" i="36"/>
  <c r="R20" i="36"/>
  <c r="R21" i="36"/>
  <c r="S21" i="36" s="1"/>
  <c r="R22" i="36"/>
  <c r="S22" i="36" s="1"/>
  <c r="R23" i="36"/>
  <c r="S23" i="36" s="1"/>
  <c r="R24" i="36"/>
  <c r="S24" i="36" s="1"/>
  <c r="R25" i="36"/>
  <c r="R26" i="36"/>
  <c r="R27" i="36"/>
  <c r="R28" i="36"/>
  <c r="R29" i="36"/>
  <c r="S29" i="36" s="1"/>
  <c r="R30" i="36"/>
  <c r="S30" i="36" s="1"/>
  <c r="R31" i="36"/>
  <c r="S31" i="36" s="1"/>
  <c r="R32" i="36"/>
  <c r="S32" i="36" s="1"/>
  <c r="R33" i="36"/>
  <c r="R34" i="36"/>
  <c r="R35" i="36"/>
  <c r="R36" i="36"/>
  <c r="R37" i="36"/>
  <c r="S37" i="36" s="1"/>
  <c r="R38" i="36"/>
  <c r="S38" i="36" s="1"/>
  <c r="R39" i="36"/>
  <c r="S39" i="36" s="1"/>
  <c r="R40" i="36"/>
  <c r="S40" i="36" s="1"/>
  <c r="R41" i="36"/>
  <c r="R42" i="36"/>
  <c r="R43" i="36"/>
  <c r="R44" i="36"/>
  <c r="R9" i="36"/>
  <c r="S9" i="36" s="1"/>
  <c r="S10" i="36"/>
  <c r="S11" i="36"/>
  <c r="S12" i="36"/>
  <c r="S17" i="36"/>
  <c r="S18" i="36"/>
  <c r="S19" i="36"/>
  <c r="S20" i="36"/>
  <c r="S25" i="36"/>
  <c r="S26" i="36"/>
  <c r="S27" i="36"/>
  <c r="S28" i="36"/>
  <c r="S33" i="36"/>
  <c r="S34" i="36"/>
  <c r="S35" i="36"/>
  <c r="S36" i="36"/>
  <c r="S41" i="36"/>
  <c r="S42" i="36"/>
  <c r="S43" i="36"/>
  <c r="S44" i="36"/>
  <c r="P14" i="99"/>
  <c r="O14" i="99" s="1"/>
  <c r="P13" i="99"/>
  <c r="O13" i="99"/>
  <c r="P12" i="99"/>
  <c r="O12" i="99"/>
  <c r="P11" i="99"/>
  <c r="O11" i="99"/>
  <c r="P10" i="99"/>
  <c r="O10" i="99" s="1"/>
  <c r="P9" i="99"/>
  <c r="O9" i="99"/>
  <c r="P8" i="99"/>
  <c r="O8" i="99"/>
  <c r="P7" i="99"/>
  <c r="O7" i="99"/>
  <c r="O6" i="99"/>
  <c r="P6" i="99"/>
  <c r="M14" i="99"/>
  <c r="N14" i="99"/>
  <c r="N13" i="99"/>
  <c r="M13" i="99"/>
  <c r="N12" i="99"/>
  <c r="M12" i="99"/>
  <c r="N11" i="99"/>
  <c r="M11" i="99"/>
  <c r="N10" i="99"/>
  <c r="M10" i="99"/>
  <c r="N9" i="99"/>
  <c r="M9" i="99"/>
  <c r="N8" i="99"/>
  <c r="M8" i="99"/>
  <c r="N7" i="99"/>
  <c r="M7" i="99"/>
  <c r="N6" i="99"/>
  <c r="M6" i="99"/>
  <c r="L14" i="99"/>
  <c r="L13" i="99"/>
  <c r="L12" i="99"/>
  <c r="L11" i="99"/>
  <c r="L10" i="99"/>
  <c r="L9" i="99"/>
  <c r="L8" i="99"/>
  <c r="L7" i="99"/>
  <c r="L6" i="99"/>
  <c r="K14" i="99"/>
  <c r="K13" i="99"/>
  <c r="K12" i="99"/>
  <c r="K11" i="99"/>
  <c r="K10" i="99"/>
  <c r="K9" i="99"/>
  <c r="K8" i="99"/>
  <c r="K7" i="99"/>
  <c r="K6" i="99"/>
  <c r="J14" i="99"/>
  <c r="I14" i="99"/>
  <c r="J13" i="99"/>
  <c r="I13" i="99"/>
  <c r="J12" i="99"/>
  <c r="I12" i="99"/>
  <c r="J11" i="99"/>
  <c r="I11" i="99"/>
  <c r="J10" i="99"/>
  <c r="I10" i="99"/>
  <c r="J9" i="99"/>
  <c r="I9" i="99"/>
  <c r="J8" i="99"/>
  <c r="I8" i="99"/>
  <c r="J7" i="99"/>
  <c r="I7" i="99"/>
  <c r="J6" i="99"/>
  <c r="I6" i="99"/>
  <c r="B16" i="62"/>
  <c r="B19" i="62" s="1"/>
  <c r="B15" i="62"/>
  <c r="B18" i="62" s="1"/>
  <c r="B12" i="62"/>
  <c r="B11" i="62"/>
  <c r="P49" i="137" l="1"/>
  <c r="P41" i="137"/>
  <c r="P43" i="137" s="1"/>
  <c r="P40" i="137"/>
  <c r="P38" i="137"/>
  <c r="P37" i="137"/>
  <c r="X33" i="137"/>
  <c r="W33" i="137"/>
  <c r="V33" i="137"/>
  <c r="U33" i="137"/>
  <c r="T33" i="137"/>
  <c r="S33" i="137"/>
  <c r="R33" i="137"/>
  <c r="P33" i="137"/>
  <c r="O33" i="137"/>
  <c r="N33" i="137"/>
  <c r="M33" i="137"/>
  <c r="L33" i="137"/>
  <c r="K33" i="137"/>
  <c r="J33" i="137"/>
  <c r="X32" i="137"/>
  <c r="W32" i="137"/>
  <c r="V32" i="137"/>
  <c r="U32" i="137"/>
  <c r="T32" i="137"/>
  <c r="S32" i="137"/>
  <c r="R32" i="137"/>
  <c r="P32" i="137"/>
  <c r="O32" i="137"/>
  <c r="N32" i="137"/>
  <c r="M32" i="137"/>
  <c r="L32" i="137"/>
  <c r="K32" i="137"/>
  <c r="J32" i="137"/>
  <c r="X31" i="137"/>
  <c r="W31" i="137"/>
  <c r="V31" i="137"/>
  <c r="U31" i="137"/>
  <c r="T31" i="137"/>
  <c r="S31" i="137"/>
  <c r="R31" i="137"/>
  <c r="P31" i="137"/>
  <c r="O31" i="137"/>
  <c r="N31" i="137"/>
  <c r="M31" i="137"/>
  <c r="L31" i="137"/>
  <c r="K31" i="137"/>
  <c r="J31" i="137"/>
  <c r="X30" i="137"/>
  <c r="W30" i="137"/>
  <c r="V30" i="137"/>
  <c r="U30" i="137"/>
  <c r="T30" i="137"/>
  <c r="S30" i="137"/>
  <c r="R30" i="137"/>
  <c r="P30" i="137"/>
  <c r="O30" i="137"/>
  <c r="N30" i="137"/>
  <c r="M30" i="137"/>
  <c r="L30" i="137"/>
  <c r="K30" i="137"/>
  <c r="J30" i="137"/>
  <c r="X29" i="137"/>
  <c r="W29" i="137"/>
  <c r="V29" i="137"/>
  <c r="U29" i="137"/>
  <c r="T29" i="137"/>
  <c r="S29" i="137"/>
  <c r="R29" i="137"/>
  <c r="P29" i="137"/>
  <c r="O29" i="137"/>
  <c r="N29" i="137"/>
  <c r="M29" i="137"/>
  <c r="L29" i="137"/>
  <c r="K29" i="137"/>
  <c r="J29" i="137"/>
  <c r="X28" i="137"/>
  <c r="W28" i="137"/>
  <c r="V28" i="137"/>
  <c r="U28" i="137"/>
  <c r="T28" i="137"/>
  <c r="S28" i="137"/>
  <c r="R28" i="137"/>
  <c r="P28" i="137"/>
  <c r="O28" i="137"/>
  <c r="N28" i="137"/>
  <c r="M28" i="137"/>
  <c r="L28" i="137"/>
  <c r="K28" i="137"/>
  <c r="J28" i="137"/>
  <c r="X27" i="137"/>
  <c r="W27" i="137"/>
  <c r="V27" i="137"/>
  <c r="U27" i="137"/>
  <c r="T27" i="137"/>
  <c r="S27" i="137"/>
  <c r="R27" i="137"/>
  <c r="P27" i="137"/>
  <c r="O27" i="137"/>
  <c r="N27" i="137"/>
  <c r="M27" i="137"/>
  <c r="L27" i="137"/>
  <c r="K27" i="137"/>
  <c r="J27" i="137"/>
  <c r="X26" i="137"/>
  <c r="W26" i="137"/>
  <c r="V26" i="137"/>
  <c r="U26" i="137"/>
  <c r="T26" i="137"/>
  <c r="S26" i="137"/>
  <c r="R26" i="137"/>
  <c r="P26" i="137"/>
  <c r="O26" i="137"/>
  <c r="N26" i="137"/>
  <c r="M26" i="137"/>
  <c r="L26" i="137"/>
  <c r="K26" i="137"/>
  <c r="J26" i="137"/>
  <c r="X25" i="137"/>
  <c r="W25" i="137"/>
  <c r="V25" i="137"/>
  <c r="U25" i="137"/>
  <c r="T25" i="137"/>
  <c r="S25" i="137"/>
  <c r="R25" i="137"/>
  <c r="P25" i="137"/>
  <c r="O25" i="137"/>
  <c r="N25" i="137"/>
  <c r="M25" i="137"/>
  <c r="L25" i="137"/>
  <c r="K25" i="137"/>
  <c r="J25" i="137"/>
  <c r="X24" i="137"/>
  <c r="W24" i="137"/>
  <c r="V24" i="137"/>
  <c r="U24" i="137"/>
  <c r="T24" i="137"/>
  <c r="S24" i="137"/>
  <c r="R24" i="137"/>
  <c r="P24" i="137"/>
  <c r="O24" i="137"/>
  <c r="N24" i="137"/>
  <c r="M24" i="137"/>
  <c r="L24" i="137"/>
  <c r="K24" i="137"/>
  <c r="J24" i="137"/>
  <c r="X23" i="137"/>
  <c r="W23" i="137"/>
  <c r="V23" i="137"/>
  <c r="U23" i="137"/>
  <c r="T23" i="137"/>
  <c r="S23" i="137"/>
  <c r="R23" i="137"/>
  <c r="P23" i="137"/>
  <c r="O23" i="137"/>
  <c r="N23" i="137"/>
  <c r="M23" i="137"/>
  <c r="L23" i="137"/>
  <c r="K23" i="137"/>
  <c r="J23" i="137"/>
  <c r="X22" i="137"/>
  <c r="W22" i="137"/>
  <c r="V22" i="137"/>
  <c r="U22" i="137"/>
  <c r="T22" i="137"/>
  <c r="S22" i="137"/>
  <c r="R22" i="137"/>
  <c r="P22" i="137"/>
  <c r="O22" i="137"/>
  <c r="N22" i="137"/>
  <c r="M22" i="137"/>
  <c r="L22" i="137"/>
  <c r="K22" i="137"/>
  <c r="J22" i="137"/>
  <c r="X21" i="137"/>
  <c r="W21" i="137"/>
  <c r="V21" i="137"/>
  <c r="U21" i="137"/>
  <c r="T21" i="137"/>
  <c r="S21" i="137"/>
  <c r="R21" i="137"/>
  <c r="P21" i="137"/>
  <c r="O21" i="137"/>
  <c r="N21" i="137"/>
  <c r="M21" i="137"/>
  <c r="L21" i="137"/>
  <c r="K21" i="137"/>
  <c r="J21" i="137"/>
  <c r="X20" i="137"/>
  <c r="W20" i="137"/>
  <c r="V20" i="137"/>
  <c r="U20" i="137"/>
  <c r="T20" i="137"/>
  <c r="S20" i="137"/>
  <c r="R20" i="137"/>
  <c r="P20" i="137"/>
  <c r="O20" i="137"/>
  <c r="N20" i="137"/>
  <c r="M20" i="137"/>
  <c r="L20" i="137"/>
  <c r="K20" i="137"/>
  <c r="J20" i="137"/>
  <c r="X19" i="137"/>
  <c r="W19" i="137"/>
  <c r="V19" i="137"/>
  <c r="U19" i="137"/>
  <c r="T19" i="137"/>
  <c r="S19" i="137"/>
  <c r="R19" i="137"/>
  <c r="P19" i="137"/>
  <c r="O19" i="137"/>
  <c r="N19" i="137"/>
  <c r="M19" i="137"/>
  <c r="L19" i="137"/>
  <c r="K19" i="137"/>
  <c r="J19" i="137"/>
  <c r="X18" i="137"/>
  <c r="W18" i="137"/>
  <c r="V18" i="137"/>
  <c r="U18" i="137"/>
  <c r="T18" i="137"/>
  <c r="S18" i="137"/>
  <c r="R18" i="137"/>
  <c r="P18" i="137"/>
  <c r="O18" i="137"/>
  <c r="N18" i="137"/>
  <c r="M18" i="137"/>
  <c r="L18" i="137"/>
  <c r="K18" i="137"/>
  <c r="J18" i="137"/>
  <c r="X17" i="137"/>
  <c r="W17" i="137"/>
  <c r="V17" i="137"/>
  <c r="U17" i="137"/>
  <c r="T17" i="137"/>
  <c r="S17" i="137"/>
  <c r="R17" i="137"/>
  <c r="P17" i="137"/>
  <c r="O17" i="137"/>
  <c r="N17" i="137"/>
  <c r="M17" i="137"/>
  <c r="L17" i="137"/>
  <c r="K17" i="137"/>
  <c r="J17" i="137"/>
  <c r="X16" i="137"/>
  <c r="W16" i="137"/>
  <c r="V16" i="137"/>
  <c r="U16" i="137"/>
  <c r="T16" i="137"/>
  <c r="S16" i="137"/>
  <c r="R16" i="137"/>
  <c r="P16" i="137"/>
  <c r="O16" i="137"/>
  <c r="N16" i="137"/>
  <c r="M16" i="137"/>
  <c r="L16" i="137"/>
  <c r="K16" i="137"/>
  <c r="J16" i="137"/>
  <c r="X15" i="137"/>
  <c r="W15" i="137"/>
  <c r="V15" i="137"/>
  <c r="U15" i="137"/>
  <c r="T15" i="137"/>
  <c r="S15" i="137"/>
  <c r="R15" i="137"/>
  <c r="P15" i="137"/>
  <c r="O15" i="137"/>
  <c r="N15" i="137"/>
  <c r="M15" i="137"/>
  <c r="L15" i="137"/>
  <c r="K15" i="137"/>
  <c r="J15" i="137"/>
  <c r="X14" i="137"/>
  <c r="W14" i="137"/>
  <c r="V14" i="137"/>
  <c r="U14" i="137"/>
  <c r="T14" i="137"/>
  <c r="S14" i="137"/>
  <c r="R14" i="137"/>
  <c r="P14" i="137"/>
  <c r="O14" i="137"/>
  <c r="N14" i="137"/>
  <c r="M14" i="137"/>
  <c r="L14" i="137"/>
  <c r="K14" i="137"/>
  <c r="J14" i="137"/>
  <c r="X13" i="137"/>
  <c r="W13" i="137"/>
  <c r="V13" i="137"/>
  <c r="U13" i="137"/>
  <c r="T13" i="137"/>
  <c r="S13" i="137"/>
  <c r="R13" i="137"/>
  <c r="P13" i="137"/>
  <c r="O13" i="137"/>
  <c r="N13" i="137"/>
  <c r="M13" i="137"/>
  <c r="L13" i="137"/>
  <c r="K13" i="137"/>
  <c r="J13" i="137"/>
  <c r="X12" i="137"/>
  <c r="W12" i="137"/>
  <c r="V12" i="137"/>
  <c r="U12" i="137"/>
  <c r="T12" i="137"/>
  <c r="S12" i="137"/>
  <c r="S8" i="137" s="1"/>
  <c r="R12" i="137"/>
  <c r="P12" i="137"/>
  <c r="O12" i="137"/>
  <c r="N12" i="137"/>
  <c r="M12" i="137"/>
  <c r="L12" i="137"/>
  <c r="K12" i="137"/>
  <c r="J12" i="137"/>
  <c r="J8" i="137" s="1"/>
  <c r="X11" i="137"/>
  <c r="W11" i="137"/>
  <c r="V11" i="137"/>
  <c r="U11" i="137"/>
  <c r="T11" i="137"/>
  <c r="S11" i="137"/>
  <c r="S7" i="137" s="1"/>
  <c r="R11" i="137"/>
  <c r="R8" i="137" s="1"/>
  <c r="P11" i="137"/>
  <c r="O11" i="137"/>
  <c r="N11" i="137"/>
  <c r="M11" i="137"/>
  <c r="L11" i="137"/>
  <c r="K11" i="137"/>
  <c r="J11" i="137"/>
  <c r="J7" i="137" s="1"/>
  <c r="X10" i="137"/>
  <c r="X7" i="137" s="1"/>
  <c r="W10" i="137"/>
  <c r="W7" i="137" s="1"/>
  <c r="V10" i="137"/>
  <c r="V7" i="137" s="1"/>
  <c r="U10" i="137"/>
  <c r="T10" i="137"/>
  <c r="T8" i="137" s="1"/>
  <c r="S10" i="137"/>
  <c r="R10" i="137"/>
  <c r="P10" i="137"/>
  <c r="P7" i="137" s="1"/>
  <c r="O10" i="137"/>
  <c r="O7" i="137" s="1"/>
  <c r="N10" i="137"/>
  <c r="N7" i="137" s="1"/>
  <c r="M10" i="137"/>
  <c r="M7" i="137" s="1"/>
  <c r="L10" i="137"/>
  <c r="K10" i="137"/>
  <c r="K8" i="137" s="1"/>
  <c r="J10" i="137"/>
  <c r="U8" i="137"/>
  <c r="L8" i="137"/>
  <c r="U7" i="137"/>
  <c r="T7" i="137"/>
  <c r="L7" i="137"/>
  <c r="K7" i="137"/>
  <c r="O50" i="137" l="1"/>
  <c r="P50" i="137" s="1"/>
  <c r="P44" i="137"/>
  <c r="P46" i="137" s="1"/>
  <c r="V8" i="137"/>
  <c r="R7" i="137"/>
  <c r="Z7" i="137" s="1"/>
  <c r="M8" i="137"/>
  <c r="N8" i="137"/>
  <c r="O8" i="137"/>
  <c r="X8" i="137"/>
  <c r="Z8" i="137" s="1"/>
  <c r="P8" i="137"/>
  <c r="W8" i="137"/>
  <c r="C10" i="64" l="1"/>
  <c r="D10" i="64"/>
  <c r="E10" i="64"/>
  <c r="B10" i="64"/>
  <c r="S11" i="119"/>
  <c r="T11" i="119"/>
  <c r="U11" i="119"/>
  <c r="S12" i="119"/>
  <c r="T12" i="119"/>
  <c r="U12" i="119"/>
  <c r="S13" i="119"/>
  <c r="T13" i="119"/>
  <c r="U13" i="119"/>
  <c r="S14" i="119"/>
  <c r="T14" i="119"/>
  <c r="U14" i="119"/>
  <c r="S15" i="119"/>
  <c r="T15" i="119"/>
  <c r="U15" i="119"/>
  <c r="S16" i="119"/>
  <c r="T16" i="119"/>
  <c r="U16" i="119"/>
  <c r="S17" i="119"/>
  <c r="T17" i="119"/>
  <c r="U17" i="119"/>
  <c r="S18" i="119"/>
  <c r="T18" i="119"/>
  <c r="U18" i="119"/>
  <c r="S19" i="119"/>
  <c r="T19" i="119"/>
  <c r="U19" i="119"/>
  <c r="S20" i="119"/>
  <c r="T20" i="119"/>
  <c r="U20" i="119"/>
  <c r="S21" i="119"/>
  <c r="T21" i="119"/>
  <c r="U21" i="119"/>
  <c r="S22" i="119"/>
  <c r="T22" i="119"/>
  <c r="U22" i="119"/>
  <c r="S23" i="119"/>
  <c r="T23" i="119"/>
  <c r="U23" i="119"/>
  <c r="S24" i="119"/>
  <c r="T24" i="119"/>
  <c r="U24" i="119"/>
  <c r="S25" i="119"/>
  <c r="T25" i="119"/>
  <c r="U25" i="119"/>
  <c r="S26" i="119"/>
  <c r="T26" i="119"/>
  <c r="U26" i="119"/>
  <c r="S27" i="119"/>
  <c r="T27" i="119"/>
  <c r="U27" i="119"/>
  <c r="S28" i="119"/>
  <c r="T28" i="119"/>
  <c r="U28" i="119"/>
  <c r="S29" i="119"/>
  <c r="T29" i="119"/>
  <c r="U29" i="119"/>
  <c r="S30" i="119"/>
  <c r="T30" i="119"/>
  <c r="U30" i="119"/>
  <c r="S31" i="119"/>
  <c r="T31" i="119"/>
  <c r="U31" i="119"/>
  <c r="S32" i="119"/>
  <c r="T32" i="119"/>
  <c r="U32" i="119"/>
  <c r="S33" i="119"/>
  <c r="T33" i="119"/>
  <c r="U33" i="119"/>
  <c r="S34" i="119"/>
  <c r="T34" i="119"/>
  <c r="U34" i="119"/>
  <c r="S35" i="119"/>
  <c r="T35" i="119"/>
  <c r="U35" i="119"/>
  <c r="S36" i="119"/>
  <c r="T36" i="119"/>
  <c r="U36" i="119"/>
  <c r="S37" i="119"/>
  <c r="T37" i="119"/>
  <c r="U37" i="119"/>
  <c r="S38" i="119"/>
  <c r="T38" i="119"/>
  <c r="U38" i="119"/>
  <c r="S39" i="119"/>
  <c r="T39" i="119"/>
  <c r="U39" i="119"/>
  <c r="S40" i="119"/>
  <c r="T40" i="119"/>
  <c r="U40" i="119"/>
  <c r="S41" i="119"/>
  <c r="T41" i="119"/>
  <c r="U41" i="119"/>
  <c r="S42" i="119"/>
  <c r="T42" i="119"/>
  <c r="U42" i="119"/>
  <c r="S43" i="119"/>
  <c r="T43" i="119"/>
  <c r="U43" i="119"/>
  <c r="S44" i="119"/>
  <c r="T44" i="119"/>
  <c r="U44" i="119"/>
  <c r="S45" i="119"/>
  <c r="T45" i="119"/>
  <c r="U45" i="119"/>
  <c r="S46" i="119"/>
  <c r="T46" i="119"/>
  <c r="U46" i="119"/>
  <c r="S47" i="119"/>
  <c r="T47" i="119"/>
  <c r="U47" i="119"/>
  <c r="S48" i="119"/>
  <c r="T48" i="119"/>
  <c r="U48" i="119"/>
  <c r="S49" i="119"/>
  <c r="T49" i="119"/>
  <c r="U49" i="119"/>
  <c r="S50" i="119"/>
  <c r="T50" i="119"/>
  <c r="U50" i="119"/>
  <c r="S51" i="119"/>
  <c r="T51" i="119"/>
  <c r="U51" i="119"/>
  <c r="S52" i="119"/>
  <c r="T52" i="119"/>
  <c r="U52" i="119"/>
  <c r="S53" i="119"/>
  <c r="T53" i="119"/>
  <c r="U53" i="119"/>
  <c r="S54" i="119"/>
  <c r="T54" i="119"/>
  <c r="U54" i="119"/>
  <c r="S55" i="119"/>
  <c r="T55" i="119"/>
  <c r="U55" i="119"/>
  <c r="S56" i="119"/>
  <c r="T56" i="119"/>
  <c r="U56" i="119"/>
  <c r="S57" i="119"/>
  <c r="T57" i="119"/>
  <c r="U57" i="119"/>
  <c r="S58" i="119"/>
  <c r="T58" i="119"/>
  <c r="U58" i="119"/>
  <c r="S59" i="119"/>
  <c r="T59" i="119"/>
  <c r="U59" i="119"/>
  <c r="S60" i="119"/>
  <c r="T60" i="119"/>
  <c r="U60" i="119"/>
  <c r="S61" i="119"/>
  <c r="T61" i="119"/>
  <c r="U61" i="119"/>
  <c r="S62" i="119"/>
  <c r="T62" i="119"/>
  <c r="U62" i="119"/>
  <c r="S63" i="119"/>
  <c r="T63" i="119"/>
  <c r="U63" i="119"/>
  <c r="S64" i="119"/>
  <c r="T64" i="119"/>
  <c r="U64" i="119"/>
  <c r="S65" i="119"/>
  <c r="T65" i="119"/>
  <c r="U65" i="119"/>
  <c r="S66" i="119"/>
  <c r="T66" i="119"/>
  <c r="U66" i="119"/>
  <c r="S67" i="119"/>
  <c r="T67" i="119"/>
  <c r="U67" i="119"/>
  <c r="S68" i="119"/>
  <c r="T68" i="119"/>
  <c r="U68" i="119"/>
  <c r="S69" i="119"/>
  <c r="T69" i="119"/>
  <c r="U69" i="119"/>
  <c r="S70" i="119"/>
  <c r="T70" i="119"/>
  <c r="U70" i="119"/>
  <c r="S71" i="119"/>
  <c r="T71" i="119"/>
  <c r="U71" i="119"/>
  <c r="S72" i="119"/>
  <c r="T72" i="119"/>
  <c r="U72" i="119"/>
  <c r="S73" i="119"/>
  <c r="T73" i="119"/>
  <c r="U73" i="119"/>
  <c r="S74" i="119"/>
  <c r="T74" i="119"/>
  <c r="U74" i="119"/>
  <c r="S75" i="119"/>
  <c r="T75" i="119"/>
  <c r="U75" i="119"/>
  <c r="S76" i="119"/>
  <c r="T76" i="119"/>
  <c r="U76" i="119"/>
  <c r="S77" i="119"/>
  <c r="T77" i="119"/>
  <c r="U77" i="119"/>
  <c r="S78" i="119"/>
  <c r="T78" i="119"/>
  <c r="U78" i="119"/>
  <c r="S79" i="119"/>
  <c r="T79" i="119"/>
  <c r="U79" i="119"/>
  <c r="S80" i="119"/>
  <c r="T80" i="119"/>
  <c r="U80" i="119"/>
  <c r="S81" i="119"/>
  <c r="T81" i="119"/>
  <c r="U81" i="119"/>
  <c r="S82" i="119"/>
  <c r="T82" i="119"/>
  <c r="U82" i="119"/>
  <c r="S83" i="119"/>
  <c r="T83" i="119"/>
  <c r="U83" i="119"/>
  <c r="S84" i="119"/>
  <c r="T84" i="119"/>
  <c r="U84" i="119"/>
  <c r="S85" i="119"/>
  <c r="T85" i="119"/>
  <c r="U85" i="119"/>
  <c r="S86" i="119"/>
  <c r="T86" i="119"/>
  <c r="U86" i="119"/>
  <c r="S87" i="119"/>
  <c r="T87" i="119"/>
  <c r="U87" i="119"/>
  <c r="S88" i="119"/>
  <c r="T88" i="119"/>
  <c r="U88" i="119"/>
  <c r="S89" i="119"/>
  <c r="T89" i="119"/>
  <c r="U89" i="119"/>
  <c r="S90" i="119"/>
  <c r="T90" i="119"/>
  <c r="U90" i="119"/>
  <c r="S91" i="119"/>
  <c r="T91" i="119"/>
  <c r="U91" i="119"/>
  <c r="S92" i="119"/>
  <c r="T92" i="119"/>
  <c r="U92" i="119"/>
  <c r="S93" i="119"/>
  <c r="T93" i="119"/>
  <c r="U93" i="119"/>
  <c r="S94" i="119"/>
  <c r="T94" i="119"/>
  <c r="U94" i="119"/>
  <c r="S95" i="119"/>
  <c r="T95" i="119"/>
  <c r="U95" i="119"/>
  <c r="S96" i="119"/>
  <c r="T96" i="119"/>
  <c r="U96" i="119"/>
  <c r="S97" i="119"/>
  <c r="T97" i="119"/>
  <c r="U97" i="119"/>
  <c r="S98" i="119"/>
  <c r="T98" i="119"/>
  <c r="U98" i="119"/>
  <c r="S99" i="119"/>
  <c r="T99" i="119"/>
  <c r="U99" i="119"/>
  <c r="S100" i="119"/>
  <c r="T100" i="119"/>
  <c r="U100" i="119"/>
  <c r="S101" i="119"/>
  <c r="T101" i="119"/>
  <c r="U101" i="119"/>
  <c r="S102" i="119"/>
  <c r="T102" i="119"/>
  <c r="U102" i="119"/>
  <c r="S103" i="119"/>
  <c r="T103" i="119"/>
  <c r="U103" i="119"/>
  <c r="S104" i="119"/>
  <c r="T104" i="119"/>
  <c r="U104" i="119"/>
  <c r="S105" i="119"/>
  <c r="T105" i="119"/>
  <c r="U105" i="119"/>
  <c r="S106" i="119"/>
  <c r="T106" i="119"/>
  <c r="U106" i="119"/>
  <c r="S107" i="119"/>
  <c r="T107" i="119"/>
  <c r="U107" i="119"/>
  <c r="S108" i="119"/>
  <c r="T108" i="119"/>
  <c r="U108" i="119"/>
  <c r="S109" i="119"/>
  <c r="T109" i="119"/>
  <c r="U109" i="119"/>
  <c r="S110" i="119"/>
  <c r="T110" i="119"/>
  <c r="U110" i="119"/>
  <c r="S111" i="119"/>
  <c r="T111" i="119"/>
  <c r="U111" i="119"/>
  <c r="S112" i="119"/>
  <c r="T112" i="119"/>
  <c r="U112" i="119"/>
  <c r="S113" i="119"/>
  <c r="T113" i="119"/>
  <c r="U113" i="119"/>
  <c r="S114" i="119"/>
  <c r="T114" i="119"/>
  <c r="U114" i="119"/>
  <c r="S115" i="119"/>
  <c r="T115" i="119"/>
  <c r="U115" i="119"/>
  <c r="S116" i="119"/>
  <c r="T116" i="119"/>
  <c r="U116" i="119"/>
  <c r="S117" i="119"/>
  <c r="T117" i="119"/>
  <c r="U117" i="119"/>
  <c r="S118" i="119"/>
  <c r="T118" i="119"/>
  <c r="U118" i="119"/>
  <c r="S119" i="119"/>
  <c r="T119" i="119"/>
  <c r="U119" i="119"/>
  <c r="S120" i="119"/>
  <c r="T120" i="119"/>
  <c r="U120" i="119"/>
  <c r="S121" i="119"/>
  <c r="T121" i="119"/>
  <c r="U121" i="119"/>
  <c r="S122" i="119"/>
  <c r="T122" i="119"/>
  <c r="U122" i="119"/>
  <c r="S123" i="119"/>
  <c r="T123" i="119"/>
  <c r="U123" i="119"/>
  <c r="S124" i="119"/>
  <c r="T124" i="119"/>
  <c r="U124" i="119"/>
  <c r="S125" i="119"/>
  <c r="T125" i="119"/>
  <c r="U125" i="119"/>
  <c r="S126" i="119"/>
  <c r="T126" i="119"/>
  <c r="U126" i="119"/>
  <c r="S127" i="119"/>
  <c r="T127" i="119"/>
  <c r="U127" i="119"/>
  <c r="S128" i="119"/>
  <c r="T128" i="119"/>
  <c r="U128" i="119"/>
  <c r="S129" i="119"/>
  <c r="T129" i="119"/>
  <c r="U129" i="119"/>
  <c r="S130" i="119"/>
  <c r="T130" i="119"/>
  <c r="U130" i="119"/>
  <c r="S131" i="119"/>
  <c r="T131" i="119"/>
  <c r="U131" i="119"/>
  <c r="S132" i="119"/>
  <c r="T132" i="119"/>
  <c r="U132" i="119"/>
  <c r="S133" i="119"/>
  <c r="T133" i="119"/>
  <c r="U133" i="119"/>
  <c r="S134" i="119"/>
  <c r="T134" i="119"/>
  <c r="U134" i="119"/>
  <c r="S135" i="119"/>
  <c r="T135" i="119"/>
  <c r="U135" i="119"/>
  <c r="S136" i="119"/>
  <c r="T136" i="119"/>
  <c r="U136" i="119"/>
  <c r="S137" i="119"/>
  <c r="T137" i="119"/>
  <c r="U137" i="119"/>
  <c r="S138" i="119"/>
  <c r="T138" i="119"/>
  <c r="U138" i="119"/>
  <c r="S139" i="119"/>
  <c r="T139" i="119"/>
  <c r="U139" i="119"/>
  <c r="S140" i="119"/>
  <c r="T140" i="119"/>
  <c r="U140" i="119"/>
  <c r="S141" i="119"/>
  <c r="T141" i="119"/>
  <c r="U141" i="119"/>
  <c r="S142" i="119"/>
  <c r="T142" i="119"/>
  <c r="U142" i="119"/>
  <c r="S143" i="119"/>
  <c r="T143" i="119"/>
  <c r="U143" i="119"/>
  <c r="S144" i="119"/>
  <c r="T144" i="119"/>
  <c r="U144" i="119"/>
  <c r="S145" i="119"/>
  <c r="T145" i="119"/>
  <c r="U145" i="119"/>
  <c r="S146" i="119"/>
  <c r="T146" i="119"/>
  <c r="U146" i="119"/>
  <c r="S147" i="119"/>
  <c r="T147" i="119"/>
  <c r="U147" i="119"/>
  <c r="S148" i="119"/>
  <c r="T148" i="119"/>
  <c r="U148" i="119"/>
  <c r="S149" i="119"/>
  <c r="T149" i="119"/>
  <c r="U149" i="119"/>
  <c r="S150" i="119"/>
  <c r="T150" i="119"/>
  <c r="U150" i="119"/>
  <c r="S151" i="119"/>
  <c r="T151" i="119"/>
  <c r="U151" i="119"/>
  <c r="S152" i="119"/>
  <c r="T152" i="119"/>
  <c r="U152" i="119"/>
  <c r="S153" i="119"/>
  <c r="T153" i="119"/>
  <c r="U153" i="119"/>
  <c r="S154" i="119"/>
  <c r="T154" i="119"/>
  <c r="U154" i="119"/>
  <c r="S155" i="119"/>
  <c r="T155" i="119"/>
  <c r="U155" i="119"/>
  <c r="S156" i="119"/>
  <c r="T156" i="119"/>
  <c r="U156" i="119"/>
  <c r="S157" i="119"/>
  <c r="T157" i="119"/>
  <c r="U157" i="119"/>
  <c r="S158" i="119"/>
  <c r="T158" i="119"/>
  <c r="U158" i="119"/>
  <c r="S159" i="119"/>
  <c r="T159" i="119"/>
  <c r="U159" i="119"/>
  <c r="S160" i="119"/>
  <c r="T160" i="119"/>
  <c r="U160" i="119"/>
  <c r="S161" i="119"/>
  <c r="T161" i="119"/>
  <c r="U161" i="119"/>
  <c r="S162" i="119"/>
  <c r="T162" i="119"/>
  <c r="U162" i="119"/>
  <c r="S163" i="119"/>
  <c r="T163" i="119"/>
  <c r="U163" i="119"/>
  <c r="S164" i="119"/>
  <c r="T164" i="119"/>
  <c r="U164" i="119"/>
  <c r="S165" i="119"/>
  <c r="T165" i="119"/>
  <c r="U165" i="119"/>
  <c r="S166" i="119"/>
  <c r="T166" i="119"/>
  <c r="U166" i="119"/>
  <c r="S167" i="119"/>
  <c r="T167" i="119"/>
  <c r="U167" i="119"/>
  <c r="S168" i="119"/>
  <c r="T168" i="119"/>
  <c r="U168" i="119"/>
  <c r="S169" i="119"/>
  <c r="T169" i="119"/>
  <c r="U169" i="119"/>
  <c r="S170" i="119"/>
  <c r="T170" i="119"/>
  <c r="U170" i="119"/>
  <c r="S171" i="119"/>
  <c r="T171" i="119"/>
  <c r="U171" i="119"/>
  <c r="S172" i="119"/>
  <c r="T172" i="119"/>
  <c r="U172" i="119"/>
  <c r="S173" i="119"/>
  <c r="T173" i="119"/>
  <c r="U173" i="119"/>
  <c r="S174" i="119"/>
  <c r="T174" i="119"/>
  <c r="U174" i="119"/>
  <c r="S175" i="119"/>
  <c r="T175" i="119"/>
  <c r="U175" i="119"/>
  <c r="S176" i="119"/>
  <c r="T176" i="119"/>
  <c r="U176" i="119"/>
  <c r="S177" i="119"/>
  <c r="T177" i="119"/>
  <c r="U177" i="119"/>
  <c r="S178" i="119"/>
  <c r="T178" i="119"/>
  <c r="U178" i="119"/>
  <c r="S179" i="119"/>
  <c r="T179" i="119"/>
  <c r="U179" i="119"/>
  <c r="S180" i="119"/>
  <c r="T180" i="119"/>
  <c r="U180" i="119"/>
  <c r="S181" i="119"/>
  <c r="T181" i="119"/>
  <c r="U181" i="119"/>
  <c r="S182" i="119"/>
  <c r="T182" i="119"/>
  <c r="U182" i="119"/>
  <c r="S183" i="119"/>
  <c r="T183" i="119"/>
  <c r="U183" i="119"/>
  <c r="S184" i="119"/>
  <c r="T184" i="119"/>
  <c r="U184" i="119"/>
  <c r="S185" i="119"/>
  <c r="T185" i="119"/>
  <c r="U185" i="119"/>
  <c r="S186" i="119"/>
  <c r="T186" i="119"/>
  <c r="U186" i="119"/>
  <c r="S187" i="119"/>
  <c r="T187" i="119"/>
  <c r="U187" i="119"/>
  <c r="S188" i="119"/>
  <c r="T188" i="119"/>
  <c r="U188" i="119"/>
  <c r="S189" i="119"/>
  <c r="T189" i="119"/>
  <c r="U189" i="119"/>
  <c r="S190" i="119"/>
  <c r="T190" i="119"/>
  <c r="U190" i="119"/>
  <c r="S191" i="119"/>
  <c r="T191" i="119"/>
  <c r="U191" i="119"/>
  <c r="S192" i="119"/>
  <c r="T192" i="119"/>
  <c r="U192" i="119"/>
  <c r="S193" i="119"/>
  <c r="T193" i="119"/>
  <c r="U193" i="119"/>
  <c r="S194" i="119"/>
  <c r="T194" i="119"/>
  <c r="U194" i="119"/>
  <c r="S195" i="119"/>
  <c r="T195" i="119"/>
  <c r="U195" i="119"/>
  <c r="S196" i="119"/>
  <c r="T196" i="119"/>
  <c r="U196" i="119"/>
  <c r="S197" i="119"/>
  <c r="T197" i="119"/>
  <c r="U197" i="119"/>
  <c r="S198" i="119"/>
  <c r="T198" i="119"/>
  <c r="U198" i="119"/>
  <c r="S199" i="119"/>
  <c r="T199" i="119"/>
  <c r="U199" i="119"/>
  <c r="S200" i="119"/>
  <c r="T200" i="119"/>
  <c r="U200" i="119"/>
  <c r="S201" i="119"/>
  <c r="T201" i="119"/>
  <c r="U201" i="119"/>
  <c r="S202" i="119"/>
  <c r="T202" i="119"/>
  <c r="U202" i="119"/>
  <c r="S203" i="119"/>
  <c r="T203" i="119"/>
  <c r="U203" i="119"/>
  <c r="S204" i="119"/>
  <c r="T204" i="119"/>
  <c r="U204" i="119"/>
  <c r="S205" i="119"/>
  <c r="T205" i="119"/>
  <c r="U205" i="119"/>
  <c r="S206" i="119"/>
  <c r="T206" i="119"/>
  <c r="U206" i="119"/>
  <c r="S207" i="119"/>
  <c r="T207" i="119"/>
  <c r="U207" i="119"/>
  <c r="S208" i="119"/>
  <c r="T208" i="119"/>
  <c r="U208" i="119"/>
  <c r="S209" i="119"/>
  <c r="T209" i="119"/>
  <c r="U209" i="119"/>
  <c r="S210" i="119"/>
  <c r="T210" i="119"/>
  <c r="U210" i="119"/>
  <c r="S211" i="119"/>
  <c r="T211" i="119"/>
  <c r="U211" i="119"/>
  <c r="S212" i="119"/>
  <c r="T212" i="119"/>
  <c r="U212" i="119"/>
  <c r="S213" i="119"/>
  <c r="T213" i="119"/>
  <c r="U213" i="119"/>
  <c r="S214" i="119"/>
  <c r="T214" i="119"/>
  <c r="U214" i="119"/>
  <c r="S215" i="119"/>
  <c r="T215" i="119"/>
  <c r="U215" i="119"/>
  <c r="S216" i="119"/>
  <c r="T216" i="119"/>
  <c r="U216" i="119"/>
  <c r="S217" i="119"/>
  <c r="T217" i="119"/>
  <c r="U217" i="119"/>
  <c r="S218" i="119"/>
  <c r="T218" i="119"/>
  <c r="U218" i="119"/>
  <c r="S219" i="119"/>
  <c r="T219" i="119"/>
  <c r="U219" i="119"/>
  <c r="S220" i="119"/>
  <c r="T220" i="119"/>
  <c r="U220" i="119"/>
  <c r="S221" i="119"/>
  <c r="T221" i="119"/>
  <c r="U221" i="119"/>
  <c r="S222" i="119"/>
  <c r="T222" i="119"/>
  <c r="U222" i="119"/>
  <c r="S223" i="119"/>
  <c r="T223" i="119"/>
  <c r="U223" i="119"/>
  <c r="S224" i="119"/>
  <c r="T224" i="119"/>
  <c r="U224" i="119"/>
  <c r="S225" i="119"/>
  <c r="T225" i="119"/>
  <c r="U225" i="119"/>
  <c r="S226" i="119"/>
  <c r="T226" i="119"/>
  <c r="U226" i="119"/>
  <c r="S227" i="119"/>
  <c r="T227" i="119"/>
  <c r="U227" i="119"/>
  <c r="S228" i="119"/>
  <c r="T228" i="119"/>
  <c r="U228" i="119"/>
  <c r="S229" i="119"/>
  <c r="T229" i="119"/>
  <c r="U229" i="119"/>
  <c r="S230" i="119"/>
  <c r="T230" i="119"/>
  <c r="U230" i="119"/>
  <c r="S231" i="119"/>
  <c r="T231" i="119"/>
  <c r="U231" i="119"/>
  <c r="S232" i="119"/>
  <c r="T232" i="119"/>
  <c r="U232" i="119"/>
  <c r="S233" i="119"/>
  <c r="T233" i="119"/>
  <c r="U233" i="119"/>
  <c r="S234" i="119"/>
  <c r="T234" i="119"/>
  <c r="U234" i="119"/>
  <c r="S235" i="119"/>
  <c r="T235" i="119"/>
  <c r="U235" i="119"/>
  <c r="S236" i="119"/>
  <c r="T236" i="119"/>
  <c r="U236" i="119"/>
  <c r="S237" i="119"/>
  <c r="T237" i="119"/>
  <c r="U237" i="119"/>
  <c r="S238" i="119"/>
  <c r="T238" i="119"/>
  <c r="U238" i="119"/>
  <c r="S239" i="119"/>
  <c r="T239" i="119"/>
  <c r="U239" i="119"/>
  <c r="S240" i="119"/>
  <c r="T240" i="119"/>
  <c r="U240" i="119"/>
  <c r="S241" i="119"/>
  <c r="T241" i="119"/>
  <c r="U241" i="119"/>
  <c r="S242" i="119"/>
  <c r="T242" i="119"/>
  <c r="U242" i="119"/>
  <c r="S243" i="119"/>
  <c r="T243" i="119"/>
  <c r="U243" i="119"/>
  <c r="S244" i="119"/>
  <c r="T244" i="119"/>
  <c r="U244" i="119"/>
  <c r="S245" i="119"/>
  <c r="T245" i="119"/>
  <c r="U245" i="119"/>
  <c r="S246" i="119"/>
  <c r="T246" i="119"/>
  <c r="U246" i="119"/>
  <c r="S247" i="119"/>
  <c r="T247" i="119"/>
  <c r="U247" i="119"/>
  <c r="S248" i="119"/>
  <c r="T248" i="119"/>
  <c r="U248" i="119"/>
  <c r="S249" i="119"/>
  <c r="T249" i="119"/>
  <c r="U249" i="119"/>
  <c r="S250" i="119"/>
  <c r="T250" i="119"/>
  <c r="U250" i="119"/>
  <c r="S251" i="119"/>
  <c r="T251" i="119"/>
  <c r="U251" i="119"/>
  <c r="S252" i="119"/>
  <c r="T252" i="119"/>
  <c r="U252" i="119"/>
  <c r="S253" i="119"/>
  <c r="T253" i="119"/>
  <c r="U253" i="119"/>
  <c r="S254" i="119"/>
  <c r="T254" i="119"/>
  <c r="U254" i="119"/>
  <c r="S255" i="119"/>
  <c r="T255" i="119"/>
  <c r="U255" i="119"/>
  <c r="S256" i="119"/>
  <c r="T256" i="119"/>
  <c r="U256" i="119"/>
  <c r="S257" i="119"/>
  <c r="T257" i="119"/>
  <c r="U257" i="119"/>
  <c r="S258" i="119"/>
  <c r="T258" i="119"/>
  <c r="U258" i="119"/>
  <c r="S259" i="119"/>
  <c r="T259" i="119"/>
  <c r="U259" i="119"/>
  <c r="S260" i="119"/>
  <c r="T260" i="119"/>
  <c r="U260" i="119"/>
  <c r="S261" i="119"/>
  <c r="T261" i="119"/>
  <c r="U261" i="119"/>
  <c r="S262" i="119"/>
  <c r="T262" i="119"/>
  <c r="U262" i="119"/>
  <c r="S263" i="119"/>
  <c r="T263" i="119"/>
  <c r="U263" i="119"/>
  <c r="S264" i="119"/>
  <c r="T264" i="119"/>
  <c r="U264" i="119"/>
  <c r="S265" i="119"/>
  <c r="T265" i="119"/>
  <c r="U265" i="119"/>
  <c r="S266" i="119"/>
  <c r="T266" i="119"/>
  <c r="U266" i="119"/>
  <c r="S267" i="119"/>
  <c r="T267" i="119"/>
  <c r="U267" i="119"/>
  <c r="S268" i="119"/>
  <c r="T268" i="119"/>
  <c r="U268" i="119"/>
  <c r="S269" i="119"/>
  <c r="T269" i="119"/>
  <c r="U269" i="119"/>
  <c r="S270" i="119"/>
  <c r="T270" i="119"/>
  <c r="U270" i="119"/>
  <c r="S271" i="119"/>
  <c r="T271" i="119"/>
  <c r="U271" i="119"/>
  <c r="S272" i="119"/>
  <c r="T272" i="119"/>
  <c r="U272" i="119"/>
  <c r="S273" i="119"/>
  <c r="T273" i="119"/>
  <c r="U273" i="119"/>
  <c r="S274" i="119"/>
  <c r="T274" i="119"/>
  <c r="U274" i="119"/>
  <c r="S275" i="119"/>
  <c r="T275" i="119"/>
  <c r="U275" i="119"/>
  <c r="S276" i="119"/>
  <c r="T276" i="119"/>
  <c r="U276" i="119"/>
  <c r="S277" i="119"/>
  <c r="T277" i="119"/>
  <c r="U277" i="119"/>
  <c r="S278" i="119"/>
  <c r="T278" i="119"/>
  <c r="U278" i="119"/>
  <c r="S279" i="119"/>
  <c r="T279" i="119"/>
  <c r="U279" i="119"/>
  <c r="S280" i="119"/>
  <c r="T280" i="119"/>
  <c r="U280" i="119"/>
  <c r="S281" i="119"/>
  <c r="T281" i="119"/>
  <c r="U281" i="119"/>
  <c r="S282" i="119"/>
  <c r="T282" i="119"/>
  <c r="U282" i="119"/>
  <c r="S283" i="119"/>
  <c r="T283" i="119"/>
  <c r="U283" i="119"/>
  <c r="S284" i="119"/>
  <c r="T284" i="119"/>
  <c r="U284" i="119"/>
  <c r="S285" i="119"/>
  <c r="T285" i="119"/>
  <c r="U285" i="119"/>
  <c r="S286" i="119"/>
  <c r="T286" i="119"/>
  <c r="U286" i="119"/>
  <c r="S287" i="119"/>
  <c r="T287" i="119"/>
  <c r="U287" i="119"/>
  <c r="S288" i="119"/>
  <c r="T288" i="119"/>
  <c r="U288" i="119"/>
  <c r="S289" i="119"/>
  <c r="T289" i="119"/>
  <c r="U289" i="119"/>
  <c r="S290" i="119"/>
  <c r="T290" i="119"/>
  <c r="U290" i="119"/>
  <c r="S291" i="119"/>
  <c r="T291" i="119"/>
  <c r="U291" i="119"/>
  <c r="S292" i="119"/>
  <c r="T292" i="119"/>
  <c r="U292" i="119"/>
  <c r="S293" i="119"/>
  <c r="T293" i="119"/>
  <c r="U293" i="119"/>
  <c r="S294" i="119"/>
  <c r="T294" i="119"/>
  <c r="U294" i="119"/>
  <c r="S295" i="119"/>
  <c r="T295" i="119"/>
  <c r="U295" i="119"/>
  <c r="S296" i="119"/>
  <c r="T296" i="119"/>
  <c r="U296" i="119"/>
  <c r="S297" i="119"/>
  <c r="T297" i="119"/>
  <c r="U297" i="119"/>
  <c r="S298" i="119"/>
  <c r="T298" i="119"/>
  <c r="U298" i="119"/>
  <c r="S299" i="119"/>
  <c r="T299" i="119"/>
  <c r="U299" i="119"/>
  <c r="S300" i="119"/>
  <c r="T300" i="119"/>
  <c r="U300" i="119"/>
  <c r="S301" i="119"/>
  <c r="T301" i="119"/>
  <c r="U301" i="119"/>
  <c r="S302" i="119"/>
  <c r="T302" i="119"/>
  <c r="U302" i="119"/>
  <c r="S303" i="119"/>
  <c r="T303" i="119"/>
  <c r="U303" i="119"/>
  <c r="S304" i="119"/>
  <c r="T304" i="119"/>
  <c r="U304" i="119"/>
  <c r="S305" i="119"/>
  <c r="T305" i="119"/>
  <c r="U305" i="119"/>
  <c r="S306" i="119"/>
  <c r="T306" i="119"/>
  <c r="U306" i="119"/>
  <c r="S307" i="119"/>
  <c r="T307" i="119"/>
  <c r="U307" i="119"/>
  <c r="S308" i="119"/>
  <c r="T308" i="119"/>
  <c r="U308" i="119"/>
  <c r="S309" i="119"/>
  <c r="T309" i="119"/>
  <c r="U309" i="119"/>
  <c r="S310" i="119"/>
  <c r="T310" i="119"/>
  <c r="U310" i="119"/>
  <c r="S311" i="119"/>
  <c r="T311" i="119"/>
  <c r="U311" i="119"/>
  <c r="S312" i="119"/>
  <c r="T312" i="119"/>
  <c r="U312" i="119"/>
  <c r="S313" i="119"/>
  <c r="T313" i="119"/>
  <c r="U313" i="119"/>
  <c r="S314" i="119"/>
  <c r="T314" i="119"/>
  <c r="U314" i="119"/>
  <c r="S315" i="119"/>
  <c r="T315" i="119"/>
  <c r="U315" i="119"/>
  <c r="S316" i="119"/>
  <c r="T316" i="119"/>
  <c r="U316" i="119"/>
  <c r="S317" i="119"/>
  <c r="T317" i="119"/>
  <c r="U317" i="119"/>
  <c r="S318" i="119"/>
  <c r="T318" i="119"/>
  <c r="U318" i="119"/>
  <c r="S319" i="119"/>
  <c r="T319" i="119"/>
  <c r="U319" i="119"/>
  <c r="S320" i="119"/>
  <c r="T320" i="119"/>
  <c r="U320" i="119"/>
  <c r="S321" i="119"/>
  <c r="T321" i="119"/>
  <c r="U321" i="119"/>
  <c r="S322" i="119"/>
  <c r="T322" i="119"/>
  <c r="U322" i="119"/>
  <c r="S323" i="119"/>
  <c r="T323" i="119"/>
  <c r="U323" i="119"/>
  <c r="S324" i="119"/>
  <c r="T324" i="119"/>
  <c r="U324" i="119"/>
  <c r="S325" i="119"/>
  <c r="T325" i="119"/>
  <c r="U325" i="119"/>
  <c r="S326" i="119"/>
  <c r="T326" i="119"/>
  <c r="U326" i="119"/>
  <c r="S327" i="119"/>
  <c r="T327" i="119"/>
  <c r="U327" i="119"/>
  <c r="S328" i="119"/>
  <c r="T328" i="119"/>
  <c r="U328" i="119"/>
  <c r="S329" i="119"/>
  <c r="T329" i="119"/>
  <c r="U329" i="119"/>
  <c r="S330" i="119"/>
  <c r="T330" i="119"/>
  <c r="U330" i="119"/>
  <c r="S331" i="119"/>
  <c r="T331" i="119"/>
  <c r="U331" i="119"/>
  <c r="S332" i="119"/>
  <c r="T332" i="119"/>
  <c r="U332" i="119"/>
  <c r="S333" i="119"/>
  <c r="T333" i="119"/>
  <c r="U333" i="119"/>
  <c r="S334" i="119"/>
  <c r="T334" i="119"/>
  <c r="U334" i="119"/>
  <c r="S335" i="119"/>
  <c r="T335" i="119"/>
  <c r="U335" i="119"/>
  <c r="S336" i="119"/>
  <c r="T336" i="119"/>
  <c r="U336" i="119"/>
  <c r="S337" i="119"/>
  <c r="T337" i="119"/>
  <c r="U337" i="119"/>
  <c r="S338" i="119"/>
  <c r="T338" i="119"/>
  <c r="U338" i="119"/>
  <c r="S339" i="119"/>
  <c r="T339" i="119"/>
  <c r="U339" i="119"/>
  <c r="S340" i="119"/>
  <c r="T340" i="119"/>
  <c r="U340" i="119"/>
  <c r="S341" i="119"/>
  <c r="T341" i="119"/>
  <c r="U341" i="119"/>
  <c r="S342" i="119"/>
  <c r="T342" i="119"/>
  <c r="U342" i="119"/>
  <c r="S343" i="119"/>
  <c r="T343" i="119"/>
  <c r="U343" i="119"/>
  <c r="S344" i="119"/>
  <c r="T344" i="119"/>
  <c r="U344" i="119"/>
  <c r="S345" i="119"/>
  <c r="T345" i="119"/>
  <c r="U345" i="119"/>
  <c r="S346" i="119"/>
  <c r="T346" i="119"/>
  <c r="U346" i="119"/>
  <c r="S347" i="119"/>
  <c r="T347" i="119"/>
  <c r="U347" i="119"/>
  <c r="S348" i="119"/>
  <c r="T348" i="119"/>
  <c r="U348" i="119"/>
  <c r="S349" i="119"/>
  <c r="T349" i="119"/>
  <c r="U349" i="119"/>
  <c r="S350" i="119"/>
  <c r="T350" i="119"/>
  <c r="U350" i="119"/>
  <c r="S351" i="119"/>
  <c r="T351" i="119"/>
  <c r="U351" i="119"/>
  <c r="S352" i="119"/>
  <c r="T352" i="119"/>
  <c r="U352" i="119"/>
  <c r="S353" i="119"/>
  <c r="T353" i="119"/>
  <c r="U353" i="119"/>
  <c r="S354" i="119"/>
  <c r="T354" i="119"/>
  <c r="U354" i="119"/>
  <c r="S355" i="119"/>
  <c r="T355" i="119"/>
  <c r="U355" i="119"/>
  <c r="S356" i="119"/>
  <c r="T356" i="119"/>
  <c r="U356" i="119"/>
  <c r="S357" i="119"/>
  <c r="T357" i="119"/>
  <c r="U357" i="119"/>
  <c r="S358" i="119"/>
  <c r="T358" i="119"/>
  <c r="U358" i="119"/>
  <c r="S359" i="119"/>
  <c r="T359" i="119"/>
  <c r="U359" i="119"/>
  <c r="S360" i="119"/>
  <c r="T360" i="119"/>
  <c r="U360" i="119"/>
  <c r="S361" i="119"/>
  <c r="T361" i="119"/>
  <c r="U361" i="119"/>
  <c r="S362" i="119"/>
  <c r="T362" i="119"/>
  <c r="U362" i="119"/>
  <c r="S363" i="119"/>
  <c r="T363" i="119"/>
  <c r="U363" i="119"/>
  <c r="S364" i="119"/>
  <c r="T364" i="119"/>
  <c r="U364" i="119"/>
  <c r="S365" i="119"/>
  <c r="T365" i="119"/>
  <c r="U365" i="119"/>
  <c r="S366" i="119"/>
  <c r="T366" i="119"/>
  <c r="U366" i="119"/>
  <c r="S367" i="119"/>
  <c r="T367" i="119"/>
  <c r="U367" i="119"/>
  <c r="S368" i="119"/>
  <c r="T368" i="119"/>
  <c r="U368" i="119"/>
  <c r="S369" i="119"/>
  <c r="T369" i="119"/>
  <c r="U369" i="119"/>
  <c r="S370" i="119"/>
  <c r="T370" i="119"/>
  <c r="U370" i="119"/>
  <c r="S371" i="119"/>
  <c r="T371" i="119"/>
  <c r="U371" i="119"/>
  <c r="S372" i="119"/>
  <c r="T372" i="119"/>
  <c r="U372" i="119"/>
  <c r="S373" i="119"/>
  <c r="T373" i="119"/>
  <c r="U373" i="119"/>
  <c r="S374" i="119"/>
  <c r="T374" i="119"/>
  <c r="U374" i="119"/>
  <c r="S375" i="119"/>
  <c r="T375" i="119"/>
  <c r="U375" i="119"/>
  <c r="S376" i="119"/>
  <c r="T376" i="119"/>
  <c r="U376" i="119"/>
  <c r="S377" i="119"/>
  <c r="T377" i="119"/>
  <c r="U377" i="119"/>
  <c r="U10" i="119"/>
  <c r="T10" i="119"/>
  <c r="S10" i="119"/>
  <c r="J21" i="111"/>
  <c r="K21" i="111" s="1"/>
  <c r="J20" i="111"/>
  <c r="K20" i="111" s="1"/>
  <c r="K19" i="111"/>
  <c r="J19" i="111"/>
  <c r="J16" i="111"/>
  <c r="K16" i="111" s="1"/>
  <c r="J15" i="111"/>
  <c r="K15" i="111" s="1"/>
  <c r="J14" i="111"/>
  <c r="K14" i="111" s="1"/>
  <c r="J11" i="111"/>
  <c r="K11" i="111" s="1"/>
  <c r="J10" i="111"/>
  <c r="K10" i="111" s="1"/>
  <c r="K9" i="111"/>
  <c r="J9" i="111"/>
  <c r="H11" i="111"/>
  <c r="H10" i="111"/>
  <c r="H16" i="111"/>
  <c r="H15" i="111"/>
  <c r="H14" i="111"/>
  <c r="G16" i="111"/>
  <c r="G15" i="111"/>
  <c r="G14" i="111"/>
  <c r="G21" i="111"/>
  <c r="G20" i="111"/>
  <c r="C21" i="111"/>
  <c r="C20" i="111"/>
  <c r="D16" i="111"/>
  <c r="D15" i="111"/>
  <c r="D14" i="111"/>
  <c r="D11" i="111"/>
  <c r="D10" i="111"/>
  <c r="G11" i="111"/>
  <c r="G10" i="111"/>
  <c r="C16" i="111"/>
  <c r="C15" i="111"/>
  <c r="C11" i="111"/>
  <c r="C10" i="111"/>
  <c r="T10" i="95"/>
  <c r="T11" i="95"/>
  <c r="T12" i="95"/>
  <c r="T13" i="95"/>
  <c r="T14" i="95"/>
  <c r="T15" i="95"/>
  <c r="T16" i="95"/>
  <c r="T17" i="95"/>
  <c r="T18" i="95"/>
  <c r="T19" i="95"/>
  <c r="T20" i="95"/>
  <c r="T21" i="95"/>
  <c r="T22" i="95"/>
  <c r="T23" i="95"/>
  <c r="T24" i="95"/>
  <c r="T25" i="95"/>
  <c r="T26" i="95"/>
  <c r="T27" i="95"/>
  <c r="T28" i="95"/>
  <c r="T29" i="95"/>
  <c r="T30" i="95"/>
  <c r="T31" i="95"/>
  <c r="T32" i="95"/>
  <c r="T33" i="95"/>
  <c r="T34" i="95"/>
  <c r="T35" i="95"/>
  <c r="T36" i="95"/>
  <c r="T37" i="95"/>
  <c r="T38" i="95"/>
  <c r="T39" i="95"/>
  <c r="T40" i="95"/>
  <c r="T41" i="95"/>
  <c r="T42" i="95"/>
  <c r="T43" i="95"/>
  <c r="T44" i="95"/>
  <c r="T45" i="95"/>
  <c r="T46" i="95"/>
  <c r="T47" i="95"/>
  <c r="T48" i="95"/>
  <c r="T49" i="95"/>
  <c r="T50" i="95"/>
  <c r="T51" i="95"/>
  <c r="T52" i="95"/>
  <c r="T53" i="95"/>
  <c r="T54" i="95"/>
  <c r="T55" i="95"/>
  <c r="T56" i="95"/>
  <c r="T57" i="95"/>
  <c r="T58" i="95"/>
  <c r="T59" i="95"/>
  <c r="T60" i="95"/>
  <c r="T61" i="95"/>
  <c r="T62" i="95"/>
  <c r="T63" i="95"/>
  <c r="T64" i="95"/>
  <c r="T65" i="95"/>
  <c r="T66" i="95"/>
  <c r="T67" i="95"/>
  <c r="T68" i="95"/>
  <c r="T69" i="95"/>
  <c r="T70" i="95"/>
  <c r="T71" i="95"/>
  <c r="T72" i="95"/>
  <c r="T73" i="95"/>
  <c r="T74" i="95"/>
  <c r="T75" i="95"/>
  <c r="T76" i="95"/>
  <c r="T77" i="95"/>
  <c r="T78" i="95"/>
  <c r="T79" i="95"/>
  <c r="T80" i="95"/>
  <c r="T81" i="95"/>
  <c r="T82" i="95"/>
  <c r="T83" i="95"/>
  <c r="T84" i="95"/>
  <c r="T85" i="95"/>
  <c r="T86" i="95"/>
  <c r="T87" i="95"/>
  <c r="T88" i="95"/>
  <c r="T89" i="95"/>
  <c r="T90" i="95"/>
  <c r="T91" i="95"/>
  <c r="T92" i="95"/>
  <c r="T93" i="95"/>
  <c r="T94" i="95"/>
  <c r="T95" i="95"/>
  <c r="T96" i="95"/>
  <c r="T97" i="95"/>
  <c r="T98" i="95"/>
  <c r="T99" i="95"/>
  <c r="T100" i="95"/>
  <c r="T101" i="95"/>
  <c r="T102" i="95"/>
  <c r="T103" i="95"/>
  <c r="T104" i="95"/>
  <c r="T105" i="95"/>
  <c r="T106" i="95"/>
  <c r="T107" i="95"/>
  <c r="T108" i="95"/>
  <c r="T109" i="95"/>
  <c r="T110" i="95"/>
  <c r="T111" i="95"/>
  <c r="T112" i="95"/>
  <c r="T113" i="95"/>
  <c r="T114" i="95"/>
  <c r="T115" i="95"/>
  <c r="T116" i="95"/>
  <c r="T117" i="95"/>
  <c r="T118" i="95"/>
  <c r="T119" i="95"/>
  <c r="T120" i="95"/>
  <c r="T121" i="95"/>
  <c r="T122" i="95"/>
  <c r="T123" i="95"/>
  <c r="T124" i="95"/>
  <c r="T125" i="95"/>
  <c r="T126" i="95"/>
  <c r="T127" i="95"/>
  <c r="T128" i="95"/>
  <c r="T129" i="95"/>
  <c r="T130" i="95"/>
  <c r="T131" i="95"/>
  <c r="T132" i="95"/>
  <c r="T133" i="95"/>
  <c r="T134" i="95"/>
  <c r="T135" i="95"/>
  <c r="T136" i="95"/>
  <c r="T137" i="95"/>
  <c r="T138" i="95"/>
  <c r="T139" i="95"/>
  <c r="T140" i="95"/>
  <c r="T141" i="95"/>
  <c r="T142" i="95"/>
  <c r="T143" i="95"/>
  <c r="T144" i="95"/>
  <c r="T145" i="95"/>
  <c r="T146" i="95"/>
  <c r="T147" i="95"/>
  <c r="T148" i="95"/>
  <c r="T149" i="95"/>
  <c r="T150" i="95"/>
  <c r="T151" i="95"/>
  <c r="T152" i="95"/>
  <c r="T153" i="95"/>
  <c r="T154" i="95"/>
  <c r="T155" i="95"/>
  <c r="T156" i="95"/>
  <c r="T157" i="95"/>
  <c r="T158" i="95"/>
  <c r="T159" i="95"/>
  <c r="T160" i="95"/>
  <c r="T161" i="95"/>
  <c r="T162" i="95"/>
  <c r="T163" i="95"/>
  <c r="T164" i="95"/>
  <c r="T165" i="95"/>
  <c r="T166" i="95"/>
  <c r="T167" i="95"/>
  <c r="T168" i="95"/>
  <c r="T169" i="95"/>
  <c r="T170" i="95"/>
  <c r="T171" i="95"/>
  <c r="T172" i="95"/>
  <c r="T173" i="95"/>
  <c r="T174" i="95"/>
  <c r="T175" i="95"/>
  <c r="T176" i="95"/>
  <c r="T177" i="95"/>
  <c r="T178" i="95"/>
  <c r="T179" i="95"/>
  <c r="T180" i="95"/>
  <c r="T181" i="95"/>
  <c r="T182" i="95"/>
  <c r="T183" i="95"/>
  <c r="T184" i="95"/>
  <c r="T185" i="95"/>
  <c r="T186" i="95"/>
  <c r="T187" i="95"/>
  <c r="T188" i="95"/>
  <c r="T189" i="95"/>
  <c r="T190" i="95"/>
  <c r="T191" i="95"/>
  <c r="T192" i="95"/>
  <c r="T193" i="95"/>
  <c r="T194" i="95"/>
  <c r="T195" i="95"/>
  <c r="T196" i="95"/>
  <c r="T197" i="95"/>
  <c r="T198" i="95"/>
  <c r="T199" i="95"/>
  <c r="T200" i="95"/>
  <c r="T201" i="95"/>
  <c r="T202" i="95"/>
  <c r="T203" i="95"/>
  <c r="T204" i="95"/>
  <c r="T205" i="95"/>
  <c r="T206" i="95"/>
  <c r="T207" i="95"/>
  <c r="T208" i="95"/>
  <c r="T9" i="95"/>
  <c r="D22" i="132"/>
  <c r="C22" i="132"/>
  <c r="D21" i="132"/>
  <c r="C21" i="132"/>
  <c r="N9" i="112"/>
  <c r="N10" i="112"/>
  <c r="N11" i="112"/>
  <c r="N12" i="112"/>
  <c r="N13" i="112"/>
  <c r="N14" i="112"/>
  <c r="N15" i="112"/>
  <c r="N16" i="112"/>
  <c r="N17" i="112"/>
  <c r="N18" i="112"/>
  <c r="N19" i="112"/>
  <c r="N20" i="112"/>
  <c r="N21" i="112"/>
  <c r="N22" i="112"/>
  <c r="N23" i="112"/>
  <c r="N24" i="112"/>
  <c r="N25" i="112"/>
  <c r="N26" i="112"/>
  <c r="N27" i="112"/>
  <c r="N28" i="112"/>
  <c r="N29" i="112"/>
  <c r="N30" i="112"/>
  <c r="N31" i="112"/>
  <c r="N32" i="112"/>
  <c r="N33" i="112"/>
  <c r="N34" i="112"/>
  <c r="N35" i="112"/>
  <c r="N36" i="112"/>
  <c r="N37" i="112"/>
  <c r="N38" i="112"/>
  <c r="N39" i="112"/>
  <c r="N40" i="112"/>
  <c r="N41" i="112"/>
  <c r="N42" i="112"/>
  <c r="N43" i="112"/>
  <c r="N44" i="112"/>
  <c r="N45" i="112"/>
  <c r="N46" i="112"/>
  <c r="N47" i="112"/>
  <c r="N48" i="112"/>
  <c r="N49" i="112"/>
  <c r="N50" i="112"/>
  <c r="N51" i="112"/>
  <c r="N52" i="112"/>
  <c r="N53" i="112"/>
  <c r="N54" i="112"/>
  <c r="N55" i="112"/>
  <c r="N56" i="112"/>
  <c r="N57" i="112"/>
  <c r="N58" i="112"/>
  <c r="N59" i="112"/>
  <c r="N60" i="112"/>
  <c r="N61" i="112"/>
  <c r="N62" i="112"/>
  <c r="N63" i="112"/>
  <c r="N64" i="112"/>
  <c r="N65" i="112"/>
  <c r="N66" i="112"/>
  <c r="N67" i="112"/>
  <c r="N68" i="112"/>
  <c r="N69" i="112"/>
  <c r="N70" i="112"/>
  <c r="N71" i="112"/>
  <c r="N72" i="112"/>
  <c r="N73" i="112"/>
  <c r="N74" i="112"/>
  <c r="N75" i="112"/>
  <c r="N76" i="112"/>
  <c r="N77" i="112"/>
  <c r="N78" i="112"/>
  <c r="N79" i="112"/>
  <c r="N80" i="112"/>
  <c r="N81" i="112"/>
  <c r="N82" i="112"/>
  <c r="N83" i="112"/>
  <c r="N84" i="112"/>
  <c r="N85" i="112"/>
  <c r="N86" i="112"/>
  <c r="N87" i="112"/>
  <c r="N88" i="112"/>
  <c r="N89" i="112"/>
  <c r="N90" i="112"/>
  <c r="N91" i="112"/>
  <c r="N92" i="112"/>
  <c r="N93" i="112"/>
  <c r="N94" i="112"/>
  <c r="N95" i="112"/>
  <c r="N96" i="112"/>
  <c r="N97" i="112"/>
  <c r="N98" i="112"/>
  <c r="N99" i="112"/>
  <c r="N100" i="112"/>
  <c r="N101" i="112"/>
  <c r="N102" i="112"/>
  <c r="N103" i="112"/>
  <c r="N104" i="112"/>
  <c r="N105" i="112"/>
  <c r="N106" i="112"/>
  <c r="N107" i="112"/>
  <c r="N108" i="112"/>
  <c r="N109" i="112"/>
  <c r="N110" i="112"/>
  <c r="N111" i="112"/>
  <c r="N112" i="112"/>
  <c r="N113" i="112"/>
  <c r="N114" i="112"/>
  <c r="N115" i="112"/>
  <c r="N116" i="112"/>
  <c r="N117" i="112"/>
  <c r="N118" i="112"/>
  <c r="N119" i="112"/>
  <c r="N120" i="112"/>
  <c r="N121" i="112"/>
  <c r="N122" i="112"/>
  <c r="N123" i="112"/>
  <c r="N124" i="112"/>
  <c r="N125" i="112"/>
  <c r="N126" i="112"/>
  <c r="N127" i="112"/>
  <c r="N128" i="112"/>
  <c r="N129" i="112"/>
  <c r="N130" i="112"/>
  <c r="N131" i="112"/>
  <c r="N132" i="112"/>
  <c r="N133" i="112"/>
  <c r="N134" i="112"/>
  <c r="N135" i="112"/>
  <c r="N136" i="112"/>
  <c r="N137" i="112"/>
  <c r="N138" i="112"/>
  <c r="N139" i="112"/>
  <c r="N140" i="112"/>
  <c r="N141" i="112"/>
  <c r="N142" i="112"/>
  <c r="N143" i="112"/>
  <c r="N144" i="112"/>
  <c r="N145" i="112"/>
  <c r="N146" i="112"/>
  <c r="N147" i="112"/>
  <c r="N148" i="112"/>
  <c r="N149" i="112"/>
  <c r="N150" i="112"/>
  <c r="N151" i="112"/>
  <c r="N152" i="112"/>
  <c r="N153" i="112"/>
  <c r="N154" i="112"/>
  <c r="N155" i="112"/>
  <c r="N156" i="112"/>
  <c r="N157" i="112"/>
  <c r="N158" i="112"/>
  <c r="N159" i="112"/>
  <c r="N160" i="112"/>
  <c r="N161" i="112"/>
  <c r="N162" i="112"/>
  <c r="N163" i="112"/>
  <c r="N164" i="112"/>
  <c r="N165" i="112"/>
  <c r="N166" i="112"/>
  <c r="N167" i="112"/>
  <c r="N168" i="112"/>
  <c r="N169" i="112"/>
  <c r="N170" i="112"/>
  <c r="N171" i="112"/>
  <c r="N172" i="112"/>
  <c r="N173" i="112"/>
  <c r="N174" i="112"/>
  <c r="N175" i="112"/>
  <c r="N176" i="112"/>
  <c r="N177" i="112"/>
  <c r="N178" i="112"/>
  <c r="N179" i="112"/>
  <c r="N180" i="112"/>
  <c r="N181" i="112"/>
  <c r="N182" i="112"/>
  <c r="N183" i="112"/>
  <c r="N184" i="112"/>
  <c r="N185" i="112"/>
  <c r="N186" i="112"/>
  <c r="N187" i="112"/>
  <c r="N188" i="112"/>
  <c r="N189" i="112"/>
  <c r="N190" i="112"/>
  <c r="N191" i="112"/>
  <c r="N192" i="112"/>
  <c r="N193" i="112"/>
  <c r="N194" i="112"/>
  <c r="N195" i="112"/>
  <c r="N196" i="112"/>
  <c r="N197" i="112"/>
  <c r="N198" i="112"/>
  <c r="N199" i="112"/>
  <c r="N200" i="112"/>
  <c r="N201" i="112"/>
  <c r="N202" i="112"/>
  <c r="N203" i="112"/>
  <c r="N204" i="112"/>
  <c r="N205" i="112"/>
  <c r="N206" i="112"/>
  <c r="N207" i="112"/>
  <c r="N208" i="112"/>
  <c r="N209" i="112"/>
  <c r="N210" i="112"/>
  <c r="N211" i="112"/>
  <c r="N212" i="112"/>
  <c r="N213" i="112"/>
  <c r="N214" i="112"/>
  <c r="N215" i="112"/>
  <c r="N216" i="112"/>
  <c r="N217" i="112"/>
  <c r="N218" i="112"/>
  <c r="N219" i="112"/>
  <c r="N220" i="112"/>
  <c r="N221" i="112"/>
  <c r="N222" i="112"/>
  <c r="N223" i="112"/>
  <c r="N224" i="112"/>
  <c r="N225" i="112"/>
  <c r="N226" i="112"/>
  <c r="N227" i="112"/>
  <c r="N228" i="112"/>
  <c r="N229" i="112"/>
  <c r="N230" i="112"/>
  <c r="N231" i="112"/>
  <c r="N232" i="112"/>
  <c r="N233" i="112"/>
  <c r="N234" i="112"/>
  <c r="N235" i="112"/>
  <c r="N236" i="112"/>
  <c r="N237" i="112"/>
  <c r="N238" i="112"/>
  <c r="N239" i="112"/>
  <c r="N240" i="112"/>
  <c r="N241" i="112"/>
  <c r="N242" i="112"/>
  <c r="N243" i="112"/>
  <c r="N244" i="112"/>
  <c r="N245" i="112"/>
  <c r="N246" i="112"/>
  <c r="N247" i="112"/>
  <c r="N248" i="112"/>
  <c r="N249" i="112"/>
  <c r="N250" i="112"/>
  <c r="N251" i="112"/>
  <c r="N252" i="112"/>
  <c r="N253" i="112"/>
  <c r="N254" i="112"/>
  <c r="N255" i="112"/>
  <c r="N256" i="112"/>
  <c r="N257" i="112"/>
  <c r="N258" i="112"/>
  <c r="N259" i="112"/>
  <c r="N260" i="112"/>
  <c r="N261" i="112"/>
  <c r="N262" i="112"/>
  <c r="N263" i="112"/>
  <c r="N264" i="112"/>
  <c r="N265" i="112"/>
  <c r="N266" i="112"/>
  <c r="N267" i="112"/>
  <c r="N268" i="112"/>
  <c r="N269" i="112"/>
  <c r="N270" i="112"/>
  <c r="N271" i="112"/>
  <c r="N272" i="112"/>
  <c r="N273" i="112"/>
  <c r="N274" i="112"/>
  <c r="N275" i="112"/>
  <c r="N276" i="112"/>
  <c r="N277" i="112"/>
  <c r="N278" i="112"/>
  <c r="N279" i="112"/>
  <c r="N280" i="112"/>
  <c r="N281" i="112"/>
  <c r="N282" i="112"/>
  <c r="N283" i="112"/>
  <c r="N284" i="112"/>
  <c r="N285" i="112"/>
  <c r="N286" i="112"/>
  <c r="N287" i="112"/>
  <c r="N288" i="112"/>
  <c r="N289" i="112"/>
  <c r="N290" i="112"/>
  <c r="N291" i="112"/>
  <c r="N292" i="112"/>
  <c r="N293" i="112"/>
  <c r="N294" i="112"/>
  <c r="N295" i="112"/>
  <c r="N296" i="112"/>
  <c r="N297" i="112"/>
  <c r="N298" i="112"/>
  <c r="N299" i="112"/>
  <c r="N300" i="112"/>
  <c r="N301" i="112"/>
  <c r="N302" i="112"/>
  <c r="N303" i="112"/>
  <c r="N304" i="112"/>
  <c r="N305" i="112"/>
  <c r="N306" i="112"/>
  <c r="N307" i="112"/>
  <c r="N308" i="112"/>
  <c r="N309" i="112"/>
  <c r="N310" i="112"/>
  <c r="N311" i="112"/>
  <c r="N312" i="112"/>
  <c r="N313" i="112"/>
  <c r="N314" i="112"/>
  <c r="N315" i="112"/>
  <c r="N316" i="112"/>
  <c r="N317" i="112"/>
  <c r="N318" i="112"/>
  <c r="N319" i="112"/>
  <c r="N320" i="112"/>
  <c r="N321" i="112"/>
  <c r="N322" i="112"/>
  <c r="N323" i="112"/>
  <c r="N324" i="112"/>
  <c r="N325" i="112"/>
  <c r="N326" i="112"/>
  <c r="N327" i="112"/>
  <c r="N328" i="112"/>
  <c r="N329" i="112"/>
  <c r="N330" i="112"/>
  <c r="N331" i="112"/>
  <c r="N332" i="112"/>
  <c r="N333" i="112"/>
  <c r="N334" i="112"/>
  <c r="N335" i="112"/>
  <c r="N336" i="112"/>
  <c r="N337" i="112"/>
  <c r="N338" i="112"/>
  <c r="N339" i="112"/>
  <c r="N340" i="112"/>
  <c r="N341" i="112"/>
  <c r="N342" i="112"/>
  <c r="N343" i="112"/>
  <c r="N344" i="112"/>
  <c r="N345" i="112"/>
  <c r="N346" i="112"/>
  <c r="N347" i="112"/>
  <c r="N348" i="112"/>
  <c r="N349" i="112"/>
  <c r="N350" i="112"/>
  <c r="N351" i="112"/>
  <c r="N352" i="112"/>
  <c r="N353" i="112"/>
  <c r="N354" i="112"/>
  <c r="N355" i="112"/>
  <c r="N356" i="112"/>
  <c r="N357" i="112"/>
  <c r="N358" i="112"/>
  <c r="N359" i="112"/>
  <c r="N360" i="112"/>
  <c r="N361" i="112"/>
  <c r="N362" i="112"/>
  <c r="N363" i="112"/>
  <c r="N364" i="112"/>
  <c r="N365" i="112"/>
  <c r="N366" i="112"/>
  <c r="N367" i="112"/>
  <c r="N368" i="112"/>
  <c r="N369" i="112"/>
  <c r="N370" i="112"/>
  <c r="N371" i="112"/>
  <c r="N372" i="112"/>
  <c r="N373" i="112"/>
  <c r="N374" i="112"/>
  <c r="N375" i="112"/>
  <c r="N8" i="112"/>
  <c r="C20" i="134"/>
  <c r="C19" i="134"/>
  <c r="C18" i="134"/>
  <c r="C17" i="134"/>
  <c r="B20" i="134"/>
  <c r="B19" i="134"/>
  <c r="B18" i="134"/>
  <c r="B17" i="134"/>
  <c r="C23" i="29" l="1"/>
  <c r="C22" i="29"/>
  <c r="C21" i="29"/>
  <c r="F4" i="15"/>
  <c r="H7" i="18"/>
  <c r="I7" i="18"/>
  <c r="H8" i="18"/>
  <c r="I8" i="18"/>
  <c r="H9" i="18"/>
  <c r="I9" i="18"/>
  <c r="H10" i="18"/>
  <c r="I10" i="18"/>
  <c r="H11" i="18"/>
  <c r="I11" i="18"/>
  <c r="H12" i="18"/>
  <c r="I12" i="18"/>
  <c r="H13" i="18"/>
  <c r="I13" i="18"/>
  <c r="H14" i="18"/>
  <c r="I14" i="18"/>
  <c r="H15" i="18"/>
  <c r="I15" i="18"/>
  <c r="H16" i="18"/>
  <c r="I16" i="18"/>
  <c r="H17" i="18"/>
  <c r="I17" i="18"/>
  <c r="H18" i="18"/>
  <c r="I18" i="18"/>
  <c r="H19" i="18"/>
  <c r="I19" i="18"/>
  <c r="H20" i="18"/>
  <c r="I20" i="18"/>
  <c r="H21" i="18"/>
  <c r="I21" i="18"/>
  <c r="H22" i="18"/>
  <c r="I22" i="18"/>
  <c r="H23" i="18"/>
  <c r="I23" i="18"/>
  <c r="H24" i="18"/>
  <c r="I24" i="18"/>
  <c r="H25" i="18"/>
  <c r="I25" i="18"/>
  <c r="H26" i="18"/>
  <c r="I26" i="18"/>
  <c r="H27" i="18"/>
  <c r="I27" i="18"/>
  <c r="H28" i="18"/>
  <c r="I28" i="18"/>
  <c r="H29" i="18"/>
  <c r="I29" i="18"/>
  <c r="H30" i="18"/>
  <c r="I30" i="18"/>
  <c r="H31" i="18"/>
  <c r="I31" i="18"/>
  <c r="H32" i="18"/>
  <c r="I32" i="18"/>
  <c r="H33" i="18"/>
  <c r="I33" i="18"/>
  <c r="H34" i="18"/>
  <c r="I34" i="18"/>
  <c r="H35" i="18"/>
  <c r="I35" i="18"/>
  <c r="H36" i="18"/>
  <c r="I36" i="18"/>
  <c r="H37" i="18"/>
  <c r="I37" i="18"/>
  <c r="H38" i="18"/>
  <c r="I38" i="18"/>
  <c r="H39" i="18"/>
  <c r="I39" i="18"/>
  <c r="H40" i="18"/>
  <c r="I40" i="18"/>
  <c r="H41" i="18"/>
  <c r="I41" i="18"/>
  <c r="H42" i="18"/>
  <c r="I42" i="18"/>
  <c r="H43" i="18"/>
  <c r="I43" i="18"/>
  <c r="H44" i="18"/>
  <c r="I44" i="18"/>
  <c r="H45" i="18"/>
  <c r="I45" i="18"/>
  <c r="H46" i="18"/>
  <c r="I46" i="18"/>
  <c r="H47" i="18"/>
  <c r="I47" i="18"/>
  <c r="H48" i="18"/>
  <c r="I48" i="18"/>
  <c r="H49" i="18"/>
  <c r="I49" i="18"/>
  <c r="H50" i="18"/>
  <c r="I50" i="18"/>
  <c r="H51" i="18"/>
  <c r="I51" i="18"/>
  <c r="H52" i="18"/>
  <c r="I52" i="18"/>
  <c r="H53" i="18"/>
  <c r="I53" i="18"/>
  <c r="H54" i="18"/>
  <c r="I54" i="18"/>
  <c r="H55" i="18"/>
  <c r="I55" i="18"/>
  <c r="H56" i="18"/>
  <c r="I56" i="18"/>
  <c r="H57" i="18"/>
  <c r="I57" i="18"/>
  <c r="H58" i="18"/>
  <c r="I58" i="18"/>
  <c r="H59" i="18"/>
  <c r="I59" i="18"/>
  <c r="H60" i="18"/>
  <c r="I60" i="18"/>
  <c r="H61" i="18"/>
  <c r="I61" i="18"/>
  <c r="H62" i="18"/>
  <c r="I62" i="18"/>
  <c r="H63" i="18"/>
  <c r="I63" i="18"/>
  <c r="H64" i="18"/>
  <c r="I64" i="18"/>
  <c r="H65" i="18"/>
  <c r="I65" i="18"/>
  <c r="H66" i="18"/>
  <c r="I66" i="18"/>
  <c r="H67" i="18"/>
  <c r="I67" i="18"/>
  <c r="H68" i="18"/>
  <c r="I68" i="18"/>
  <c r="H69" i="18"/>
  <c r="I69" i="18"/>
  <c r="H70" i="18"/>
  <c r="I70" i="18"/>
  <c r="H71" i="18"/>
  <c r="I71" i="18"/>
  <c r="H72" i="18"/>
  <c r="I72" i="18"/>
  <c r="H73" i="18"/>
  <c r="I73" i="18"/>
  <c r="H74" i="18"/>
  <c r="I74" i="18"/>
  <c r="H75" i="18"/>
  <c r="I75" i="18"/>
  <c r="H76" i="18"/>
  <c r="I76" i="18"/>
  <c r="H77" i="18"/>
  <c r="I77" i="18"/>
  <c r="H78" i="18"/>
  <c r="I78" i="18"/>
  <c r="H79" i="18"/>
  <c r="I79" i="18"/>
  <c r="H80" i="18"/>
  <c r="I80" i="18"/>
  <c r="H81" i="18"/>
  <c r="I81" i="18"/>
  <c r="H82" i="18"/>
  <c r="I82" i="18"/>
  <c r="H83" i="18"/>
  <c r="I83" i="18"/>
  <c r="H84" i="18"/>
  <c r="I84" i="18"/>
  <c r="H85" i="18"/>
  <c r="I85" i="18"/>
  <c r="H86" i="18"/>
  <c r="I86" i="18"/>
  <c r="H87" i="18"/>
  <c r="I87" i="18"/>
  <c r="H88" i="18"/>
  <c r="I88" i="18"/>
  <c r="H89" i="18"/>
  <c r="I89" i="18"/>
  <c r="H90" i="18"/>
  <c r="I90" i="18"/>
  <c r="H91" i="18"/>
  <c r="I91" i="18"/>
  <c r="H92" i="18"/>
  <c r="I92" i="18"/>
  <c r="H93" i="18"/>
  <c r="I93" i="18"/>
  <c r="H94" i="18"/>
  <c r="I94" i="18"/>
  <c r="H95" i="18"/>
  <c r="I95" i="18"/>
  <c r="H96" i="18"/>
  <c r="I96" i="18"/>
  <c r="H97" i="18"/>
  <c r="I97" i="18"/>
  <c r="H98" i="18"/>
  <c r="I98" i="18"/>
  <c r="H99" i="18"/>
  <c r="I99" i="18"/>
  <c r="H100" i="18"/>
  <c r="I100" i="18"/>
  <c r="H101" i="18"/>
  <c r="I101" i="18"/>
  <c r="H102" i="18"/>
  <c r="I102" i="18"/>
  <c r="H103" i="18"/>
  <c r="I103" i="18"/>
  <c r="H104" i="18"/>
  <c r="I104" i="18"/>
  <c r="H105" i="18"/>
  <c r="I105" i="18"/>
  <c r="H106" i="18"/>
  <c r="I106" i="18"/>
  <c r="H107" i="18"/>
  <c r="I107" i="18"/>
  <c r="H108" i="18"/>
  <c r="I108" i="18"/>
  <c r="H109" i="18"/>
  <c r="I109" i="18"/>
  <c r="H110" i="18"/>
  <c r="I110" i="18"/>
  <c r="H111" i="18"/>
  <c r="I111" i="18"/>
  <c r="H112" i="18"/>
  <c r="I112" i="18"/>
  <c r="H113" i="18"/>
  <c r="I113" i="18"/>
  <c r="H114" i="18"/>
  <c r="I114" i="18"/>
  <c r="H115" i="18"/>
  <c r="I115" i="18"/>
  <c r="H116" i="18"/>
  <c r="I116" i="18"/>
  <c r="H117" i="18"/>
  <c r="I117" i="18"/>
  <c r="H118" i="18"/>
  <c r="I118" i="18"/>
  <c r="H119" i="18"/>
  <c r="I119" i="18"/>
  <c r="H120" i="18"/>
  <c r="I120" i="18"/>
  <c r="H121" i="18"/>
  <c r="I121" i="18"/>
  <c r="H122" i="18"/>
  <c r="I122" i="18"/>
  <c r="H123" i="18"/>
  <c r="I123" i="18"/>
  <c r="H124" i="18"/>
  <c r="I124" i="18"/>
  <c r="H125" i="18"/>
  <c r="I125" i="18"/>
  <c r="H126" i="18"/>
  <c r="I126" i="18"/>
  <c r="H127" i="18"/>
  <c r="I127" i="18"/>
  <c r="H128" i="18"/>
  <c r="I128" i="18"/>
  <c r="H129" i="18"/>
  <c r="I129" i="18"/>
  <c r="H130" i="18"/>
  <c r="I130" i="18"/>
  <c r="H131" i="18"/>
  <c r="I131" i="18"/>
  <c r="H132" i="18"/>
  <c r="I132" i="18"/>
  <c r="H133" i="18"/>
  <c r="I133" i="18"/>
  <c r="H134" i="18"/>
  <c r="I134" i="18"/>
  <c r="H135" i="18"/>
  <c r="I135" i="18"/>
  <c r="H136" i="18"/>
  <c r="I136" i="18"/>
  <c r="H137" i="18"/>
  <c r="I137" i="18"/>
  <c r="H138" i="18"/>
  <c r="I138" i="18"/>
  <c r="H139" i="18"/>
  <c r="I139" i="18"/>
  <c r="H140" i="18"/>
  <c r="I140" i="18"/>
  <c r="H141" i="18"/>
  <c r="I141" i="18"/>
  <c r="H142" i="18"/>
  <c r="I142" i="18"/>
  <c r="H143" i="18"/>
  <c r="I143" i="18"/>
  <c r="H144" i="18"/>
  <c r="I144" i="18"/>
  <c r="H145" i="18"/>
  <c r="I145" i="18"/>
  <c r="H146" i="18"/>
  <c r="I146" i="18"/>
  <c r="H147" i="18"/>
  <c r="I147" i="18"/>
  <c r="H148" i="18"/>
  <c r="I148" i="18"/>
  <c r="H149" i="18"/>
  <c r="I149" i="18"/>
  <c r="H150" i="18"/>
  <c r="I150" i="18"/>
  <c r="H151" i="18"/>
  <c r="I151" i="18"/>
  <c r="H152" i="18"/>
  <c r="I152" i="18"/>
  <c r="H153" i="18"/>
  <c r="I153" i="18"/>
  <c r="H154" i="18"/>
  <c r="I154" i="18"/>
  <c r="H155" i="18"/>
  <c r="I155" i="18"/>
  <c r="H156" i="18"/>
  <c r="I156" i="18"/>
  <c r="H157" i="18"/>
  <c r="I157" i="18"/>
  <c r="H158" i="18"/>
  <c r="I158" i="18"/>
  <c r="H159" i="18"/>
  <c r="I159" i="18"/>
  <c r="H160" i="18"/>
  <c r="I160" i="18"/>
  <c r="H161" i="18"/>
  <c r="I161" i="18"/>
  <c r="H162" i="18"/>
  <c r="I162" i="18"/>
  <c r="H163" i="18"/>
  <c r="I163" i="18"/>
  <c r="H164" i="18"/>
  <c r="I164" i="18"/>
  <c r="H165" i="18"/>
  <c r="I165" i="18"/>
  <c r="H166" i="18"/>
  <c r="I166" i="18"/>
  <c r="H167" i="18"/>
  <c r="I167" i="18"/>
  <c r="H168" i="18"/>
  <c r="I168" i="18"/>
  <c r="H169" i="18"/>
  <c r="I169" i="18"/>
  <c r="H170" i="18"/>
  <c r="I170" i="18"/>
  <c r="H171" i="18"/>
  <c r="I171" i="18"/>
  <c r="H172" i="18"/>
  <c r="I172" i="18"/>
  <c r="H173" i="18"/>
  <c r="I173" i="18"/>
  <c r="H174" i="18"/>
  <c r="I174" i="18"/>
  <c r="H175" i="18"/>
  <c r="I175" i="18"/>
  <c r="H176" i="18"/>
  <c r="I176" i="18"/>
  <c r="H177" i="18"/>
  <c r="I177" i="18"/>
  <c r="H178" i="18"/>
  <c r="I178" i="18"/>
  <c r="H179" i="18"/>
  <c r="I179" i="18"/>
  <c r="H180" i="18"/>
  <c r="I180" i="18"/>
  <c r="H181" i="18"/>
  <c r="I181" i="18"/>
  <c r="H182" i="18"/>
  <c r="I182" i="18"/>
  <c r="H183" i="18"/>
  <c r="I183" i="18"/>
  <c r="H184" i="18"/>
  <c r="I184" i="18"/>
  <c r="H185" i="18"/>
  <c r="I185" i="18"/>
  <c r="H186" i="18"/>
  <c r="I186" i="18"/>
  <c r="H187" i="18"/>
  <c r="I187" i="18"/>
  <c r="H188" i="18"/>
  <c r="I188" i="18"/>
  <c r="H189" i="18"/>
  <c r="I189" i="18"/>
  <c r="H190" i="18"/>
  <c r="I190" i="18"/>
  <c r="H191" i="18"/>
  <c r="I191" i="18"/>
  <c r="H192" i="18"/>
  <c r="I192" i="18"/>
  <c r="H193" i="18"/>
  <c r="I193" i="18"/>
  <c r="H194" i="18"/>
  <c r="I194" i="18"/>
  <c r="H195" i="18"/>
  <c r="I195" i="18"/>
  <c r="H196" i="18"/>
  <c r="I196" i="18"/>
  <c r="H197" i="18"/>
  <c r="I197" i="18"/>
  <c r="H198" i="18"/>
  <c r="I198" i="18"/>
  <c r="H199" i="18"/>
  <c r="I199" i="18"/>
  <c r="H200" i="18"/>
  <c r="I200" i="18"/>
  <c r="H201" i="18"/>
  <c r="I201" i="18"/>
  <c r="H202" i="18"/>
  <c r="I202" i="18"/>
  <c r="H203" i="18"/>
  <c r="I203" i="18"/>
  <c r="H204" i="18"/>
  <c r="I204" i="18"/>
  <c r="H205" i="18"/>
  <c r="I205" i="18"/>
  <c r="H6" i="18"/>
  <c r="I6" i="18"/>
  <c r="C208" i="13"/>
  <c r="D208" i="13"/>
  <c r="E208" i="13"/>
  <c r="F208" i="13"/>
  <c r="G208" i="13"/>
  <c r="C209" i="13"/>
  <c r="D209" i="13"/>
  <c r="E209" i="13"/>
  <c r="F209" i="13"/>
  <c r="G209" i="13"/>
  <c r="C210" i="13"/>
  <c r="D210" i="13"/>
  <c r="E210" i="13"/>
  <c r="F210" i="13"/>
  <c r="G210" i="13"/>
  <c r="C211" i="13"/>
  <c r="D211" i="13"/>
  <c r="E211" i="13"/>
  <c r="F211" i="13"/>
  <c r="G211" i="13"/>
  <c r="B211" i="13"/>
  <c r="B210" i="13"/>
  <c r="B209" i="13"/>
  <c r="B208" i="13"/>
  <c r="B22" i="131"/>
  <c r="C21" i="131"/>
  <c r="D21" i="131" s="1"/>
  <c r="D20" i="131"/>
  <c r="D16" i="131"/>
  <c r="D15" i="131"/>
  <c r="D13" i="131"/>
  <c r="D12" i="131"/>
  <c r="D11" i="131"/>
  <c r="C13" i="131"/>
  <c r="B13" i="131"/>
  <c r="C12" i="131"/>
  <c r="O10" i="130"/>
  <c r="O11" i="130"/>
  <c r="O12" i="130"/>
  <c r="O13" i="130"/>
  <c r="O14" i="130"/>
  <c r="O15" i="130"/>
  <c r="O16" i="130"/>
  <c r="O17" i="130"/>
  <c r="O18" i="130"/>
  <c r="O19" i="130"/>
  <c r="O20" i="130"/>
  <c r="O21" i="130"/>
  <c r="O22" i="130"/>
  <c r="O23" i="130"/>
  <c r="O24" i="130"/>
  <c r="O25" i="130"/>
  <c r="O26" i="130"/>
  <c r="O27" i="130"/>
  <c r="O28" i="130"/>
  <c r="O29" i="130"/>
  <c r="O30" i="130"/>
  <c r="O31" i="130"/>
  <c r="O32" i="130"/>
  <c r="O33" i="130"/>
  <c r="O34" i="130"/>
  <c r="O35" i="130"/>
  <c r="O36" i="130"/>
  <c r="O37" i="130"/>
  <c r="O38" i="130"/>
  <c r="O39" i="130"/>
  <c r="O40" i="130"/>
  <c r="O41" i="130"/>
  <c r="O42" i="130"/>
  <c r="O43" i="130"/>
  <c r="O44" i="130"/>
  <c r="O45" i="130"/>
  <c r="O46" i="130"/>
  <c r="O47" i="130"/>
  <c r="O48" i="130"/>
  <c r="O49" i="130"/>
  <c r="O50" i="130"/>
  <c r="O51" i="130"/>
  <c r="O52" i="130"/>
  <c r="O53" i="130"/>
  <c r="O54" i="130"/>
  <c r="O55" i="130"/>
  <c r="O56" i="130"/>
  <c r="O57" i="130"/>
  <c r="O58" i="130"/>
  <c r="O59" i="130"/>
  <c r="O60" i="130"/>
  <c r="O61" i="130"/>
  <c r="O62" i="130"/>
  <c r="O63" i="130"/>
  <c r="O64" i="130"/>
  <c r="O65" i="130"/>
  <c r="O66" i="130"/>
  <c r="O67" i="130"/>
  <c r="O68" i="130"/>
  <c r="O69" i="130"/>
  <c r="O70" i="130"/>
  <c r="O71" i="130"/>
  <c r="O72" i="130"/>
  <c r="O73" i="130"/>
  <c r="O74" i="130"/>
  <c r="O75" i="130"/>
  <c r="O76" i="130"/>
  <c r="O77" i="130"/>
  <c r="O78" i="130"/>
  <c r="O79" i="130"/>
  <c r="O80" i="130"/>
  <c r="O81" i="130"/>
  <c r="O82" i="130"/>
  <c r="O83" i="130"/>
  <c r="O84" i="130"/>
  <c r="O85" i="130"/>
  <c r="O86" i="130"/>
  <c r="O87" i="130"/>
  <c r="O88" i="130"/>
  <c r="O89" i="130"/>
  <c r="O90" i="130"/>
  <c r="O91" i="130"/>
  <c r="O92" i="130"/>
  <c r="O93" i="130"/>
  <c r="O94" i="130"/>
  <c r="O95" i="130"/>
  <c r="O96" i="130"/>
  <c r="O97" i="130"/>
  <c r="O98" i="130"/>
  <c r="O99" i="130"/>
  <c r="O100" i="130"/>
  <c r="O101" i="130"/>
  <c r="O102" i="130"/>
  <c r="O103" i="130"/>
  <c r="O104" i="130"/>
  <c r="O105" i="130"/>
  <c r="O106" i="130"/>
  <c r="O107" i="130"/>
  <c r="O108" i="130"/>
  <c r="O109" i="130"/>
  <c r="O110" i="130"/>
  <c r="O111" i="130"/>
  <c r="O112" i="130"/>
  <c r="O113" i="130"/>
  <c r="O114" i="130"/>
  <c r="O115" i="130"/>
  <c r="O116" i="130"/>
  <c r="O117" i="130"/>
  <c r="O118" i="130"/>
  <c r="O119" i="130"/>
  <c r="O120" i="130"/>
  <c r="O121" i="130"/>
  <c r="O122" i="130"/>
  <c r="O123" i="130"/>
  <c r="O124" i="130"/>
  <c r="O125" i="130"/>
  <c r="O126" i="130"/>
  <c r="O127" i="130"/>
  <c r="O128" i="130"/>
  <c r="O129" i="130"/>
  <c r="O130" i="130"/>
  <c r="O131" i="130"/>
  <c r="O132" i="130"/>
  <c r="O133" i="130"/>
  <c r="O134" i="130"/>
  <c r="O135" i="130"/>
  <c r="O136" i="130"/>
  <c r="O137" i="130"/>
  <c r="O138" i="130"/>
  <c r="O139" i="130"/>
  <c r="O140" i="130"/>
  <c r="O141" i="130"/>
  <c r="O142" i="130"/>
  <c r="O143" i="130"/>
  <c r="O144" i="130"/>
  <c r="O145" i="130"/>
  <c r="O146" i="130"/>
  <c r="O147" i="130"/>
  <c r="O148" i="130"/>
  <c r="O149" i="130"/>
  <c r="O150" i="130"/>
  <c r="O151" i="130"/>
  <c r="O152" i="130"/>
  <c r="O153" i="130"/>
  <c r="O154" i="130"/>
  <c r="O155" i="130"/>
  <c r="O156" i="130"/>
  <c r="O157" i="130"/>
  <c r="O158" i="130"/>
  <c r="O159" i="130"/>
  <c r="O160" i="130"/>
  <c r="O161" i="130"/>
  <c r="O162" i="130"/>
  <c r="O163" i="130"/>
  <c r="O164" i="130"/>
  <c r="O165" i="130"/>
  <c r="O166" i="130"/>
  <c r="O167" i="130"/>
  <c r="O168" i="130"/>
  <c r="O169" i="130"/>
  <c r="O170" i="130"/>
  <c r="O171" i="130"/>
  <c r="O172" i="130"/>
  <c r="O173" i="130"/>
  <c r="O174" i="130"/>
  <c r="O175" i="130"/>
  <c r="O176" i="130"/>
  <c r="O177" i="130"/>
  <c r="O178" i="130"/>
  <c r="O179" i="130"/>
  <c r="O180" i="130"/>
  <c r="O181" i="130"/>
  <c r="O182" i="130"/>
  <c r="O183" i="130"/>
  <c r="O184" i="130"/>
  <c r="O185" i="130"/>
  <c r="O186" i="130"/>
  <c r="O187" i="130"/>
  <c r="O188" i="130"/>
  <c r="O189" i="130"/>
  <c r="O190" i="130"/>
  <c r="O191" i="130"/>
  <c r="O192" i="130"/>
  <c r="O193" i="130"/>
  <c r="O194" i="130"/>
  <c r="O195" i="130"/>
  <c r="O196" i="130"/>
  <c r="O197" i="130"/>
  <c r="O198" i="130"/>
  <c r="O199" i="130"/>
  <c r="O200" i="130"/>
  <c r="O201" i="130"/>
  <c r="O202" i="130"/>
  <c r="O203" i="130"/>
  <c r="O204" i="130"/>
  <c r="O205" i="130"/>
  <c r="O206" i="130"/>
  <c r="O207" i="130"/>
  <c r="O208" i="130"/>
  <c r="O209" i="130"/>
  <c r="O210" i="130"/>
  <c r="O211" i="130"/>
  <c r="O212" i="130"/>
  <c r="O213" i="130"/>
  <c r="O214" i="130"/>
  <c r="O215" i="130"/>
  <c r="O216" i="130"/>
  <c r="O217" i="130"/>
  <c r="O218" i="130"/>
  <c r="O219" i="130"/>
  <c r="O220" i="130"/>
  <c r="O221" i="130"/>
  <c r="O222" i="130"/>
  <c r="O223" i="130"/>
  <c r="O224" i="130"/>
  <c r="O225" i="130"/>
  <c r="O226" i="130"/>
  <c r="O227" i="130"/>
  <c r="O228" i="130"/>
  <c r="O229" i="130"/>
  <c r="O230" i="130"/>
  <c r="O231" i="130"/>
  <c r="O232" i="130"/>
  <c r="O233" i="130"/>
  <c r="O234" i="130"/>
  <c r="O235" i="130"/>
  <c r="O236" i="130"/>
  <c r="O237" i="130"/>
  <c r="O238" i="130"/>
  <c r="O239" i="130"/>
  <c r="O240" i="130"/>
  <c r="O241" i="130"/>
  <c r="O242" i="130"/>
  <c r="O243" i="130"/>
  <c r="O244" i="130"/>
  <c r="O245" i="130"/>
  <c r="O246" i="130"/>
  <c r="O247" i="130"/>
  <c r="O248" i="130"/>
  <c r="O249" i="130"/>
  <c r="O250" i="130"/>
  <c r="O251" i="130"/>
  <c r="O252" i="130"/>
  <c r="O253" i="130"/>
  <c r="O254" i="130"/>
  <c r="O255" i="130"/>
  <c r="O256" i="130"/>
  <c r="O257" i="130"/>
  <c r="O258" i="130"/>
  <c r="O259" i="130"/>
  <c r="O260" i="130"/>
  <c r="O261" i="130"/>
  <c r="O262" i="130"/>
  <c r="O263" i="130"/>
  <c r="O264" i="130"/>
  <c r="O265" i="130"/>
  <c r="O266" i="130"/>
  <c r="O267" i="130"/>
  <c r="O268" i="130"/>
  <c r="O269" i="130"/>
  <c r="O270" i="130"/>
  <c r="O271" i="130"/>
  <c r="O272" i="130"/>
  <c r="O273" i="130"/>
  <c r="O274" i="130"/>
  <c r="O275" i="130"/>
  <c r="O276" i="130"/>
  <c r="O277" i="130"/>
  <c r="O278" i="130"/>
  <c r="O279" i="130"/>
  <c r="O280" i="130"/>
  <c r="O281" i="130"/>
  <c r="O282" i="130"/>
  <c r="O283" i="130"/>
  <c r="O284" i="130"/>
  <c r="O285" i="130"/>
  <c r="O286" i="130"/>
  <c r="O287" i="130"/>
  <c r="O288" i="130"/>
  <c r="O289" i="130"/>
  <c r="O290" i="130"/>
  <c r="O291" i="130"/>
  <c r="O292" i="130"/>
  <c r="O293" i="130"/>
  <c r="O294" i="130"/>
  <c r="O295" i="130"/>
  <c r="O296" i="130"/>
  <c r="O297" i="130"/>
  <c r="O298" i="130"/>
  <c r="O299" i="130"/>
  <c r="O300" i="130"/>
  <c r="O301" i="130"/>
  <c r="O302" i="130"/>
  <c r="O303" i="130"/>
  <c r="O304" i="130"/>
  <c r="O305" i="130"/>
  <c r="O306" i="130"/>
  <c r="O307" i="130"/>
  <c r="O308" i="130"/>
  <c r="O309" i="130"/>
  <c r="O310" i="130"/>
  <c r="O311" i="130"/>
  <c r="O312" i="130"/>
  <c r="O313" i="130"/>
  <c r="O314" i="130"/>
  <c r="O315" i="130"/>
  <c r="O316" i="130"/>
  <c r="O317" i="130"/>
  <c r="O318" i="130"/>
  <c r="O319" i="130"/>
  <c r="O320" i="130"/>
  <c r="O321" i="130"/>
  <c r="O322" i="130"/>
  <c r="O323" i="130"/>
  <c r="O324" i="130"/>
  <c r="O325" i="130"/>
  <c r="O326" i="130"/>
  <c r="O327" i="130"/>
  <c r="O328" i="130"/>
  <c r="O329" i="130"/>
  <c r="O330" i="130"/>
  <c r="O331" i="130"/>
  <c r="O332" i="130"/>
  <c r="O333" i="130"/>
  <c r="O334" i="130"/>
  <c r="O335" i="130"/>
  <c r="O336" i="130"/>
  <c r="O337" i="130"/>
  <c r="O338" i="130"/>
  <c r="O339" i="130"/>
  <c r="O340" i="130"/>
  <c r="O341" i="130"/>
  <c r="O342" i="130"/>
  <c r="O343" i="130"/>
  <c r="O344" i="130"/>
  <c r="O345" i="130"/>
  <c r="O346" i="130"/>
  <c r="O347" i="130"/>
  <c r="O348" i="130"/>
  <c r="O349" i="130"/>
  <c r="O350" i="130"/>
  <c r="O351" i="130"/>
  <c r="O352" i="130"/>
  <c r="O353" i="130"/>
  <c r="O354" i="130"/>
  <c r="O355" i="130"/>
  <c r="O356" i="130"/>
  <c r="O357" i="130"/>
  <c r="O358" i="130"/>
  <c r="O359" i="130"/>
  <c r="O360" i="130"/>
  <c r="O361" i="130"/>
  <c r="O362" i="130"/>
  <c r="O363" i="130"/>
  <c r="O364" i="130"/>
  <c r="O365" i="130"/>
  <c r="O366" i="130"/>
  <c r="O367" i="130"/>
  <c r="O368" i="130"/>
  <c r="O369" i="130"/>
  <c r="O370" i="130"/>
  <c r="O371" i="130"/>
  <c r="O372" i="130"/>
  <c r="O373" i="130"/>
  <c r="O374" i="130"/>
  <c r="O375" i="130"/>
  <c r="O376" i="130"/>
  <c r="O9" i="130"/>
  <c r="L10" i="130"/>
  <c r="M10" i="130"/>
  <c r="N10" i="130"/>
  <c r="L11" i="130"/>
  <c r="M11" i="130"/>
  <c r="N11" i="130"/>
  <c r="L12" i="130"/>
  <c r="M12" i="130"/>
  <c r="N12" i="130"/>
  <c r="L13" i="130"/>
  <c r="M13" i="130"/>
  <c r="N13" i="130"/>
  <c r="L14" i="130"/>
  <c r="M14" i="130"/>
  <c r="N14" i="130"/>
  <c r="L15" i="130"/>
  <c r="M15" i="130"/>
  <c r="N15" i="130"/>
  <c r="L16" i="130"/>
  <c r="M16" i="130"/>
  <c r="N16" i="130"/>
  <c r="L17" i="130"/>
  <c r="M17" i="130"/>
  <c r="N17" i="130"/>
  <c r="L18" i="130"/>
  <c r="M18" i="130"/>
  <c r="N18" i="130"/>
  <c r="L19" i="130"/>
  <c r="M19" i="130"/>
  <c r="N19" i="130"/>
  <c r="L20" i="130"/>
  <c r="M20" i="130"/>
  <c r="N20" i="130"/>
  <c r="L21" i="130"/>
  <c r="M21" i="130"/>
  <c r="N21" i="130"/>
  <c r="L22" i="130"/>
  <c r="M22" i="130"/>
  <c r="N22" i="130"/>
  <c r="L23" i="130"/>
  <c r="M23" i="130"/>
  <c r="N23" i="130"/>
  <c r="L24" i="130"/>
  <c r="M24" i="130"/>
  <c r="N24" i="130"/>
  <c r="L25" i="130"/>
  <c r="M25" i="130"/>
  <c r="N25" i="130"/>
  <c r="L26" i="130"/>
  <c r="M26" i="130"/>
  <c r="N26" i="130"/>
  <c r="L27" i="130"/>
  <c r="M27" i="130"/>
  <c r="N27" i="130"/>
  <c r="L28" i="130"/>
  <c r="M28" i="130"/>
  <c r="N28" i="130"/>
  <c r="L29" i="130"/>
  <c r="M29" i="130"/>
  <c r="N29" i="130"/>
  <c r="L30" i="130"/>
  <c r="M30" i="130"/>
  <c r="N30" i="130"/>
  <c r="L31" i="130"/>
  <c r="M31" i="130"/>
  <c r="N31" i="130"/>
  <c r="L32" i="130"/>
  <c r="M32" i="130"/>
  <c r="N32" i="130"/>
  <c r="L33" i="130"/>
  <c r="M33" i="130"/>
  <c r="N33" i="130"/>
  <c r="L34" i="130"/>
  <c r="M34" i="130"/>
  <c r="N34" i="130"/>
  <c r="L35" i="130"/>
  <c r="M35" i="130"/>
  <c r="N35" i="130"/>
  <c r="L36" i="130"/>
  <c r="M36" i="130"/>
  <c r="N36" i="130"/>
  <c r="L37" i="130"/>
  <c r="M37" i="130"/>
  <c r="N37" i="130"/>
  <c r="L38" i="130"/>
  <c r="M38" i="130"/>
  <c r="N38" i="130"/>
  <c r="L39" i="130"/>
  <c r="M39" i="130"/>
  <c r="N39" i="130"/>
  <c r="L40" i="130"/>
  <c r="M40" i="130"/>
  <c r="N40" i="130"/>
  <c r="L41" i="130"/>
  <c r="M41" i="130"/>
  <c r="N41" i="130"/>
  <c r="L42" i="130"/>
  <c r="M42" i="130"/>
  <c r="N42" i="130"/>
  <c r="L43" i="130"/>
  <c r="M43" i="130"/>
  <c r="N43" i="130"/>
  <c r="L44" i="130"/>
  <c r="M44" i="130"/>
  <c r="N44" i="130"/>
  <c r="L45" i="130"/>
  <c r="M45" i="130"/>
  <c r="N45" i="130"/>
  <c r="L46" i="130"/>
  <c r="M46" i="130"/>
  <c r="N46" i="130"/>
  <c r="L47" i="130"/>
  <c r="M47" i="130"/>
  <c r="N47" i="130"/>
  <c r="L48" i="130"/>
  <c r="M48" i="130"/>
  <c r="N48" i="130"/>
  <c r="L49" i="130"/>
  <c r="M49" i="130"/>
  <c r="N49" i="130"/>
  <c r="L50" i="130"/>
  <c r="M50" i="130"/>
  <c r="N50" i="130"/>
  <c r="L51" i="130"/>
  <c r="M51" i="130"/>
  <c r="N51" i="130"/>
  <c r="L52" i="130"/>
  <c r="M52" i="130"/>
  <c r="N52" i="130"/>
  <c r="L53" i="130"/>
  <c r="M53" i="130"/>
  <c r="N53" i="130"/>
  <c r="L54" i="130"/>
  <c r="M54" i="130"/>
  <c r="N54" i="130"/>
  <c r="L55" i="130"/>
  <c r="M55" i="130"/>
  <c r="N55" i="130"/>
  <c r="L56" i="130"/>
  <c r="M56" i="130"/>
  <c r="N56" i="130"/>
  <c r="L57" i="130"/>
  <c r="M57" i="130"/>
  <c r="N57" i="130"/>
  <c r="L58" i="130"/>
  <c r="M58" i="130"/>
  <c r="N58" i="130"/>
  <c r="L59" i="130"/>
  <c r="M59" i="130"/>
  <c r="N59" i="130"/>
  <c r="L60" i="130"/>
  <c r="M60" i="130"/>
  <c r="N60" i="130"/>
  <c r="L61" i="130"/>
  <c r="M61" i="130"/>
  <c r="N61" i="130"/>
  <c r="L62" i="130"/>
  <c r="M62" i="130"/>
  <c r="N62" i="130"/>
  <c r="L63" i="130"/>
  <c r="M63" i="130"/>
  <c r="N63" i="130"/>
  <c r="L64" i="130"/>
  <c r="M64" i="130"/>
  <c r="N64" i="130"/>
  <c r="L65" i="130"/>
  <c r="M65" i="130"/>
  <c r="N65" i="130"/>
  <c r="L66" i="130"/>
  <c r="M66" i="130"/>
  <c r="N66" i="130"/>
  <c r="L67" i="130"/>
  <c r="M67" i="130"/>
  <c r="N67" i="130"/>
  <c r="L68" i="130"/>
  <c r="M68" i="130"/>
  <c r="N68" i="130"/>
  <c r="L69" i="130"/>
  <c r="M69" i="130"/>
  <c r="N69" i="130"/>
  <c r="L70" i="130"/>
  <c r="M70" i="130"/>
  <c r="N70" i="130"/>
  <c r="L71" i="130"/>
  <c r="M71" i="130"/>
  <c r="N71" i="130"/>
  <c r="L72" i="130"/>
  <c r="M72" i="130"/>
  <c r="N72" i="130"/>
  <c r="L73" i="130"/>
  <c r="M73" i="130"/>
  <c r="N73" i="130"/>
  <c r="L74" i="130"/>
  <c r="M74" i="130"/>
  <c r="N74" i="130"/>
  <c r="L75" i="130"/>
  <c r="M75" i="130"/>
  <c r="N75" i="130"/>
  <c r="L76" i="130"/>
  <c r="M76" i="130"/>
  <c r="N76" i="130"/>
  <c r="L77" i="130"/>
  <c r="M77" i="130"/>
  <c r="N77" i="130"/>
  <c r="L78" i="130"/>
  <c r="M78" i="130"/>
  <c r="N78" i="130"/>
  <c r="L79" i="130"/>
  <c r="M79" i="130"/>
  <c r="N79" i="130"/>
  <c r="L80" i="130"/>
  <c r="M80" i="130"/>
  <c r="N80" i="130"/>
  <c r="L81" i="130"/>
  <c r="M81" i="130"/>
  <c r="N81" i="130"/>
  <c r="L82" i="130"/>
  <c r="M82" i="130"/>
  <c r="N82" i="130"/>
  <c r="L83" i="130"/>
  <c r="M83" i="130"/>
  <c r="N83" i="130"/>
  <c r="L84" i="130"/>
  <c r="M84" i="130"/>
  <c r="N84" i="130"/>
  <c r="L85" i="130"/>
  <c r="M85" i="130"/>
  <c r="N85" i="130"/>
  <c r="L86" i="130"/>
  <c r="M86" i="130"/>
  <c r="N86" i="130"/>
  <c r="L87" i="130"/>
  <c r="M87" i="130"/>
  <c r="N87" i="130"/>
  <c r="L88" i="130"/>
  <c r="M88" i="130"/>
  <c r="N88" i="130"/>
  <c r="L89" i="130"/>
  <c r="M89" i="130"/>
  <c r="N89" i="130"/>
  <c r="L90" i="130"/>
  <c r="M90" i="130"/>
  <c r="N90" i="130"/>
  <c r="L91" i="130"/>
  <c r="M91" i="130"/>
  <c r="N91" i="130"/>
  <c r="L92" i="130"/>
  <c r="M92" i="130"/>
  <c r="N92" i="130"/>
  <c r="L93" i="130"/>
  <c r="M93" i="130"/>
  <c r="N93" i="130"/>
  <c r="L94" i="130"/>
  <c r="M94" i="130"/>
  <c r="N94" i="130"/>
  <c r="L95" i="130"/>
  <c r="M95" i="130"/>
  <c r="N95" i="130"/>
  <c r="L96" i="130"/>
  <c r="M96" i="130"/>
  <c r="N96" i="130"/>
  <c r="L97" i="130"/>
  <c r="M97" i="130"/>
  <c r="N97" i="130"/>
  <c r="L98" i="130"/>
  <c r="M98" i="130"/>
  <c r="N98" i="130"/>
  <c r="L99" i="130"/>
  <c r="M99" i="130"/>
  <c r="N99" i="130"/>
  <c r="L100" i="130"/>
  <c r="M100" i="130"/>
  <c r="N100" i="130"/>
  <c r="L101" i="130"/>
  <c r="M101" i="130"/>
  <c r="N101" i="130"/>
  <c r="L102" i="130"/>
  <c r="M102" i="130"/>
  <c r="N102" i="130"/>
  <c r="L103" i="130"/>
  <c r="M103" i="130"/>
  <c r="N103" i="130"/>
  <c r="L104" i="130"/>
  <c r="M104" i="130"/>
  <c r="N104" i="130"/>
  <c r="L105" i="130"/>
  <c r="M105" i="130"/>
  <c r="N105" i="130"/>
  <c r="L106" i="130"/>
  <c r="M106" i="130"/>
  <c r="N106" i="130"/>
  <c r="L107" i="130"/>
  <c r="M107" i="130"/>
  <c r="N107" i="130"/>
  <c r="L108" i="130"/>
  <c r="M108" i="130"/>
  <c r="N108" i="130"/>
  <c r="L109" i="130"/>
  <c r="M109" i="130"/>
  <c r="N109" i="130"/>
  <c r="L110" i="130"/>
  <c r="M110" i="130"/>
  <c r="N110" i="130"/>
  <c r="L111" i="130"/>
  <c r="M111" i="130"/>
  <c r="N111" i="130"/>
  <c r="L112" i="130"/>
  <c r="M112" i="130"/>
  <c r="N112" i="130"/>
  <c r="L113" i="130"/>
  <c r="M113" i="130"/>
  <c r="N113" i="130"/>
  <c r="L114" i="130"/>
  <c r="M114" i="130"/>
  <c r="N114" i="130"/>
  <c r="L115" i="130"/>
  <c r="M115" i="130"/>
  <c r="N115" i="130"/>
  <c r="L116" i="130"/>
  <c r="M116" i="130"/>
  <c r="N116" i="130"/>
  <c r="L117" i="130"/>
  <c r="M117" i="130"/>
  <c r="N117" i="130"/>
  <c r="L118" i="130"/>
  <c r="M118" i="130"/>
  <c r="N118" i="130"/>
  <c r="L119" i="130"/>
  <c r="M119" i="130"/>
  <c r="N119" i="130"/>
  <c r="L120" i="130"/>
  <c r="M120" i="130"/>
  <c r="N120" i="130"/>
  <c r="L121" i="130"/>
  <c r="M121" i="130"/>
  <c r="N121" i="130"/>
  <c r="L122" i="130"/>
  <c r="M122" i="130"/>
  <c r="N122" i="130"/>
  <c r="L123" i="130"/>
  <c r="M123" i="130"/>
  <c r="N123" i="130"/>
  <c r="L124" i="130"/>
  <c r="M124" i="130"/>
  <c r="N124" i="130"/>
  <c r="L125" i="130"/>
  <c r="M125" i="130"/>
  <c r="N125" i="130"/>
  <c r="L126" i="130"/>
  <c r="M126" i="130"/>
  <c r="N126" i="130"/>
  <c r="L127" i="130"/>
  <c r="M127" i="130"/>
  <c r="N127" i="130"/>
  <c r="L128" i="130"/>
  <c r="M128" i="130"/>
  <c r="N128" i="130"/>
  <c r="L129" i="130"/>
  <c r="M129" i="130"/>
  <c r="N129" i="130"/>
  <c r="L130" i="130"/>
  <c r="M130" i="130"/>
  <c r="N130" i="130"/>
  <c r="L131" i="130"/>
  <c r="M131" i="130"/>
  <c r="N131" i="130"/>
  <c r="L132" i="130"/>
  <c r="M132" i="130"/>
  <c r="N132" i="130"/>
  <c r="L133" i="130"/>
  <c r="M133" i="130"/>
  <c r="N133" i="130"/>
  <c r="L134" i="130"/>
  <c r="M134" i="130"/>
  <c r="N134" i="130"/>
  <c r="L135" i="130"/>
  <c r="M135" i="130"/>
  <c r="N135" i="130"/>
  <c r="L136" i="130"/>
  <c r="M136" i="130"/>
  <c r="N136" i="130"/>
  <c r="L137" i="130"/>
  <c r="M137" i="130"/>
  <c r="N137" i="130"/>
  <c r="L138" i="130"/>
  <c r="M138" i="130"/>
  <c r="N138" i="130"/>
  <c r="L139" i="130"/>
  <c r="M139" i="130"/>
  <c r="N139" i="130"/>
  <c r="L140" i="130"/>
  <c r="M140" i="130"/>
  <c r="N140" i="130"/>
  <c r="L141" i="130"/>
  <c r="M141" i="130"/>
  <c r="N141" i="130"/>
  <c r="L142" i="130"/>
  <c r="M142" i="130"/>
  <c r="N142" i="130"/>
  <c r="L143" i="130"/>
  <c r="M143" i="130"/>
  <c r="N143" i="130"/>
  <c r="L144" i="130"/>
  <c r="M144" i="130"/>
  <c r="N144" i="130"/>
  <c r="L145" i="130"/>
  <c r="M145" i="130"/>
  <c r="N145" i="130"/>
  <c r="L146" i="130"/>
  <c r="M146" i="130"/>
  <c r="N146" i="130"/>
  <c r="L147" i="130"/>
  <c r="M147" i="130"/>
  <c r="N147" i="130"/>
  <c r="L148" i="130"/>
  <c r="M148" i="130"/>
  <c r="N148" i="130"/>
  <c r="L149" i="130"/>
  <c r="M149" i="130"/>
  <c r="N149" i="130"/>
  <c r="L150" i="130"/>
  <c r="M150" i="130"/>
  <c r="N150" i="130"/>
  <c r="L151" i="130"/>
  <c r="M151" i="130"/>
  <c r="N151" i="130"/>
  <c r="L152" i="130"/>
  <c r="M152" i="130"/>
  <c r="N152" i="130"/>
  <c r="L153" i="130"/>
  <c r="M153" i="130"/>
  <c r="N153" i="130"/>
  <c r="L154" i="130"/>
  <c r="M154" i="130"/>
  <c r="N154" i="130"/>
  <c r="L155" i="130"/>
  <c r="M155" i="130"/>
  <c r="N155" i="130"/>
  <c r="L156" i="130"/>
  <c r="M156" i="130"/>
  <c r="N156" i="130"/>
  <c r="L157" i="130"/>
  <c r="M157" i="130"/>
  <c r="N157" i="130"/>
  <c r="L158" i="130"/>
  <c r="M158" i="130"/>
  <c r="N158" i="130"/>
  <c r="L159" i="130"/>
  <c r="M159" i="130"/>
  <c r="N159" i="130"/>
  <c r="L160" i="130"/>
  <c r="M160" i="130"/>
  <c r="N160" i="130"/>
  <c r="L161" i="130"/>
  <c r="M161" i="130"/>
  <c r="N161" i="130"/>
  <c r="L162" i="130"/>
  <c r="M162" i="130"/>
  <c r="N162" i="130"/>
  <c r="L163" i="130"/>
  <c r="M163" i="130"/>
  <c r="N163" i="130"/>
  <c r="L164" i="130"/>
  <c r="M164" i="130"/>
  <c r="N164" i="130"/>
  <c r="L165" i="130"/>
  <c r="M165" i="130"/>
  <c r="N165" i="130"/>
  <c r="L166" i="130"/>
  <c r="M166" i="130"/>
  <c r="N166" i="130"/>
  <c r="L167" i="130"/>
  <c r="M167" i="130"/>
  <c r="N167" i="130"/>
  <c r="L168" i="130"/>
  <c r="M168" i="130"/>
  <c r="N168" i="130"/>
  <c r="L169" i="130"/>
  <c r="M169" i="130"/>
  <c r="N169" i="130"/>
  <c r="L170" i="130"/>
  <c r="M170" i="130"/>
  <c r="N170" i="130"/>
  <c r="L171" i="130"/>
  <c r="M171" i="130"/>
  <c r="N171" i="130"/>
  <c r="L172" i="130"/>
  <c r="M172" i="130"/>
  <c r="N172" i="130"/>
  <c r="L173" i="130"/>
  <c r="M173" i="130"/>
  <c r="N173" i="130"/>
  <c r="L174" i="130"/>
  <c r="M174" i="130"/>
  <c r="N174" i="130"/>
  <c r="L175" i="130"/>
  <c r="M175" i="130"/>
  <c r="N175" i="130"/>
  <c r="L176" i="130"/>
  <c r="M176" i="130"/>
  <c r="N176" i="130"/>
  <c r="L177" i="130"/>
  <c r="M177" i="130"/>
  <c r="N177" i="130"/>
  <c r="L178" i="130"/>
  <c r="M178" i="130"/>
  <c r="N178" i="130"/>
  <c r="L179" i="130"/>
  <c r="M179" i="130"/>
  <c r="N179" i="130"/>
  <c r="L180" i="130"/>
  <c r="M180" i="130"/>
  <c r="N180" i="130"/>
  <c r="L181" i="130"/>
  <c r="M181" i="130"/>
  <c r="N181" i="130"/>
  <c r="L182" i="130"/>
  <c r="M182" i="130"/>
  <c r="N182" i="130"/>
  <c r="L183" i="130"/>
  <c r="M183" i="130"/>
  <c r="N183" i="130"/>
  <c r="L184" i="130"/>
  <c r="M184" i="130"/>
  <c r="N184" i="130"/>
  <c r="L185" i="130"/>
  <c r="M185" i="130"/>
  <c r="N185" i="130"/>
  <c r="L186" i="130"/>
  <c r="M186" i="130"/>
  <c r="N186" i="130"/>
  <c r="L187" i="130"/>
  <c r="M187" i="130"/>
  <c r="N187" i="130"/>
  <c r="L188" i="130"/>
  <c r="M188" i="130"/>
  <c r="N188" i="130"/>
  <c r="L189" i="130"/>
  <c r="M189" i="130"/>
  <c r="N189" i="130"/>
  <c r="L190" i="130"/>
  <c r="M190" i="130"/>
  <c r="N190" i="130"/>
  <c r="L191" i="130"/>
  <c r="M191" i="130"/>
  <c r="N191" i="130"/>
  <c r="L192" i="130"/>
  <c r="M192" i="130"/>
  <c r="N192" i="130"/>
  <c r="L193" i="130"/>
  <c r="M193" i="130"/>
  <c r="N193" i="130"/>
  <c r="L194" i="130"/>
  <c r="M194" i="130"/>
  <c r="N194" i="130"/>
  <c r="L195" i="130"/>
  <c r="M195" i="130"/>
  <c r="N195" i="130"/>
  <c r="L196" i="130"/>
  <c r="M196" i="130"/>
  <c r="N196" i="130"/>
  <c r="L197" i="130"/>
  <c r="M197" i="130"/>
  <c r="N197" i="130"/>
  <c r="L198" i="130"/>
  <c r="M198" i="130"/>
  <c r="N198" i="130"/>
  <c r="L199" i="130"/>
  <c r="M199" i="130"/>
  <c r="N199" i="130"/>
  <c r="L200" i="130"/>
  <c r="M200" i="130"/>
  <c r="N200" i="130"/>
  <c r="L201" i="130"/>
  <c r="M201" i="130"/>
  <c r="N201" i="130"/>
  <c r="L202" i="130"/>
  <c r="M202" i="130"/>
  <c r="N202" i="130"/>
  <c r="L203" i="130"/>
  <c r="M203" i="130"/>
  <c r="N203" i="130"/>
  <c r="L204" i="130"/>
  <c r="M204" i="130"/>
  <c r="N204" i="130"/>
  <c r="L205" i="130"/>
  <c r="M205" i="130"/>
  <c r="N205" i="130"/>
  <c r="L206" i="130"/>
  <c r="M206" i="130"/>
  <c r="N206" i="130"/>
  <c r="L207" i="130"/>
  <c r="M207" i="130"/>
  <c r="N207" i="130"/>
  <c r="L208" i="130"/>
  <c r="M208" i="130"/>
  <c r="N208" i="130"/>
  <c r="L209" i="130"/>
  <c r="M209" i="130"/>
  <c r="N209" i="130"/>
  <c r="L210" i="130"/>
  <c r="M210" i="130"/>
  <c r="N210" i="130"/>
  <c r="L211" i="130"/>
  <c r="M211" i="130"/>
  <c r="N211" i="130"/>
  <c r="L212" i="130"/>
  <c r="M212" i="130"/>
  <c r="N212" i="130"/>
  <c r="L213" i="130"/>
  <c r="M213" i="130"/>
  <c r="N213" i="130"/>
  <c r="L214" i="130"/>
  <c r="M214" i="130"/>
  <c r="N214" i="130"/>
  <c r="L215" i="130"/>
  <c r="M215" i="130"/>
  <c r="N215" i="130"/>
  <c r="L216" i="130"/>
  <c r="M216" i="130"/>
  <c r="N216" i="130"/>
  <c r="L217" i="130"/>
  <c r="M217" i="130"/>
  <c r="N217" i="130"/>
  <c r="L218" i="130"/>
  <c r="M218" i="130"/>
  <c r="N218" i="130"/>
  <c r="L219" i="130"/>
  <c r="M219" i="130"/>
  <c r="N219" i="130"/>
  <c r="L220" i="130"/>
  <c r="M220" i="130"/>
  <c r="N220" i="130"/>
  <c r="L221" i="130"/>
  <c r="M221" i="130"/>
  <c r="N221" i="130"/>
  <c r="L222" i="130"/>
  <c r="M222" i="130"/>
  <c r="N222" i="130"/>
  <c r="L223" i="130"/>
  <c r="M223" i="130"/>
  <c r="N223" i="130"/>
  <c r="L224" i="130"/>
  <c r="M224" i="130"/>
  <c r="N224" i="130"/>
  <c r="L225" i="130"/>
  <c r="M225" i="130"/>
  <c r="N225" i="130"/>
  <c r="L226" i="130"/>
  <c r="M226" i="130"/>
  <c r="N226" i="130"/>
  <c r="L227" i="130"/>
  <c r="M227" i="130"/>
  <c r="N227" i="130"/>
  <c r="L228" i="130"/>
  <c r="M228" i="130"/>
  <c r="N228" i="130"/>
  <c r="L229" i="130"/>
  <c r="M229" i="130"/>
  <c r="N229" i="130"/>
  <c r="L230" i="130"/>
  <c r="M230" i="130"/>
  <c r="N230" i="130"/>
  <c r="L231" i="130"/>
  <c r="M231" i="130"/>
  <c r="N231" i="130"/>
  <c r="L232" i="130"/>
  <c r="M232" i="130"/>
  <c r="N232" i="130"/>
  <c r="L233" i="130"/>
  <c r="M233" i="130"/>
  <c r="N233" i="130"/>
  <c r="L234" i="130"/>
  <c r="M234" i="130"/>
  <c r="N234" i="130"/>
  <c r="L235" i="130"/>
  <c r="M235" i="130"/>
  <c r="N235" i="130"/>
  <c r="L236" i="130"/>
  <c r="M236" i="130"/>
  <c r="N236" i="130"/>
  <c r="L237" i="130"/>
  <c r="M237" i="130"/>
  <c r="N237" i="130"/>
  <c r="L238" i="130"/>
  <c r="M238" i="130"/>
  <c r="N238" i="130"/>
  <c r="L239" i="130"/>
  <c r="M239" i="130"/>
  <c r="N239" i="130"/>
  <c r="L240" i="130"/>
  <c r="M240" i="130"/>
  <c r="N240" i="130"/>
  <c r="L241" i="130"/>
  <c r="M241" i="130"/>
  <c r="N241" i="130"/>
  <c r="L242" i="130"/>
  <c r="M242" i="130"/>
  <c r="N242" i="130"/>
  <c r="L243" i="130"/>
  <c r="M243" i="130"/>
  <c r="N243" i="130"/>
  <c r="L244" i="130"/>
  <c r="M244" i="130"/>
  <c r="N244" i="130"/>
  <c r="L245" i="130"/>
  <c r="M245" i="130"/>
  <c r="N245" i="130"/>
  <c r="L246" i="130"/>
  <c r="M246" i="130"/>
  <c r="N246" i="130"/>
  <c r="L247" i="130"/>
  <c r="M247" i="130"/>
  <c r="N247" i="130"/>
  <c r="L248" i="130"/>
  <c r="M248" i="130"/>
  <c r="N248" i="130"/>
  <c r="L249" i="130"/>
  <c r="M249" i="130"/>
  <c r="N249" i="130"/>
  <c r="L250" i="130"/>
  <c r="M250" i="130"/>
  <c r="N250" i="130"/>
  <c r="L251" i="130"/>
  <c r="M251" i="130"/>
  <c r="N251" i="130"/>
  <c r="L252" i="130"/>
  <c r="M252" i="130"/>
  <c r="N252" i="130"/>
  <c r="L253" i="130"/>
  <c r="M253" i="130"/>
  <c r="N253" i="130"/>
  <c r="L254" i="130"/>
  <c r="M254" i="130"/>
  <c r="N254" i="130"/>
  <c r="L255" i="130"/>
  <c r="M255" i="130"/>
  <c r="N255" i="130"/>
  <c r="L256" i="130"/>
  <c r="M256" i="130"/>
  <c r="N256" i="130"/>
  <c r="L257" i="130"/>
  <c r="M257" i="130"/>
  <c r="N257" i="130"/>
  <c r="L258" i="130"/>
  <c r="M258" i="130"/>
  <c r="N258" i="130"/>
  <c r="L259" i="130"/>
  <c r="M259" i="130"/>
  <c r="N259" i="130"/>
  <c r="L260" i="130"/>
  <c r="M260" i="130"/>
  <c r="N260" i="130"/>
  <c r="L261" i="130"/>
  <c r="M261" i="130"/>
  <c r="N261" i="130"/>
  <c r="L262" i="130"/>
  <c r="M262" i="130"/>
  <c r="N262" i="130"/>
  <c r="L263" i="130"/>
  <c r="M263" i="130"/>
  <c r="N263" i="130"/>
  <c r="L264" i="130"/>
  <c r="M264" i="130"/>
  <c r="N264" i="130"/>
  <c r="L265" i="130"/>
  <c r="M265" i="130"/>
  <c r="N265" i="130"/>
  <c r="L266" i="130"/>
  <c r="M266" i="130"/>
  <c r="N266" i="130"/>
  <c r="L267" i="130"/>
  <c r="M267" i="130"/>
  <c r="N267" i="130"/>
  <c r="L268" i="130"/>
  <c r="M268" i="130"/>
  <c r="N268" i="130"/>
  <c r="L269" i="130"/>
  <c r="M269" i="130"/>
  <c r="N269" i="130"/>
  <c r="L270" i="130"/>
  <c r="M270" i="130"/>
  <c r="N270" i="130"/>
  <c r="L271" i="130"/>
  <c r="M271" i="130"/>
  <c r="N271" i="130"/>
  <c r="L272" i="130"/>
  <c r="M272" i="130"/>
  <c r="N272" i="130"/>
  <c r="L273" i="130"/>
  <c r="M273" i="130"/>
  <c r="N273" i="130"/>
  <c r="L274" i="130"/>
  <c r="M274" i="130"/>
  <c r="N274" i="130"/>
  <c r="L275" i="130"/>
  <c r="M275" i="130"/>
  <c r="N275" i="130"/>
  <c r="L276" i="130"/>
  <c r="M276" i="130"/>
  <c r="N276" i="130"/>
  <c r="L277" i="130"/>
  <c r="M277" i="130"/>
  <c r="N277" i="130"/>
  <c r="L278" i="130"/>
  <c r="M278" i="130"/>
  <c r="N278" i="130"/>
  <c r="L279" i="130"/>
  <c r="M279" i="130"/>
  <c r="N279" i="130"/>
  <c r="L280" i="130"/>
  <c r="M280" i="130"/>
  <c r="N280" i="130"/>
  <c r="L281" i="130"/>
  <c r="M281" i="130"/>
  <c r="N281" i="130"/>
  <c r="L282" i="130"/>
  <c r="M282" i="130"/>
  <c r="N282" i="130"/>
  <c r="L283" i="130"/>
  <c r="M283" i="130"/>
  <c r="N283" i="130"/>
  <c r="L284" i="130"/>
  <c r="M284" i="130"/>
  <c r="N284" i="130"/>
  <c r="L285" i="130"/>
  <c r="M285" i="130"/>
  <c r="N285" i="130"/>
  <c r="L286" i="130"/>
  <c r="M286" i="130"/>
  <c r="N286" i="130"/>
  <c r="L287" i="130"/>
  <c r="M287" i="130"/>
  <c r="N287" i="130"/>
  <c r="L288" i="130"/>
  <c r="M288" i="130"/>
  <c r="N288" i="130"/>
  <c r="L289" i="130"/>
  <c r="M289" i="130"/>
  <c r="N289" i="130"/>
  <c r="L290" i="130"/>
  <c r="M290" i="130"/>
  <c r="N290" i="130"/>
  <c r="L291" i="130"/>
  <c r="M291" i="130"/>
  <c r="N291" i="130"/>
  <c r="L292" i="130"/>
  <c r="M292" i="130"/>
  <c r="N292" i="130"/>
  <c r="L293" i="130"/>
  <c r="M293" i="130"/>
  <c r="N293" i="130"/>
  <c r="L294" i="130"/>
  <c r="M294" i="130"/>
  <c r="N294" i="130"/>
  <c r="L295" i="130"/>
  <c r="M295" i="130"/>
  <c r="N295" i="130"/>
  <c r="L296" i="130"/>
  <c r="M296" i="130"/>
  <c r="N296" i="130"/>
  <c r="L297" i="130"/>
  <c r="M297" i="130"/>
  <c r="N297" i="130"/>
  <c r="L298" i="130"/>
  <c r="M298" i="130"/>
  <c r="N298" i="130"/>
  <c r="L299" i="130"/>
  <c r="M299" i="130"/>
  <c r="N299" i="130"/>
  <c r="L300" i="130"/>
  <c r="M300" i="130"/>
  <c r="N300" i="130"/>
  <c r="L301" i="130"/>
  <c r="M301" i="130"/>
  <c r="N301" i="130"/>
  <c r="L302" i="130"/>
  <c r="M302" i="130"/>
  <c r="N302" i="130"/>
  <c r="L303" i="130"/>
  <c r="M303" i="130"/>
  <c r="N303" i="130"/>
  <c r="L304" i="130"/>
  <c r="M304" i="130"/>
  <c r="N304" i="130"/>
  <c r="L305" i="130"/>
  <c r="M305" i="130"/>
  <c r="N305" i="130"/>
  <c r="L306" i="130"/>
  <c r="M306" i="130"/>
  <c r="N306" i="130"/>
  <c r="L307" i="130"/>
  <c r="M307" i="130"/>
  <c r="N307" i="130"/>
  <c r="L308" i="130"/>
  <c r="M308" i="130"/>
  <c r="N308" i="130"/>
  <c r="L309" i="130"/>
  <c r="M309" i="130"/>
  <c r="N309" i="130"/>
  <c r="L310" i="130"/>
  <c r="M310" i="130"/>
  <c r="N310" i="130"/>
  <c r="L311" i="130"/>
  <c r="M311" i="130"/>
  <c r="N311" i="130"/>
  <c r="L312" i="130"/>
  <c r="M312" i="130"/>
  <c r="N312" i="130"/>
  <c r="L313" i="130"/>
  <c r="M313" i="130"/>
  <c r="N313" i="130"/>
  <c r="L314" i="130"/>
  <c r="M314" i="130"/>
  <c r="N314" i="130"/>
  <c r="L315" i="130"/>
  <c r="M315" i="130"/>
  <c r="N315" i="130"/>
  <c r="L316" i="130"/>
  <c r="M316" i="130"/>
  <c r="N316" i="130"/>
  <c r="L317" i="130"/>
  <c r="M317" i="130"/>
  <c r="N317" i="130"/>
  <c r="L318" i="130"/>
  <c r="M318" i="130"/>
  <c r="N318" i="130"/>
  <c r="L319" i="130"/>
  <c r="M319" i="130"/>
  <c r="N319" i="130"/>
  <c r="L320" i="130"/>
  <c r="M320" i="130"/>
  <c r="N320" i="130"/>
  <c r="L321" i="130"/>
  <c r="M321" i="130"/>
  <c r="N321" i="130"/>
  <c r="L322" i="130"/>
  <c r="M322" i="130"/>
  <c r="N322" i="130"/>
  <c r="L323" i="130"/>
  <c r="M323" i="130"/>
  <c r="N323" i="130"/>
  <c r="L324" i="130"/>
  <c r="M324" i="130"/>
  <c r="N324" i="130"/>
  <c r="L325" i="130"/>
  <c r="M325" i="130"/>
  <c r="N325" i="130"/>
  <c r="L326" i="130"/>
  <c r="M326" i="130"/>
  <c r="N326" i="130"/>
  <c r="L327" i="130"/>
  <c r="M327" i="130"/>
  <c r="N327" i="130"/>
  <c r="L328" i="130"/>
  <c r="M328" i="130"/>
  <c r="N328" i="130"/>
  <c r="L329" i="130"/>
  <c r="M329" i="130"/>
  <c r="N329" i="130"/>
  <c r="L330" i="130"/>
  <c r="M330" i="130"/>
  <c r="N330" i="130"/>
  <c r="L331" i="130"/>
  <c r="M331" i="130"/>
  <c r="N331" i="130"/>
  <c r="L332" i="130"/>
  <c r="M332" i="130"/>
  <c r="N332" i="130"/>
  <c r="L333" i="130"/>
  <c r="M333" i="130"/>
  <c r="N333" i="130"/>
  <c r="L334" i="130"/>
  <c r="M334" i="130"/>
  <c r="N334" i="130"/>
  <c r="L335" i="130"/>
  <c r="M335" i="130"/>
  <c r="N335" i="130"/>
  <c r="L336" i="130"/>
  <c r="M336" i="130"/>
  <c r="N336" i="130"/>
  <c r="L337" i="130"/>
  <c r="M337" i="130"/>
  <c r="N337" i="130"/>
  <c r="L338" i="130"/>
  <c r="M338" i="130"/>
  <c r="N338" i="130"/>
  <c r="L339" i="130"/>
  <c r="M339" i="130"/>
  <c r="N339" i="130"/>
  <c r="L340" i="130"/>
  <c r="M340" i="130"/>
  <c r="N340" i="130"/>
  <c r="L341" i="130"/>
  <c r="M341" i="130"/>
  <c r="N341" i="130"/>
  <c r="L342" i="130"/>
  <c r="M342" i="130"/>
  <c r="N342" i="130"/>
  <c r="L343" i="130"/>
  <c r="M343" i="130"/>
  <c r="N343" i="130"/>
  <c r="L344" i="130"/>
  <c r="M344" i="130"/>
  <c r="N344" i="130"/>
  <c r="L345" i="130"/>
  <c r="M345" i="130"/>
  <c r="N345" i="130"/>
  <c r="L346" i="130"/>
  <c r="M346" i="130"/>
  <c r="N346" i="130"/>
  <c r="L347" i="130"/>
  <c r="M347" i="130"/>
  <c r="N347" i="130"/>
  <c r="L348" i="130"/>
  <c r="M348" i="130"/>
  <c r="N348" i="130"/>
  <c r="L349" i="130"/>
  <c r="M349" i="130"/>
  <c r="N349" i="130"/>
  <c r="L350" i="130"/>
  <c r="M350" i="130"/>
  <c r="N350" i="130"/>
  <c r="L351" i="130"/>
  <c r="M351" i="130"/>
  <c r="N351" i="130"/>
  <c r="L352" i="130"/>
  <c r="M352" i="130"/>
  <c r="N352" i="130"/>
  <c r="L353" i="130"/>
  <c r="M353" i="130"/>
  <c r="N353" i="130"/>
  <c r="L354" i="130"/>
  <c r="M354" i="130"/>
  <c r="N354" i="130"/>
  <c r="L355" i="130"/>
  <c r="M355" i="130"/>
  <c r="N355" i="130"/>
  <c r="L356" i="130"/>
  <c r="M356" i="130"/>
  <c r="N356" i="130"/>
  <c r="L357" i="130"/>
  <c r="M357" i="130"/>
  <c r="N357" i="130"/>
  <c r="L358" i="130"/>
  <c r="M358" i="130"/>
  <c r="N358" i="130"/>
  <c r="L359" i="130"/>
  <c r="M359" i="130"/>
  <c r="N359" i="130"/>
  <c r="L360" i="130"/>
  <c r="M360" i="130"/>
  <c r="N360" i="130"/>
  <c r="L361" i="130"/>
  <c r="M361" i="130"/>
  <c r="N361" i="130"/>
  <c r="L362" i="130"/>
  <c r="M362" i="130"/>
  <c r="N362" i="130"/>
  <c r="L363" i="130"/>
  <c r="M363" i="130"/>
  <c r="N363" i="130"/>
  <c r="L364" i="130"/>
  <c r="M364" i="130"/>
  <c r="N364" i="130"/>
  <c r="L365" i="130"/>
  <c r="M365" i="130"/>
  <c r="N365" i="130"/>
  <c r="L366" i="130"/>
  <c r="M366" i="130"/>
  <c r="N366" i="130"/>
  <c r="L367" i="130"/>
  <c r="M367" i="130"/>
  <c r="N367" i="130"/>
  <c r="L368" i="130"/>
  <c r="M368" i="130"/>
  <c r="N368" i="130"/>
  <c r="L369" i="130"/>
  <c r="M369" i="130"/>
  <c r="N369" i="130"/>
  <c r="L370" i="130"/>
  <c r="M370" i="130"/>
  <c r="N370" i="130"/>
  <c r="L371" i="130"/>
  <c r="M371" i="130"/>
  <c r="N371" i="130"/>
  <c r="L372" i="130"/>
  <c r="M372" i="130"/>
  <c r="N372" i="130"/>
  <c r="L373" i="130"/>
  <c r="M373" i="130"/>
  <c r="N373" i="130"/>
  <c r="L374" i="130"/>
  <c r="M374" i="130"/>
  <c r="N374" i="130"/>
  <c r="L375" i="130"/>
  <c r="M375" i="130"/>
  <c r="N375" i="130"/>
  <c r="L376" i="130"/>
  <c r="M376" i="130"/>
  <c r="N376" i="130"/>
  <c r="N9" i="130"/>
  <c r="M9" i="130"/>
  <c r="L9" i="130"/>
  <c r="E10" i="9"/>
  <c r="D10" i="9"/>
  <c r="J16" i="122"/>
  <c r="I16" i="122"/>
  <c r="H16" i="122"/>
  <c r="G16" i="122"/>
  <c r="G7" i="122"/>
  <c r="H7" i="122"/>
  <c r="I7" i="122"/>
  <c r="J7" i="122"/>
  <c r="G8" i="122"/>
  <c r="H8" i="122"/>
  <c r="I8" i="122"/>
  <c r="J8" i="122"/>
  <c r="G9" i="122"/>
  <c r="H9" i="122"/>
  <c r="I9" i="122"/>
  <c r="J9" i="122"/>
  <c r="G10" i="122"/>
  <c r="H10" i="122"/>
  <c r="I10" i="122"/>
  <c r="J10" i="122"/>
  <c r="G11" i="122"/>
  <c r="H11" i="122"/>
  <c r="I11" i="122"/>
  <c r="J11" i="122"/>
  <c r="G12" i="122"/>
  <c r="H12" i="122"/>
  <c r="I12" i="122"/>
  <c r="J12" i="122"/>
  <c r="G13" i="122"/>
  <c r="H13" i="122"/>
  <c r="I13" i="122"/>
  <c r="J13" i="122"/>
  <c r="G14" i="122"/>
  <c r="H14" i="122"/>
  <c r="I14" i="122"/>
  <c r="J14" i="122"/>
  <c r="G15" i="122"/>
  <c r="H15" i="122"/>
  <c r="I15" i="122"/>
  <c r="J15" i="122"/>
  <c r="J6" i="122"/>
  <c r="I6" i="122"/>
  <c r="H6" i="122"/>
  <c r="G6" i="122"/>
  <c r="G7" i="133"/>
  <c r="H7" i="133"/>
  <c r="G8" i="133"/>
  <c r="H8" i="133"/>
  <c r="G9" i="133"/>
  <c r="H9" i="133"/>
  <c r="G10" i="133"/>
  <c r="H10" i="133"/>
  <c r="G11" i="133"/>
  <c r="H11" i="133"/>
  <c r="G12" i="133"/>
  <c r="H12" i="133"/>
  <c r="G13" i="133"/>
  <c r="H13" i="133"/>
  <c r="G14" i="133"/>
  <c r="H14" i="133"/>
  <c r="G15" i="133"/>
  <c r="H15" i="133"/>
  <c r="G16" i="133"/>
  <c r="H16" i="133"/>
  <c r="G17" i="133"/>
  <c r="H17" i="133"/>
  <c r="G18" i="133"/>
  <c r="H18" i="133"/>
  <c r="G19" i="133"/>
  <c r="H19" i="133"/>
  <c r="G20" i="133"/>
  <c r="H20" i="133"/>
  <c r="G21" i="133"/>
  <c r="H21" i="133"/>
  <c r="G22" i="133"/>
  <c r="H22" i="133"/>
  <c r="G23" i="133"/>
  <c r="H23" i="133"/>
  <c r="G24" i="133"/>
  <c r="H24" i="133"/>
  <c r="G25" i="133"/>
  <c r="H25" i="133"/>
  <c r="G26" i="133"/>
  <c r="H26" i="133"/>
  <c r="G27" i="133"/>
  <c r="H27" i="133"/>
  <c r="G28" i="133"/>
  <c r="H28" i="133"/>
  <c r="G29" i="133"/>
  <c r="H29" i="133"/>
  <c r="G30" i="133"/>
  <c r="H30" i="133"/>
  <c r="G31" i="133"/>
  <c r="H31" i="133"/>
  <c r="G32" i="133"/>
  <c r="H32" i="133"/>
  <c r="G33" i="133"/>
  <c r="H33" i="133"/>
  <c r="G34" i="133"/>
  <c r="H34" i="133"/>
  <c r="G35" i="133"/>
  <c r="H35" i="133"/>
  <c r="G36" i="133"/>
  <c r="H36" i="133"/>
  <c r="G37" i="133"/>
  <c r="H37" i="133"/>
  <c r="G38" i="133"/>
  <c r="H38" i="133"/>
  <c r="G39" i="133"/>
  <c r="H39" i="133"/>
  <c r="G40" i="133"/>
  <c r="H40" i="133"/>
  <c r="G41" i="133"/>
  <c r="H41" i="133"/>
  <c r="G42" i="133"/>
  <c r="H42" i="133"/>
  <c r="G43" i="133"/>
  <c r="H43" i="133"/>
  <c r="G44" i="133"/>
  <c r="H44" i="133"/>
  <c r="G45" i="133"/>
  <c r="H45" i="133"/>
  <c r="G46" i="133"/>
  <c r="H46" i="133"/>
  <c r="G47" i="133"/>
  <c r="H47" i="133"/>
  <c r="G48" i="133"/>
  <c r="H48" i="133"/>
  <c r="G49" i="133"/>
  <c r="H49" i="133"/>
  <c r="G50" i="133"/>
  <c r="H50" i="133"/>
  <c r="G51" i="133"/>
  <c r="H51" i="133"/>
  <c r="G52" i="133"/>
  <c r="H52" i="133"/>
  <c r="G53" i="133"/>
  <c r="H53" i="133"/>
  <c r="G54" i="133"/>
  <c r="H54" i="133"/>
  <c r="G55" i="133"/>
  <c r="H55" i="133"/>
  <c r="G56" i="133"/>
  <c r="H56" i="133"/>
  <c r="G57" i="133"/>
  <c r="H57" i="133"/>
  <c r="G58" i="133"/>
  <c r="H58" i="133"/>
  <c r="G59" i="133"/>
  <c r="H59" i="133"/>
  <c r="G60" i="133"/>
  <c r="H60" i="133"/>
  <c r="G61" i="133"/>
  <c r="H61" i="133"/>
  <c r="G62" i="133"/>
  <c r="H62" i="133"/>
  <c r="G63" i="133"/>
  <c r="H63" i="133"/>
  <c r="G64" i="133"/>
  <c r="H64" i="133"/>
  <c r="G65" i="133"/>
  <c r="H65" i="133"/>
  <c r="G66" i="133"/>
  <c r="H66" i="133"/>
  <c r="G67" i="133"/>
  <c r="H67" i="133"/>
  <c r="G68" i="133"/>
  <c r="H68" i="133"/>
  <c r="G69" i="133"/>
  <c r="H69" i="133"/>
  <c r="G70" i="133"/>
  <c r="H70" i="133"/>
  <c r="G71" i="133"/>
  <c r="H71" i="133"/>
  <c r="G72" i="133"/>
  <c r="H72" i="133"/>
  <c r="G73" i="133"/>
  <c r="H73" i="133"/>
  <c r="G74" i="133"/>
  <c r="H74" i="133"/>
  <c r="G75" i="133"/>
  <c r="H75" i="133"/>
  <c r="G76" i="133"/>
  <c r="H76" i="133"/>
  <c r="G77" i="133"/>
  <c r="H77" i="133"/>
  <c r="G78" i="133"/>
  <c r="H78" i="133"/>
  <c r="G79" i="133"/>
  <c r="H79" i="133"/>
  <c r="G80" i="133"/>
  <c r="H80" i="133"/>
  <c r="G81" i="133"/>
  <c r="H81" i="133"/>
  <c r="G82" i="133"/>
  <c r="H82" i="133"/>
  <c r="G83" i="133"/>
  <c r="H83" i="133"/>
  <c r="G84" i="133"/>
  <c r="H84" i="133"/>
  <c r="G85" i="133"/>
  <c r="H85" i="133"/>
  <c r="G86" i="133"/>
  <c r="H86" i="133"/>
  <c r="G87" i="133"/>
  <c r="H87" i="133"/>
  <c r="G88" i="133"/>
  <c r="H88" i="133"/>
  <c r="G89" i="133"/>
  <c r="H89" i="133"/>
  <c r="G90" i="133"/>
  <c r="H90" i="133"/>
  <c r="G91" i="133"/>
  <c r="H91" i="133"/>
  <c r="G92" i="133"/>
  <c r="H92" i="133"/>
  <c r="G93" i="133"/>
  <c r="H93" i="133"/>
  <c r="G94" i="133"/>
  <c r="H94" i="133"/>
  <c r="G95" i="133"/>
  <c r="H95" i="133"/>
  <c r="G96" i="133"/>
  <c r="H96" i="133"/>
  <c r="G97" i="133"/>
  <c r="H97" i="133"/>
  <c r="G98" i="133"/>
  <c r="H98" i="133"/>
  <c r="G99" i="133"/>
  <c r="H99" i="133"/>
  <c r="G100" i="133"/>
  <c r="H100" i="133"/>
  <c r="G101" i="133"/>
  <c r="H101" i="133"/>
  <c r="G102" i="133"/>
  <c r="H102" i="133"/>
  <c r="G103" i="133"/>
  <c r="H103" i="133"/>
  <c r="G104" i="133"/>
  <c r="H104" i="133"/>
  <c r="G105" i="133"/>
  <c r="H105" i="133"/>
  <c r="G106" i="133"/>
  <c r="H106" i="133"/>
  <c r="G107" i="133"/>
  <c r="H107" i="133"/>
  <c r="G108" i="133"/>
  <c r="H108" i="133"/>
  <c r="G109" i="133"/>
  <c r="H109" i="133"/>
  <c r="G110" i="133"/>
  <c r="H110" i="133"/>
  <c r="G111" i="133"/>
  <c r="H111" i="133"/>
  <c r="G112" i="133"/>
  <c r="H112" i="133"/>
  <c r="G113" i="133"/>
  <c r="H113" i="133"/>
  <c r="G114" i="133"/>
  <c r="H114" i="133"/>
  <c r="G115" i="133"/>
  <c r="H115" i="133"/>
  <c r="G116" i="133"/>
  <c r="H116" i="133"/>
  <c r="G117" i="133"/>
  <c r="H117" i="133"/>
  <c r="G118" i="133"/>
  <c r="H118" i="133"/>
  <c r="G119" i="133"/>
  <c r="H119" i="133"/>
  <c r="G120" i="133"/>
  <c r="H120" i="133"/>
  <c r="G121" i="133"/>
  <c r="H121" i="133"/>
  <c r="G122" i="133"/>
  <c r="H122" i="133"/>
  <c r="G123" i="133"/>
  <c r="H123" i="133"/>
  <c r="G124" i="133"/>
  <c r="H124" i="133"/>
  <c r="G125" i="133"/>
  <c r="H125" i="133"/>
  <c r="G126" i="133"/>
  <c r="H126" i="133"/>
  <c r="G127" i="133"/>
  <c r="H127" i="133"/>
  <c r="G128" i="133"/>
  <c r="H128" i="133"/>
  <c r="G129" i="133"/>
  <c r="H129" i="133"/>
  <c r="G130" i="133"/>
  <c r="H130" i="133"/>
  <c r="G131" i="133"/>
  <c r="H131" i="133"/>
  <c r="G132" i="133"/>
  <c r="H132" i="133"/>
  <c r="G133" i="133"/>
  <c r="H133" i="133"/>
  <c r="G134" i="133"/>
  <c r="H134" i="133"/>
  <c r="G135" i="133"/>
  <c r="H135" i="133"/>
  <c r="G136" i="133"/>
  <c r="H136" i="133"/>
  <c r="G137" i="133"/>
  <c r="H137" i="133"/>
  <c r="G138" i="133"/>
  <c r="H138" i="133"/>
  <c r="G139" i="133"/>
  <c r="H139" i="133"/>
  <c r="G140" i="133"/>
  <c r="H140" i="133"/>
  <c r="G141" i="133"/>
  <c r="H141" i="133"/>
  <c r="G142" i="133"/>
  <c r="H142" i="133"/>
  <c r="G143" i="133"/>
  <c r="H143" i="133"/>
  <c r="G144" i="133"/>
  <c r="H144" i="133"/>
  <c r="G145" i="133"/>
  <c r="H145" i="133"/>
  <c r="G146" i="133"/>
  <c r="H146" i="133"/>
  <c r="G147" i="133"/>
  <c r="H147" i="133"/>
  <c r="G148" i="133"/>
  <c r="H148" i="133"/>
  <c r="G149" i="133"/>
  <c r="H149" i="133"/>
  <c r="G150" i="133"/>
  <c r="H150" i="133"/>
  <c r="G151" i="133"/>
  <c r="H151" i="133"/>
  <c r="G152" i="133"/>
  <c r="H152" i="133"/>
  <c r="G153" i="133"/>
  <c r="H153" i="133"/>
  <c r="G154" i="133"/>
  <c r="H154" i="133"/>
  <c r="G155" i="133"/>
  <c r="H155" i="133"/>
  <c r="G156" i="133"/>
  <c r="H156" i="133"/>
  <c r="G157" i="133"/>
  <c r="H157" i="133"/>
  <c r="G158" i="133"/>
  <c r="H158" i="133"/>
  <c r="G159" i="133"/>
  <c r="H159" i="133"/>
  <c r="G160" i="133"/>
  <c r="H160" i="133"/>
  <c r="G161" i="133"/>
  <c r="H161" i="133"/>
  <c r="G162" i="133"/>
  <c r="H162" i="133"/>
  <c r="G163" i="133"/>
  <c r="H163" i="133"/>
  <c r="G164" i="133"/>
  <c r="H164" i="133"/>
  <c r="G165" i="133"/>
  <c r="H165" i="133"/>
  <c r="G166" i="133"/>
  <c r="H166" i="133"/>
  <c r="G167" i="133"/>
  <c r="H167" i="133"/>
  <c r="G168" i="133"/>
  <c r="H168" i="133"/>
  <c r="G169" i="133"/>
  <c r="H169" i="133"/>
  <c r="G170" i="133"/>
  <c r="H170" i="133"/>
  <c r="G171" i="133"/>
  <c r="H171" i="133"/>
  <c r="G172" i="133"/>
  <c r="H172" i="133"/>
  <c r="G173" i="133"/>
  <c r="H173" i="133"/>
  <c r="G174" i="133"/>
  <c r="H174" i="133"/>
  <c r="G175" i="133"/>
  <c r="H175" i="133"/>
  <c r="G176" i="133"/>
  <c r="H176" i="133"/>
  <c r="G177" i="133"/>
  <c r="H177" i="133"/>
  <c r="G178" i="133"/>
  <c r="H178" i="133"/>
  <c r="G179" i="133"/>
  <c r="H179" i="133"/>
  <c r="G180" i="133"/>
  <c r="H180" i="133"/>
  <c r="G181" i="133"/>
  <c r="H181" i="133"/>
  <c r="G182" i="133"/>
  <c r="H182" i="133"/>
  <c r="G183" i="133"/>
  <c r="H183" i="133"/>
  <c r="G184" i="133"/>
  <c r="H184" i="133"/>
  <c r="G185" i="133"/>
  <c r="H185" i="133"/>
  <c r="G186" i="133"/>
  <c r="H186" i="133"/>
  <c r="G187" i="133"/>
  <c r="H187" i="133"/>
  <c r="G188" i="133"/>
  <c r="H188" i="133"/>
  <c r="G189" i="133"/>
  <c r="H189" i="133"/>
  <c r="G190" i="133"/>
  <c r="H190" i="133"/>
  <c r="G191" i="133"/>
  <c r="H191" i="133"/>
  <c r="G192" i="133"/>
  <c r="H192" i="133"/>
  <c r="G193" i="133"/>
  <c r="H193" i="133"/>
  <c r="G194" i="133"/>
  <c r="H194" i="133"/>
  <c r="G195" i="133"/>
  <c r="H195" i="133"/>
  <c r="G196" i="133"/>
  <c r="H196" i="133"/>
  <c r="G197" i="133"/>
  <c r="H197" i="133"/>
  <c r="G198" i="133"/>
  <c r="H198" i="133"/>
  <c r="G199" i="133"/>
  <c r="H199" i="133"/>
  <c r="G200" i="133"/>
  <c r="H200" i="133"/>
  <c r="G201" i="133"/>
  <c r="H201" i="133"/>
  <c r="G202" i="133"/>
  <c r="H202" i="133"/>
  <c r="G203" i="133"/>
  <c r="H203" i="133"/>
  <c r="G204" i="133"/>
  <c r="H204" i="133"/>
  <c r="G205" i="133"/>
  <c r="H205" i="133"/>
  <c r="H6" i="133"/>
  <c r="G6" i="133"/>
  <c r="E7" i="11"/>
  <c r="F7" i="11"/>
  <c r="E8" i="11"/>
  <c r="F8" i="11"/>
  <c r="E9" i="11"/>
  <c r="F9" i="11"/>
  <c r="E10" i="11"/>
  <c r="F10" i="11"/>
  <c r="E11" i="11"/>
  <c r="F11" i="11"/>
  <c r="E12" i="11"/>
  <c r="F12" i="11"/>
  <c r="E13" i="11"/>
  <c r="F13" i="11"/>
  <c r="E14" i="11"/>
  <c r="F14" i="11"/>
  <c r="E15" i="11"/>
  <c r="F15" i="11"/>
  <c r="E16" i="11"/>
  <c r="F16" i="11"/>
  <c r="E17" i="11"/>
  <c r="F17" i="11"/>
  <c r="E18" i="11"/>
  <c r="F18" i="11"/>
  <c r="E19" i="11"/>
  <c r="F19" i="11"/>
  <c r="E20" i="11"/>
  <c r="F20" i="11"/>
  <c r="E21" i="11"/>
  <c r="F21" i="11"/>
  <c r="E22" i="11"/>
  <c r="F22" i="11"/>
  <c r="E23" i="11"/>
  <c r="F23" i="11"/>
  <c r="E24" i="11"/>
  <c r="F24" i="11"/>
  <c r="E25" i="11"/>
  <c r="F25" i="11"/>
  <c r="E26" i="11"/>
  <c r="F26" i="11"/>
  <c r="E27" i="11"/>
  <c r="F27" i="11"/>
  <c r="E28" i="11"/>
  <c r="F28" i="11"/>
  <c r="E29" i="11"/>
  <c r="F29" i="11"/>
  <c r="E30" i="11"/>
  <c r="F30" i="11"/>
  <c r="E31" i="11"/>
  <c r="F31" i="11"/>
  <c r="E32" i="11"/>
  <c r="F32" i="11"/>
  <c r="E33" i="11"/>
  <c r="F33" i="11"/>
  <c r="E34" i="11"/>
  <c r="F34" i="11"/>
  <c r="E35" i="11"/>
  <c r="F35" i="11"/>
  <c r="E36" i="11"/>
  <c r="F36" i="11"/>
  <c r="E37" i="11"/>
  <c r="F37" i="11"/>
  <c r="E38" i="11"/>
  <c r="F38" i="11"/>
  <c r="E39" i="11"/>
  <c r="F39" i="11"/>
  <c r="E40" i="11"/>
  <c r="F40" i="11"/>
  <c r="E41" i="11"/>
  <c r="F41" i="11"/>
  <c r="E42" i="11"/>
  <c r="F42" i="11"/>
  <c r="E43" i="11"/>
  <c r="F43" i="11"/>
  <c r="E44" i="11"/>
  <c r="F44" i="11"/>
  <c r="E45" i="11"/>
  <c r="F45" i="11"/>
  <c r="E46" i="11"/>
  <c r="F46" i="11"/>
  <c r="E47" i="11"/>
  <c r="F47" i="11"/>
  <c r="E48" i="11"/>
  <c r="F48" i="11"/>
  <c r="E49" i="11"/>
  <c r="F49" i="11"/>
  <c r="E50" i="11"/>
  <c r="F50" i="11"/>
  <c r="E51" i="11"/>
  <c r="F51" i="11"/>
  <c r="E52" i="11"/>
  <c r="F52" i="11"/>
  <c r="E53" i="11"/>
  <c r="F53" i="11"/>
  <c r="E54" i="11"/>
  <c r="F54" i="11"/>
  <c r="E55" i="11"/>
  <c r="F55" i="11"/>
  <c r="E56" i="11"/>
  <c r="F56" i="11"/>
  <c r="E57" i="11"/>
  <c r="F57" i="11"/>
  <c r="E58" i="11"/>
  <c r="F58" i="11"/>
  <c r="E59" i="11"/>
  <c r="F59" i="11"/>
  <c r="E60" i="11"/>
  <c r="F60" i="11"/>
  <c r="E61" i="11"/>
  <c r="F61" i="11"/>
  <c r="E62" i="11"/>
  <c r="F62" i="11"/>
  <c r="E63" i="11"/>
  <c r="F63" i="11"/>
  <c r="E64" i="11"/>
  <c r="F64" i="11"/>
  <c r="E65" i="11"/>
  <c r="F65" i="11"/>
  <c r="E66" i="11"/>
  <c r="F66" i="11"/>
  <c r="E67" i="11"/>
  <c r="F67" i="11"/>
  <c r="E68" i="11"/>
  <c r="F68" i="11"/>
  <c r="E69" i="11"/>
  <c r="F69" i="11"/>
  <c r="E70" i="11"/>
  <c r="F70" i="11"/>
  <c r="E71" i="11"/>
  <c r="F71" i="11"/>
  <c r="E72" i="11"/>
  <c r="F72" i="11"/>
  <c r="E73" i="11"/>
  <c r="F73" i="11"/>
  <c r="E74" i="11"/>
  <c r="F74" i="11"/>
  <c r="E75" i="11"/>
  <c r="F75" i="11"/>
  <c r="E76" i="11"/>
  <c r="F76" i="11"/>
  <c r="E77" i="11"/>
  <c r="F77" i="11"/>
  <c r="E78" i="11"/>
  <c r="F78" i="11"/>
  <c r="E79" i="11"/>
  <c r="F79" i="11"/>
  <c r="E80" i="11"/>
  <c r="F80" i="11"/>
  <c r="E81" i="11"/>
  <c r="F81" i="11"/>
  <c r="E82" i="11"/>
  <c r="F82" i="11"/>
  <c r="E83" i="11"/>
  <c r="F83" i="11"/>
  <c r="E84" i="11"/>
  <c r="F84" i="11"/>
  <c r="E85" i="11"/>
  <c r="F85" i="11"/>
  <c r="E86" i="11"/>
  <c r="F86" i="11"/>
  <c r="E87" i="11"/>
  <c r="F87" i="11"/>
  <c r="E88" i="11"/>
  <c r="F88" i="11"/>
  <c r="E89" i="11"/>
  <c r="F89" i="11"/>
  <c r="E90" i="11"/>
  <c r="F90" i="11"/>
  <c r="E91" i="11"/>
  <c r="F91" i="11"/>
  <c r="E92" i="11"/>
  <c r="F92" i="11"/>
  <c r="E93" i="11"/>
  <c r="F93" i="11"/>
  <c r="E94" i="11"/>
  <c r="F94" i="11"/>
  <c r="E95" i="11"/>
  <c r="F95" i="11"/>
  <c r="E96" i="11"/>
  <c r="F96" i="11"/>
  <c r="E97" i="11"/>
  <c r="F97" i="11"/>
  <c r="E98" i="11"/>
  <c r="F98" i="11"/>
  <c r="E99" i="11"/>
  <c r="F99" i="11"/>
  <c r="E100" i="11"/>
  <c r="F100" i="11"/>
  <c r="E101" i="11"/>
  <c r="F101" i="11"/>
  <c r="E102" i="11"/>
  <c r="F102" i="11"/>
  <c r="E103" i="11"/>
  <c r="F103" i="11"/>
  <c r="E104" i="11"/>
  <c r="F104" i="11"/>
  <c r="E105" i="11"/>
  <c r="F105" i="11"/>
  <c r="E106" i="11"/>
  <c r="F106" i="11"/>
  <c r="E107" i="11"/>
  <c r="F107" i="11"/>
  <c r="E108" i="11"/>
  <c r="F108" i="11"/>
  <c r="E109" i="11"/>
  <c r="F109" i="11"/>
  <c r="E110" i="11"/>
  <c r="F110" i="11"/>
  <c r="E111" i="11"/>
  <c r="F111" i="11"/>
  <c r="E112" i="11"/>
  <c r="F112" i="11"/>
  <c r="E113" i="11"/>
  <c r="F113" i="11"/>
  <c r="E114" i="11"/>
  <c r="F114" i="11"/>
  <c r="E115" i="11"/>
  <c r="F115" i="11"/>
  <c r="E116" i="11"/>
  <c r="F116" i="11"/>
  <c r="E117" i="11"/>
  <c r="F117" i="11"/>
  <c r="E118" i="11"/>
  <c r="F118" i="11"/>
  <c r="E119" i="11"/>
  <c r="F119" i="11"/>
  <c r="E120" i="11"/>
  <c r="F120" i="11"/>
  <c r="E121" i="11"/>
  <c r="F121" i="11"/>
  <c r="E122" i="11"/>
  <c r="F122" i="11"/>
  <c r="E123" i="11"/>
  <c r="F123" i="11"/>
  <c r="E124" i="11"/>
  <c r="F124" i="11"/>
  <c r="E125" i="11"/>
  <c r="F125" i="11"/>
  <c r="E126" i="11"/>
  <c r="F126" i="11"/>
  <c r="E127" i="11"/>
  <c r="F127" i="11"/>
  <c r="E128" i="11"/>
  <c r="F128" i="11"/>
  <c r="E129" i="11"/>
  <c r="F129" i="11"/>
  <c r="E130" i="11"/>
  <c r="F130" i="11"/>
  <c r="E131" i="11"/>
  <c r="F131" i="11"/>
  <c r="E132" i="11"/>
  <c r="F132" i="11"/>
  <c r="E133" i="11"/>
  <c r="F133" i="11"/>
  <c r="E134" i="11"/>
  <c r="F134" i="11"/>
  <c r="E135" i="11"/>
  <c r="F135" i="11"/>
  <c r="E136" i="11"/>
  <c r="F136" i="11"/>
  <c r="E137" i="11"/>
  <c r="F137" i="11"/>
  <c r="E138" i="11"/>
  <c r="F138" i="11"/>
  <c r="E139" i="11"/>
  <c r="F139" i="11"/>
  <c r="E140" i="11"/>
  <c r="F140" i="11"/>
  <c r="E141" i="11"/>
  <c r="F141" i="11"/>
  <c r="E142" i="11"/>
  <c r="F142" i="11"/>
  <c r="E143" i="11"/>
  <c r="F143" i="11"/>
  <c r="E144" i="11"/>
  <c r="F144" i="11"/>
  <c r="E145" i="11"/>
  <c r="F145" i="11"/>
  <c r="E146" i="11"/>
  <c r="F146" i="11"/>
  <c r="E147" i="11"/>
  <c r="F147" i="11"/>
  <c r="E148" i="11"/>
  <c r="F148" i="11"/>
  <c r="E149" i="11"/>
  <c r="F149" i="11"/>
  <c r="E150" i="11"/>
  <c r="F150" i="11"/>
  <c r="E151" i="11"/>
  <c r="F151" i="11"/>
  <c r="E152" i="11"/>
  <c r="F152" i="11"/>
  <c r="E153" i="11"/>
  <c r="F153" i="11"/>
  <c r="E154" i="11"/>
  <c r="F154" i="11"/>
  <c r="E155" i="11"/>
  <c r="F155" i="11"/>
  <c r="E156" i="11"/>
  <c r="F156" i="11"/>
  <c r="E157" i="11"/>
  <c r="F157" i="11"/>
  <c r="E158" i="11"/>
  <c r="F158" i="11"/>
  <c r="E159" i="11"/>
  <c r="F159" i="11"/>
  <c r="E160" i="11"/>
  <c r="F160" i="11"/>
  <c r="E161" i="11"/>
  <c r="F161" i="11"/>
  <c r="E162" i="11"/>
  <c r="F162" i="11"/>
  <c r="E163" i="11"/>
  <c r="F163" i="11"/>
  <c r="E164" i="11"/>
  <c r="F164" i="11"/>
  <c r="E165" i="11"/>
  <c r="F165" i="11"/>
  <c r="E166" i="11"/>
  <c r="F166" i="11"/>
  <c r="E167" i="11"/>
  <c r="F167" i="11"/>
  <c r="E168" i="11"/>
  <c r="F168" i="11"/>
  <c r="E169" i="11"/>
  <c r="F169" i="11"/>
  <c r="E170" i="11"/>
  <c r="F170" i="11"/>
  <c r="E171" i="11"/>
  <c r="F171" i="11"/>
  <c r="E172" i="11"/>
  <c r="F172" i="11"/>
  <c r="E173" i="11"/>
  <c r="F173" i="11"/>
  <c r="E174" i="11"/>
  <c r="F174" i="11"/>
  <c r="E175" i="11"/>
  <c r="F175" i="11"/>
  <c r="E176" i="11"/>
  <c r="F176" i="11"/>
  <c r="E177" i="11"/>
  <c r="F177" i="11"/>
  <c r="E178" i="11"/>
  <c r="F178" i="11"/>
  <c r="E179" i="11"/>
  <c r="F179" i="11"/>
  <c r="E180" i="11"/>
  <c r="F180" i="11"/>
  <c r="E181" i="11"/>
  <c r="F181" i="11"/>
  <c r="E182" i="11"/>
  <c r="F182" i="11"/>
  <c r="E183" i="11"/>
  <c r="F183" i="11"/>
  <c r="E184" i="11"/>
  <c r="F184" i="11"/>
  <c r="E185" i="11"/>
  <c r="F185" i="11"/>
  <c r="E186" i="11"/>
  <c r="F186" i="11"/>
  <c r="E187" i="11"/>
  <c r="F187" i="11"/>
  <c r="E188" i="11"/>
  <c r="F188" i="11"/>
  <c r="E189" i="11"/>
  <c r="F189" i="11"/>
  <c r="E190" i="11"/>
  <c r="F190" i="11"/>
  <c r="E191" i="11"/>
  <c r="F191" i="11"/>
  <c r="E192" i="11"/>
  <c r="F192" i="11"/>
  <c r="E193" i="11"/>
  <c r="F193" i="11"/>
  <c r="E194" i="11"/>
  <c r="F194" i="11"/>
  <c r="E195" i="11"/>
  <c r="F195" i="11"/>
  <c r="E196" i="11"/>
  <c r="F196" i="11"/>
  <c r="E197" i="11"/>
  <c r="F197" i="11"/>
  <c r="E198" i="11"/>
  <c r="F198" i="11"/>
  <c r="E199" i="11"/>
  <c r="F199" i="11"/>
  <c r="E200" i="11"/>
  <c r="F200" i="11"/>
  <c r="E201" i="11"/>
  <c r="F201" i="11"/>
  <c r="E202" i="11"/>
  <c r="F202" i="11"/>
  <c r="E203" i="11"/>
  <c r="F203" i="11"/>
  <c r="E204" i="11"/>
  <c r="F204" i="11"/>
  <c r="E205" i="11"/>
  <c r="F205" i="11"/>
  <c r="F6" i="11"/>
  <c r="E6" i="11"/>
  <c r="E6" i="9"/>
  <c r="E7" i="9"/>
  <c r="E8" i="9"/>
  <c r="E9" i="9"/>
  <c r="D9" i="9"/>
  <c r="D8" i="9"/>
  <c r="D7" i="9"/>
  <c r="D6" i="9"/>
  <c r="C22" i="131" l="1"/>
  <c r="D22" i="131"/>
  <c r="D24" i="131" s="1"/>
  <c r="D25" i="131" s="1"/>
  <c r="C16" i="134"/>
  <c r="B16" i="134"/>
  <c r="D94" i="13"/>
  <c r="C94" i="13"/>
  <c r="B94" i="13"/>
  <c r="A94" i="13"/>
  <c r="E10" i="133"/>
  <c r="F10" i="133"/>
  <c r="E11" i="133"/>
  <c r="F11" i="133"/>
  <c r="E12" i="133"/>
  <c r="F12" i="133"/>
  <c r="E13" i="133"/>
  <c r="F13" i="133"/>
  <c r="E14" i="133"/>
  <c r="F14" i="133"/>
  <c r="E15" i="133"/>
  <c r="F15" i="133"/>
  <c r="E16" i="133"/>
  <c r="F16" i="133"/>
  <c r="E17" i="133"/>
  <c r="F17" i="133"/>
  <c r="E18" i="133"/>
  <c r="F18" i="133"/>
  <c r="E19" i="133"/>
  <c r="F19" i="133"/>
  <c r="E20" i="133"/>
  <c r="F20" i="133"/>
  <c r="E21" i="133"/>
  <c r="F21" i="133"/>
  <c r="E22" i="133"/>
  <c r="F22" i="133"/>
  <c r="E23" i="133"/>
  <c r="F23" i="133"/>
  <c r="E24" i="133"/>
  <c r="F24" i="133"/>
  <c r="E25" i="133"/>
  <c r="F25" i="133"/>
  <c r="E26" i="133"/>
  <c r="F26" i="133"/>
  <c r="E27" i="133"/>
  <c r="F27" i="133"/>
  <c r="E28" i="133"/>
  <c r="F28" i="133"/>
  <c r="E29" i="133"/>
  <c r="F29" i="133"/>
  <c r="E30" i="133"/>
  <c r="F30" i="133"/>
  <c r="E31" i="133"/>
  <c r="F31" i="133"/>
  <c r="E32" i="133"/>
  <c r="F32" i="133"/>
  <c r="E33" i="133"/>
  <c r="F33" i="133"/>
  <c r="E34" i="133"/>
  <c r="F34" i="133"/>
  <c r="E35" i="133"/>
  <c r="F35" i="133"/>
  <c r="E36" i="133"/>
  <c r="F36" i="133"/>
  <c r="E37" i="133"/>
  <c r="F37" i="133"/>
  <c r="E38" i="133"/>
  <c r="F38" i="133"/>
  <c r="E39" i="133"/>
  <c r="F39" i="133"/>
  <c r="E40" i="133"/>
  <c r="F40" i="133"/>
  <c r="E41" i="133"/>
  <c r="F41" i="133"/>
  <c r="E42" i="133"/>
  <c r="F42" i="133"/>
  <c r="E43" i="133"/>
  <c r="F43" i="133"/>
  <c r="E44" i="133"/>
  <c r="F44" i="133"/>
  <c r="E45" i="133"/>
  <c r="F45" i="133"/>
  <c r="E46" i="133"/>
  <c r="F46" i="133"/>
  <c r="E47" i="133"/>
  <c r="F47" i="133"/>
  <c r="E48" i="133"/>
  <c r="F48" i="133"/>
  <c r="E49" i="133"/>
  <c r="F49" i="133"/>
  <c r="E50" i="133"/>
  <c r="F50" i="133"/>
  <c r="E51" i="133"/>
  <c r="F51" i="133"/>
  <c r="E52" i="133"/>
  <c r="F52" i="133"/>
  <c r="E53" i="133"/>
  <c r="F53" i="133"/>
  <c r="E54" i="133"/>
  <c r="F54" i="133"/>
  <c r="E55" i="133"/>
  <c r="F55" i="133"/>
  <c r="E56" i="133"/>
  <c r="F56" i="133"/>
  <c r="E57" i="133"/>
  <c r="F57" i="133"/>
  <c r="E58" i="133"/>
  <c r="F58" i="133"/>
  <c r="E59" i="133"/>
  <c r="F59" i="133"/>
  <c r="E60" i="133"/>
  <c r="F60" i="133"/>
  <c r="E61" i="133"/>
  <c r="F61" i="133"/>
  <c r="E62" i="133"/>
  <c r="F62" i="133"/>
  <c r="E63" i="133"/>
  <c r="F63" i="133"/>
  <c r="E64" i="133"/>
  <c r="F64" i="133"/>
  <c r="E65" i="133"/>
  <c r="F65" i="133"/>
  <c r="E66" i="133"/>
  <c r="F66" i="133"/>
  <c r="E67" i="133"/>
  <c r="F67" i="133"/>
  <c r="E68" i="133"/>
  <c r="F68" i="133"/>
  <c r="E69" i="133"/>
  <c r="F69" i="133"/>
  <c r="E70" i="133"/>
  <c r="F70" i="133"/>
  <c r="E71" i="133"/>
  <c r="F71" i="133"/>
  <c r="E72" i="133"/>
  <c r="F72" i="133"/>
  <c r="E73" i="133"/>
  <c r="F73" i="133"/>
  <c r="E74" i="133"/>
  <c r="F74" i="133"/>
  <c r="E75" i="133"/>
  <c r="F75" i="133"/>
  <c r="E76" i="133"/>
  <c r="F76" i="133"/>
  <c r="E77" i="133"/>
  <c r="F77" i="133"/>
  <c r="E78" i="133"/>
  <c r="F78" i="133"/>
  <c r="E79" i="133"/>
  <c r="F79" i="133"/>
  <c r="E80" i="133"/>
  <c r="F80" i="133"/>
  <c r="E81" i="133"/>
  <c r="F81" i="133"/>
  <c r="E82" i="133"/>
  <c r="F82" i="133"/>
  <c r="E83" i="133"/>
  <c r="F83" i="133"/>
  <c r="E84" i="133"/>
  <c r="F84" i="133"/>
  <c r="E85" i="133"/>
  <c r="F85" i="133"/>
  <c r="E86" i="133"/>
  <c r="F86" i="133"/>
  <c r="E87" i="133"/>
  <c r="F87" i="133"/>
  <c r="E88" i="133"/>
  <c r="F88" i="133"/>
  <c r="E89" i="133"/>
  <c r="F89" i="133"/>
  <c r="E90" i="133"/>
  <c r="F90" i="133"/>
  <c r="E91" i="133"/>
  <c r="F91" i="133"/>
  <c r="E92" i="133"/>
  <c r="F92" i="133"/>
  <c r="E93" i="133"/>
  <c r="F93" i="133"/>
  <c r="E94" i="133"/>
  <c r="F94" i="133"/>
  <c r="E95" i="133"/>
  <c r="F95" i="133"/>
  <c r="E96" i="133"/>
  <c r="F96" i="133"/>
  <c r="E97" i="133"/>
  <c r="F97" i="133"/>
  <c r="E98" i="133"/>
  <c r="F98" i="133"/>
  <c r="E99" i="133"/>
  <c r="F99" i="133"/>
  <c r="E100" i="133"/>
  <c r="F100" i="133"/>
  <c r="E101" i="133"/>
  <c r="F101" i="133"/>
  <c r="E102" i="133"/>
  <c r="F102" i="133"/>
  <c r="E103" i="133"/>
  <c r="F103" i="133"/>
  <c r="E104" i="133"/>
  <c r="F104" i="133"/>
  <c r="E105" i="133"/>
  <c r="F105" i="133"/>
  <c r="E106" i="133"/>
  <c r="F106" i="133"/>
  <c r="E107" i="133"/>
  <c r="F107" i="133"/>
  <c r="E108" i="133"/>
  <c r="F108" i="133"/>
  <c r="E109" i="133"/>
  <c r="F109" i="133"/>
  <c r="E110" i="133"/>
  <c r="F110" i="133"/>
  <c r="E111" i="133"/>
  <c r="F111" i="133"/>
  <c r="E112" i="133"/>
  <c r="F112" i="133"/>
  <c r="E113" i="133"/>
  <c r="F113" i="133"/>
  <c r="E114" i="133"/>
  <c r="F114" i="133"/>
  <c r="E115" i="133"/>
  <c r="F115" i="133"/>
  <c r="E116" i="133"/>
  <c r="F116" i="133"/>
  <c r="E117" i="133"/>
  <c r="F117" i="133"/>
  <c r="E118" i="133"/>
  <c r="F118" i="133"/>
  <c r="E119" i="133"/>
  <c r="F119" i="133"/>
  <c r="E120" i="133"/>
  <c r="F120" i="133"/>
  <c r="E121" i="133"/>
  <c r="F121" i="133"/>
  <c r="E122" i="133"/>
  <c r="F122" i="133"/>
  <c r="E123" i="133"/>
  <c r="F123" i="133"/>
  <c r="E124" i="133"/>
  <c r="F124" i="133"/>
  <c r="E125" i="133"/>
  <c r="F125" i="133"/>
  <c r="E126" i="133"/>
  <c r="F126" i="133"/>
  <c r="E127" i="133"/>
  <c r="F127" i="133"/>
  <c r="E128" i="133"/>
  <c r="F128" i="133"/>
  <c r="E129" i="133"/>
  <c r="F129" i="133"/>
  <c r="E130" i="133"/>
  <c r="F130" i="133"/>
  <c r="E131" i="133"/>
  <c r="F131" i="133"/>
  <c r="E132" i="133"/>
  <c r="F132" i="133"/>
  <c r="E133" i="133"/>
  <c r="F133" i="133"/>
  <c r="E134" i="133"/>
  <c r="F134" i="133"/>
  <c r="E135" i="133"/>
  <c r="F135" i="133"/>
  <c r="E136" i="133"/>
  <c r="F136" i="133"/>
  <c r="E137" i="133"/>
  <c r="F137" i="133"/>
  <c r="E138" i="133"/>
  <c r="F138" i="133"/>
  <c r="E139" i="133"/>
  <c r="F139" i="133"/>
  <c r="E140" i="133"/>
  <c r="F140" i="133"/>
  <c r="E141" i="133"/>
  <c r="F141" i="133"/>
  <c r="E142" i="133"/>
  <c r="F142" i="133"/>
  <c r="E143" i="133"/>
  <c r="F143" i="133"/>
  <c r="E144" i="133"/>
  <c r="F144" i="133"/>
  <c r="E145" i="133"/>
  <c r="F145" i="133"/>
  <c r="E146" i="133"/>
  <c r="F146" i="133"/>
  <c r="E147" i="133"/>
  <c r="F147" i="133"/>
  <c r="E148" i="133"/>
  <c r="F148" i="133"/>
  <c r="E149" i="133"/>
  <c r="F149" i="133"/>
  <c r="E150" i="133"/>
  <c r="F150" i="133"/>
  <c r="E151" i="133"/>
  <c r="F151" i="133"/>
  <c r="E152" i="133"/>
  <c r="F152" i="133"/>
  <c r="E153" i="133"/>
  <c r="F153" i="133"/>
  <c r="E154" i="133"/>
  <c r="F154" i="133"/>
  <c r="E155" i="133"/>
  <c r="F155" i="133"/>
  <c r="E156" i="133"/>
  <c r="F156" i="133"/>
  <c r="E157" i="133"/>
  <c r="F157" i="133"/>
  <c r="E158" i="133"/>
  <c r="F158" i="133"/>
  <c r="E159" i="133"/>
  <c r="F159" i="133"/>
  <c r="E160" i="133"/>
  <c r="F160" i="133"/>
  <c r="E161" i="133"/>
  <c r="F161" i="133"/>
  <c r="E162" i="133"/>
  <c r="F162" i="133"/>
  <c r="E163" i="133"/>
  <c r="F163" i="133"/>
  <c r="E164" i="133"/>
  <c r="F164" i="133"/>
  <c r="E165" i="133"/>
  <c r="F165" i="133"/>
  <c r="E166" i="133"/>
  <c r="F166" i="133"/>
  <c r="E167" i="133"/>
  <c r="F167" i="133"/>
  <c r="E168" i="133"/>
  <c r="F168" i="133"/>
  <c r="E169" i="133"/>
  <c r="F169" i="133"/>
  <c r="E170" i="133"/>
  <c r="F170" i="133"/>
  <c r="E171" i="133"/>
  <c r="F171" i="133"/>
  <c r="E172" i="133"/>
  <c r="F172" i="133"/>
  <c r="E173" i="133"/>
  <c r="F173" i="133"/>
  <c r="E174" i="133"/>
  <c r="F174" i="133"/>
  <c r="E175" i="133"/>
  <c r="F175" i="133"/>
  <c r="E176" i="133"/>
  <c r="F176" i="133"/>
  <c r="E177" i="133"/>
  <c r="F177" i="133"/>
  <c r="E178" i="133"/>
  <c r="F178" i="133"/>
  <c r="E179" i="133"/>
  <c r="F179" i="133"/>
  <c r="E180" i="133"/>
  <c r="F180" i="133"/>
  <c r="E181" i="133"/>
  <c r="F181" i="133"/>
  <c r="E182" i="133"/>
  <c r="F182" i="133"/>
  <c r="E183" i="133"/>
  <c r="F183" i="133"/>
  <c r="E184" i="133"/>
  <c r="F184" i="133"/>
  <c r="E185" i="133"/>
  <c r="F185" i="133"/>
  <c r="E186" i="133"/>
  <c r="F186" i="133"/>
  <c r="E187" i="133"/>
  <c r="F187" i="133"/>
  <c r="E188" i="133"/>
  <c r="F188" i="133"/>
  <c r="E189" i="133"/>
  <c r="F189" i="133"/>
  <c r="E190" i="133"/>
  <c r="F190" i="133"/>
  <c r="E191" i="133"/>
  <c r="F191" i="133"/>
  <c r="E192" i="133"/>
  <c r="F192" i="133"/>
  <c r="E193" i="133"/>
  <c r="F193" i="133"/>
  <c r="E194" i="133"/>
  <c r="F194" i="133"/>
  <c r="E195" i="133"/>
  <c r="F195" i="133"/>
  <c r="E196" i="133"/>
  <c r="F196" i="133"/>
  <c r="E197" i="133"/>
  <c r="F197" i="133"/>
  <c r="E198" i="133"/>
  <c r="F198" i="133"/>
  <c r="E199" i="133"/>
  <c r="F199" i="133"/>
  <c r="E200" i="133"/>
  <c r="F200" i="133"/>
  <c r="E201" i="133"/>
  <c r="F201" i="133"/>
  <c r="E202" i="133"/>
  <c r="F202" i="133"/>
  <c r="E203" i="133"/>
  <c r="F203" i="133"/>
  <c r="E204" i="133"/>
  <c r="F204" i="133"/>
  <c r="E205" i="133"/>
  <c r="F205" i="133"/>
  <c r="E6" i="133"/>
  <c r="F6" i="133"/>
  <c r="E7" i="133"/>
  <c r="F7" i="133"/>
  <c r="E8" i="133"/>
  <c r="F8" i="133"/>
  <c r="F9" i="133"/>
  <c r="E9" i="133"/>
  <c r="F11" i="111" l="1"/>
  <c r="F10" i="111"/>
  <c r="H9" i="111" l="1"/>
  <c r="D9" i="111"/>
  <c r="C7" i="111"/>
  <c r="C6" i="111"/>
  <c r="C14" i="111"/>
  <c r="P5" i="92" l="1"/>
  <c r="P6" i="92"/>
  <c r="P7" i="92"/>
  <c r="P8" i="92"/>
  <c r="P9" i="92"/>
  <c r="P10" i="92"/>
  <c r="P11" i="92"/>
  <c r="P12" i="92"/>
  <c r="P13" i="92"/>
  <c r="P14" i="92"/>
  <c r="P15" i="92"/>
  <c r="P16" i="92"/>
  <c r="P17" i="92"/>
  <c r="P18" i="92"/>
  <c r="P19" i="92"/>
  <c r="P20" i="92"/>
  <c r="P21" i="92"/>
  <c r="P22" i="92"/>
  <c r="P23" i="92"/>
  <c r="P24" i="92"/>
  <c r="P25" i="92"/>
  <c r="P26" i="92"/>
  <c r="P27" i="92"/>
  <c r="P28" i="92"/>
  <c r="P29" i="92"/>
  <c r="P30" i="92"/>
  <c r="P31" i="92"/>
  <c r="P32" i="92"/>
  <c r="P33" i="92"/>
  <c r="P34" i="92"/>
  <c r="P35" i="92"/>
  <c r="P36" i="92"/>
  <c r="P37" i="92"/>
  <c r="P38" i="92"/>
  <c r="P39" i="92"/>
  <c r="P40" i="92"/>
  <c r="P41" i="92"/>
  <c r="P42" i="92"/>
  <c r="P43" i="92"/>
  <c r="P44" i="92"/>
  <c r="P45" i="92"/>
  <c r="P46" i="92"/>
  <c r="P47" i="92"/>
  <c r="P48" i="92"/>
  <c r="P49" i="92"/>
  <c r="P50" i="92"/>
  <c r="P51" i="92"/>
  <c r="P52" i="92"/>
  <c r="P53" i="92"/>
  <c r="P54" i="92"/>
  <c r="P55" i="92"/>
  <c r="P56" i="92"/>
  <c r="P57" i="92"/>
  <c r="P58" i="92"/>
  <c r="P59" i="92"/>
  <c r="P60" i="92"/>
  <c r="P61" i="92"/>
  <c r="P62" i="92"/>
  <c r="P63" i="92"/>
  <c r="P64" i="92"/>
  <c r="P65" i="92"/>
  <c r="P66" i="92"/>
  <c r="P67" i="92"/>
  <c r="P68" i="92"/>
  <c r="P69" i="92"/>
  <c r="P70" i="92"/>
  <c r="P71" i="92"/>
  <c r="P72" i="92"/>
  <c r="P73" i="92"/>
  <c r="P74" i="92"/>
  <c r="P75" i="92"/>
  <c r="P76" i="92"/>
  <c r="P77" i="92"/>
  <c r="P78" i="92"/>
  <c r="P79" i="92"/>
  <c r="P80" i="92"/>
  <c r="P81" i="92"/>
  <c r="P82" i="92"/>
  <c r="P83" i="92"/>
  <c r="P84" i="92"/>
  <c r="P85" i="92"/>
  <c r="P86" i="92"/>
  <c r="P87" i="92"/>
  <c r="P88" i="92"/>
  <c r="P89" i="92"/>
  <c r="P90" i="92"/>
  <c r="P91" i="92"/>
  <c r="P92" i="92"/>
  <c r="P93" i="92"/>
  <c r="P94" i="92"/>
  <c r="P95" i="92"/>
  <c r="P96" i="92"/>
  <c r="P97" i="92"/>
  <c r="P98" i="92"/>
  <c r="P99" i="92"/>
  <c r="P100" i="92"/>
  <c r="P101" i="92"/>
  <c r="P102" i="92"/>
  <c r="P103" i="92"/>
  <c r="P104" i="92"/>
  <c r="P105" i="92"/>
  <c r="P106" i="92"/>
  <c r="P107" i="92"/>
  <c r="P108" i="92"/>
  <c r="P109" i="92"/>
  <c r="P110" i="92"/>
  <c r="P111" i="92"/>
  <c r="P112" i="92"/>
  <c r="P113" i="92"/>
  <c r="P114" i="92"/>
  <c r="P115" i="92"/>
  <c r="P116" i="92"/>
  <c r="P117" i="92"/>
  <c r="P118" i="92"/>
  <c r="P119" i="92"/>
  <c r="P120" i="92"/>
  <c r="P121" i="92"/>
  <c r="P122" i="92"/>
  <c r="P123" i="92"/>
  <c r="P124" i="92"/>
  <c r="P125" i="92"/>
  <c r="P126" i="92"/>
  <c r="P127" i="92"/>
  <c r="P128" i="92"/>
  <c r="P129" i="92"/>
  <c r="P130" i="92"/>
  <c r="P131" i="92"/>
  <c r="P132" i="92"/>
  <c r="P133" i="92"/>
  <c r="P134" i="92"/>
  <c r="P135" i="92"/>
  <c r="P136" i="92"/>
  <c r="P137" i="92"/>
  <c r="P138" i="92"/>
  <c r="P139" i="92"/>
  <c r="P140" i="92"/>
  <c r="P141" i="92"/>
  <c r="P142" i="92"/>
  <c r="P143" i="92"/>
  <c r="P144" i="92"/>
  <c r="P145" i="92"/>
  <c r="P146" i="92"/>
  <c r="P147" i="92"/>
  <c r="P148" i="92"/>
  <c r="P149" i="92"/>
  <c r="P150" i="92"/>
  <c r="P151" i="92"/>
  <c r="P152" i="92"/>
  <c r="P153" i="92"/>
  <c r="P154" i="92"/>
  <c r="P155" i="92"/>
  <c r="P156" i="92"/>
  <c r="P157" i="92"/>
  <c r="P158" i="92"/>
  <c r="P159" i="92"/>
  <c r="P160" i="92"/>
  <c r="P161" i="92"/>
  <c r="P162" i="92"/>
  <c r="P163" i="92"/>
  <c r="P164" i="92"/>
  <c r="P165" i="92"/>
  <c r="P166" i="92"/>
  <c r="P167" i="92"/>
  <c r="P168" i="92"/>
  <c r="P169" i="92"/>
  <c r="P170" i="92"/>
  <c r="P171" i="92"/>
  <c r="P172" i="92"/>
  <c r="P173" i="92"/>
  <c r="P174" i="92"/>
  <c r="P175" i="92"/>
  <c r="P176" i="92"/>
  <c r="P177" i="92"/>
  <c r="P178" i="92"/>
  <c r="P179" i="92"/>
  <c r="P180" i="92"/>
  <c r="P181" i="92"/>
  <c r="P182" i="92"/>
  <c r="P183" i="92"/>
  <c r="P184" i="92"/>
  <c r="P185" i="92"/>
  <c r="P186" i="92"/>
  <c r="P187" i="92"/>
  <c r="P188" i="92"/>
  <c r="P189" i="92"/>
  <c r="P190" i="92"/>
  <c r="P191" i="92"/>
  <c r="P192" i="92"/>
  <c r="P193" i="92"/>
  <c r="P194" i="92"/>
  <c r="P195" i="92"/>
  <c r="P196" i="92"/>
  <c r="P197" i="92"/>
  <c r="P198" i="92"/>
  <c r="P199" i="92"/>
  <c r="P200" i="92"/>
  <c r="P201" i="92"/>
  <c r="P202" i="92"/>
  <c r="P203" i="92"/>
  <c r="P204" i="92"/>
  <c r="P205" i="92"/>
  <c r="P206" i="92"/>
  <c r="P207" i="92"/>
  <c r="P208" i="92"/>
  <c r="P209" i="92"/>
  <c r="P210" i="92"/>
  <c r="P211" i="92"/>
  <c r="P212" i="92"/>
  <c r="P213" i="92"/>
  <c r="P214" i="92"/>
  <c r="P215" i="92"/>
  <c r="P216" i="92"/>
  <c r="P217" i="92"/>
  <c r="P218" i="92"/>
  <c r="P219" i="92"/>
  <c r="P220" i="92"/>
  <c r="P221" i="92"/>
  <c r="P222" i="92"/>
  <c r="P223" i="92"/>
  <c r="P224" i="92"/>
  <c r="P225" i="92"/>
  <c r="P226" i="92"/>
  <c r="P227" i="92"/>
  <c r="P228" i="92"/>
  <c r="P229" i="92"/>
  <c r="P230" i="92"/>
  <c r="P231" i="92"/>
  <c r="P232" i="92"/>
  <c r="P233" i="92"/>
  <c r="P234" i="92"/>
  <c r="P235" i="92"/>
  <c r="P236" i="92"/>
  <c r="P237" i="92"/>
  <c r="P238" i="92"/>
  <c r="P4" i="92"/>
  <c r="F23" i="128"/>
  <c r="D23" i="128"/>
  <c r="F19" i="128"/>
  <c r="D19" i="128"/>
  <c r="F18" i="128"/>
  <c r="D18" i="128"/>
  <c r="F17" i="128"/>
  <c r="D17" i="128"/>
  <c r="F16" i="128"/>
  <c r="D16" i="128"/>
  <c r="F15" i="128"/>
  <c r="D15" i="128"/>
  <c r="D6" i="128" l="1"/>
  <c r="F6" i="128" s="1"/>
  <c r="D4" i="128"/>
  <c r="F4" i="128" s="1"/>
  <c r="F16" i="122" l="1"/>
  <c r="E16" i="122"/>
  <c r="D16" i="122"/>
  <c r="C16" i="122"/>
  <c r="F20" i="128" l="1"/>
  <c r="F9" i="128"/>
  <c r="D20" i="128"/>
  <c r="D9" i="128"/>
  <c r="B20" i="128"/>
  <c r="B9" i="128"/>
  <c r="B8" i="128" s="1"/>
  <c r="B11" i="128" s="1"/>
  <c r="AA6" i="128"/>
  <c r="F12" i="128" l="1"/>
  <c r="D12" i="128"/>
  <c r="B12" i="128"/>
  <c r="B13" i="128" s="1"/>
  <c r="B22" i="128" s="1"/>
  <c r="B24" i="128" s="1"/>
  <c r="D8" i="128"/>
  <c r="D11" i="128" s="1"/>
  <c r="D13" i="128" s="1"/>
  <c r="D22" i="128" s="1"/>
  <c r="D24" i="128" s="1"/>
  <c r="F8" i="128"/>
  <c r="F11" i="128" s="1"/>
  <c r="AA6" i="92"/>
  <c r="AA6" i="62"/>
  <c r="AA6" i="30"/>
  <c r="AA6" i="73"/>
  <c r="AA6" i="94"/>
  <c r="AA6" i="54"/>
  <c r="AA6" i="99"/>
  <c r="AA6" i="124"/>
  <c r="F13" i="128" l="1"/>
  <c r="F22" i="128" s="1"/>
  <c r="F24" i="128" s="1"/>
  <c r="Z205" i="124"/>
  <c r="Y205" i="124"/>
  <c r="A205" i="124"/>
  <c r="Z204" i="124"/>
  <c r="Y204" i="124"/>
  <c r="A204" i="124"/>
  <c r="Z203" i="124"/>
  <c r="Y203" i="124"/>
  <c r="AA203" i="124" s="1"/>
  <c r="AB203" i="124" s="1"/>
  <c r="A203" i="124"/>
  <c r="Z202" i="124"/>
  <c r="Y202" i="124"/>
  <c r="AA202" i="124" s="1"/>
  <c r="AB202" i="124" s="1"/>
  <c r="A202" i="124"/>
  <c r="Z201" i="124"/>
  <c r="Y201" i="124"/>
  <c r="A201" i="124"/>
  <c r="Z200" i="124"/>
  <c r="Y200" i="124"/>
  <c r="AA200" i="124" s="1"/>
  <c r="AB200" i="124" s="1"/>
  <c r="A200" i="124"/>
  <c r="Z199" i="124"/>
  <c r="Y199" i="124"/>
  <c r="AA199" i="124" s="1"/>
  <c r="AB199" i="124" s="1"/>
  <c r="A199" i="124"/>
  <c r="Z198" i="124"/>
  <c r="Y198" i="124"/>
  <c r="AA198" i="124" s="1"/>
  <c r="AB198" i="124" s="1"/>
  <c r="A198" i="124"/>
  <c r="Z197" i="124"/>
  <c r="Y197" i="124"/>
  <c r="A197" i="124"/>
  <c r="Z196" i="124"/>
  <c r="Y196" i="124"/>
  <c r="A196" i="124"/>
  <c r="Z195" i="124"/>
  <c r="Y195" i="124"/>
  <c r="AA195" i="124" s="1"/>
  <c r="AB195" i="124" s="1"/>
  <c r="A195" i="124"/>
  <c r="Z194" i="124"/>
  <c r="Y194" i="124"/>
  <c r="AA194" i="124" s="1"/>
  <c r="AB194" i="124" s="1"/>
  <c r="A194" i="124"/>
  <c r="Z193" i="124"/>
  <c r="Y193" i="124"/>
  <c r="A193" i="124"/>
  <c r="Z192" i="124"/>
  <c r="Y192" i="124"/>
  <c r="AA192" i="124" s="1"/>
  <c r="AB192" i="124" s="1"/>
  <c r="A192" i="124"/>
  <c r="Z191" i="124"/>
  <c r="Y191" i="124"/>
  <c r="AA191" i="124" s="1"/>
  <c r="AB191" i="124" s="1"/>
  <c r="A191" i="124"/>
  <c r="Z190" i="124"/>
  <c r="Y190" i="124"/>
  <c r="AA190" i="124" s="1"/>
  <c r="AB190" i="124" s="1"/>
  <c r="A190" i="124"/>
  <c r="Z189" i="124"/>
  <c r="Y189" i="124"/>
  <c r="A189" i="124"/>
  <c r="Z188" i="124"/>
  <c r="Y188" i="124"/>
  <c r="A188" i="124"/>
  <c r="Z187" i="124"/>
  <c r="Y187" i="124"/>
  <c r="AA187" i="124" s="1"/>
  <c r="AB187" i="124" s="1"/>
  <c r="A187" i="124"/>
  <c r="Z186" i="124"/>
  <c r="Y186" i="124"/>
  <c r="AA186" i="124" s="1"/>
  <c r="AB186" i="124" s="1"/>
  <c r="A186" i="124"/>
  <c r="Z185" i="124"/>
  <c r="Y185" i="124"/>
  <c r="A185" i="124"/>
  <c r="Z184" i="124"/>
  <c r="Y184" i="124"/>
  <c r="AA184" i="124" s="1"/>
  <c r="AB184" i="124" s="1"/>
  <c r="A184" i="124"/>
  <c r="Z183" i="124"/>
  <c r="Y183" i="124"/>
  <c r="AA183" i="124" s="1"/>
  <c r="AB183" i="124" s="1"/>
  <c r="A183" i="124"/>
  <c r="Z182" i="124"/>
  <c r="Y182" i="124"/>
  <c r="AA182" i="124" s="1"/>
  <c r="AB182" i="124" s="1"/>
  <c r="A182" i="124"/>
  <c r="Z181" i="124"/>
  <c r="Y181" i="124"/>
  <c r="A181" i="124"/>
  <c r="Z180" i="124"/>
  <c r="Y180" i="124"/>
  <c r="A180" i="124"/>
  <c r="Z179" i="124"/>
  <c r="Y179" i="124"/>
  <c r="AA179" i="124" s="1"/>
  <c r="AB179" i="124" s="1"/>
  <c r="A179" i="124"/>
  <c r="Z178" i="124"/>
  <c r="Y178" i="124"/>
  <c r="AA178" i="124" s="1"/>
  <c r="AB178" i="124" s="1"/>
  <c r="A178" i="124"/>
  <c r="Z177" i="124"/>
  <c r="Y177" i="124"/>
  <c r="A177" i="124"/>
  <c r="Z176" i="124"/>
  <c r="Y176" i="124"/>
  <c r="AA176" i="124" s="1"/>
  <c r="AB176" i="124" s="1"/>
  <c r="A176" i="124"/>
  <c r="Z175" i="124"/>
  <c r="Y175" i="124"/>
  <c r="AA175" i="124" s="1"/>
  <c r="AB175" i="124" s="1"/>
  <c r="A175" i="124"/>
  <c r="Z174" i="124"/>
  <c r="Y174" i="124"/>
  <c r="AA174" i="124" s="1"/>
  <c r="AB174" i="124" s="1"/>
  <c r="A174" i="124"/>
  <c r="Z173" i="124"/>
  <c r="Y173" i="124"/>
  <c r="A173" i="124"/>
  <c r="Z172" i="124"/>
  <c r="Y172" i="124"/>
  <c r="A172" i="124"/>
  <c r="Z171" i="124"/>
  <c r="Y171" i="124"/>
  <c r="AA171" i="124" s="1"/>
  <c r="AB171" i="124" s="1"/>
  <c r="A171" i="124"/>
  <c r="Z170" i="124"/>
  <c r="Y170" i="124"/>
  <c r="AA170" i="124" s="1"/>
  <c r="AB170" i="124" s="1"/>
  <c r="A170" i="124"/>
  <c r="Z169" i="124"/>
  <c r="Y169" i="124"/>
  <c r="A169" i="124"/>
  <c r="Z168" i="124"/>
  <c r="Y168" i="124"/>
  <c r="AA168" i="124" s="1"/>
  <c r="AB168" i="124" s="1"/>
  <c r="A168" i="124"/>
  <c r="Z167" i="124"/>
  <c r="Y167" i="124"/>
  <c r="AA167" i="124" s="1"/>
  <c r="AB167" i="124" s="1"/>
  <c r="A167" i="124"/>
  <c r="Z166" i="124"/>
  <c r="Y166" i="124"/>
  <c r="AA166" i="124" s="1"/>
  <c r="AB166" i="124" s="1"/>
  <c r="A166" i="124"/>
  <c r="Z165" i="124"/>
  <c r="Y165" i="124"/>
  <c r="A165" i="124"/>
  <c r="Z164" i="124"/>
  <c r="Y164" i="124"/>
  <c r="A164" i="124"/>
  <c r="Z163" i="124"/>
  <c r="Y163" i="124"/>
  <c r="AA163" i="124" s="1"/>
  <c r="AB163" i="124" s="1"/>
  <c r="A163" i="124"/>
  <c r="Z162" i="124"/>
  <c r="Y162" i="124"/>
  <c r="AA162" i="124" s="1"/>
  <c r="AB162" i="124" s="1"/>
  <c r="A162" i="124"/>
  <c r="Z161" i="124"/>
  <c r="Y161" i="124"/>
  <c r="A161" i="124"/>
  <c r="Z160" i="124"/>
  <c r="Y160" i="124"/>
  <c r="AA160" i="124" s="1"/>
  <c r="AB160" i="124" s="1"/>
  <c r="A160" i="124"/>
  <c r="Z159" i="124"/>
  <c r="Y159" i="124"/>
  <c r="AA159" i="124" s="1"/>
  <c r="AB159" i="124" s="1"/>
  <c r="A159" i="124"/>
  <c r="Z158" i="124"/>
  <c r="Y158" i="124"/>
  <c r="AA158" i="124" s="1"/>
  <c r="AB158" i="124" s="1"/>
  <c r="A158" i="124"/>
  <c r="Z157" i="124"/>
  <c r="Y157" i="124"/>
  <c r="A157" i="124"/>
  <c r="Z156" i="124"/>
  <c r="Y156" i="124"/>
  <c r="A156" i="124"/>
  <c r="Z155" i="124"/>
  <c r="Y155" i="124"/>
  <c r="AA155" i="124" s="1"/>
  <c r="AB155" i="124" s="1"/>
  <c r="A155" i="124"/>
  <c r="Z154" i="124"/>
  <c r="Y154" i="124"/>
  <c r="AA154" i="124" s="1"/>
  <c r="AB154" i="124" s="1"/>
  <c r="A154" i="124"/>
  <c r="Z153" i="124"/>
  <c r="Y153" i="124"/>
  <c r="A153" i="124"/>
  <c r="Z152" i="124"/>
  <c r="Y152" i="124"/>
  <c r="AA152" i="124" s="1"/>
  <c r="AB152" i="124" s="1"/>
  <c r="A152" i="124"/>
  <c r="Z151" i="124"/>
  <c r="Y151" i="124"/>
  <c r="AA151" i="124" s="1"/>
  <c r="AB151" i="124" s="1"/>
  <c r="A151" i="124"/>
  <c r="Z150" i="124"/>
  <c r="Y150" i="124"/>
  <c r="AA150" i="124" s="1"/>
  <c r="AB150" i="124" s="1"/>
  <c r="A150" i="124"/>
  <c r="Z149" i="124"/>
  <c r="Y149" i="124"/>
  <c r="A149" i="124"/>
  <c r="Z148" i="124"/>
  <c r="Y148" i="124"/>
  <c r="A148" i="124"/>
  <c r="Z147" i="124"/>
  <c r="Y147" i="124"/>
  <c r="AA147" i="124" s="1"/>
  <c r="AB147" i="124" s="1"/>
  <c r="A147" i="124"/>
  <c r="Z146" i="124"/>
  <c r="Y146" i="124"/>
  <c r="AA146" i="124" s="1"/>
  <c r="AB146" i="124" s="1"/>
  <c r="A146" i="124"/>
  <c r="Z145" i="124"/>
  <c r="Y145" i="124"/>
  <c r="A145" i="124"/>
  <c r="Z144" i="124"/>
  <c r="Y144" i="124"/>
  <c r="AA144" i="124" s="1"/>
  <c r="AB144" i="124" s="1"/>
  <c r="A144" i="124"/>
  <c r="Z143" i="124"/>
  <c r="Y143" i="124"/>
  <c r="AA143" i="124" s="1"/>
  <c r="AB143" i="124" s="1"/>
  <c r="A143" i="124"/>
  <c r="Z142" i="124"/>
  <c r="Y142" i="124"/>
  <c r="AA142" i="124" s="1"/>
  <c r="AB142" i="124" s="1"/>
  <c r="A142" i="124"/>
  <c r="Z141" i="124"/>
  <c r="Y141" i="124"/>
  <c r="A141" i="124"/>
  <c r="Z140" i="124"/>
  <c r="Y140" i="124"/>
  <c r="A140" i="124"/>
  <c r="Z139" i="124"/>
  <c r="Y139" i="124"/>
  <c r="AA139" i="124" s="1"/>
  <c r="AB139" i="124" s="1"/>
  <c r="A139" i="124"/>
  <c r="Z138" i="124"/>
  <c r="Y138" i="124"/>
  <c r="AA138" i="124" s="1"/>
  <c r="AB138" i="124" s="1"/>
  <c r="A138" i="124"/>
  <c r="Z137" i="124"/>
  <c r="Y137" i="124"/>
  <c r="A137" i="124"/>
  <c r="Z136" i="124"/>
  <c r="Y136" i="124"/>
  <c r="AA136" i="124" s="1"/>
  <c r="AB136" i="124" s="1"/>
  <c r="A136" i="124"/>
  <c r="Z135" i="124"/>
  <c r="Y135" i="124"/>
  <c r="AA135" i="124" s="1"/>
  <c r="AB135" i="124" s="1"/>
  <c r="A135" i="124"/>
  <c r="Z134" i="124"/>
  <c r="Y134" i="124"/>
  <c r="AA134" i="124" s="1"/>
  <c r="AB134" i="124" s="1"/>
  <c r="A134" i="124"/>
  <c r="Z133" i="124"/>
  <c r="Y133" i="124"/>
  <c r="A133" i="124"/>
  <c r="Z132" i="124"/>
  <c r="Y132" i="124"/>
  <c r="A132" i="124"/>
  <c r="Z131" i="124"/>
  <c r="Y131" i="124"/>
  <c r="AA131" i="124" s="1"/>
  <c r="AB131" i="124" s="1"/>
  <c r="A131" i="124"/>
  <c r="Z130" i="124"/>
  <c r="Y130" i="124"/>
  <c r="AA130" i="124" s="1"/>
  <c r="AB130" i="124" s="1"/>
  <c r="A130" i="124"/>
  <c r="Z129" i="124"/>
  <c r="Y129" i="124"/>
  <c r="A129" i="124"/>
  <c r="Z128" i="124"/>
  <c r="Y128" i="124"/>
  <c r="AA128" i="124" s="1"/>
  <c r="AB128" i="124" s="1"/>
  <c r="A128" i="124"/>
  <c r="Z127" i="124"/>
  <c r="Y127" i="124"/>
  <c r="AA127" i="124" s="1"/>
  <c r="AB127" i="124" s="1"/>
  <c r="A127" i="124"/>
  <c r="Z126" i="124"/>
  <c r="Y126" i="124"/>
  <c r="AA126" i="124" s="1"/>
  <c r="AB126" i="124" s="1"/>
  <c r="A126" i="124"/>
  <c r="Z125" i="124"/>
  <c r="Y125" i="124"/>
  <c r="A125" i="124"/>
  <c r="Z124" i="124"/>
  <c r="Y124" i="124"/>
  <c r="A124" i="124"/>
  <c r="Z123" i="124"/>
  <c r="Y123" i="124"/>
  <c r="AA123" i="124" s="1"/>
  <c r="AB123" i="124" s="1"/>
  <c r="A123" i="124"/>
  <c r="Z122" i="124"/>
  <c r="Y122" i="124"/>
  <c r="AA122" i="124" s="1"/>
  <c r="AB122" i="124" s="1"/>
  <c r="A122" i="124"/>
  <c r="Z121" i="124"/>
  <c r="Y121" i="124"/>
  <c r="A121" i="124"/>
  <c r="Z120" i="124"/>
  <c r="Y120" i="124"/>
  <c r="AA120" i="124" s="1"/>
  <c r="AB120" i="124" s="1"/>
  <c r="A120" i="124"/>
  <c r="Z119" i="124"/>
  <c r="Y119" i="124"/>
  <c r="AA119" i="124" s="1"/>
  <c r="AB119" i="124" s="1"/>
  <c r="A119" i="124"/>
  <c r="Z118" i="124"/>
  <c r="Y118" i="124"/>
  <c r="AA118" i="124" s="1"/>
  <c r="AB118" i="124" s="1"/>
  <c r="A118" i="124"/>
  <c r="Z117" i="124"/>
  <c r="Y117" i="124"/>
  <c r="A117" i="124"/>
  <c r="Z116" i="124"/>
  <c r="Y116" i="124"/>
  <c r="A116" i="124"/>
  <c r="Z115" i="124"/>
  <c r="Y115" i="124"/>
  <c r="AA115" i="124" s="1"/>
  <c r="AB115" i="124" s="1"/>
  <c r="A115" i="124"/>
  <c r="Z114" i="124"/>
  <c r="Y114" i="124"/>
  <c r="AA114" i="124" s="1"/>
  <c r="AB114" i="124" s="1"/>
  <c r="A114" i="124"/>
  <c r="Z113" i="124"/>
  <c r="Y113" i="124"/>
  <c r="A113" i="124"/>
  <c r="Z112" i="124"/>
  <c r="Y112" i="124"/>
  <c r="AA112" i="124" s="1"/>
  <c r="AB112" i="124" s="1"/>
  <c r="A112" i="124"/>
  <c r="Z111" i="124"/>
  <c r="Y111" i="124"/>
  <c r="AA111" i="124" s="1"/>
  <c r="AB111" i="124" s="1"/>
  <c r="A111" i="124"/>
  <c r="Z110" i="124"/>
  <c r="Y110" i="124"/>
  <c r="AA110" i="124" s="1"/>
  <c r="AB110" i="124" s="1"/>
  <c r="A110" i="124"/>
  <c r="Z109" i="124"/>
  <c r="Y109" i="124"/>
  <c r="A109" i="124"/>
  <c r="Z108" i="124"/>
  <c r="Y108" i="124"/>
  <c r="A108" i="124"/>
  <c r="Z107" i="124"/>
  <c r="Y107" i="124"/>
  <c r="AA107" i="124" s="1"/>
  <c r="AB107" i="124" s="1"/>
  <c r="A107" i="124"/>
  <c r="Z106" i="124"/>
  <c r="Y106" i="124"/>
  <c r="AA106" i="124" s="1"/>
  <c r="AB106" i="124" s="1"/>
  <c r="A106" i="124"/>
  <c r="Z105" i="124"/>
  <c r="Y105" i="124"/>
  <c r="A105" i="124"/>
  <c r="Z104" i="124"/>
  <c r="Y104" i="124"/>
  <c r="AA104" i="124" s="1"/>
  <c r="AB104" i="124" s="1"/>
  <c r="A104" i="124"/>
  <c r="Z103" i="124"/>
  <c r="Y103" i="124"/>
  <c r="AA103" i="124" s="1"/>
  <c r="AB103" i="124" s="1"/>
  <c r="A103" i="124"/>
  <c r="Z102" i="124"/>
  <c r="Y102" i="124"/>
  <c r="AA102" i="124" s="1"/>
  <c r="AB102" i="124" s="1"/>
  <c r="A102" i="124"/>
  <c r="Z101" i="124"/>
  <c r="Y101" i="124"/>
  <c r="A101" i="124"/>
  <c r="Z100" i="124"/>
  <c r="Y100" i="124"/>
  <c r="A100" i="124"/>
  <c r="Z99" i="124"/>
  <c r="Y99" i="124"/>
  <c r="AA99" i="124" s="1"/>
  <c r="AB99" i="124" s="1"/>
  <c r="A99" i="124"/>
  <c r="Z98" i="124"/>
  <c r="Y98" i="124"/>
  <c r="AA98" i="124" s="1"/>
  <c r="AB98" i="124" s="1"/>
  <c r="A98" i="124"/>
  <c r="Z97" i="124"/>
  <c r="Y97" i="124"/>
  <c r="A97" i="124"/>
  <c r="Z96" i="124"/>
  <c r="Y96" i="124"/>
  <c r="AA96" i="124" s="1"/>
  <c r="AB96" i="124" s="1"/>
  <c r="A96" i="124"/>
  <c r="Z95" i="124"/>
  <c r="Y95" i="124"/>
  <c r="AA95" i="124" s="1"/>
  <c r="AB95" i="124" s="1"/>
  <c r="A95" i="124"/>
  <c r="Z94" i="124"/>
  <c r="Y94" i="124"/>
  <c r="AA94" i="124" s="1"/>
  <c r="AB94" i="124" s="1"/>
  <c r="A94" i="124"/>
  <c r="Z93" i="124"/>
  <c r="Y93" i="124"/>
  <c r="A93" i="124"/>
  <c r="Z92" i="124"/>
  <c r="Y92" i="124"/>
  <c r="A92" i="124"/>
  <c r="Z91" i="124"/>
  <c r="Y91" i="124"/>
  <c r="AA91" i="124" s="1"/>
  <c r="AB91" i="124" s="1"/>
  <c r="A91" i="124"/>
  <c r="Z90" i="124"/>
  <c r="Y90" i="124"/>
  <c r="AA90" i="124" s="1"/>
  <c r="AB90" i="124" s="1"/>
  <c r="A90" i="124"/>
  <c r="Z89" i="124"/>
  <c r="Y89" i="124"/>
  <c r="A89" i="124"/>
  <c r="Z88" i="124"/>
  <c r="Y88" i="124"/>
  <c r="AA88" i="124" s="1"/>
  <c r="AB88" i="124" s="1"/>
  <c r="A88" i="124"/>
  <c r="Z87" i="124"/>
  <c r="Y87" i="124"/>
  <c r="AA87" i="124" s="1"/>
  <c r="AB87" i="124" s="1"/>
  <c r="A87" i="124"/>
  <c r="Z86" i="124"/>
  <c r="Y86" i="124"/>
  <c r="AA86" i="124" s="1"/>
  <c r="AB86" i="124" s="1"/>
  <c r="A86" i="124"/>
  <c r="Z85" i="124"/>
  <c r="Y85" i="124"/>
  <c r="AA85" i="124" s="1"/>
  <c r="AB85" i="124" s="1"/>
  <c r="A85" i="124"/>
  <c r="Z84" i="124"/>
  <c r="Y84" i="124"/>
  <c r="A84" i="124"/>
  <c r="Z83" i="124"/>
  <c r="Y83" i="124"/>
  <c r="AA83" i="124" s="1"/>
  <c r="AB83" i="124" s="1"/>
  <c r="A83" i="124"/>
  <c r="Z82" i="124"/>
  <c r="Y82" i="124"/>
  <c r="AA82" i="124" s="1"/>
  <c r="AB82" i="124" s="1"/>
  <c r="A82" i="124"/>
  <c r="Z81" i="124"/>
  <c r="Y81" i="124"/>
  <c r="A81" i="124"/>
  <c r="Z80" i="124"/>
  <c r="Y80" i="124"/>
  <c r="AA80" i="124" s="1"/>
  <c r="AB80" i="124" s="1"/>
  <c r="A80" i="124"/>
  <c r="Z79" i="124"/>
  <c r="Y79" i="124"/>
  <c r="AA79" i="124" s="1"/>
  <c r="AB79" i="124" s="1"/>
  <c r="A79" i="124"/>
  <c r="Z78" i="124"/>
  <c r="Y78" i="124"/>
  <c r="AA78" i="124" s="1"/>
  <c r="AB78" i="124" s="1"/>
  <c r="A78" i="124"/>
  <c r="Z77" i="124"/>
  <c r="Y77" i="124"/>
  <c r="AA77" i="124" s="1"/>
  <c r="AB77" i="124" s="1"/>
  <c r="A77" i="124"/>
  <c r="Z76" i="124"/>
  <c r="Y76" i="124"/>
  <c r="A76" i="124"/>
  <c r="Z75" i="124"/>
  <c r="Y75" i="124"/>
  <c r="AA75" i="124" s="1"/>
  <c r="AB75" i="124" s="1"/>
  <c r="A75" i="124"/>
  <c r="Z74" i="124"/>
  <c r="Y74" i="124"/>
  <c r="AA74" i="124" s="1"/>
  <c r="AB74" i="124" s="1"/>
  <c r="A74" i="124"/>
  <c r="Z73" i="124"/>
  <c r="Y73" i="124"/>
  <c r="A73" i="124"/>
  <c r="Z72" i="124"/>
  <c r="Y72" i="124"/>
  <c r="AA72" i="124" s="1"/>
  <c r="AB72" i="124" s="1"/>
  <c r="A72" i="124"/>
  <c r="Z71" i="124"/>
  <c r="Y71" i="124"/>
  <c r="AA71" i="124" s="1"/>
  <c r="AB71" i="124" s="1"/>
  <c r="A71" i="124"/>
  <c r="Z70" i="124"/>
  <c r="Y70" i="124"/>
  <c r="AA70" i="124" s="1"/>
  <c r="AB70" i="124" s="1"/>
  <c r="A70" i="124"/>
  <c r="Z69" i="124"/>
  <c r="Y69" i="124"/>
  <c r="AA69" i="124" s="1"/>
  <c r="AB69" i="124" s="1"/>
  <c r="A69" i="124"/>
  <c r="Z68" i="124"/>
  <c r="Y68" i="124"/>
  <c r="A68" i="124"/>
  <c r="Z67" i="124"/>
  <c r="Y67" i="124"/>
  <c r="AA67" i="124" s="1"/>
  <c r="AB67" i="124" s="1"/>
  <c r="A67" i="124"/>
  <c r="Z66" i="124"/>
  <c r="Y66" i="124"/>
  <c r="AA66" i="124" s="1"/>
  <c r="AB66" i="124" s="1"/>
  <c r="A66" i="124"/>
  <c r="Z65" i="124"/>
  <c r="Y65" i="124"/>
  <c r="A65" i="124"/>
  <c r="Z64" i="124"/>
  <c r="Y64" i="124"/>
  <c r="AA64" i="124" s="1"/>
  <c r="AB64" i="124" s="1"/>
  <c r="A64" i="124"/>
  <c r="Z63" i="124"/>
  <c r="Y63" i="124"/>
  <c r="AA63" i="124" s="1"/>
  <c r="AB63" i="124" s="1"/>
  <c r="A63" i="124"/>
  <c r="Z62" i="124"/>
  <c r="Y62" i="124"/>
  <c r="AA62" i="124" s="1"/>
  <c r="AB62" i="124" s="1"/>
  <c r="A62" i="124"/>
  <c r="Z61" i="124"/>
  <c r="Y61" i="124"/>
  <c r="AA61" i="124" s="1"/>
  <c r="AB61" i="124" s="1"/>
  <c r="A61" i="124"/>
  <c r="Z60" i="124"/>
  <c r="Y60" i="124"/>
  <c r="A60" i="124"/>
  <c r="Z59" i="124"/>
  <c r="Y59" i="124"/>
  <c r="AA59" i="124" s="1"/>
  <c r="AB59" i="124" s="1"/>
  <c r="A59" i="124"/>
  <c r="Z58" i="124"/>
  <c r="Y58" i="124"/>
  <c r="AA58" i="124" s="1"/>
  <c r="AB58" i="124" s="1"/>
  <c r="A58" i="124"/>
  <c r="Z57" i="124"/>
  <c r="Y57" i="124"/>
  <c r="A57" i="124"/>
  <c r="Z56" i="124"/>
  <c r="Y56" i="124"/>
  <c r="AA56" i="124" s="1"/>
  <c r="AB56" i="124" s="1"/>
  <c r="A56" i="124"/>
  <c r="Z55" i="124"/>
  <c r="Y55" i="124"/>
  <c r="AA55" i="124" s="1"/>
  <c r="AB55" i="124" s="1"/>
  <c r="A55" i="124"/>
  <c r="Z54" i="124"/>
  <c r="Y54" i="124"/>
  <c r="AA54" i="124" s="1"/>
  <c r="AB54" i="124" s="1"/>
  <c r="A54" i="124"/>
  <c r="Z53" i="124"/>
  <c r="Y53" i="124"/>
  <c r="AA53" i="124" s="1"/>
  <c r="AB53" i="124" s="1"/>
  <c r="A53" i="124"/>
  <c r="Z52" i="124"/>
  <c r="Y52" i="124"/>
  <c r="A52" i="124"/>
  <c r="Z51" i="124"/>
  <c r="Y51" i="124"/>
  <c r="AA51" i="124" s="1"/>
  <c r="AB51" i="124" s="1"/>
  <c r="A51" i="124"/>
  <c r="Z50" i="124"/>
  <c r="Y50" i="124"/>
  <c r="AA50" i="124" s="1"/>
  <c r="AB50" i="124" s="1"/>
  <c r="A50" i="124"/>
  <c r="Z49" i="124"/>
  <c r="Y49" i="124"/>
  <c r="A49" i="124"/>
  <c r="Z48" i="124"/>
  <c r="Y48" i="124"/>
  <c r="AA48" i="124" s="1"/>
  <c r="AB48" i="124" s="1"/>
  <c r="A48" i="124"/>
  <c r="Z47" i="124"/>
  <c r="Y47" i="124"/>
  <c r="AA47" i="124" s="1"/>
  <c r="AB47" i="124" s="1"/>
  <c r="A47" i="124"/>
  <c r="Z46" i="124"/>
  <c r="Y46" i="124"/>
  <c r="AA46" i="124" s="1"/>
  <c r="AB46" i="124" s="1"/>
  <c r="A46" i="124"/>
  <c r="Z45" i="124"/>
  <c r="Y45" i="124"/>
  <c r="AA45" i="124" s="1"/>
  <c r="AB45" i="124" s="1"/>
  <c r="A45" i="124"/>
  <c r="Z44" i="124"/>
  <c r="Y44" i="124"/>
  <c r="A44" i="124"/>
  <c r="Z43" i="124"/>
  <c r="Y43" i="124"/>
  <c r="AA43" i="124" s="1"/>
  <c r="AB43" i="124" s="1"/>
  <c r="A43" i="124"/>
  <c r="Z42" i="124"/>
  <c r="Y42" i="124"/>
  <c r="AA42" i="124" s="1"/>
  <c r="AB42" i="124" s="1"/>
  <c r="A42" i="124"/>
  <c r="Z41" i="124"/>
  <c r="Y41" i="124"/>
  <c r="A41" i="124"/>
  <c r="Z40" i="124"/>
  <c r="Y40" i="124"/>
  <c r="AA40" i="124" s="1"/>
  <c r="AB40" i="124" s="1"/>
  <c r="A40" i="124"/>
  <c r="Z39" i="124"/>
  <c r="Y39" i="124"/>
  <c r="AA39" i="124" s="1"/>
  <c r="AB39" i="124" s="1"/>
  <c r="A39" i="124"/>
  <c r="Z38" i="124"/>
  <c r="Y38" i="124"/>
  <c r="AA38" i="124" s="1"/>
  <c r="AB38" i="124" s="1"/>
  <c r="A38" i="124"/>
  <c r="Z37" i="124"/>
  <c r="Y37" i="124"/>
  <c r="AA37" i="124" s="1"/>
  <c r="AB37" i="124" s="1"/>
  <c r="A37" i="124"/>
  <c r="Z36" i="124"/>
  <c r="Y36" i="124"/>
  <c r="A36" i="124"/>
  <c r="Z35" i="124"/>
  <c r="Y35" i="124"/>
  <c r="AA35" i="124" s="1"/>
  <c r="AB35" i="124" s="1"/>
  <c r="A35" i="124"/>
  <c r="Z34" i="124"/>
  <c r="Y34" i="124"/>
  <c r="AA34" i="124" s="1"/>
  <c r="AB34" i="124" s="1"/>
  <c r="A34" i="124"/>
  <c r="Z33" i="124"/>
  <c r="Y33" i="124"/>
  <c r="A33" i="124"/>
  <c r="Z32" i="124"/>
  <c r="Y32" i="124"/>
  <c r="AA32" i="124" s="1"/>
  <c r="AB32" i="124" s="1"/>
  <c r="A32" i="124"/>
  <c r="Z31" i="124"/>
  <c r="Y31" i="124"/>
  <c r="AA31" i="124" s="1"/>
  <c r="AB31" i="124" s="1"/>
  <c r="A31" i="124"/>
  <c r="Z30" i="124"/>
  <c r="Y30" i="124"/>
  <c r="AA30" i="124" s="1"/>
  <c r="AB30" i="124" s="1"/>
  <c r="A30" i="124"/>
  <c r="Z29" i="124"/>
  <c r="Y29" i="124"/>
  <c r="AA29" i="124" s="1"/>
  <c r="AB29" i="124" s="1"/>
  <c r="A29" i="124"/>
  <c r="Z28" i="124"/>
  <c r="Y28" i="124"/>
  <c r="A28" i="124"/>
  <c r="Z27" i="124"/>
  <c r="Y27" i="124"/>
  <c r="AA27" i="124" s="1"/>
  <c r="AB27" i="124" s="1"/>
  <c r="A27" i="124"/>
  <c r="Z26" i="124"/>
  <c r="Y26" i="124"/>
  <c r="AA26" i="124" s="1"/>
  <c r="AB26" i="124" s="1"/>
  <c r="A26" i="124"/>
  <c r="Z25" i="124"/>
  <c r="Y25" i="124"/>
  <c r="A25" i="124"/>
  <c r="Z24" i="124"/>
  <c r="Y24" i="124"/>
  <c r="AA24" i="124" s="1"/>
  <c r="AB24" i="124" s="1"/>
  <c r="A24" i="124"/>
  <c r="Z23" i="124"/>
  <c r="Y23" i="124"/>
  <c r="AA23" i="124" s="1"/>
  <c r="AB23" i="124" s="1"/>
  <c r="A23" i="124"/>
  <c r="Z22" i="124"/>
  <c r="Y22" i="124"/>
  <c r="AA22" i="124" s="1"/>
  <c r="AB22" i="124" s="1"/>
  <c r="A22" i="124"/>
  <c r="Z21" i="124"/>
  <c r="Y21" i="124"/>
  <c r="AA21" i="124" s="1"/>
  <c r="AB21" i="124" s="1"/>
  <c r="A21" i="124"/>
  <c r="Z20" i="124"/>
  <c r="Y20" i="124"/>
  <c r="A20" i="124"/>
  <c r="Z19" i="124"/>
  <c r="Y19" i="124"/>
  <c r="AA19" i="124" s="1"/>
  <c r="AB19" i="124" s="1"/>
  <c r="A19" i="124"/>
  <c r="Z18" i="124"/>
  <c r="Y18" i="124"/>
  <c r="AA18" i="124" s="1"/>
  <c r="AB18" i="124" s="1"/>
  <c r="A18" i="124"/>
  <c r="Z17" i="124"/>
  <c r="Y17" i="124"/>
  <c r="A17" i="124"/>
  <c r="Z16" i="124"/>
  <c r="Y16" i="124"/>
  <c r="AA16" i="124" s="1"/>
  <c r="AB16" i="124" s="1"/>
  <c r="A16" i="124"/>
  <c r="Z15" i="124"/>
  <c r="Y15" i="124"/>
  <c r="AA15" i="124" s="1"/>
  <c r="AB15" i="124" s="1"/>
  <c r="A15" i="124"/>
  <c r="Z14" i="124"/>
  <c r="Y14" i="124"/>
  <c r="AA14" i="124" s="1"/>
  <c r="AB14" i="124" s="1"/>
  <c r="A14" i="124"/>
  <c r="Z13" i="124"/>
  <c r="Y13" i="124"/>
  <c r="AA13" i="124" s="1"/>
  <c r="AB13" i="124" s="1"/>
  <c r="A13" i="124"/>
  <c r="Z12" i="124"/>
  <c r="Y12" i="124"/>
  <c r="A12" i="124"/>
  <c r="Z11" i="124"/>
  <c r="Y11" i="124"/>
  <c r="AA11" i="124" s="1"/>
  <c r="AB11" i="124" s="1"/>
  <c r="A11" i="124"/>
  <c r="Z10" i="124"/>
  <c r="Y10" i="124"/>
  <c r="AA10" i="124" s="1"/>
  <c r="AB10" i="124" s="1"/>
  <c r="A10" i="124"/>
  <c r="Z9" i="124"/>
  <c r="Y9" i="124"/>
  <c r="A9" i="124"/>
  <c r="Z8" i="124"/>
  <c r="Y8" i="124"/>
  <c r="AA8" i="124" s="1"/>
  <c r="AB8" i="124" s="1"/>
  <c r="A8" i="124"/>
  <c r="Z7" i="124"/>
  <c r="Y7" i="124"/>
  <c r="AA7" i="124" s="1"/>
  <c r="AB7" i="124" s="1"/>
  <c r="A7" i="124"/>
  <c r="Z6" i="124"/>
  <c r="Y6" i="124"/>
  <c r="AA189" i="124" s="1"/>
  <c r="AB189" i="124" s="1"/>
  <c r="A6" i="124"/>
  <c r="AA12" i="124" l="1"/>
  <c r="AB12" i="124" s="1"/>
  <c r="AA84" i="124"/>
  <c r="AB84" i="124" s="1"/>
  <c r="AA49" i="124"/>
  <c r="AB49" i="124" s="1"/>
  <c r="AA73" i="124"/>
  <c r="AB73" i="124" s="1"/>
  <c r="AA93" i="124"/>
  <c r="AB93" i="124" s="1"/>
  <c r="AA101" i="124"/>
  <c r="AB101" i="124" s="1"/>
  <c r="AA117" i="124"/>
  <c r="AB117" i="124" s="1"/>
  <c r="AA125" i="124"/>
  <c r="AB125" i="124" s="1"/>
  <c r="AA149" i="124"/>
  <c r="AB149" i="124" s="1"/>
  <c r="AA165" i="124"/>
  <c r="AB165" i="124" s="1"/>
  <c r="AA181" i="124"/>
  <c r="AB181" i="124" s="1"/>
  <c r="AA197" i="124"/>
  <c r="AB197" i="124" s="1"/>
  <c r="AA44" i="124"/>
  <c r="AB44" i="124" s="1"/>
  <c r="AA60" i="124"/>
  <c r="AB60" i="124" s="1"/>
  <c r="AA76" i="124"/>
  <c r="AB76" i="124" s="1"/>
  <c r="AA92" i="124"/>
  <c r="AB92" i="124" s="1"/>
  <c r="AA100" i="124"/>
  <c r="AB100" i="124" s="1"/>
  <c r="AA108" i="124"/>
  <c r="AB108" i="124" s="1"/>
  <c r="AA116" i="124"/>
  <c r="AB116" i="124" s="1"/>
  <c r="AA124" i="124"/>
  <c r="AB124" i="124" s="1"/>
  <c r="AA132" i="124"/>
  <c r="AB132" i="124" s="1"/>
  <c r="AA140" i="124"/>
  <c r="AB140" i="124" s="1"/>
  <c r="AA148" i="124"/>
  <c r="AB148" i="124" s="1"/>
  <c r="AA156" i="124"/>
  <c r="AB156" i="124" s="1"/>
  <c r="AA164" i="124"/>
  <c r="AB164" i="124" s="1"/>
  <c r="AA172" i="124"/>
  <c r="AB172" i="124" s="1"/>
  <c r="AA180" i="124"/>
  <c r="AB180" i="124" s="1"/>
  <c r="AA188" i="124"/>
  <c r="AB188" i="124" s="1"/>
  <c r="AA196" i="124"/>
  <c r="AB196" i="124" s="1"/>
  <c r="AA204" i="124"/>
  <c r="AB204" i="124" s="1"/>
  <c r="AA28" i="124"/>
  <c r="AB28" i="124" s="1"/>
  <c r="AA41" i="124"/>
  <c r="AB41" i="124" s="1"/>
  <c r="AA57" i="124"/>
  <c r="AB57" i="124" s="1"/>
  <c r="AA97" i="124"/>
  <c r="AB97" i="124" s="1"/>
  <c r="AA105" i="124"/>
  <c r="AB105" i="124" s="1"/>
  <c r="AA129" i="124"/>
  <c r="AB129" i="124" s="1"/>
  <c r="AA137" i="124"/>
  <c r="AB137" i="124" s="1"/>
  <c r="AA145" i="124"/>
  <c r="AB145" i="124" s="1"/>
  <c r="AA153" i="124"/>
  <c r="AB153" i="124" s="1"/>
  <c r="AA161" i="124"/>
  <c r="AB161" i="124" s="1"/>
  <c r="AA169" i="124"/>
  <c r="AB169" i="124" s="1"/>
  <c r="AA177" i="124"/>
  <c r="AB177" i="124" s="1"/>
  <c r="AA185" i="124"/>
  <c r="AB185" i="124" s="1"/>
  <c r="AA193" i="124"/>
  <c r="AB193" i="124" s="1"/>
  <c r="AA201" i="124"/>
  <c r="AB201" i="124" s="1"/>
  <c r="AA36" i="124"/>
  <c r="AB36" i="124" s="1"/>
  <c r="AA121" i="124"/>
  <c r="AB121" i="124" s="1"/>
  <c r="AA20" i="124"/>
  <c r="AB20" i="124" s="1"/>
  <c r="AA89" i="124"/>
  <c r="AB89" i="124" s="1"/>
  <c r="AB6" i="124"/>
  <c r="AA68" i="124"/>
  <c r="AB68" i="124" s="1"/>
  <c r="AA9" i="124"/>
  <c r="AB9" i="124" s="1"/>
  <c r="AA65" i="124"/>
  <c r="AB65" i="124" s="1"/>
  <c r="AA52" i="124"/>
  <c r="AB52" i="124" s="1"/>
  <c r="AA17" i="124"/>
  <c r="AB17" i="124" s="1"/>
  <c r="AA33" i="124"/>
  <c r="AB33" i="124" s="1"/>
  <c r="AA81" i="124"/>
  <c r="AB81" i="124" s="1"/>
  <c r="AA113" i="124"/>
  <c r="AB113" i="124" s="1"/>
  <c r="AA133" i="124"/>
  <c r="AB133" i="124" s="1"/>
  <c r="AA141" i="124"/>
  <c r="AB141" i="124" s="1"/>
  <c r="AA173" i="124"/>
  <c r="AB173" i="124" s="1"/>
  <c r="AA205" i="124"/>
  <c r="AB205" i="124" s="1"/>
  <c r="AA25" i="124"/>
  <c r="AB25" i="124" s="1"/>
  <c r="AA109" i="124"/>
  <c r="AB109" i="124" s="1"/>
  <c r="AA157" i="124"/>
  <c r="AB157" i="124" s="1"/>
  <c r="J170" i="112" l="1"/>
  <c r="K170" i="112"/>
  <c r="L170" i="112"/>
  <c r="J168" i="112"/>
  <c r="K168" i="112"/>
  <c r="L168" i="112"/>
  <c r="J186" i="112"/>
  <c r="K186" i="112"/>
  <c r="L186" i="112"/>
  <c r="J120" i="112"/>
  <c r="K120" i="112"/>
  <c r="L120" i="112"/>
  <c r="J208" i="112"/>
  <c r="K208" i="112"/>
  <c r="L208" i="112"/>
  <c r="J184" i="112"/>
  <c r="K184" i="112"/>
  <c r="L184" i="112"/>
  <c r="J185" i="112"/>
  <c r="K185" i="112"/>
  <c r="L185" i="112"/>
  <c r="J116" i="112"/>
  <c r="K116" i="112"/>
  <c r="L116" i="112"/>
  <c r="J214" i="112"/>
  <c r="K214" i="112"/>
  <c r="L214" i="112"/>
  <c r="J215" i="112"/>
  <c r="K215" i="112"/>
  <c r="L215" i="112"/>
  <c r="J117" i="112"/>
  <c r="K117" i="112"/>
  <c r="L117" i="112"/>
  <c r="J223" i="112"/>
  <c r="K223" i="112"/>
  <c r="L223" i="112"/>
  <c r="J110" i="112"/>
  <c r="K110" i="112"/>
  <c r="L110" i="112"/>
  <c r="J142" i="112"/>
  <c r="K142" i="112"/>
  <c r="L142" i="112"/>
  <c r="J203" i="112"/>
  <c r="K203" i="112"/>
  <c r="L203" i="112"/>
  <c r="J159" i="112"/>
  <c r="K159" i="112"/>
  <c r="L159" i="112"/>
  <c r="J177" i="112"/>
  <c r="K177" i="112"/>
  <c r="L177" i="112"/>
  <c r="J365" i="112"/>
  <c r="K365" i="112"/>
  <c r="L365" i="112"/>
  <c r="J364" i="112"/>
  <c r="K364" i="112"/>
  <c r="L364" i="112"/>
  <c r="J212" i="112"/>
  <c r="K212" i="112"/>
  <c r="L212" i="112"/>
  <c r="J155" i="112"/>
  <c r="K155" i="112"/>
  <c r="L155" i="112"/>
  <c r="J199" i="112"/>
  <c r="K199" i="112"/>
  <c r="L199" i="112"/>
  <c r="J183" i="112"/>
  <c r="K183" i="112"/>
  <c r="L183" i="112"/>
  <c r="J201" i="112"/>
  <c r="K201" i="112"/>
  <c r="L201" i="112"/>
  <c r="J163" i="112"/>
  <c r="K163" i="112"/>
  <c r="L163" i="112"/>
  <c r="J178" i="112"/>
  <c r="K178" i="112"/>
  <c r="L178" i="112"/>
  <c r="J175" i="112"/>
  <c r="K175" i="112"/>
  <c r="L175" i="112"/>
  <c r="J176" i="112"/>
  <c r="K176" i="112"/>
  <c r="L176" i="112"/>
  <c r="J89" i="112"/>
  <c r="K89" i="112"/>
  <c r="L89" i="112"/>
  <c r="J192" i="112"/>
  <c r="K192" i="112"/>
  <c r="L192" i="112"/>
  <c r="J193" i="112"/>
  <c r="K193" i="112"/>
  <c r="L193" i="112"/>
  <c r="J213" i="112"/>
  <c r="K213" i="112"/>
  <c r="L213" i="112"/>
  <c r="J154" i="112"/>
  <c r="K154" i="112"/>
  <c r="L154" i="112"/>
  <c r="J152" i="112"/>
  <c r="K152" i="112"/>
  <c r="L152" i="112"/>
  <c r="J161" i="112"/>
  <c r="K161" i="112"/>
  <c r="L161" i="112"/>
  <c r="J172" i="112"/>
  <c r="K172" i="112"/>
  <c r="L172" i="112"/>
  <c r="J209" i="112"/>
  <c r="K209" i="112"/>
  <c r="L209" i="112"/>
  <c r="J210" i="112"/>
  <c r="K210" i="112"/>
  <c r="L210" i="112"/>
  <c r="J173" i="112"/>
  <c r="K173" i="112"/>
  <c r="L173" i="112"/>
  <c r="J174" i="112"/>
  <c r="K174" i="112"/>
  <c r="L174" i="112"/>
  <c r="J357" i="112"/>
  <c r="K357" i="112"/>
  <c r="L357" i="112"/>
  <c r="J349" i="112"/>
  <c r="K349" i="112"/>
  <c r="L349" i="112"/>
  <c r="J317" i="112"/>
  <c r="K317" i="112"/>
  <c r="L317" i="112"/>
  <c r="J359" i="112"/>
  <c r="K359" i="112"/>
  <c r="L359" i="112"/>
  <c r="J318" i="112"/>
  <c r="K318" i="112"/>
  <c r="L318" i="112"/>
  <c r="J358" i="112"/>
  <c r="K358" i="112"/>
  <c r="L358" i="112"/>
  <c r="J333" i="112"/>
  <c r="K333" i="112"/>
  <c r="L333" i="112"/>
  <c r="J166" i="112"/>
  <c r="K166" i="112"/>
  <c r="L166" i="112"/>
  <c r="J167" i="112"/>
  <c r="K167" i="112"/>
  <c r="L167" i="112"/>
  <c r="J158" i="112"/>
  <c r="K158" i="112"/>
  <c r="L158" i="112"/>
  <c r="J164" i="112"/>
  <c r="K164" i="112"/>
  <c r="L164" i="112"/>
  <c r="J165" i="112"/>
  <c r="K165" i="112"/>
  <c r="L165" i="112"/>
  <c r="J111" i="112"/>
  <c r="K111" i="112"/>
  <c r="L111" i="112"/>
  <c r="J188" i="112"/>
  <c r="K188" i="112"/>
  <c r="L188" i="112"/>
  <c r="J189" i="112"/>
  <c r="K189" i="112"/>
  <c r="L189" i="112"/>
  <c r="J190" i="112"/>
  <c r="K190" i="112"/>
  <c r="L190" i="112"/>
  <c r="J191" i="112"/>
  <c r="K191" i="112"/>
  <c r="L191" i="112"/>
  <c r="J93" i="112"/>
  <c r="K93" i="112"/>
  <c r="L93" i="112"/>
  <c r="J94" i="112"/>
  <c r="K94" i="112"/>
  <c r="L94" i="112"/>
  <c r="J95" i="112"/>
  <c r="K95" i="112"/>
  <c r="L95" i="112"/>
  <c r="J96" i="112"/>
  <c r="K96" i="112"/>
  <c r="L96" i="112"/>
  <c r="J278" i="112"/>
  <c r="K278" i="112"/>
  <c r="L278" i="112"/>
  <c r="J279" i="112"/>
  <c r="K279" i="112"/>
  <c r="L279" i="112"/>
  <c r="J280" i="112"/>
  <c r="K280" i="112"/>
  <c r="L280" i="112"/>
  <c r="J259" i="112"/>
  <c r="K259" i="112"/>
  <c r="L259" i="112"/>
  <c r="J260" i="112"/>
  <c r="K260" i="112"/>
  <c r="L260" i="112"/>
  <c r="J261" i="112"/>
  <c r="K261" i="112"/>
  <c r="L261" i="112"/>
  <c r="J262" i="112"/>
  <c r="K262" i="112"/>
  <c r="L262" i="112"/>
  <c r="J263" i="112"/>
  <c r="K263" i="112"/>
  <c r="L263" i="112"/>
  <c r="J264" i="112"/>
  <c r="K264" i="112"/>
  <c r="L264" i="112"/>
  <c r="J234" i="112"/>
  <c r="K234" i="112"/>
  <c r="L234" i="112"/>
  <c r="J235" i="112"/>
  <c r="K235" i="112"/>
  <c r="L235" i="112"/>
  <c r="J236" i="112"/>
  <c r="K236" i="112"/>
  <c r="L236" i="112"/>
  <c r="J51" i="112"/>
  <c r="K51" i="112"/>
  <c r="L51" i="112"/>
  <c r="J98" i="112"/>
  <c r="K98" i="112"/>
  <c r="L98" i="112"/>
  <c r="J118" i="112"/>
  <c r="K118" i="112"/>
  <c r="L118" i="112"/>
  <c r="J49" i="112"/>
  <c r="K49" i="112"/>
  <c r="L49" i="112"/>
  <c r="J54" i="112"/>
  <c r="K54" i="112"/>
  <c r="L54" i="112"/>
  <c r="J334" i="112"/>
  <c r="K334" i="112"/>
  <c r="L334" i="112"/>
  <c r="J335" i="112"/>
  <c r="K335" i="112"/>
  <c r="L335" i="112"/>
  <c r="J336" i="112"/>
  <c r="K336" i="112"/>
  <c r="L336" i="112"/>
  <c r="J337" i="112"/>
  <c r="K337" i="112"/>
  <c r="L337" i="112"/>
  <c r="J338" i="112"/>
  <c r="K338" i="112"/>
  <c r="L338" i="112"/>
  <c r="J339" i="112"/>
  <c r="K339" i="112"/>
  <c r="L339" i="112"/>
  <c r="J340" i="112"/>
  <c r="K340" i="112"/>
  <c r="L340" i="112"/>
  <c r="J341" i="112"/>
  <c r="K341" i="112"/>
  <c r="L341" i="112"/>
  <c r="J342" i="112"/>
  <c r="K342" i="112"/>
  <c r="L342" i="112"/>
  <c r="J343" i="112"/>
  <c r="K343" i="112"/>
  <c r="L343" i="112"/>
  <c r="J344" i="112"/>
  <c r="K344" i="112"/>
  <c r="L344" i="112"/>
  <c r="J345" i="112"/>
  <c r="K345" i="112"/>
  <c r="L345" i="112"/>
  <c r="J346" i="112"/>
  <c r="K346" i="112"/>
  <c r="L346" i="112"/>
  <c r="J347" i="112"/>
  <c r="K347" i="112"/>
  <c r="L347" i="112"/>
  <c r="J348" i="112"/>
  <c r="K348" i="112"/>
  <c r="L348" i="112"/>
  <c r="J350" i="112"/>
  <c r="K350" i="112"/>
  <c r="L350" i="112"/>
  <c r="J351" i="112"/>
  <c r="K351" i="112"/>
  <c r="L351" i="112"/>
  <c r="J319" i="112"/>
  <c r="K319" i="112"/>
  <c r="L319" i="112"/>
  <c r="J320" i="112"/>
  <c r="K320" i="112"/>
  <c r="L320" i="112"/>
  <c r="J321" i="112"/>
  <c r="K321" i="112"/>
  <c r="L321" i="112"/>
  <c r="J322" i="112"/>
  <c r="K322" i="112"/>
  <c r="L322" i="112"/>
  <c r="J323" i="112"/>
  <c r="K323" i="112"/>
  <c r="L323" i="112"/>
  <c r="J324" i="112"/>
  <c r="K324" i="112"/>
  <c r="L324" i="112"/>
  <c r="J325" i="112"/>
  <c r="K325" i="112"/>
  <c r="L325" i="112"/>
  <c r="J326" i="112"/>
  <c r="K326" i="112"/>
  <c r="L326" i="112"/>
  <c r="J327" i="112"/>
  <c r="K327" i="112"/>
  <c r="L327" i="112"/>
  <c r="J328" i="112"/>
  <c r="K328" i="112"/>
  <c r="L328" i="112"/>
  <c r="J329" i="112"/>
  <c r="K329" i="112"/>
  <c r="L329" i="112"/>
  <c r="J330" i="112"/>
  <c r="K330" i="112"/>
  <c r="L330" i="112"/>
  <c r="J331" i="112"/>
  <c r="K331" i="112"/>
  <c r="L331" i="112"/>
  <c r="J332" i="112"/>
  <c r="K332" i="112"/>
  <c r="L332" i="112"/>
  <c r="J285" i="112"/>
  <c r="K285" i="112"/>
  <c r="L285" i="112"/>
  <c r="J286" i="112"/>
  <c r="K286" i="112"/>
  <c r="L286" i="112"/>
  <c r="J287" i="112"/>
  <c r="K287" i="112"/>
  <c r="L287" i="112"/>
  <c r="J27" i="112"/>
  <c r="K27" i="112"/>
  <c r="L27" i="112"/>
  <c r="J43" i="112"/>
  <c r="K43" i="112"/>
  <c r="L43" i="112"/>
  <c r="J97" i="112"/>
  <c r="K97" i="112"/>
  <c r="L97" i="112"/>
  <c r="J119" i="112"/>
  <c r="K119" i="112"/>
  <c r="L119" i="112"/>
  <c r="J50" i="112"/>
  <c r="K50" i="112"/>
  <c r="L50" i="112"/>
  <c r="J55" i="112"/>
  <c r="K55" i="112"/>
  <c r="L55" i="112"/>
  <c r="J76" i="112"/>
  <c r="K76" i="112"/>
  <c r="L76" i="112"/>
  <c r="J243" i="112"/>
  <c r="K243" i="112"/>
  <c r="L243" i="112"/>
  <c r="J295" i="112"/>
  <c r="K295" i="112"/>
  <c r="L295" i="112"/>
  <c r="J237" i="112"/>
  <c r="K237" i="112"/>
  <c r="L237" i="112"/>
  <c r="J293" i="112"/>
  <c r="K293" i="112"/>
  <c r="L293" i="112"/>
  <c r="J239" i="112"/>
  <c r="K239" i="112"/>
  <c r="L239" i="112"/>
  <c r="J74" i="112"/>
  <c r="K74" i="112"/>
  <c r="L74" i="112"/>
  <c r="J241" i="112"/>
  <c r="K241" i="112"/>
  <c r="L241" i="112"/>
  <c r="J123" i="112"/>
  <c r="K123" i="112"/>
  <c r="L123" i="112"/>
  <c r="J281" i="112"/>
  <c r="K281" i="112"/>
  <c r="L281" i="112"/>
  <c r="J46" i="112"/>
  <c r="K46" i="112"/>
  <c r="L46" i="112"/>
  <c r="J283" i="112"/>
  <c r="K283" i="112"/>
  <c r="L283" i="112"/>
  <c r="J44" i="112"/>
  <c r="K44" i="112"/>
  <c r="L44" i="112"/>
  <c r="J247" i="112"/>
  <c r="K247" i="112"/>
  <c r="L247" i="112"/>
  <c r="J66" i="112"/>
  <c r="K66" i="112"/>
  <c r="L66" i="112"/>
  <c r="J249" i="112"/>
  <c r="K249" i="112"/>
  <c r="L249" i="112"/>
  <c r="J36" i="112"/>
  <c r="K36" i="112"/>
  <c r="L36" i="112"/>
  <c r="J251" i="112"/>
  <c r="K251" i="112"/>
  <c r="L251" i="112"/>
  <c r="J156" i="112"/>
  <c r="K156" i="112"/>
  <c r="L156" i="112"/>
  <c r="J245" i="112"/>
  <c r="K245" i="112"/>
  <c r="L245" i="112"/>
  <c r="J28" i="112"/>
  <c r="K28" i="112"/>
  <c r="L28" i="112"/>
  <c r="J85" i="112"/>
  <c r="K85" i="112"/>
  <c r="L85" i="112"/>
  <c r="J86" i="112"/>
  <c r="K86" i="112"/>
  <c r="L86" i="112"/>
  <c r="J87" i="112"/>
  <c r="K87" i="112"/>
  <c r="L87" i="112"/>
  <c r="J88" i="112"/>
  <c r="K88" i="112"/>
  <c r="L88" i="112"/>
  <c r="J81" i="112"/>
  <c r="K81" i="112"/>
  <c r="L81" i="112"/>
  <c r="J84" i="112"/>
  <c r="K84" i="112"/>
  <c r="L84" i="112"/>
  <c r="J82" i="112"/>
  <c r="K82" i="112"/>
  <c r="L82" i="112"/>
  <c r="J83" i="112"/>
  <c r="K83" i="112"/>
  <c r="L83" i="112"/>
  <c r="J296" i="112"/>
  <c r="K296" i="112"/>
  <c r="L296" i="112"/>
  <c r="J294" i="112"/>
  <c r="K294" i="112"/>
  <c r="L294" i="112"/>
  <c r="J216" i="112"/>
  <c r="K216" i="112"/>
  <c r="L216" i="112"/>
  <c r="J179" i="112"/>
  <c r="K179" i="112"/>
  <c r="L179" i="112"/>
  <c r="J217" i="112"/>
  <c r="K217" i="112"/>
  <c r="L217" i="112"/>
  <c r="J180" i="112"/>
  <c r="K180" i="112"/>
  <c r="L180" i="112"/>
  <c r="J103" i="112"/>
  <c r="K103" i="112"/>
  <c r="L103" i="112"/>
  <c r="J104" i="112"/>
  <c r="K104" i="112"/>
  <c r="L104" i="112"/>
  <c r="J361" i="112"/>
  <c r="K361" i="112"/>
  <c r="L361" i="112"/>
  <c r="J360" i="112"/>
  <c r="K360" i="112"/>
  <c r="L360" i="112"/>
  <c r="J374" i="112"/>
  <c r="K374" i="112"/>
  <c r="L374" i="112"/>
  <c r="J363" i="112"/>
  <c r="K363" i="112"/>
  <c r="L363" i="112"/>
  <c r="J362" i="112"/>
  <c r="K362" i="112"/>
  <c r="L362" i="112"/>
  <c r="J112" i="112"/>
  <c r="K112" i="112"/>
  <c r="L112" i="112"/>
  <c r="J108" i="112"/>
  <c r="K108" i="112"/>
  <c r="L108" i="112"/>
  <c r="J148" i="112"/>
  <c r="K148" i="112"/>
  <c r="L148" i="112"/>
  <c r="J109" i="112"/>
  <c r="K109" i="112"/>
  <c r="L109" i="112"/>
  <c r="J105" i="112"/>
  <c r="K105" i="112"/>
  <c r="L105" i="112"/>
  <c r="J106" i="112"/>
  <c r="K106" i="112"/>
  <c r="L106" i="112"/>
  <c r="J101" i="112"/>
  <c r="K101" i="112"/>
  <c r="L101" i="112"/>
  <c r="J80" i="112"/>
  <c r="K80" i="112"/>
  <c r="L80" i="112"/>
  <c r="J102" i="112"/>
  <c r="K102" i="112"/>
  <c r="L102" i="112"/>
  <c r="J79" i="112"/>
  <c r="K79" i="112"/>
  <c r="L79" i="112"/>
  <c r="J30" i="112"/>
  <c r="K30" i="112"/>
  <c r="L30" i="112"/>
  <c r="J107" i="112"/>
  <c r="K107" i="112"/>
  <c r="L107" i="112"/>
  <c r="J26" i="112"/>
  <c r="K26" i="112"/>
  <c r="L26" i="112"/>
  <c r="J78" i="112"/>
  <c r="K78" i="112"/>
  <c r="L78" i="112"/>
  <c r="J25" i="112"/>
  <c r="K25" i="112"/>
  <c r="L25" i="112"/>
  <c r="J57" i="112"/>
  <c r="K57" i="112"/>
  <c r="L57" i="112"/>
  <c r="J42" i="112"/>
  <c r="K42" i="112"/>
  <c r="L42" i="112"/>
  <c r="J77" i="112"/>
  <c r="K77" i="112"/>
  <c r="L77" i="112"/>
  <c r="J60" i="112"/>
  <c r="K60" i="112"/>
  <c r="L60" i="112"/>
  <c r="J64" i="112"/>
  <c r="K64" i="112"/>
  <c r="L64" i="112"/>
  <c r="J61" i="112"/>
  <c r="K61" i="112"/>
  <c r="L61" i="112"/>
  <c r="J65" i="112"/>
  <c r="K65" i="112"/>
  <c r="L65" i="112"/>
  <c r="J258" i="112"/>
  <c r="K258" i="112"/>
  <c r="L258" i="112"/>
  <c r="J257" i="112"/>
  <c r="K257" i="112"/>
  <c r="L257" i="112"/>
  <c r="J232" i="112"/>
  <c r="K232" i="112"/>
  <c r="L232" i="112"/>
  <c r="J230" i="112"/>
  <c r="K230" i="112"/>
  <c r="L230" i="112"/>
  <c r="J266" i="112"/>
  <c r="K266" i="112"/>
  <c r="L266" i="112"/>
  <c r="J267" i="112"/>
  <c r="K267" i="112"/>
  <c r="L267" i="112"/>
  <c r="J282" i="112"/>
  <c r="K282" i="112"/>
  <c r="L282" i="112"/>
  <c r="J284" i="112"/>
  <c r="K284" i="112"/>
  <c r="L284" i="112"/>
  <c r="J233" i="112"/>
  <c r="K233" i="112"/>
  <c r="L233" i="112"/>
  <c r="J52" i="112"/>
  <c r="K52" i="112"/>
  <c r="L52" i="112"/>
  <c r="J231" i="112"/>
  <c r="K231" i="112"/>
  <c r="L231" i="112"/>
  <c r="J99" i="112"/>
  <c r="K99" i="112"/>
  <c r="L99" i="112"/>
  <c r="J228" i="112"/>
  <c r="K228" i="112"/>
  <c r="L228" i="112"/>
  <c r="J229" i="112"/>
  <c r="K229" i="112"/>
  <c r="L229" i="112"/>
  <c r="J226" i="112"/>
  <c r="K226" i="112"/>
  <c r="L226" i="112"/>
  <c r="J227" i="112"/>
  <c r="K227" i="112"/>
  <c r="L227" i="112"/>
  <c r="J194" i="112"/>
  <c r="K194" i="112"/>
  <c r="L194" i="112"/>
  <c r="J220" i="112"/>
  <c r="K220" i="112"/>
  <c r="L220" i="112"/>
  <c r="J206" i="112"/>
  <c r="K206" i="112"/>
  <c r="L206" i="112"/>
  <c r="J195" i="112"/>
  <c r="K195" i="112"/>
  <c r="L195" i="112"/>
  <c r="J218" i="112"/>
  <c r="K218" i="112"/>
  <c r="L218" i="112"/>
  <c r="J200" i="112"/>
  <c r="K200" i="112"/>
  <c r="L200" i="112"/>
  <c r="J219" i="112"/>
  <c r="K219" i="112"/>
  <c r="L219" i="112"/>
  <c r="J202" i="112"/>
  <c r="K202" i="112"/>
  <c r="L202" i="112"/>
  <c r="J375" i="112"/>
  <c r="K375" i="112"/>
  <c r="L375" i="112"/>
  <c r="J100" i="112"/>
  <c r="K100" i="112"/>
  <c r="L100" i="112"/>
  <c r="J48" i="112"/>
  <c r="K48" i="112"/>
  <c r="L48" i="112"/>
  <c r="J59" i="112"/>
  <c r="K59" i="112"/>
  <c r="L59" i="112"/>
  <c r="J62" i="112"/>
  <c r="K62" i="112"/>
  <c r="L62" i="112"/>
  <c r="J58" i="112"/>
  <c r="K58" i="112"/>
  <c r="L58" i="112"/>
  <c r="J143" i="112"/>
  <c r="K143" i="112"/>
  <c r="L143" i="112"/>
  <c r="J149" i="112"/>
  <c r="K149" i="112"/>
  <c r="L149" i="112"/>
  <c r="J151" i="112"/>
  <c r="K151" i="112"/>
  <c r="L151" i="112"/>
  <c r="J73" i="112"/>
  <c r="K73" i="112"/>
  <c r="L73" i="112"/>
  <c r="J72" i="112"/>
  <c r="K72" i="112"/>
  <c r="L72" i="112"/>
  <c r="J71" i="112"/>
  <c r="K71" i="112"/>
  <c r="L71" i="112"/>
  <c r="J70" i="112"/>
  <c r="K70" i="112"/>
  <c r="L70" i="112"/>
  <c r="J68" i="112"/>
  <c r="K68" i="112"/>
  <c r="L68" i="112"/>
  <c r="J69" i="112"/>
  <c r="K69" i="112"/>
  <c r="L69" i="112"/>
  <c r="J33" i="112"/>
  <c r="K33" i="112"/>
  <c r="L33" i="112"/>
  <c r="J90" i="112"/>
  <c r="K90" i="112"/>
  <c r="L90" i="112"/>
  <c r="J187" i="112"/>
  <c r="K187" i="112"/>
  <c r="L187" i="112"/>
  <c r="J92" i="112"/>
  <c r="K92" i="112"/>
  <c r="L92" i="112"/>
  <c r="J169" i="112"/>
  <c r="K169" i="112"/>
  <c r="L169" i="112"/>
  <c r="J121" i="112"/>
  <c r="K121" i="112"/>
  <c r="L121" i="112"/>
  <c r="J34" i="112"/>
  <c r="K34" i="112"/>
  <c r="L34" i="112"/>
  <c r="J32" i="112"/>
  <c r="K32" i="112"/>
  <c r="L32" i="112"/>
  <c r="J35" i="112"/>
  <c r="K35" i="112"/>
  <c r="L35" i="112"/>
  <c r="J204" i="112"/>
  <c r="K204" i="112"/>
  <c r="L204" i="112"/>
  <c r="J18" i="112"/>
  <c r="K18" i="112"/>
  <c r="L18" i="112"/>
  <c r="J19" i="112"/>
  <c r="K19" i="112"/>
  <c r="L19" i="112"/>
  <c r="J17" i="112"/>
  <c r="K17" i="112"/>
  <c r="L17" i="112"/>
  <c r="J268" i="112"/>
  <c r="K268" i="112"/>
  <c r="L268" i="112"/>
  <c r="J265" i="112"/>
  <c r="K265" i="112"/>
  <c r="L265" i="112"/>
  <c r="J269" i="112"/>
  <c r="K269" i="112"/>
  <c r="L269" i="112"/>
  <c r="J196" i="112"/>
  <c r="K196" i="112"/>
  <c r="L196" i="112"/>
  <c r="J56" i="112"/>
  <c r="K56" i="112"/>
  <c r="L56" i="112"/>
  <c r="J197" i="112"/>
  <c r="K197" i="112"/>
  <c r="L197" i="112"/>
  <c r="J222" i="112"/>
  <c r="K222" i="112"/>
  <c r="L222" i="112"/>
  <c r="J198" i="112"/>
  <c r="K198" i="112"/>
  <c r="L198" i="112"/>
  <c r="J221" i="112"/>
  <c r="K221" i="112"/>
  <c r="L221" i="112"/>
  <c r="J63" i="112"/>
  <c r="K63" i="112"/>
  <c r="L63" i="112"/>
  <c r="J207" i="112"/>
  <c r="K207" i="112"/>
  <c r="L207" i="112"/>
  <c r="J211" i="112"/>
  <c r="K211" i="112"/>
  <c r="L211" i="112"/>
  <c r="J171" i="112"/>
  <c r="K171" i="112"/>
  <c r="L171" i="112"/>
  <c r="J122" i="112"/>
  <c r="K122" i="112"/>
  <c r="L122" i="112"/>
  <c r="J150" i="112"/>
  <c r="K150" i="112"/>
  <c r="L150" i="112"/>
  <c r="J352" i="112"/>
  <c r="K352" i="112"/>
  <c r="L352" i="112"/>
  <c r="J353" i="112"/>
  <c r="K353" i="112"/>
  <c r="L353" i="112"/>
  <c r="J354" i="112"/>
  <c r="K354" i="112"/>
  <c r="L354" i="112"/>
  <c r="J355" i="112"/>
  <c r="K355" i="112"/>
  <c r="L355" i="112"/>
  <c r="J356" i="112"/>
  <c r="K356" i="112"/>
  <c r="L356" i="112"/>
  <c r="J288" i="112"/>
  <c r="K288" i="112"/>
  <c r="L288" i="112"/>
  <c r="J289" i="112"/>
  <c r="K289" i="112"/>
  <c r="L289" i="112"/>
  <c r="J290" i="112"/>
  <c r="K290" i="112"/>
  <c r="L290" i="112"/>
  <c r="J291" i="112"/>
  <c r="K291" i="112"/>
  <c r="L291" i="112"/>
  <c r="J292" i="112"/>
  <c r="K292" i="112"/>
  <c r="L292" i="112"/>
  <c r="J75" i="112"/>
  <c r="K75" i="112"/>
  <c r="L75" i="112"/>
  <c r="J238" i="112"/>
  <c r="K238" i="112"/>
  <c r="L238" i="112"/>
  <c r="J124" i="112"/>
  <c r="K124" i="112"/>
  <c r="L124" i="112"/>
  <c r="J240" i="112"/>
  <c r="K240" i="112"/>
  <c r="L240" i="112"/>
  <c r="J47" i="112"/>
  <c r="K47" i="112"/>
  <c r="L47" i="112"/>
  <c r="J242" i="112"/>
  <c r="K242" i="112"/>
  <c r="L242" i="112"/>
  <c r="J45" i="112"/>
  <c r="K45" i="112"/>
  <c r="L45" i="112"/>
  <c r="J244" i="112"/>
  <c r="K244" i="112"/>
  <c r="L244" i="112"/>
  <c r="J67" i="112"/>
  <c r="K67" i="112"/>
  <c r="L67" i="112"/>
  <c r="J246" i="112"/>
  <c r="K246" i="112"/>
  <c r="L246" i="112"/>
  <c r="J37" i="112"/>
  <c r="K37" i="112"/>
  <c r="L37" i="112"/>
  <c r="J248" i="112"/>
  <c r="K248" i="112"/>
  <c r="L248" i="112"/>
  <c r="J157" i="112"/>
  <c r="K157" i="112"/>
  <c r="L157" i="112"/>
  <c r="J250" i="112"/>
  <c r="K250" i="112"/>
  <c r="L250" i="112"/>
  <c r="J29" i="112"/>
  <c r="K29" i="112"/>
  <c r="L29" i="112"/>
  <c r="J252" i="112"/>
  <c r="K252" i="112"/>
  <c r="L252" i="112"/>
  <c r="J160" i="112"/>
  <c r="K160" i="112"/>
  <c r="L160" i="112"/>
  <c r="J182" i="112"/>
  <c r="K182" i="112"/>
  <c r="L182" i="112"/>
  <c r="J153" i="112"/>
  <c r="K153" i="112"/>
  <c r="L153" i="112"/>
  <c r="J181" i="112"/>
  <c r="K181" i="112"/>
  <c r="L181" i="112"/>
  <c r="J270" i="112"/>
  <c r="K270" i="112"/>
  <c r="L270" i="112"/>
  <c r="J271" i="112"/>
  <c r="K271" i="112"/>
  <c r="L271" i="112"/>
  <c r="J224" i="112"/>
  <c r="K224" i="112"/>
  <c r="L224" i="112"/>
  <c r="J225" i="112"/>
  <c r="K225" i="112"/>
  <c r="L225" i="112"/>
  <c r="J205" i="112"/>
  <c r="K205" i="112"/>
  <c r="L205" i="112"/>
  <c r="J40" i="112"/>
  <c r="K40" i="112"/>
  <c r="L40" i="112"/>
  <c r="J39" i="112"/>
  <c r="K39" i="112"/>
  <c r="L39" i="112"/>
  <c r="J41" i="112"/>
  <c r="K41" i="112"/>
  <c r="L41" i="112"/>
  <c r="J38" i="112"/>
  <c r="K38" i="112"/>
  <c r="L38" i="112"/>
  <c r="J144" i="112"/>
  <c r="K144" i="112"/>
  <c r="L144" i="112"/>
  <c r="J145" i="112"/>
  <c r="K145" i="112"/>
  <c r="L145" i="112"/>
  <c r="J146" i="112"/>
  <c r="K146" i="112"/>
  <c r="L146" i="112"/>
  <c r="J147" i="112"/>
  <c r="K147" i="112"/>
  <c r="L147" i="112"/>
  <c r="J366" i="112"/>
  <c r="K366" i="112"/>
  <c r="L366" i="112"/>
  <c r="J367" i="112"/>
  <c r="K367" i="112"/>
  <c r="L367" i="112"/>
  <c r="J368" i="112"/>
  <c r="K368" i="112"/>
  <c r="L368" i="112"/>
  <c r="J369" i="112"/>
  <c r="K369" i="112"/>
  <c r="L369" i="112"/>
  <c r="J125" i="112"/>
  <c r="K125" i="112"/>
  <c r="L125" i="112"/>
  <c r="J126" i="112"/>
  <c r="K126" i="112"/>
  <c r="L126" i="112"/>
  <c r="J127" i="112"/>
  <c r="K127" i="112"/>
  <c r="L127" i="112"/>
  <c r="J128" i="112"/>
  <c r="K128" i="112"/>
  <c r="L128" i="112"/>
  <c r="J130" i="112"/>
  <c r="K130" i="112"/>
  <c r="L130" i="112"/>
  <c r="J131" i="112"/>
  <c r="K131" i="112"/>
  <c r="L131" i="112"/>
  <c r="J132" i="112"/>
  <c r="K132" i="112"/>
  <c r="L132" i="112"/>
  <c r="J133" i="112"/>
  <c r="K133" i="112"/>
  <c r="L133" i="112"/>
  <c r="J134" i="112"/>
  <c r="K134" i="112"/>
  <c r="L134" i="112"/>
  <c r="J135" i="112"/>
  <c r="K135" i="112"/>
  <c r="L135" i="112"/>
  <c r="J136" i="112"/>
  <c r="K136" i="112"/>
  <c r="L136" i="112"/>
  <c r="J137" i="112"/>
  <c r="K137" i="112"/>
  <c r="L137" i="112"/>
  <c r="J129" i="112"/>
  <c r="K129" i="112"/>
  <c r="L129" i="112"/>
  <c r="J138" i="112"/>
  <c r="K138" i="112"/>
  <c r="L138" i="112"/>
  <c r="J139" i="112"/>
  <c r="K139" i="112"/>
  <c r="L139" i="112"/>
  <c r="J140" i="112"/>
  <c r="K140" i="112"/>
  <c r="L140" i="112"/>
  <c r="J141" i="112"/>
  <c r="K141" i="112"/>
  <c r="L141" i="112"/>
  <c r="J370" i="112"/>
  <c r="K370" i="112"/>
  <c r="L370" i="112"/>
  <c r="J371" i="112"/>
  <c r="K371" i="112"/>
  <c r="L371" i="112"/>
  <c r="J372" i="112"/>
  <c r="K372" i="112"/>
  <c r="L372" i="112"/>
  <c r="J373" i="112"/>
  <c r="K373" i="112"/>
  <c r="L373" i="112"/>
  <c r="J272" i="112"/>
  <c r="K272" i="112"/>
  <c r="L272" i="112"/>
  <c r="J24" i="112"/>
  <c r="K24" i="112"/>
  <c r="L24" i="112"/>
  <c r="J273" i="112"/>
  <c r="K273" i="112"/>
  <c r="L273" i="112"/>
  <c r="J274" i="112"/>
  <c r="K274" i="112"/>
  <c r="L274" i="112"/>
  <c r="J275" i="112"/>
  <c r="K275" i="112"/>
  <c r="L275" i="112"/>
  <c r="J253" i="112"/>
  <c r="K253" i="112"/>
  <c r="L253" i="112"/>
  <c r="J254" i="112"/>
  <c r="K254" i="112"/>
  <c r="L254" i="112"/>
  <c r="J255" i="112"/>
  <c r="K255" i="112"/>
  <c r="L255" i="112"/>
  <c r="J256" i="112"/>
  <c r="K256" i="112"/>
  <c r="L256" i="112"/>
  <c r="J276" i="112"/>
  <c r="K276" i="112"/>
  <c r="L276" i="112"/>
  <c r="J277" i="112"/>
  <c r="K277" i="112"/>
  <c r="L277" i="112"/>
  <c r="J13" i="112"/>
  <c r="K13" i="112"/>
  <c r="L13" i="112"/>
  <c r="J14" i="112"/>
  <c r="K14" i="112"/>
  <c r="L14" i="112"/>
  <c r="J15" i="112"/>
  <c r="K15" i="112"/>
  <c r="L15" i="112"/>
  <c r="J16" i="112"/>
  <c r="K16" i="112"/>
  <c r="L16" i="112"/>
  <c r="J11" i="112"/>
  <c r="K11" i="112"/>
  <c r="L11" i="112"/>
  <c r="J12" i="112"/>
  <c r="K12" i="112"/>
  <c r="L12" i="112"/>
  <c r="J8" i="112"/>
  <c r="K8" i="112"/>
  <c r="L8" i="112"/>
  <c r="J9" i="112"/>
  <c r="K9" i="112"/>
  <c r="L9" i="112"/>
  <c r="J297" i="112"/>
  <c r="K297" i="112"/>
  <c r="L297" i="112"/>
  <c r="J298" i="112"/>
  <c r="K298" i="112"/>
  <c r="L298" i="112"/>
  <c r="J299" i="112"/>
  <c r="K299" i="112"/>
  <c r="L299" i="112"/>
  <c r="J300" i="112"/>
  <c r="K300" i="112"/>
  <c r="L300" i="112"/>
  <c r="J301" i="112"/>
  <c r="K301" i="112"/>
  <c r="L301" i="112"/>
  <c r="J302" i="112"/>
  <c r="K302" i="112"/>
  <c r="L302" i="112"/>
  <c r="J303" i="112"/>
  <c r="K303" i="112"/>
  <c r="L303" i="112"/>
  <c r="J304" i="112"/>
  <c r="K304" i="112"/>
  <c r="L304" i="112"/>
  <c r="J305" i="112"/>
  <c r="K305" i="112"/>
  <c r="L305" i="112"/>
  <c r="J306" i="112"/>
  <c r="K306" i="112"/>
  <c r="L306" i="112"/>
  <c r="J307" i="112"/>
  <c r="K307" i="112"/>
  <c r="L307" i="112"/>
  <c r="J308" i="112"/>
  <c r="K308" i="112"/>
  <c r="L308" i="112"/>
  <c r="J309" i="112"/>
  <c r="K309" i="112"/>
  <c r="L309" i="112"/>
  <c r="J310" i="112"/>
  <c r="K310" i="112"/>
  <c r="L310" i="112"/>
  <c r="J311" i="112"/>
  <c r="K311" i="112"/>
  <c r="L311" i="112"/>
  <c r="J312" i="112"/>
  <c r="K312" i="112"/>
  <c r="L312" i="112"/>
  <c r="J313" i="112"/>
  <c r="K313" i="112"/>
  <c r="L313" i="112"/>
  <c r="J314" i="112"/>
  <c r="K314" i="112"/>
  <c r="L314" i="112"/>
  <c r="J315" i="112"/>
  <c r="K315" i="112"/>
  <c r="L315" i="112"/>
  <c r="J316" i="112"/>
  <c r="K316" i="112"/>
  <c r="L316" i="112"/>
  <c r="J10" i="112"/>
  <c r="K10" i="112"/>
  <c r="L10" i="112"/>
  <c r="J31" i="112"/>
  <c r="K31" i="112"/>
  <c r="L31" i="112"/>
  <c r="J21" i="112"/>
  <c r="K21" i="112"/>
  <c r="L21" i="112"/>
  <c r="J20" i="112"/>
  <c r="K20" i="112"/>
  <c r="L20" i="112"/>
  <c r="J23" i="112"/>
  <c r="K23" i="112"/>
  <c r="L23" i="112"/>
  <c r="J22" i="112"/>
  <c r="K22" i="112"/>
  <c r="L22" i="112"/>
  <c r="J53" i="112"/>
  <c r="K53" i="112"/>
  <c r="L53" i="112"/>
  <c r="J114" i="112"/>
  <c r="K114" i="112"/>
  <c r="L114" i="112"/>
  <c r="J113" i="112"/>
  <c r="K113" i="112"/>
  <c r="L113" i="112"/>
  <c r="J162" i="112"/>
  <c r="K162" i="112"/>
  <c r="L162" i="112"/>
  <c r="J115" i="112"/>
  <c r="K115" i="112"/>
  <c r="L115" i="112"/>
  <c r="L91" i="112"/>
  <c r="K91" i="112"/>
  <c r="J91" i="112"/>
  <c r="M316" i="112" l="1"/>
  <c r="M312" i="112"/>
  <c r="M304" i="112"/>
  <c r="M9" i="112"/>
  <c r="M273" i="112"/>
  <c r="M140" i="112"/>
  <c r="M133" i="112"/>
  <c r="M157" i="112"/>
  <c r="M289" i="112"/>
  <c r="M122" i="112"/>
  <c r="M197" i="112"/>
  <c r="M18" i="112"/>
  <c r="M73" i="112"/>
  <c r="M81" i="112"/>
  <c r="M217" i="112"/>
  <c r="M114" i="112"/>
  <c r="M20" i="112"/>
  <c r="M277" i="112"/>
  <c r="M369" i="112"/>
  <c r="M38" i="112"/>
  <c r="M270" i="112"/>
  <c r="M47" i="112"/>
  <c r="M187" i="112"/>
  <c r="M100" i="112"/>
  <c r="M308" i="112"/>
  <c r="M254" i="112"/>
  <c r="M137" i="112"/>
  <c r="M147" i="112"/>
  <c r="M160" i="112"/>
  <c r="M75" i="112"/>
  <c r="M63" i="112"/>
  <c r="M34" i="112"/>
  <c r="M58" i="112"/>
  <c r="M229" i="112"/>
  <c r="M64" i="112"/>
  <c r="M109" i="112"/>
  <c r="M85" i="112"/>
  <c r="M199" i="112"/>
  <c r="M335" i="112"/>
  <c r="M23" i="112"/>
  <c r="M313" i="112"/>
  <c r="M305" i="112"/>
  <c r="M297" i="112"/>
  <c r="M255" i="112"/>
  <c r="M373" i="112"/>
  <c r="M129" i="112"/>
  <c r="M130" i="112"/>
  <c r="M366" i="112"/>
  <c r="M40" i="112"/>
  <c r="M182" i="112"/>
  <c r="M246" i="112"/>
  <c r="M238" i="112"/>
  <c r="M355" i="112"/>
  <c r="M222" i="112"/>
  <c r="M19" i="112"/>
  <c r="M92" i="112"/>
  <c r="M72" i="112"/>
  <c r="M48" i="112"/>
  <c r="M206" i="112"/>
  <c r="M231" i="112"/>
  <c r="M232" i="112"/>
  <c r="M42" i="112"/>
  <c r="M102" i="112"/>
  <c r="M112" i="112"/>
  <c r="M180" i="112"/>
  <c r="M84" i="112"/>
  <c r="M156" i="112"/>
  <c r="M46" i="112"/>
  <c r="M295" i="112"/>
  <c r="M27" i="112"/>
  <c r="M328" i="112"/>
  <c r="M320" i="112"/>
  <c r="M344" i="112"/>
  <c r="M336" i="112"/>
  <c r="M236" i="112"/>
  <c r="M259" i="112"/>
  <c r="M191" i="112"/>
  <c r="M167" i="112"/>
  <c r="M209" i="112"/>
  <c r="M89" i="112"/>
  <c r="M163" i="112"/>
  <c r="M110" i="112"/>
  <c r="M208" i="112"/>
  <c r="M215" i="112"/>
  <c r="M343" i="112"/>
  <c r="M91" i="112"/>
  <c r="M175" i="112"/>
  <c r="M364" i="112"/>
  <c r="M117" i="112"/>
  <c r="M186" i="112"/>
  <c r="M183" i="112"/>
  <c r="M203" i="112"/>
  <c r="M185" i="112"/>
  <c r="M162" i="112"/>
  <c r="M22" i="112"/>
  <c r="M31" i="112"/>
  <c r="M314" i="112"/>
  <c r="M310" i="112"/>
  <c r="M306" i="112"/>
  <c r="M302" i="112"/>
  <c r="M298" i="112"/>
  <c r="M12" i="112"/>
  <c r="M14" i="112"/>
  <c r="M256" i="112"/>
  <c r="M275" i="112"/>
  <c r="M272" i="112"/>
  <c r="M370" i="112"/>
  <c r="M138" i="112"/>
  <c r="M135" i="112"/>
  <c r="M131" i="112"/>
  <c r="M126" i="112"/>
  <c r="M367" i="112"/>
  <c r="M145" i="112"/>
  <c r="M39" i="112"/>
  <c r="M224" i="112"/>
  <c r="M153" i="112"/>
  <c r="M29" i="112"/>
  <c r="M142" i="112"/>
  <c r="M213" i="112"/>
  <c r="M280" i="112"/>
  <c r="M319" i="112"/>
  <c r="M281" i="112"/>
  <c r="M362" i="112"/>
  <c r="M52" i="112"/>
  <c r="M300" i="112"/>
  <c r="M16" i="112"/>
  <c r="M372" i="112"/>
  <c r="M128" i="112"/>
  <c r="M205" i="112"/>
  <c r="M67" i="112"/>
  <c r="M354" i="112"/>
  <c r="M265" i="112"/>
  <c r="M68" i="112"/>
  <c r="M200" i="112"/>
  <c r="M267" i="112"/>
  <c r="M107" i="112"/>
  <c r="M361" i="112"/>
  <c r="M296" i="112"/>
  <c r="M184" i="112"/>
  <c r="M166" i="112"/>
  <c r="M287" i="112"/>
  <c r="M57" i="112"/>
  <c r="M113" i="112"/>
  <c r="M10" i="112"/>
  <c r="M309" i="112"/>
  <c r="M301" i="112"/>
  <c r="M11" i="112"/>
  <c r="M13" i="112"/>
  <c r="M274" i="112"/>
  <c r="M141" i="112"/>
  <c r="M134" i="112"/>
  <c r="M125" i="112"/>
  <c r="M144" i="112"/>
  <c r="M271" i="112"/>
  <c r="M250" i="112"/>
  <c r="M242" i="112"/>
  <c r="M290" i="112"/>
  <c r="M150" i="112"/>
  <c r="M207" i="112"/>
  <c r="M269" i="112"/>
  <c r="M32" i="112"/>
  <c r="M69" i="112"/>
  <c r="M143" i="112"/>
  <c r="M219" i="112"/>
  <c r="M226" i="112"/>
  <c r="M282" i="112"/>
  <c r="M61" i="112"/>
  <c r="M26" i="112"/>
  <c r="M105" i="112"/>
  <c r="M360" i="112"/>
  <c r="M294" i="112"/>
  <c r="M86" i="112"/>
  <c r="M66" i="112"/>
  <c r="M74" i="112"/>
  <c r="M50" i="112"/>
  <c r="M332" i="112"/>
  <c r="M324" i="112"/>
  <c r="M348" i="112"/>
  <c r="M340" i="112"/>
  <c r="M49" i="112"/>
  <c r="M263" i="112"/>
  <c r="M96" i="112"/>
  <c r="M111" i="112"/>
  <c r="M318" i="112"/>
  <c r="M357" i="112"/>
  <c r="M154" i="112"/>
  <c r="M155" i="112"/>
  <c r="M177" i="112"/>
  <c r="M214" i="112"/>
  <c r="M170" i="112"/>
  <c r="M178" i="112"/>
  <c r="M190" i="112"/>
  <c r="M243" i="112"/>
  <c r="M257" i="112"/>
  <c r="M115" i="112"/>
  <c r="M53" i="112"/>
  <c r="M21" i="112"/>
  <c r="M315" i="112"/>
  <c r="M311" i="112"/>
  <c r="M307" i="112"/>
  <c r="M303" i="112"/>
  <c r="M299" i="112"/>
  <c r="M8" i="112"/>
  <c r="M15" i="112"/>
  <c r="M276" i="112"/>
  <c r="M253" i="112"/>
  <c r="M24" i="112"/>
  <c r="M371" i="112"/>
  <c r="M139" i="112"/>
  <c r="M136" i="112"/>
  <c r="M132" i="112"/>
  <c r="M127" i="112"/>
  <c r="M368" i="112"/>
  <c r="M146" i="112"/>
  <c r="M41" i="112"/>
  <c r="M225" i="112"/>
  <c r="M181" i="112"/>
  <c r="M252" i="112"/>
  <c r="M248" i="112"/>
  <c r="M244" i="112"/>
  <c r="M240" i="112"/>
  <c r="M292" i="112"/>
  <c r="M288" i="112"/>
  <c r="M353" i="112"/>
  <c r="M171" i="112"/>
  <c r="M221" i="112"/>
  <c r="M56" i="112"/>
  <c r="M268" i="112"/>
  <c r="M204" i="112"/>
  <c r="M121" i="112"/>
  <c r="M90" i="112"/>
  <c r="M70" i="112"/>
  <c r="M151" i="112"/>
  <c r="M62" i="112"/>
  <c r="M375" i="112"/>
  <c r="M218" i="112"/>
  <c r="M194" i="112"/>
  <c r="M228" i="112"/>
  <c r="M233" i="112"/>
  <c r="M266" i="112"/>
  <c r="M258" i="112"/>
  <c r="M60" i="112"/>
  <c r="M25" i="112"/>
  <c r="M30" i="112"/>
  <c r="M168" i="112"/>
  <c r="M365" i="112"/>
  <c r="M174" i="112"/>
  <c r="M235" i="112"/>
  <c r="M327" i="112"/>
  <c r="M251" i="112"/>
  <c r="M80" i="112"/>
  <c r="M220" i="112"/>
  <c r="M37" i="112"/>
  <c r="M45" i="112"/>
  <c r="M124" i="112"/>
  <c r="M291" i="112"/>
  <c r="M356" i="112"/>
  <c r="M352" i="112"/>
  <c r="M211" i="112"/>
  <c r="M198" i="112"/>
  <c r="M196" i="112"/>
  <c r="M17" i="112"/>
  <c r="M35" i="112"/>
  <c r="M169" i="112"/>
  <c r="M33" i="112"/>
  <c r="M71" i="112"/>
  <c r="M149" i="112"/>
  <c r="M59" i="112"/>
  <c r="M202" i="112"/>
  <c r="M195" i="112"/>
  <c r="M227" i="112"/>
  <c r="M99" i="112"/>
  <c r="M284" i="112"/>
  <c r="M230" i="112"/>
  <c r="M65" i="112"/>
  <c r="M77" i="112"/>
  <c r="M78" i="112"/>
  <c r="M79" i="112"/>
  <c r="M106" i="112"/>
  <c r="M108" i="112"/>
  <c r="M374" i="112"/>
  <c r="M103" i="112"/>
  <c r="M216" i="112"/>
  <c r="M82" i="112"/>
  <c r="M87" i="112"/>
  <c r="M245" i="112"/>
  <c r="M249" i="112"/>
  <c r="M283" i="112"/>
  <c r="M241" i="112"/>
  <c r="M237" i="112"/>
  <c r="M55" i="112"/>
  <c r="M43" i="112"/>
  <c r="M285" i="112"/>
  <c r="M329" i="112"/>
  <c r="M325" i="112"/>
  <c r="M321" i="112"/>
  <c r="M350" i="112"/>
  <c r="M345" i="112"/>
  <c r="M341" i="112"/>
  <c r="M337" i="112"/>
  <c r="M54" i="112"/>
  <c r="M51" i="112"/>
  <c r="M264" i="112"/>
  <c r="M260" i="112"/>
  <c r="M278" i="112"/>
  <c r="M93" i="112"/>
  <c r="M188" i="112"/>
  <c r="M158" i="112"/>
  <c r="M358" i="112"/>
  <c r="M349" i="112"/>
  <c r="M210" i="112"/>
  <c r="M152" i="112"/>
  <c r="M192" i="112"/>
  <c r="M247" i="112"/>
  <c r="M239" i="112"/>
  <c r="M119" i="112"/>
  <c r="M331" i="112"/>
  <c r="M323" i="112"/>
  <c r="M347" i="112"/>
  <c r="M339" i="112"/>
  <c r="M118" i="112"/>
  <c r="M262" i="112"/>
  <c r="M95" i="112"/>
  <c r="M165" i="112"/>
  <c r="M359" i="112"/>
  <c r="M172" i="112"/>
  <c r="M176" i="112"/>
  <c r="M201" i="112"/>
  <c r="M212" i="112"/>
  <c r="M159" i="112"/>
  <c r="M223" i="112"/>
  <c r="M116" i="112"/>
  <c r="M120" i="112"/>
  <c r="M101" i="112"/>
  <c r="M148" i="112"/>
  <c r="M363" i="112"/>
  <c r="M104" i="112"/>
  <c r="M179" i="112"/>
  <c r="M83" i="112"/>
  <c r="M88" i="112"/>
  <c r="M28" i="112"/>
  <c r="M36" i="112"/>
  <c r="M44" i="112"/>
  <c r="M123" i="112"/>
  <c r="M293" i="112"/>
  <c r="M76" i="112"/>
  <c r="M97" i="112"/>
  <c r="M286" i="112"/>
  <c r="M330" i="112"/>
  <c r="M326" i="112"/>
  <c r="M322" i="112"/>
  <c r="M351" i="112"/>
  <c r="M346" i="112"/>
  <c r="M342" i="112"/>
  <c r="M338" i="112"/>
  <c r="M334" i="112"/>
  <c r="M98" i="112"/>
  <c r="M234" i="112"/>
  <c r="M261" i="112"/>
  <c r="M279" i="112"/>
  <c r="M94" i="112"/>
  <c r="M189" i="112"/>
  <c r="M164" i="112"/>
  <c r="M333" i="112"/>
  <c r="M317" i="112"/>
  <c r="M173" i="112"/>
  <c r="M161" i="112"/>
  <c r="M193" i="112"/>
  <c r="L3" i="112"/>
  <c r="L2" i="112"/>
  <c r="G4" i="22" l="1"/>
  <c r="I4" i="22" s="1"/>
  <c r="F4" i="22"/>
  <c r="E4" i="22"/>
  <c r="D4" i="22"/>
  <c r="N3" i="112" l="1"/>
  <c r="N2" i="112"/>
  <c r="H4" i="22"/>
  <c r="G6" i="111"/>
  <c r="G7" i="111" l="1"/>
  <c r="F8" i="21" l="1"/>
  <c r="H8" i="21" s="1"/>
  <c r="F10" i="21"/>
  <c r="E10" i="21" s="1"/>
  <c r="G8" i="21" l="1"/>
  <c r="V208" i="95" l="1"/>
  <c r="U208" i="95"/>
  <c r="W208" i="95" s="1"/>
  <c r="V207" i="95"/>
  <c r="U207" i="95"/>
  <c r="W207" i="95" s="1"/>
  <c r="V206" i="95"/>
  <c r="U206" i="95"/>
  <c r="W206" i="95" s="1"/>
  <c r="V205" i="95"/>
  <c r="U205" i="95"/>
  <c r="W205" i="95" s="1"/>
  <c r="V204" i="95"/>
  <c r="U204" i="95"/>
  <c r="W204" i="95" s="1"/>
  <c r="V203" i="95"/>
  <c r="U203" i="95"/>
  <c r="W203" i="95" s="1"/>
  <c r="V202" i="95"/>
  <c r="U202" i="95"/>
  <c r="W202" i="95" s="1"/>
  <c r="V201" i="95"/>
  <c r="U201" i="95"/>
  <c r="W201" i="95" s="1"/>
  <c r="V200" i="95"/>
  <c r="U200" i="95"/>
  <c r="W200" i="95" s="1"/>
  <c r="V199" i="95"/>
  <c r="U199" i="95"/>
  <c r="W199" i="95" s="1"/>
  <c r="V198" i="95"/>
  <c r="U198" i="95"/>
  <c r="W198" i="95" s="1"/>
  <c r="V197" i="95"/>
  <c r="U197" i="95"/>
  <c r="W197" i="95" s="1"/>
  <c r="V196" i="95"/>
  <c r="U196" i="95"/>
  <c r="W196" i="95" s="1"/>
  <c r="V195" i="95"/>
  <c r="U195" i="95"/>
  <c r="W195" i="95" s="1"/>
  <c r="V194" i="95"/>
  <c r="U194" i="95"/>
  <c r="W194" i="95" s="1"/>
  <c r="V193" i="95"/>
  <c r="U193" i="95"/>
  <c r="W193" i="95" s="1"/>
  <c r="V192" i="95"/>
  <c r="U192" i="95"/>
  <c r="W192" i="95" s="1"/>
  <c r="V191" i="95"/>
  <c r="U191" i="95"/>
  <c r="W191" i="95" s="1"/>
  <c r="V190" i="95"/>
  <c r="U190" i="95"/>
  <c r="W190" i="95" s="1"/>
  <c r="V189" i="95"/>
  <c r="U189" i="95"/>
  <c r="W189" i="95" s="1"/>
  <c r="V188" i="95"/>
  <c r="U188" i="95"/>
  <c r="W188" i="95" s="1"/>
  <c r="V187" i="95"/>
  <c r="U187" i="95"/>
  <c r="W187" i="95" s="1"/>
  <c r="V186" i="95"/>
  <c r="U186" i="95"/>
  <c r="W186" i="95" s="1"/>
  <c r="V185" i="95"/>
  <c r="U185" i="95"/>
  <c r="W185" i="95" s="1"/>
  <c r="V184" i="95"/>
  <c r="U184" i="95"/>
  <c r="W184" i="95" s="1"/>
  <c r="V183" i="95"/>
  <c r="U183" i="95"/>
  <c r="W183" i="95" s="1"/>
  <c r="V182" i="95"/>
  <c r="U182" i="95"/>
  <c r="W182" i="95" s="1"/>
  <c r="V181" i="95"/>
  <c r="U181" i="95"/>
  <c r="W181" i="95" s="1"/>
  <c r="V180" i="95"/>
  <c r="U180" i="95"/>
  <c r="W180" i="95" s="1"/>
  <c r="V179" i="95"/>
  <c r="U179" i="95"/>
  <c r="W179" i="95" s="1"/>
  <c r="V178" i="95"/>
  <c r="U178" i="95"/>
  <c r="W178" i="95" s="1"/>
  <c r="V177" i="95"/>
  <c r="U177" i="95"/>
  <c r="W177" i="95" s="1"/>
  <c r="V176" i="95"/>
  <c r="U176" i="95"/>
  <c r="W176" i="95" s="1"/>
  <c r="V175" i="95"/>
  <c r="U175" i="95"/>
  <c r="W175" i="95" s="1"/>
  <c r="V174" i="95"/>
  <c r="U174" i="95"/>
  <c r="W174" i="95" s="1"/>
  <c r="V173" i="95"/>
  <c r="U173" i="95"/>
  <c r="W173" i="95" s="1"/>
  <c r="V172" i="95"/>
  <c r="U172" i="95"/>
  <c r="W172" i="95" s="1"/>
  <c r="V171" i="95"/>
  <c r="U171" i="95"/>
  <c r="W171" i="95" s="1"/>
  <c r="V170" i="95"/>
  <c r="U170" i="95"/>
  <c r="W170" i="95" s="1"/>
  <c r="V169" i="95"/>
  <c r="U169" i="95"/>
  <c r="W169" i="95" s="1"/>
  <c r="V168" i="95"/>
  <c r="U168" i="95"/>
  <c r="W168" i="95" s="1"/>
  <c r="V167" i="95"/>
  <c r="U167" i="95"/>
  <c r="W167" i="95" s="1"/>
  <c r="V166" i="95"/>
  <c r="U166" i="95"/>
  <c r="W166" i="95" s="1"/>
  <c r="V165" i="95"/>
  <c r="U165" i="95"/>
  <c r="W165" i="95" s="1"/>
  <c r="V164" i="95"/>
  <c r="U164" i="95"/>
  <c r="W164" i="95" s="1"/>
  <c r="V163" i="95"/>
  <c r="U163" i="95"/>
  <c r="W163" i="95" s="1"/>
  <c r="V162" i="95"/>
  <c r="U162" i="95"/>
  <c r="W162" i="95" s="1"/>
  <c r="V161" i="95"/>
  <c r="U161" i="95"/>
  <c r="W161" i="95" s="1"/>
  <c r="V160" i="95"/>
  <c r="U160" i="95"/>
  <c r="W160" i="95" s="1"/>
  <c r="V159" i="95"/>
  <c r="U159" i="95"/>
  <c r="W159" i="95" s="1"/>
  <c r="V158" i="95"/>
  <c r="U158" i="95"/>
  <c r="W158" i="95" s="1"/>
  <c r="V157" i="95"/>
  <c r="U157" i="95"/>
  <c r="W157" i="95" s="1"/>
  <c r="V156" i="95"/>
  <c r="U156" i="95"/>
  <c r="W156" i="95" s="1"/>
  <c r="V155" i="95"/>
  <c r="U155" i="95"/>
  <c r="W155" i="95" s="1"/>
  <c r="V154" i="95"/>
  <c r="U154" i="95"/>
  <c r="W154" i="95" s="1"/>
  <c r="V153" i="95"/>
  <c r="U153" i="95"/>
  <c r="W153" i="95" s="1"/>
  <c r="V152" i="95"/>
  <c r="U152" i="95"/>
  <c r="W152" i="95" s="1"/>
  <c r="V151" i="95"/>
  <c r="U151" i="95"/>
  <c r="W151" i="95" s="1"/>
  <c r="V150" i="95"/>
  <c r="U150" i="95"/>
  <c r="W150" i="95" s="1"/>
  <c r="V149" i="95"/>
  <c r="U149" i="95"/>
  <c r="W149" i="95" s="1"/>
  <c r="V148" i="95"/>
  <c r="U148" i="95"/>
  <c r="W148" i="95" s="1"/>
  <c r="V147" i="95"/>
  <c r="U147" i="95"/>
  <c r="W147" i="95" s="1"/>
  <c r="V146" i="95"/>
  <c r="U146" i="95"/>
  <c r="W146" i="95" s="1"/>
  <c r="V145" i="95"/>
  <c r="U145" i="95"/>
  <c r="W145" i="95" s="1"/>
  <c r="V144" i="95"/>
  <c r="U144" i="95"/>
  <c r="W144" i="95" s="1"/>
  <c r="V143" i="95"/>
  <c r="U143" i="95"/>
  <c r="W143" i="95" s="1"/>
  <c r="V142" i="95"/>
  <c r="U142" i="95"/>
  <c r="W142" i="95" s="1"/>
  <c r="V141" i="95"/>
  <c r="U141" i="95"/>
  <c r="W141" i="95" s="1"/>
  <c r="V140" i="95"/>
  <c r="U140" i="95"/>
  <c r="W140" i="95" s="1"/>
  <c r="V139" i="95"/>
  <c r="U139" i="95"/>
  <c r="W139" i="95" s="1"/>
  <c r="V138" i="95"/>
  <c r="U138" i="95"/>
  <c r="W138" i="95" s="1"/>
  <c r="V137" i="95"/>
  <c r="U137" i="95"/>
  <c r="W137" i="95" s="1"/>
  <c r="V136" i="95"/>
  <c r="U136" i="95"/>
  <c r="W136" i="95" s="1"/>
  <c r="V135" i="95"/>
  <c r="U135" i="95"/>
  <c r="W135" i="95" s="1"/>
  <c r="V134" i="95"/>
  <c r="U134" i="95"/>
  <c r="W134" i="95" s="1"/>
  <c r="V133" i="95"/>
  <c r="U133" i="95"/>
  <c r="W133" i="95" s="1"/>
  <c r="V132" i="95"/>
  <c r="U132" i="95"/>
  <c r="W132" i="95" s="1"/>
  <c r="V131" i="95"/>
  <c r="U131" i="95"/>
  <c r="W131" i="95" s="1"/>
  <c r="V130" i="95"/>
  <c r="U130" i="95"/>
  <c r="W130" i="95" s="1"/>
  <c r="V129" i="95"/>
  <c r="U129" i="95"/>
  <c r="W129" i="95" s="1"/>
  <c r="V128" i="95"/>
  <c r="U128" i="95"/>
  <c r="W128" i="95" s="1"/>
  <c r="V127" i="95"/>
  <c r="U127" i="95"/>
  <c r="W127" i="95" s="1"/>
  <c r="V126" i="95"/>
  <c r="U126" i="95"/>
  <c r="W126" i="95" s="1"/>
  <c r="V125" i="95"/>
  <c r="U125" i="95"/>
  <c r="W125" i="95" s="1"/>
  <c r="V124" i="95"/>
  <c r="U124" i="95"/>
  <c r="W124" i="95" s="1"/>
  <c r="V123" i="95"/>
  <c r="U123" i="95"/>
  <c r="W123" i="95" s="1"/>
  <c r="V122" i="95"/>
  <c r="U122" i="95"/>
  <c r="W122" i="95" s="1"/>
  <c r="V121" i="95"/>
  <c r="U121" i="95"/>
  <c r="W121" i="95" s="1"/>
  <c r="V120" i="95"/>
  <c r="U120" i="95"/>
  <c r="W120" i="95" s="1"/>
  <c r="V119" i="95"/>
  <c r="U119" i="95"/>
  <c r="W119" i="95" s="1"/>
  <c r="V118" i="95"/>
  <c r="U118" i="95"/>
  <c r="W118" i="95" s="1"/>
  <c r="V117" i="95"/>
  <c r="U117" i="95"/>
  <c r="W117" i="95" s="1"/>
  <c r="V116" i="95"/>
  <c r="U116" i="95"/>
  <c r="W116" i="95" s="1"/>
  <c r="V115" i="95"/>
  <c r="U115" i="95"/>
  <c r="W115" i="95" s="1"/>
  <c r="V114" i="95"/>
  <c r="U114" i="95"/>
  <c r="W114" i="95" s="1"/>
  <c r="V113" i="95"/>
  <c r="U113" i="95"/>
  <c r="W113" i="95" s="1"/>
  <c r="V112" i="95"/>
  <c r="U112" i="95"/>
  <c r="W112" i="95" s="1"/>
  <c r="V111" i="95"/>
  <c r="U111" i="95"/>
  <c r="W111" i="95" s="1"/>
  <c r="V110" i="95"/>
  <c r="U110" i="95"/>
  <c r="W110" i="95" s="1"/>
  <c r="V109" i="95"/>
  <c r="U109" i="95"/>
  <c r="W109" i="95" s="1"/>
  <c r="V108" i="95"/>
  <c r="U108" i="95"/>
  <c r="W108" i="95" s="1"/>
  <c r="V107" i="95"/>
  <c r="U107" i="95"/>
  <c r="W107" i="95" s="1"/>
  <c r="V106" i="95"/>
  <c r="U106" i="95"/>
  <c r="W106" i="95" s="1"/>
  <c r="V105" i="95"/>
  <c r="U105" i="95"/>
  <c r="W105" i="95" s="1"/>
  <c r="V104" i="95"/>
  <c r="U104" i="95"/>
  <c r="W104" i="95" s="1"/>
  <c r="V103" i="95"/>
  <c r="U103" i="95"/>
  <c r="W103" i="95" s="1"/>
  <c r="V102" i="95"/>
  <c r="U102" i="95"/>
  <c r="W102" i="95" s="1"/>
  <c r="V101" i="95"/>
  <c r="U101" i="95"/>
  <c r="W101" i="95" s="1"/>
  <c r="V100" i="95"/>
  <c r="U100" i="95"/>
  <c r="W100" i="95" s="1"/>
  <c r="V99" i="95"/>
  <c r="U99" i="95"/>
  <c r="W99" i="95" s="1"/>
  <c r="V98" i="95"/>
  <c r="U98" i="95"/>
  <c r="W98" i="95" s="1"/>
  <c r="V97" i="95"/>
  <c r="U97" i="95"/>
  <c r="W97" i="95" s="1"/>
  <c r="V96" i="95"/>
  <c r="U96" i="95"/>
  <c r="W96" i="95" s="1"/>
  <c r="V95" i="95"/>
  <c r="U95" i="95"/>
  <c r="W95" i="95" s="1"/>
  <c r="V94" i="95"/>
  <c r="U94" i="95"/>
  <c r="W94" i="95" s="1"/>
  <c r="V93" i="95"/>
  <c r="U93" i="95"/>
  <c r="W93" i="95" s="1"/>
  <c r="V92" i="95"/>
  <c r="U92" i="95"/>
  <c r="W92" i="95" s="1"/>
  <c r="V91" i="95"/>
  <c r="U91" i="95"/>
  <c r="W91" i="95" s="1"/>
  <c r="V90" i="95"/>
  <c r="U90" i="95"/>
  <c r="W90" i="95" s="1"/>
  <c r="V89" i="95"/>
  <c r="U89" i="95"/>
  <c r="W89" i="95" s="1"/>
  <c r="V88" i="95"/>
  <c r="U88" i="95"/>
  <c r="W88" i="95" s="1"/>
  <c r="V87" i="95"/>
  <c r="U87" i="95"/>
  <c r="W87" i="95" s="1"/>
  <c r="V86" i="95"/>
  <c r="U86" i="95"/>
  <c r="W86" i="95" s="1"/>
  <c r="V85" i="95"/>
  <c r="U85" i="95"/>
  <c r="W85" i="95" s="1"/>
  <c r="V84" i="95"/>
  <c r="U84" i="95"/>
  <c r="W84" i="95" s="1"/>
  <c r="V83" i="95"/>
  <c r="U83" i="95"/>
  <c r="W83" i="95" s="1"/>
  <c r="V82" i="95"/>
  <c r="U82" i="95"/>
  <c r="W82" i="95" s="1"/>
  <c r="V81" i="95"/>
  <c r="U81" i="95"/>
  <c r="W81" i="95" s="1"/>
  <c r="V80" i="95"/>
  <c r="U80" i="95"/>
  <c r="W80" i="95" s="1"/>
  <c r="V79" i="95"/>
  <c r="U79" i="95"/>
  <c r="W79" i="95" s="1"/>
  <c r="V78" i="95"/>
  <c r="U78" i="95"/>
  <c r="W78" i="95" s="1"/>
  <c r="V77" i="95"/>
  <c r="U77" i="95"/>
  <c r="W77" i="95" s="1"/>
  <c r="V76" i="95"/>
  <c r="U76" i="95"/>
  <c r="W76" i="95" s="1"/>
  <c r="V75" i="95"/>
  <c r="U75" i="95"/>
  <c r="W75" i="95" s="1"/>
  <c r="V74" i="95"/>
  <c r="U74" i="95"/>
  <c r="W74" i="95" s="1"/>
  <c r="V73" i="95"/>
  <c r="U73" i="95"/>
  <c r="W73" i="95" s="1"/>
  <c r="V72" i="95"/>
  <c r="U72" i="95"/>
  <c r="W72" i="95" s="1"/>
  <c r="V71" i="95"/>
  <c r="U71" i="95"/>
  <c r="W71" i="95" s="1"/>
  <c r="V70" i="95"/>
  <c r="U70" i="95"/>
  <c r="W70" i="95" s="1"/>
  <c r="V69" i="95"/>
  <c r="U69" i="95"/>
  <c r="W69" i="95" s="1"/>
  <c r="V68" i="95"/>
  <c r="U68" i="95"/>
  <c r="W68" i="95" s="1"/>
  <c r="V67" i="95"/>
  <c r="U67" i="95"/>
  <c r="W67" i="95" s="1"/>
  <c r="V66" i="95"/>
  <c r="U66" i="95"/>
  <c r="W66" i="95" s="1"/>
  <c r="V65" i="95"/>
  <c r="U65" i="95"/>
  <c r="W65" i="95" s="1"/>
  <c r="V64" i="95"/>
  <c r="U64" i="95"/>
  <c r="W64" i="95" s="1"/>
  <c r="V63" i="95"/>
  <c r="U63" i="95"/>
  <c r="W63" i="95" s="1"/>
  <c r="V62" i="95"/>
  <c r="U62" i="95"/>
  <c r="W62" i="95" s="1"/>
  <c r="V61" i="95"/>
  <c r="U61" i="95"/>
  <c r="W61" i="95" s="1"/>
  <c r="V60" i="95"/>
  <c r="U60" i="95"/>
  <c r="W60" i="95" s="1"/>
  <c r="V59" i="95"/>
  <c r="U59" i="95"/>
  <c r="W59" i="95" s="1"/>
  <c r="V58" i="95"/>
  <c r="U58" i="95"/>
  <c r="W58" i="95" s="1"/>
  <c r="V57" i="95"/>
  <c r="U57" i="95"/>
  <c r="W57" i="95" s="1"/>
  <c r="V56" i="95"/>
  <c r="U56" i="95"/>
  <c r="W56" i="95" s="1"/>
  <c r="V55" i="95"/>
  <c r="U55" i="95"/>
  <c r="W55" i="95" s="1"/>
  <c r="V54" i="95"/>
  <c r="U54" i="95"/>
  <c r="W54" i="95" s="1"/>
  <c r="V53" i="95"/>
  <c r="U53" i="95"/>
  <c r="W53" i="95" s="1"/>
  <c r="V52" i="95"/>
  <c r="U52" i="95"/>
  <c r="W52" i="95" s="1"/>
  <c r="V51" i="95"/>
  <c r="U51" i="95"/>
  <c r="W51" i="95" s="1"/>
  <c r="V50" i="95"/>
  <c r="U50" i="95"/>
  <c r="W50" i="95" s="1"/>
  <c r="V49" i="95"/>
  <c r="U49" i="95"/>
  <c r="W49" i="95" s="1"/>
  <c r="V48" i="95"/>
  <c r="U48" i="95"/>
  <c r="W48" i="95" s="1"/>
  <c r="V47" i="95"/>
  <c r="U47" i="95"/>
  <c r="W47" i="95" s="1"/>
  <c r="V46" i="95"/>
  <c r="U46" i="95"/>
  <c r="W46" i="95" s="1"/>
  <c r="V45" i="95"/>
  <c r="U45" i="95"/>
  <c r="W45" i="95" s="1"/>
  <c r="V44" i="95"/>
  <c r="U44" i="95"/>
  <c r="W44" i="95" s="1"/>
  <c r="V43" i="95"/>
  <c r="U43" i="95"/>
  <c r="W43" i="95" s="1"/>
  <c r="V42" i="95"/>
  <c r="U42" i="95"/>
  <c r="W42" i="95" s="1"/>
  <c r="V41" i="95"/>
  <c r="U41" i="95"/>
  <c r="W41" i="95" s="1"/>
  <c r="V40" i="95"/>
  <c r="U40" i="95"/>
  <c r="W40" i="95" s="1"/>
  <c r="V39" i="95"/>
  <c r="U39" i="95"/>
  <c r="W39" i="95" s="1"/>
  <c r="V38" i="95"/>
  <c r="U38" i="95"/>
  <c r="W38" i="95" s="1"/>
  <c r="V37" i="95"/>
  <c r="U37" i="95"/>
  <c r="W37" i="95" s="1"/>
  <c r="V36" i="95"/>
  <c r="U36" i="95"/>
  <c r="W36" i="95" s="1"/>
  <c r="V35" i="95"/>
  <c r="U35" i="95"/>
  <c r="W35" i="95" s="1"/>
  <c r="V34" i="95"/>
  <c r="U34" i="95"/>
  <c r="W34" i="95" s="1"/>
  <c r="V33" i="95"/>
  <c r="U33" i="95"/>
  <c r="W33" i="95" s="1"/>
  <c r="V32" i="95"/>
  <c r="U32" i="95"/>
  <c r="W32" i="95" s="1"/>
  <c r="V31" i="95"/>
  <c r="U31" i="95"/>
  <c r="W31" i="95" s="1"/>
  <c r="V30" i="95"/>
  <c r="U30" i="95"/>
  <c r="W30" i="95" s="1"/>
  <c r="V29" i="95"/>
  <c r="U29" i="95"/>
  <c r="W29" i="95" s="1"/>
  <c r="V28" i="95"/>
  <c r="U28" i="95"/>
  <c r="W28" i="95" s="1"/>
  <c r="V27" i="95"/>
  <c r="U27" i="95"/>
  <c r="W27" i="95" s="1"/>
  <c r="V26" i="95"/>
  <c r="U26" i="95"/>
  <c r="W26" i="95" s="1"/>
  <c r="V25" i="95"/>
  <c r="U25" i="95"/>
  <c r="W25" i="95" s="1"/>
  <c r="V24" i="95"/>
  <c r="U24" i="95"/>
  <c r="W24" i="95" s="1"/>
  <c r="V23" i="95"/>
  <c r="U23" i="95"/>
  <c r="W23" i="95" s="1"/>
  <c r="V22" i="95"/>
  <c r="U22" i="95"/>
  <c r="W22" i="95" s="1"/>
  <c r="V21" i="95"/>
  <c r="U21" i="95"/>
  <c r="W21" i="95" s="1"/>
  <c r="V20" i="95"/>
  <c r="U20" i="95"/>
  <c r="W20" i="95" s="1"/>
  <c r="V19" i="95"/>
  <c r="U19" i="95"/>
  <c r="W19" i="95" s="1"/>
  <c r="V18" i="95"/>
  <c r="U18" i="95"/>
  <c r="W18" i="95" s="1"/>
  <c r="V17" i="95"/>
  <c r="U17" i="95"/>
  <c r="W17" i="95" s="1"/>
  <c r="V16" i="95"/>
  <c r="U16" i="95"/>
  <c r="W16" i="95" s="1"/>
  <c r="V15" i="95"/>
  <c r="U15" i="95"/>
  <c r="W15" i="95" s="1"/>
  <c r="V14" i="95"/>
  <c r="U14" i="95"/>
  <c r="W14" i="95" s="1"/>
  <c r="V13" i="95"/>
  <c r="U13" i="95"/>
  <c r="W13" i="95" s="1"/>
  <c r="V12" i="95"/>
  <c r="U12" i="95"/>
  <c r="W12" i="95" s="1"/>
  <c r="V11" i="95"/>
  <c r="U11" i="95"/>
  <c r="W11" i="95" s="1"/>
  <c r="V10" i="95"/>
  <c r="U10" i="95"/>
  <c r="W10" i="95" s="1"/>
  <c r="V9" i="95"/>
  <c r="U9" i="95"/>
  <c r="W9" i="95" s="1"/>
  <c r="N157" i="92" l="1"/>
  <c r="N84" i="92"/>
  <c r="N85" i="92"/>
  <c r="N86" i="92"/>
  <c r="N87" i="92"/>
  <c r="N88" i="92"/>
  <c r="N89" i="92"/>
  <c r="N90" i="92"/>
  <c r="N91" i="92"/>
  <c r="N92" i="92"/>
  <c r="N93" i="92"/>
  <c r="N94" i="92"/>
  <c r="N95" i="92"/>
  <c r="N96" i="92"/>
  <c r="N97" i="92"/>
  <c r="N98" i="92"/>
  <c r="N99" i="92"/>
  <c r="N100" i="92"/>
  <c r="N101" i="92"/>
  <c r="N102" i="92"/>
  <c r="N103" i="92"/>
  <c r="N104" i="92"/>
  <c r="N105" i="92"/>
  <c r="N106" i="92"/>
  <c r="N107" i="92"/>
  <c r="N108" i="92"/>
  <c r="N109" i="92"/>
  <c r="N110" i="92"/>
  <c r="N111" i="92"/>
  <c r="N112" i="92"/>
  <c r="N113" i="92"/>
  <c r="N114" i="92"/>
  <c r="N115" i="92"/>
  <c r="N116" i="92"/>
  <c r="N126" i="92"/>
  <c r="N127" i="92"/>
  <c r="N117" i="92"/>
  <c r="N118" i="92"/>
  <c r="N119" i="92"/>
  <c r="N120" i="92"/>
  <c r="N121" i="92"/>
  <c r="N122" i="92"/>
  <c r="N123" i="92"/>
  <c r="N124" i="92"/>
  <c r="N125" i="92"/>
  <c r="N128" i="92"/>
  <c r="N129" i="92"/>
  <c r="N130" i="92"/>
  <c r="N131" i="92"/>
  <c r="N132" i="92"/>
  <c r="N133" i="92"/>
  <c r="N134" i="92"/>
  <c r="N135" i="92"/>
  <c r="N136" i="92"/>
  <c r="N137" i="92"/>
  <c r="N138" i="92"/>
  <c r="N139" i="92"/>
  <c r="N140" i="92"/>
  <c r="N141" i="92"/>
  <c r="N142" i="92"/>
  <c r="N143" i="92"/>
  <c r="N144" i="92"/>
  <c r="N145" i="92"/>
  <c r="N146" i="92"/>
  <c r="N147" i="92"/>
  <c r="N148" i="92"/>
  <c r="N149" i="92"/>
  <c r="N150" i="92"/>
  <c r="N151" i="92"/>
  <c r="N152" i="92"/>
  <c r="N153" i="92"/>
  <c r="N154" i="92"/>
  <c r="N155" i="92"/>
  <c r="N156" i="92"/>
  <c r="N83" i="92"/>
  <c r="N159" i="92"/>
  <c r="N160" i="92"/>
  <c r="N161" i="92"/>
  <c r="N162" i="92"/>
  <c r="N163" i="92"/>
  <c r="N164" i="92"/>
  <c r="N165" i="92"/>
  <c r="N166" i="92"/>
  <c r="N167" i="92"/>
  <c r="N168" i="92"/>
  <c r="N169" i="92"/>
  <c r="N170" i="92"/>
  <c r="N171" i="92"/>
  <c r="N172" i="92"/>
  <c r="N173" i="92"/>
  <c r="N174" i="92"/>
  <c r="N175" i="92"/>
  <c r="N176" i="92"/>
  <c r="N177" i="92"/>
  <c r="N178" i="92"/>
  <c r="N179" i="92"/>
  <c r="N180" i="92"/>
  <c r="N181" i="92"/>
  <c r="N182" i="92"/>
  <c r="N183" i="92"/>
  <c r="N184" i="92"/>
  <c r="N185" i="92"/>
  <c r="N186" i="92"/>
  <c r="N187" i="92"/>
  <c r="N188" i="92"/>
  <c r="N189" i="92"/>
  <c r="N190" i="92"/>
  <c r="N191" i="92"/>
  <c r="N192" i="92"/>
  <c r="N193" i="92"/>
  <c r="N194" i="92"/>
  <c r="N195" i="92"/>
  <c r="N196" i="92"/>
  <c r="N197" i="92"/>
  <c r="N198" i="92"/>
  <c r="N199" i="92"/>
  <c r="N200" i="92"/>
  <c r="N201" i="92"/>
  <c r="N202" i="92"/>
  <c r="N203" i="92"/>
  <c r="N204" i="92"/>
  <c r="N205" i="92"/>
  <c r="N206" i="92"/>
  <c r="N207" i="92"/>
  <c r="N208" i="92"/>
  <c r="N209" i="92"/>
  <c r="N210" i="92"/>
  <c r="N211" i="92"/>
  <c r="N212" i="92"/>
  <c r="N213" i="92"/>
  <c r="N214" i="92"/>
  <c r="N215" i="92"/>
  <c r="N225" i="92"/>
  <c r="N216" i="92"/>
  <c r="N217" i="92"/>
  <c r="N218" i="92"/>
  <c r="N219" i="92"/>
  <c r="N220" i="92"/>
  <c r="N221" i="92"/>
  <c r="N222" i="92"/>
  <c r="N223" i="92"/>
  <c r="N224" i="92"/>
  <c r="N226" i="92"/>
  <c r="N227" i="92"/>
  <c r="N228" i="92"/>
  <c r="N229" i="92"/>
  <c r="N230" i="92"/>
  <c r="N231" i="92"/>
  <c r="N232" i="92"/>
  <c r="N233" i="92"/>
  <c r="N234" i="92"/>
  <c r="N235" i="92"/>
  <c r="N236" i="92"/>
  <c r="N237" i="92"/>
  <c r="N158" i="92"/>
  <c r="N5" i="92"/>
  <c r="N6" i="92"/>
  <c r="N7" i="92"/>
  <c r="N8" i="92"/>
  <c r="N9" i="92"/>
  <c r="N10" i="92"/>
  <c r="N11" i="92"/>
  <c r="N12" i="92"/>
  <c r="N13" i="92"/>
  <c r="N14" i="92"/>
  <c r="N15" i="92"/>
  <c r="N16" i="92"/>
  <c r="N17" i="92"/>
  <c r="N18" i="92"/>
  <c r="N19" i="92"/>
  <c r="N20" i="92"/>
  <c r="N21" i="92"/>
  <c r="N22" i="92"/>
  <c r="N23" i="92"/>
  <c r="N24" i="92"/>
  <c r="N25" i="92"/>
  <c r="N26" i="92"/>
  <c r="N27" i="92"/>
  <c r="N28" i="92"/>
  <c r="N29" i="92"/>
  <c r="N30" i="92"/>
  <c r="N31" i="92"/>
  <c r="N32" i="92"/>
  <c r="N33" i="92"/>
  <c r="N43" i="92"/>
  <c r="N34" i="92"/>
  <c r="N35" i="92"/>
  <c r="N36" i="92"/>
  <c r="N37" i="92"/>
  <c r="N38" i="92"/>
  <c r="N39" i="92"/>
  <c r="N40" i="92"/>
  <c r="N41" i="92"/>
  <c r="N42" i="92"/>
  <c r="N44" i="92"/>
  <c r="N45" i="92"/>
  <c r="N46" i="92"/>
  <c r="N47" i="92"/>
  <c r="N48" i="92"/>
  <c r="N49" i="92"/>
  <c r="N50" i="92"/>
  <c r="N51" i="92"/>
  <c r="N52" i="92"/>
  <c r="N53" i="92"/>
  <c r="N54" i="92"/>
  <c r="N55" i="92"/>
  <c r="N56" i="92"/>
  <c r="N57" i="92"/>
  <c r="N58" i="92"/>
  <c r="N59" i="92"/>
  <c r="N60" i="92"/>
  <c r="N61" i="92"/>
  <c r="N62" i="92"/>
  <c r="N63" i="92"/>
  <c r="N64" i="92"/>
  <c r="N65" i="92"/>
  <c r="N66" i="92"/>
  <c r="N67" i="92"/>
  <c r="N68" i="92"/>
  <c r="N69" i="92"/>
  <c r="N70" i="92"/>
  <c r="N71" i="92"/>
  <c r="N72" i="92"/>
  <c r="N73" i="92"/>
  <c r="N74" i="92"/>
  <c r="N75" i="92"/>
  <c r="N76" i="92"/>
  <c r="N77" i="92"/>
  <c r="N78" i="92"/>
  <c r="N79" i="92"/>
  <c r="N80" i="92"/>
  <c r="N81" i="92"/>
  <c r="N82" i="92"/>
  <c r="N4" i="92"/>
  <c r="K10" i="36" l="1"/>
  <c r="L10" i="36"/>
  <c r="M10" i="36"/>
  <c r="N10" i="36"/>
  <c r="K11" i="36"/>
  <c r="L11" i="36"/>
  <c r="M11" i="36"/>
  <c r="N11" i="36"/>
  <c r="K12" i="36"/>
  <c r="L12" i="36"/>
  <c r="M12" i="36"/>
  <c r="N12" i="36"/>
  <c r="K13" i="36"/>
  <c r="L13" i="36"/>
  <c r="M13" i="36"/>
  <c r="N13" i="36"/>
  <c r="K14" i="36"/>
  <c r="L14" i="36"/>
  <c r="M14" i="36"/>
  <c r="N14" i="36"/>
  <c r="K15" i="36"/>
  <c r="L15" i="36"/>
  <c r="M15" i="36"/>
  <c r="N15" i="36"/>
  <c r="K16" i="36"/>
  <c r="L16" i="36"/>
  <c r="M16" i="36"/>
  <c r="N16" i="36"/>
  <c r="K17" i="36"/>
  <c r="L17" i="36"/>
  <c r="M17" i="36"/>
  <c r="N17" i="36"/>
  <c r="K18" i="36"/>
  <c r="L18" i="36"/>
  <c r="M18" i="36"/>
  <c r="N18" i="36"/>
  <c r="K19" i="36"/>
  <c r="L19" i="36"/>
  <c r="M19" i="36"/>
  <c r="N19" i="36"/>
  <c r="K20" i="36"/>
  <c r="L20" i="36"/>
  <c r="M20" i="36"/>
  <c r="N20" i="36"/>
  <c r="K21" i="36"/>
  <c r="L21" i="36"/>
  <c r="M21" i="36"/>
  <c r="N21" i="36"/>
  <c r="K22" i="36"/>
  <c r="L22" i="36"/>
  <c r="M22" i="36"/>
  <c r="N22" i="36"/>
  <c r="K23" i="36"/>
  <c r="L23" i="36"/>
  <c r="M23" i="36"/>
  <c r="N23" i="36"/>
  <c r="K24" i="36"/>
  <c r="L24" i="36"/>
  <c r="M24" i="36"/>
  <c r="N24" i="36"/>
  <c r="K25" i="36"/>
  <c r="L25" i="36"/>
  <c r="M25" i="36"/>
  <c r="N25" i="36"/>
  <c r="K26" i="36"/>
  <c r="L26" i="36"/>
  <c r="M26" i="36"/>
  <c r="N26" i="36"/>
  <c r="K27" i="36"/>
  <c r="L27" i="36"/>
  <c r="M27" i="36"/>
  <c r="N27" i="36"/>
  <c r="K28" i="36"/>
  <c r="L28" i="36"/>
  <c r="M28" i="36"/>
  <c r="N28" i="36"/>
  <c r="K29" i="36"/>
  <c r="L29" i="36"/>
  <c r="M29" i="36"/>
  <c r="N29" i="36"/>
  <c r="K30" i="36"/>
  <c r="L30" i="36"/>
  <c r="M30" i="36"/>
  <c r="N30" i="36"/>
  <c r="K31" i="36"/>
  <c r="L31" i="36"/>
  <c r="M31" i="36"/>
  <c r="N31" i="36"/>
  <c r="K32" i="36"/>
  <c r="L32" i="36"/>
  <c r="M32" i="36"/>
  <c r="N32" i="36"/>
  <c r="K33" i="36"/>
  <c r="L33" i="36"/>
  <c r="M33" i="36"/>
  <c r="N33" i="36"/>
  <c r="K34" i="36"/>
  <c r="L34" i="36"/>
  <c r="M34" i="36"/>
  <c r="N34" i="36"/>
  <c r="K35" i="36"/>
  <c r="L35" i="36"/>
  <c r="M35" i="36"/>
  <c r="N35" i="36"/>
  <c r="K36" i="36"/>
  <c r="L36" i="36"/>
  <c r="M36" i="36"/>
  <c r="N36" i="36"/>
  <c r="K37" i="36"/>
  <c r="L37" i="36"/>
  <c r="M37" i="36"/>
  <c r="N37" i="36"/>
  <c r="K38" i="36"/>
  <c r="L38" i="36"/>
  <c r="M38" i="36"/>
  <c r="N38" i="36"/>
  <c r="K39" i="36"/>
  <c r="L39" i="36"/>
  <c r="M39" i="36"/>
  <c r="N39" i="36"/>
  <c r="K40" i="36"/>
  <c r="L40" i="36"/>
  <c r="M40" i="36"/>
  <c r="N40" i="36"/>
  <c r="K41" i="36"/>
  <c r="L41" i="36"/>
  <c r="M41" i="36"/>
  <c r="N41" i="36"/>
  <c r="K42" i="36"/>
  <c r="L42" i="36"/>
  <c r="M42" i="36"/>
  <c r="N42" i="36"/>
  <c r="K43" i="36"/>
  <c r="L43" i="36"/>
  <c r="M43" i="36"/>
  <c r="N43" i="36"/>
  <c r="K44" i="36"/>
  <c r="L44" i="36"/>
  <c r="M44" i="36"/>
  <c r="N44" i="36"/>
  <c r="N9" i="36"/>
  <c r="M9" i="36"/>
  <c r="L9" i="36"/>
  <c r="K9" i="36"/>
  <c r="J10" i="36"/>
  <c r="J11" i="36"/>
  <c r="J12" i="36"/>
  <c r="J13" i="36"/>
  <c r="J14" i="36"/>
  <c r="J15" i="36"/>
  <c r="J16" i="36"/>
  <c r="J17" i="36"/>
  <c r="J18" i="36"/>
  <c r="J19" i="36"/>
  <c r="J20" i="36"/>
  <c r="J21" i="36"/>
  <c r="J22" i="36"/>
  <c r="J23" i="36"/>
  <c r="J24" i="36"/>
  <c r="J25" i="36"/>
  <c r="J26" i="36"/>
  <c r="J27" i="36"/>
  <c r="J28" i="36"/>
  <c r="J29" i="36"/>
  <c r="J30" i="36"/>
  <c r="J31" i="36"/>
  <c r="J32" i="36"/>
  <c r="J33" i="36"/>
  <c r="J34" i="36"/>
  <c r="J35" i="36"/>
  <c r="J36" i="36"/>
  <c r="J37" i="36"/>
  <c r="J38" i="36"/>
  <c r="J39" i="36"/>
  <c r="J40" i="36"/>
  <c r="J41" i="36"/>
  <c r="J42" i="36"/>
  <c r="J43" i="36"/>
  <c r="J44" i="36"/>
  <c r="J9" i="36"/>
  <c r="Q10" i="36"/>
  <c r="Q11" i="36"/>
  <c r="Q12" i="36"/>
  <c r="Q13" i="36"/>
  <c r="Q14" i="36"/>
  <c r="Q15" i="36"/>
  <c r="Q16" i="36"/>
  <c r="Q17" i="36"/>
  <c r="Q18" i="36"/>
  <c r="Q19" i="36"/>
  <c r="Q20" i="36"/>
  <c r="Q21" i="36"/>
  <c r="Q22" i="36"/>
  <c r="Q23" i="36"/>
  <c r="Q24" i="36"/>
  <c r="Q25" i="36"/>
  <c r="Q26" i="36"/>
  <c r="Q27" i="36"/>
  <c r="Q28" i="36"/>
  <c r="Q29" i="36"/>
  <c r="Q30" i="36"/>
  <c r="Q31" i="36"/>
  <c r="Q32" i="36"/>
  <c r="Q33" i="36"/>
  <c r="Q34" i="36"/>
  <c r="Q35" i="36"/>
  <c r="Q36" i="36"/>
  <c r="Q37" i="36"/>
  <c r="Q38" i="36"/>
  <c r="Q39" i="36"/>
  <c r="Q40" i="36"/>
  <c r="Q41" i="36"/>
  <c r="Q42" i="36"/>
  <c r="Q43" i="36"/>
  <c r="Q44" i="36"/>
  <c r="Q9" i="36"/>
  <c r="Z204" i="53" l="1"/>
  <c r="Y204" i="53"/>
  <c r="A204" i="53"/>
  <c r="Z203" i="53"/>
  <c r="Y203" i="53"/>
  <c r="A203" i="53"/>
  <c r="Z202" i="53"/>
  <c r="Y202" i="53"/>
  <c r="A202" i="53"/>
  <c r="Z201" i="53"/>
  <c r="Y201" i="53"/>
  <c r="A201" i="53"/>
  <c r="Z200" i="53"/>
  <c r="Y200" i="53"/>
  <c r="A200" i="53"/>
  <c r="Z199" i="53"/>
  <c r="Y199" i="53"/>
  <c r="A199" i="53"/>
  <c r="Z198" i="53"/>
  <c r="Y198" i="53"/>
  <c r="A198" i="53"/>
  <c r="Z197" i="53"/>
  <c r="Y197" i="53"/>
  <c r="A197" i="53"/>
  <c r="Z196" i="53"/>
  <c r="Y196" i="53"/>
  <c r="A196" i="53"/>
  <c r="Z195" i="53"/>
  <c r="Y195" i="53"/>
  <c r="A195" i="53"/>
  <c r="Z194" i="53"/>
  <c r="Y194" i="53"/>
  <c r="A194" i="53"/>
  <c r="Z193" i="53"/>
  <c r="Y193" i="53"/>
  <c r="A193" i="53"/>
  <c r="Z192" i="53"/>
  <c r="Y192" i="53"/>
  <c r="A192" i="53"/>
  <c r="Z191" i="53"/>
  <c r="Y191" i="53"/>
  <c r="A191" i="53"/>
  <c r="Z190" i="53"/>
  <c r="Y190" i="53"/>
  <c r="A190" i="53"/>
  <c r="Z189" i="53"/>
  <c r="Y189" i="53"/>
  <c r="A189" i="53"/>
  <c r="Z188" i="53"/>
  <c r="Y188" i="53"/>
  <c r="A188" i="53"/>
  <c r="Z187" i="53"/>
  <c r="Y187" i="53"/>
  <c r="A187" i="53"/>
  <c r="Z186" i="53"/>
  <c r="Y186" i="53"/>
  <c r="A186" i="53"/>
  <c r="Z185" i="53"/>
  <c r="Y185" i="53"/>
  <c r="A185" i="53"/>
  <c r="Z184" i="53"/>
  <c r="Y184" i="53"/>
  <c r="A184" i="53"/>
  <c r="Z183" i="53"/>
  <c r="Y183" i="53"/>
  <c r="A183" i="53"/>
  <c r="Z182" i="53"/>
  <c r="Y182" i="53"/>
  <c r="A182" i="53"/>
  <c r="Z181" i="53"/>
  <c r="Y181" i="53"/>
  <c r="A181" i="53"/>
  <c r="Z180" i="53"/>
  <c r="Y180" i="53"/>
  <c r="A180" i="53"/>
  <c r="Z179" i="53"/>
  <c r="Y179" i="53"/>
  <c r="A179" i="53"/>
  <c r="Z178" i="53"/>
  <c r="Y178" i="53"/>
  <c r="A178" i="53"/>
  <c r="Z177" i="53"/>
  <c r="Y177" i="53"/>
  <c r="A177" i="53"/>
  <c r="Z176" i="53"/>
  <c r="Y176" i="53"/>
  <c r="A176" i="53"/>
  <c r="Z175" i="53"/>
  <c r="Y175" i="53"/>
  <c r="A175" i="53"/>
  <c r="Z174" i="53"/>
  <c r="Y174" i="53"/>
  <c r="A174" i="53"/>
  <c r="Z173" i="53"/>
  <c r="Y173" i="53"/>
  <c r="A173" i="53"/>
  <c r="Z172" i="53"/>
  <c r="Y172" i="53"/>
  <c r="A172" i="53"/>
  <c r="Z171" i="53"/>
  <c r="Y171" i="53"/>
  <c r="A171" i="53"/>
  <c r="Z170" i="53"/>
  <c r="Y170" i="53"/>
  <c r="A170" i="53"/>
  <c r="Z169" i="53"/>
  <c r="Y169" i="53"/>
  <c r="A169" i="53"/>
  <c r="Z168" i="53"/>
  <c r="Y168" i="53"/>
  <c r="A168" i="53"/>
  <c r="Z167" i="53"/>
  <c r="Y167" i="53"/>
  <c r="A167" i="53"/>
  <c r="Z166" i="53"/>
  <c r="Y166" i="53"/>
  <c r="A166" i="53"/>
  <c r="Z165" i="53"/>
  <c r="Y165" i="53"/>
  <c r="A165" i="53"/>
  <c r="Z164" i="53"/>
  <c r="Y164" i="53"/>
  <c r="A164" i="53"/>
  <c r="Z163" i="53"/>
  <c r="Y163" i="53"/>
  <c r="A163" i="53"/>
  <c r="Z162" i="53"/>
  <c r="Y162" i="53"/>
  <c r="A162" i="53"/>
  <c r="Z161" i="53"/>
  <c r="Y161" i="53"/>
  <c r="A161" i="53"/>
  <c r="Z160" i="53"/>
  <c r="Y160" i="53"/>
  <c r="A160" i="53"/>
  <c r="Z159" i="53"/>
  <c r="Y159" i="53"/>
  <c r="A159" i="53"/>
  <c r="Z158" i="53"/>
  <c r="Y158" i="53"/>
  <c r="A158" i="53"/>
  <c r="Z157" i="53"/>
  <c r="Y157" i="53"/>
  <c r="A157" i="53"/>
  <c r="Z156" i="53"/>
  <c r="Y156" i="53"/>
  <c r="A156" i="53"/>
  <c r="Z155" i="53"/>
  <c r="Y155" i="53"/>
  <c r="A155" i="53"/>
  <c r="Z154" i="53"/>
  <c r="Y154" i="53"/>
  <c r="A154" i="53"/>
  <c r="Z153" i="53"/>
  <c r="Y153" i="53"/>
  <c r="A153" i="53"/>
  <c r="Z152" i="53"/>
  <c r="Y152" i="53"/>
  <c r="A152" i="53"/>
  <c r="Z151" i="53"/>
  <c r="Y151" i="53"/>
  <c r="A151" i="53"/>
  <c r="Z150" i="53"/>
  <c r="Y150" i="53"/>
  <c r="A150" i="53"/>
  <c r="Z149" i="53"/>
  <c r="Y149" i="53"/>
  <c r="A149" i="53"/>
  <c r="Z148" i="53"/>
  <c r="Y148" i="53"/>
  <c r="A148" i="53"/>
  <c r="Z147" i="53"/>
  <c r="Y147" i="53"/>
  <c r="A147" i="53"/>
  <c r="Z146" i="53"/>
  <c r="Y146" i="53"/>
  <c r="A146" i="53"/>
  <c r="Z145" i="53"/>
  <c r="Y145" i="53"/>
  <c r="A145" i="53"/>
  <c r="Z144" i="53"/>
  <c r="Y144" i="53"/>
  <c r="A144" i="53"/>
  <c r="Z143" i="53"/>
  <c r="Y143" i="53"/>
  <c r="A143" i="53"/>
  <c r="Z142" i="53"/>
  <c r="Y142" i="53"/>
  <c r="A142" i="53"/>
  <c r="Z141" i="53"/>
  <c r="Y141" i="53"/>
  <c r="A141" i="53"/>
  <c r="Z140" i="53"/>
  <c r="Y140" i="53"/>
  <c r="A140" i="53"/>
  <c r="Z139" i="53"/>
  <c r="Y139" i="53"/>
  <c r="A139" i="53"/>
  <c r="Z138" i="53"/>
  <c r="Y138" i="53"/>
  <c r="A138" i="53"/>
  <c r="Z137" i="53"/>
  <c r="Y137" i="53"/>
  <c r="A137" i="53"/>
  <c r="Z136" i="53"/>
  <c r="Y136" i="53"/>
  <c r="A136" i="53"/>
  <c r="Z135" i="53"/>
  <c r="Y135" i="53"/>
  <c r="A135" i="53"/>
  <c r="Z134" i="53"/>
  <c r="Y134" i="53"/>
  <c r="A134" i="53"/>
  <c r="Z133" i="53"/>
  <c r="Y133" i="53"/>
  <c r="A133" i="53"/>
  <c r="Z132" i="53"/>
  <c r="Y132" i="53"/>
  <c r="A132" i="53"/>
  <c r="Z131" i="53"/>
  <c r="Y131" i="53"/>
  <c r="A131" i="53"/>
  <c r="Z130" i="53"/>
  <c r="Y130" i="53"/>
  <c r="A130" i="53"/>
  <c r="Z129" i="53"/>
  <c r="Y129" i="53"/>
  <c r="A129" i="53"/>
  <c r="Z128" i="53"/>
  <c r="Y128" i="53"/>
  <c r="A128" i="53"/>
  <c r="Z127" i="53"/>
  <c r="Y127" i="53"/>
  <c r="A127" i="53"/>
  <c r="Z126" i="53"/>
  <c r="Y126" i="53"/>
  <c r="A126" i="53"/>
  <c r="Z125" i="53"/>
  <c r="Y125" i="53"/>
  <c r="A125" i="53"/>
  <c r="Z124" i="53"/>
  <c r="Y124" i="53"/>
  <c r="A124" i="53"/>
  <c r="Z123" i="53"/>
  <c r="Y123" i="53"/>
  <c r="A123" i="53"/>
  <c r="Z122" i="53"/>
  <c r="Y122" i="53"/>
  <c r="A122" i="53"/>
  <c r="Z121" i="53"/>
  <c r="Y121" i="53"/>
  <c r="A121" i="53"/>
  <c r="Z120" i="53"/>
  <c r="Y120" i="53"/>
  <c r="A120" i="53"/>
  <c r="Z119" i="53"/>
  <c r="Y119" i="53"/>
  <c r="A119" i="53"/>
  <c r="Z118" i="53"/>
  <c r="Y118" i="53"/>
  <c r="A118" i="53"/>
  <c r="Z117" i="53"/>
  <c r="Y117" i="53"/>
  <c r="A117" i="53"/>
  <c r="Z116" i="53"/>
  <c r="Y116" i="53"/>
  <c r="A116" i="53"/>
  <c r="Z115" i="53"/>
  <c r="Y115" i="53"/>
  <c r="A115" i="53"/>
  <c r="Z114" i="53"/>
  <c r="Y114" i="53"/>
  <c r="A114" i="53"/>
  <c r="Z113" i="53"/>
  <c r="Y113" i="53"/>
  <c r="A113" i="53"/>
  <c r="Z112" i="53"/>
  <c r="Y112" i="53"/>
  <c r="A112" i="53"/>
  <c r="Z111" i="53"/>
  <c r="Y111" i="53"/>
  <c r="A111" i="53"/>
  <c r="Z110" i="53"/>
  <c r="Y110" i="53"/>
  <c r="A110" i="53"/>
  <c r="Z109" i="53"/>
  <c r="Y109" i="53"/>
  <c r="A109" i="53"/>
  <c r="Z108" i="53"/>
  <c r="Y108" i="53"/>
  <c r="A108" i="53"/>
  <c r="Z107" i="53"/>
  <c r="Y107" i="53"/>
  <c r="A107" i="53"/>
  <c r="Z106" i="53"/>
  <c r="Y106" i="53"/>
  <c r="A106" i="53"/>
  <c r="Y105" i="53"/>
  <c r="A105" i="53"/>
  <c r="Z104" i="53"/>
  <c r="Y104" i="53"/>
  <c r="A104" i="53"/>
  <c r="Z103" i="53"/>
  <c r="Y103" i="53"/>
  <c r="A103" i="53"/>
  <c r="Z102" i="53"/>
  <c r="Y102" i="53"/>
  <c r="A102" i="53"/>
  <c r="Z101" i="53"/>
  <c r="Y101" i="53"/>
  <c r="A101" i="53"/>
  <c r="Z100" i="53"/>
  <c r="Y100" i="53"/>
  <c r="A100" i="53"/>
  <c r="Z99" i="53"/>
  <c r="Y99" i="53"/>
  <c r="A99" i="53"/>
  <c r="Z98" i="53"/>
  <c r="Y98" i="53"/>
  <c r="A98" i="53"/>
  <c r="Z97" i="53"/>
  <c r="Y97" i="53"/>
  <c r="A97" i="53"/>
  <c r="Z96" i="53"/>
  <c r="Y96" i="53"/>
  <c r="A96" i="53"/>
  <c r="Z95" i="53"/>
  <c r="Y95" i="53"/>
  <c r="A95" i="53"/>
  <c r="Z94" i="53"/>
  <c r="Y94" i="53"/>
  <c r="A94" i="53"/>
  <c r="Z93" i="53"/>
  <c r="Y93" i="53"/>
  <c r="A93" i="53"/>
  <c r="Z92" i="53"/>
  <c r="Y92" i="53"/>
  <c r="A92" i="53"/>
  <c r="Z91" i="53"/>
  <c r="Y91" i="53"/>
  <c r="A91" i="53"/>
  <c r="Z90" i="53"/>
  <c r="Y90" i="53"/>
  <c r="A90" i="53"/>
  <c r="Z89" i="53"/>
  <c r="Y89" i="53"/>
  <c r="A89" i="53"/>
  <c r="Z88" i="53"/>
  <c r="Y88" i="53"/>
  <c r="A88" i="53"/>
  <c r="Z87" i="53"/>
  <c r="Y87" i="53"/>
  <c r="A87" i="53"/>
  <c r="Z86" i="53"/>
  <c r="Y86" i="53"/>
  <c r="A86" i="53"/>
  <c r="Z85" i="53"/>
  <c r="Y85" i="53"/>
  <c r="A85" i="53"/>
  <c r="Z84" i="53"/>
  <c r="Y84" i="53"/>
  <c r="A84" i="53"/>
  <c r="Z83" i="53"/>
  <c r="Y83" i="53"/>
  <c r="A83" i="53"/>
  <c r="Z82" i="53"/>
  <c r="Y82" i="53"/>
  <c r="A82" i="53"/>
  <c r="Z81" i="53"/>
  <c r="Y81" i="53"/>
  <c r="A81" i="53"/>
  <c r="Z80" i="53"/>
  <c r="Y80" i="53"/>
  <c r="A80" i="53"/>
  <c r="Z79" i="53"/>
  <c r="Y79" i="53"/>
  <c r="A79" i="53"/>
  <c r="Z78" i="53"/>
  <c r="Y78" i="53"/>
  <c r="A78" i="53"/>
  <c r="Z77" i="53"/>
  <c r="Y77" i="53"/>
  <c r="A77" i="53"/>
  <c r="Z76" i="53"/>
  <c r="Y76" i="53"/>
  <c r="A76" i="53"/>
  <c r="Z75" i="53"/>
  <c r="Y75" i="53"/>
  <c r="A75" i="53"/>
  <c r="Z74" i="53"/>
  <c r="Y74" i="53"/>
  <c r="A74" i="53"/>
  <c r="Z73" i="53"/>
  <c r="Y73" i="53"/>
  <c r="A73" i="53"/>
  <c r="Z72" i="53"/>
  <c r="Y72" i="53"/>
  <c r="A72" i="53"/>
  <c r="Z71" i="53"/>
  <c r="Y71" i="53"/>
  <c r="A71" i="53"/>
  <c r="Z70" i="53"/>
  <c r="Y70" i="53"/>
  <c r="A70" i="53"/>
  <c r="Z69" i="53"/>
  <c r="Y69" i="53"/>
  <c r="A69" i="53"/>
  <c r="Z68" i="53"/>
  <c r="Y68" i="53"/>
  <c r="A68" i="53"/>
  <c r="Z67" i="53"/>
  <c r="Y67" i="53"/>
  <c r="A67" i="53"/>
  <c r="Z66" i="53"/>
  <c r="Y66" i="53"/>
  <c r="A66" i="53"/>
  <c r="Z65" i="53"/>
  <c r="Y65" i="53"/>
  <c r="A65" i="53"/>
  <c r="Z64" i="53"/>
  <c r="Y64" i="53"/>
  <c r="A64" i="53"/>
  <c r="Z63" i="53"/>
  <c r="Y63" i="53"/>
  <c r="A63" i="53"/>
  <c r="Z62" i="53"/>
  <c r="Y62" i="53"/>
  <c r="A62" i="53"/>
  <c r="Z61" i="53"/>
  <c r="Y61" i="53"/>
  <c r="A61" i="53"/>
  <c r="Z60" i="53"/>
  <c r="Y60" i="53"/>
  <c r="A60" i="53"/>
  <c r="Z59" i="53"/>
  <c r="Y59" i="53"/>
  <c r="A59" i="53"/>
  <c r="Z58" i="53"/>
  <c r="Y58" i="53"/>
  <c r="A58" i="53"/>
  <c r="Z57" i="53"/>
  <c r="Y57" i="53"/>
  <c r="A57" i="53"/>
  <c r="Z56" i="53"/>
  <c r="Y56" i="53"/>
  <c r="A56" i="53"/>
  <c r="Z55" i="53"/>
  <c r="Y55" i="53"/>
  <c r="A55" i="53"/>
  <c r="Z54" i="53"/>
  <c r="Y54" i="53"/>
  <c r="A54" i="53"/>
  <c r="Z53" i="53"/>
  <c r="Y53" i="53"/>
  <c r="A53" i="53"/>
  <c r="Z52" i="53"/>
  <c r="Y52" i="53"/>
  <c r="A52" i="53"/>
  <c r="Z51" i="53"/>
  <c r="Y51" i="53"/>
  <c r="A51" i="53"/>
  <c r="Z50" i="53"/>
  <c r="Y50" i="53"/>
  <c r="A50" i="53"/>
  <c r="Z49" i="53"/>
  <c r="Y49" i="53"/>
  <c r="A49" i="53"/>
  <c r="Z48" i="53"/>
  <c r="Y48" i="53"/>
  <c r="A48" i="53"/>
  <c r="Z47" i="53"/>
  <c r="Y47" i="53"/>
  <c r="A47" i="53"/>
  <c r="Z46" i="53"/>
  <c r="Y46" i="53"/>
  <c r="A46" i="53"/>
  <c r="Z45" i="53"/>
  <c r="Y45" i="53"/>
  <c r="A45" i="53"/>
  <c r="Z44" i="53"/>
  <c r="Y44" i="53"/>
  <c r="A44" i="53"/>
  <c r="Z43" i="53"/>
  <c r="Y43" i="53"/>
  <c r="A43" i="53"/>
  <c r="Z42" i="53"/>
  <c r="Y42" i="53"/>
  <c r="A42" i="53"/>
  <c r="Z41" i="53"/>
  <c r="Y41" i="53"/>
  <c r="A41" i="53"/>
  <c r="Z40" i="53"/>
  <c r="Y40" i="53"/>
  <c r="A40" i="53"/>
  <c r="Z39" i="53"/>
  <c r="Y39" i="53"/>
  <c r="A39" i="53"/>
  <c r="Z38" i="53"/>
  <c r="Y38" i="53"/>
  <c r="A38" i="53"/>
  <c r="Z37" i="53"/>
  <c r="Y37" i="53"/>
  <c r="A37" i="53"/>
  <c r="Z36" i="53"/>
  <c r="Y36" i="53"/>
  <c r="A36" i="53"/>
  <c r="Z35" i="53"/>
  <c r="Y35" i="53"/>
  <c r="A35" i="53"/>
  <c r="Z34" i="53"/>
  <c r="Y34" i="53"/>
  <c r="A34" i="53"/>
  <c r="Z33" i="53"/>
  <c r="Y33" i="53"/>
  <c r="A33" i="53"/>
  <c r="Z32" i="53"/>
  <c r="Y32" i="53"/>
  <c r="A32" i="53"/>
  <c r="Z31" i="53"/>
  <c r="Y31" i="53"/>
  <c r="A31" i="53"/>
  <c r="Z30" i="53"/>
  <c r="Y30" i="53"/>
  <c r="A30" i="53"/>
  <c r="Z29" i="53"/>
  <c r="Y29" i="53"/>
  <c r="A29" i="53"/>
  <c r="Z28" i="53"/>
  <c r="Y28" i="53"/>
  <c r="A28" i="53"/>
  <c r="Z27" i="53"/>
  <c r="Y27" i="53"/>
  <c r="A27" i="53"/>
  <c r="Z26" i="53"/>
  <c r="Y26" i="53"/>
  <c r="A26" i="53"/>
  <c r="Z25" i="53"/>
  <c r="Y25" i="53"/>
  <c r="A25" i="53"/>
  <c r="Z24" i="53"/>
  <c r="Y24" i="53"/>
  <c r="A24" i="53"/>
  <c r="Z23" i="53"/>
  <c r="Y23" i="53"/>
  <c r="A23" i="53"/>
  <c r="Z22" i="53"/>
  <c r="Y22" i="53"/>
  <c r="A22" i="53"/>
  <c r="Z21" i="53"/>
  <c r="Y21" i="53"/>
  <c r="A21" i="53"/>
  <c r="Z20" i="53"/>
  <c r="Y20" i="53"/>
  <c r="A20" i="53"/>
  <c r="Z19" i="53"/>
  <c r="Y19" i="53"/>
  <c r="A19" i="53"/>
  <c r="Z18" i="53"/>
  <c r="Y18" i="53"/>
  <c r="A18" i="53"/>
  <c r="Z17" i="53"/>
  <c r="Y17" i="53"/>
  <c r="A17" i="53"/>
  <c r="Z16" i="53"/>
  <c r="Y16" i="53"/>
  <c r="A16" i="53"/>
  <c r="Z15" i="53"/>
  <c r="Y15" i="53"/>
  <c r="A15" i="53"/>
  <c r="Z14" i="53"/>
  <c r="Y14" i="53"/>
  <c r="A14" i="53"/>
  <c r="Z13" i="53"/>
  <c r="Y13" i="53"/>
  <c r="A13" i="53"/>
  <c r="Z12" i="53"/>
  <c r="Y12" i="53"/>
  <c r="A12" i="53"/>
  <c r="Z11" i="53"/>
  <c r="Y11" i="53"/>
  <c r="A11" i="53"/>
  <c r="Z10" i="53"/>
  <c r="Y10" i="53"/>
  <c r="A10" i="53"/>
  <c r="Z9" i="53"/>
  <c r="Y9" i="53"/>
  <c r="A9" i="53"/>
  <c r="Z8" i="53"/>
  <c r="Y8" i="53"/>
  <c r="A8" i="53"/>
  <c r="Z7" i="53"/>
  <c r="Y7" i="53"/>
  <c r="A7" i="53"/>
  <c r="Z6" i="53"/>
  <c r="Y6" i="53"/>
  <c r="A6" i="53"/>
  <c r="Z5" i="53"/>
  <c r="Y5" i="53"/>
  <c r="A5" i="53"/>
  <c r="AA6" i="53" l="1"/>
  <c r="AA56" i="53"/>
  <c r="AB56" i="53" s="1"/>
  <c r="AA178" i="53"/>
  <c r="AB178" i="53" s="1"/>
  <c r="AA40" i="53"/>
  <c r="AB40" i="53" s="1"/>
  <c r="AA24" i="53"/>
  <c r="AB24" i="53" s="1"/>
  <c r="AA10" i="53"/>
  <c r="AB10" i="53" s="1"/>
  <c r="AA26" i="53"/>
  <c r="AB26" i="53" s="1"/>
  <c r="AA42" i="53"/>
  <c r="AB42" i="53" s="1"/>
  <c r="AA58" i="53"/>
  <c r="AB58" i="53" s="1"/>
  <c r="AA74" i="53"/>
  <c r="AB74" i="53" s="1"/>
  <c r="AA90" i="53"/>
  <c r="AB90" i="53" s="1"/>
  <c r="AA122" i="53"/>
  <c r="AB122" i="53" s="1"/>
  <c r="AA138" i="53"/>
  <c r="AB138" i="53" s="1"/>
  <c r="AA154" i="53"/>
  <c r="AB154" i="53" s="1"/>
  <c r="AA12" i="53"/>
  <c r="AB12" i="53" s="1"/>
  <c r="AA48" i="53"/>
  <c r="AB48" i="53" s="1"/>
  <c r="AA57" i="53"/>
  <c r="AB57" i="53" s="1"/>
  <c r="AA179" i="53"/>
  <c r="AB179" i="53" s="1"/>
  <c r="AA186" i="53"/>
  <c r="AB186" i="53" s="1"/>
  <c r="AA197" i="53"/>
  <c r="AB197" i="53" s="1"/>
  <c r="AA14" i="53"/>
  <c r="AB14" i="53" s="1"/>
  <c r="AA46" i="53"/>
  <c r="AB46" i="53" s="1"/>
  <c r="AA68" i="53"/>
  <c r="AB68" i="53" s="1"/>
  <c r="AA75" i="53"/>
  <c r="AB75" i="53" s="1"/>
  <c r="AA84" i="53"/>
  <c r="AB84" i="53" s="1"/>
  <c r="AA91" i="53"/>
  <c r="AB91" i="53" s="1"/>
  <c r="AA116" i="53"/>
  <c r="AB116" i="53" s="1"/>
  <c r="AA123" i="53"/>
  <c r="AB123" i="53" s="1"/>
  <c r="AA132" i="53"/>
  <c r="AB132" i="53" s="1"/>
  <c r="AA139" i="53"/>
  <c r="AB139" i="53" s="1"/>
  <c r="AA148" i="53"/>
  <c r="AB148" i="53" s="1"/>
  <c r="AA155" i="53"/>
  <c r="AB155" i="53" s="1"/>
  <c r="AA172" i="53"/>
  <c r="AB172" i="53" s="1"/>
  <c r="AA177" i="53"/>
  <c r="AB177" i="53" s="1"/>
  <c r="AA8" i="53"/>
  <c r="AB8" i="53" s="1"/>
  <c r="AA17" i="53"/>
  <c r="AB17" i="53" s="1"/>
  <c r="AA19" i="53"/>
  <c r="AB19" i="53" s="1"/>
  <c r="AA36" i="53"/>
  <c r="AB36" i="53" s="1"/>
  <c r="AA49" i="53"/>
  <c r="AB49" i="53" s="1"/>
  <c r="AA51" i="53"/>
  <c r="AB51" i="53" s="1"/>
  <c r="AA73" i="53"/>
  <c r="AB73" i="53" s="1"/>
  <c r="AA89" i="53"/>
  <c r="AB89" i="53" s="1"/>
  <c r="AA121" i="53"/>
  <c r="AB121" i="53" s="1"/>
  <c r="AA137" i="53"/>
  <c r="AB137" i="53" s="1"/>
  <c r="AA153" i="53"/>
  <c r="AB153" i="53" s="1"/>
  <c r="AA162" i="53"/>
  <c r="AB162" i="53" s="1"/>
  <c r="AA187" i="53"/>
  <c r="AB187" i="53" s="1"/>
  <c r="AA16" i="53"/>
  <c r="AB16" i="53" s="1"/>
  <c r="AA27" i="53"/>
  <c r="AB27" i="53" s="1"/>
  <c r="AA72" i="53"/>
  <c r="AB72" i="53" s="1"/>
  <c r="AA136" i="53"/>
  <c r="AB136" i="53" s="1"/>
  <c r="AB6" i="53"/>
  <c r="AA130" i="53"/>
  <c r="AB130" i="53" s="1"/>
  <c r="AA185" i="53"/>
  <c r="AB185" i="53" s="1"/>
  <c r="AA28" i="53"/>
  <c r="AB28" i="53" s="1"/>
  <c r="AA43" i="53"/>
  <c r="AB43" i="53" s="1"/>
  <c r="AA112" i="53"/>
  <c r="AB112" i="53" s="1"/>
  <c r="AA30" i="53"/>
  <c r="AB30" i="53" s="1"/>
  <c r="AA67" i="53"/>
  <c r="AB67" i="53" s="1"/>
  <c r="AA115" i="53"/>
  <c r="AB115" i="53" s="1"/>
  <c r="AA124" i="53"/>
  <c r="AB124" i="53" s="1"/>
  <c r="AA131" i="53"/>
  <c r="AB131" i="53" s="1"/>
  <c r="AA140" i="53"/>
  <c r="AB140" i="53" s="1"/>
  <c r="AA147" i="53"/>
  <c r="AB147" i="53" s="1"/>
  <c r="AA156" i="53"/>
  <c r="AB156" i="53" s="1"/>
  <c r="AA161" i="53"/>
  <c r="AB161" i="53" s="1"/>
  <c r="AA188" i="53"/>
  <c r="AB188" i="53" s="1"/>
  <c r="AA193" i="53"/>
  <c r="AB193" i="53" s="1"/>
  <c r="AA201" i="53"/>
  <c r="AB201" i="53" s="1"/>
  <c r="AA44" i="53"/>
  <c r="AB44" i="53" s="1"/>
  <c r="AA59" i="53"/>
  <c r="AB59" i="53" s="1"/>
  <c r="AA88" i="53"/>
  <c r="AB88" i="53" s="1"/>
  <c r="AA152" i="53"/>
  <c r="AB152" i="53" s="1"/>
  <c r="AA82" i="53"/>
  <c r="AB82" i="53" s="1"/>
  <c r="AA180" i="53"/>
  <c r="AB180" i="53" s="1"/>
  <c r="AA195" i="53"/>
  <c r="AB195" i="53" s="1"/>
  <c r="AA11" i="53"/>
  <c r="AB11" i="53" s="1"/>
  <c r="AA34" i="53"/>
  <c r="AB34" i="53" s="1"/>
  <c r="AA60" i="53"/>
  <c r="AB60" i="53" s="1"/>
  <c r="AA80" i="53"/>
  <c r="AB80" i="53" s="1"/>
  <c r="AA144" i="53"/>
  <c r="AB144" i="53" s="1"/>
  <c r="AA170" i="53"/>
  <c r="AB170" i="53" s="1"/>
  <c r="AA191" i="53"/>
  <c r="AB191" i="53" s="1"/>
  <c r="AA76" i="53"/>
  <c r="AB76" i="53" s="1"/>
  <c r="AA83" i="53"/>
  <c r="AB83" i="53" s="1"/>
  <c r="AA20" i="53"/>
  <c r="AB20" i="53" s="1"/>
  <c r="AA33" i="53"/>
  <c r="AB33" i="53" s="1"/>
  <c r="AA52" i="53"/>
  <c r="AB52" i="53" s="1"/>
  <c r="AA65" i="53"/>
  <c r="AB65" i="53" s="1"/>
  <c r="AA81" i="53"/>
  <c r="AB81" i="53" s="1"/>
  <c r="AA113" i="53"/>
  <c r="AB113" i="53" s="1"/>
  <c r="AA129" i="53"/>
  <c r="AB129" i="53" s="1"/>
  <c r="AA145" i="53"/>
  <c r="AB145" i="53" s="1"/>
  <c r="AA171" i="53"/>
  <c r="AB171" i="53" s="1"/>
  <c r="AA196" i="53"/>
  <c r="AB196" i="53" s="1"/>
  <c r="AA204" i="53"/>
  <c r="AB204" i="53" s="1"/>
  <c r="AA63" i="53"/>
  <c r="AB63" i="53" s="1"/>
  <c r="AA47" i="53"/>
  <c r="AB47" i="53" s="1"/>
  <c r="AA39" i="53"/>
  <c r="AB39" i="53" s="1"/>
  <c r="AA31" i="53"/>
  <c r="AB31" i="53" s="1"/>
  <c r="AA15" i="53"/>
  <c r="AB15" i="53" s="1"/>
  <c r="AA202" i="53"/>
  <c r="AB202" i="53" s="1"/>
  <c r="AA194" i="53"/>
  <c r="AB194" i="53" s="1"/>
  <c r="AA79" i="53"/>
  <c r="AB79" i="53" s="1"/>
  <c r="AA71" i="53"/>
  <c r="AB71" i="53" s="1"/>
  <c r="AA55" i="53"/>
  <c r="AB55" i="53" s="1"/>
  <c r="AA23" i="53"/>
  <c r="AB23" i="53" s="1"/>
  <c r="AA7" i="53"/>
  <c r="AB7" i="53" s="1"/>
  <c r="AA5" i="53"/>
  <c r="AB5" i="53" s="1"/>
  <c r="AA200" i="53"/>
  <c r="AB200" i="53" s="1"/>
  <c r="AA192" i="53"/>
  <c r="AB192" i="53" s="1"/>
  <c r="AA184" i="53"/>
  <c r="AB184" i="53" s="1"/>
  <c r="AA176" i="53"/>
  <c r="AB176" i="53" s="1"/>
  <c r="AA168" i="53"/>
  <c r="AB168" i="53" s="1"/>
  <c r="AA160" i="53"/>
  <c r="AB160" i="53" s="1"/>
  <c r="AA118" i="53"/>
  <c r="AB118" i="53" s="1"/>
  <c r="AA86" i="53"/>
  <c r="AB86" i="53" s="1"/>
  <c r="AA78" i="53"/>
  <c r="AB78" i="53" s="1"/>
  <c r="AA70" i="53"/>
  <c r="AB70" i="53" s="1"/>
  <c r="AA18" i="53"/>
  <c r="AB18" i="53" s="1"/>
  <c r="AA25" i="53"/>
  <c r="AB25" i="53" s="1"/>
  <c r="AA50" i="53"/>
  <c r="AB50" i="53" s="1"/>
  <c r="AA120" i="53"/>
  <c r="AB120" i="53" s="1"/>
  <c r="AA38" i="53"/>
  <c r="AB38" i="53" s="1"/>
  <c r="AA66" i="53"/>
  <c r="AB66" i="53" s="1"/>
  <c r="AA114" i="53"/>
  <c r="AB114" i="53" s="1"/>
  <c r="AA146" i="53"/>
  <c r="AB146" i="53" s="1"/>
  <c r="AA203" i="53"/>
  <c r="AB203" i="53" s="1"/>
  <c r="AA9" i="53"/>
  <c r="AB9" i="53" s="1"/>
  <c r="AA32" i="53"/>
  <c r="AB32" i="53" s="1"/>
  <c r="AA41" i="53"/>
  <c r="AB41" i="53" s="1"/>
  <c r="AA64" i="53"/>
  <c r="AB64" i="53" s="1"/>
  <c r="AA128" i="53"/>
  <c r="AB128" i="53" s="1"/>
  <c r="AA163" i="53"/>
  <c r="AB163" i="53" s="1"/>
  <c r="AA62" i="53"/>
  <c r="AB62" i="53" s="1"/>
  <c r="AA92" i="53"/>
  <c r="AB92" i="53" s="1"/>
  <c r="AA35" i="53"/>
  <c r="AB35" i="53" s="1"/>
  <c r="AA22" i="53"/>
  <c r="AB22" i="53" s="1"/>
  <c r="AA54" i="53"/>
  <c r="AB54" i="53" s="1"/>
  <c r="AA164" i="53"/>
  <c r="AB164" i="53" s="1"/>
  <c r="AA169" i="53"/>
  <c r="AB169" i="53" s="1"/>
  <c r="AA126" i="53"/>
  <c r="AB126" i="53" s="1"/>
  <c r="AA134" i="53"/>
  <c r="AB134" i="53" s="1"/>
  <c r="AA142" i="53"/>
  <c r="AB142" i="53" s="1"/>
  <c r="AA150" i="53"/>
  <c r="AB150" i="53" s="1"/>
  <c r="AA158" i="53"/>
  <c r="AB158" i="53" s="1"/>
  <c r="AA166" i="53"/>
  <c r="AB166" i="53" s="1"/>
  <c r="AA174" i="53"/>
  <c r="AB174" i="53" s="1"/>
  <c r="AA182" i="53"/>
  <c r="AB182" i="53" s="1"/>
  <c r="AA190" i="53"/>
  <c r="AB190" i="53" s="1"/>
  <c r="AA198" i="53"/>
  <c r="AB198" i="53" s="1"/>
  <c r="AA13" i="53"/>
  <c r="AB13" i="53" s="1"/>
  <c r="AA21" i="53"/>
  <c r="AB21" i="53" s="1"/>
  <c r="AA29" i="53"/>
  <c r="AB29" i="53" s="1"/>
  <c r="AA37" i="53"/>
  <c r="AB37" i="53" s="1"/>
  <c r="AA45" i="53"/>
  <c r="AB45" i="53" s="1"/>
  <c r="AA53" i="53"/>
  <c r="AB53" i="53" s="1"/>
  <c r="AA61" i="53"/>
  <c r="AB61" i="53" s="1"/>
  <c r="AA69" i="53"/>
  <c r="AB69" i="53" s="1"/>
  <c r="AA77" i="53"/>
  <c r="AB77" i="53" s="1"/>
  <c r="AA85" i="53"/>
  <c r="AB85" i="53" s="1"/>
  <c r="AA117" i="53"/>
  <c r="AB117" i="53" s="1"/>
  <c r="AA125" i="53"/>
  <c r="AB125" i="53" s="1"/>
  <c r="AA133" i="53"/>
  <c r="AB133" i="53" s="1"/>
  <c r="AA141" i="53"/>
  <c r="AB141" i="53" s="1"/>
  <c r="AA149" i="53"/>
  <c r="AB149" i="53" s="1"/>
  <c r="AA157" i="53"/>
  <c r="AB157" i="53" s="1"/>
  <c r="AA165" i="53"/>
  <c r="AB165" i="53" s="1"/>
  <c r="AA173" i="53"/>
  <c r="AB173" i="53" s="1"/>
  <c r="AA181" i="53"/>
  <c r="AB181" i="53" s="1"/>
  <c r="AA189" i="53"/>
  <c r="AB189" i="53" s="1"/>
  <c r="AA135" i="53"/>
  <c r="AB135" i="53" s="1"/>
  <c r="AA143" i="53"/>
  <c r="AB143" i="53" s="1"/>
  <c r="AA151" i="53"/>
  <c r="AB151" i="53" s="1"/>
  <c r="AA167" i="53"/>
  <c r="AB167" i="53" s="1"/>
  <c r="AA175" i="53"/>
  <c r="AB175" i="53" s="1"/>
  <c r="AA183" i="53"/>
  <c r="AB183" i="53" s="1"/>
  <c r="AA199" i="53"/>
  <c r="AB199" i="53" s="1"/>
  <c r="AA87" i="53"/>
  <c r="AB87" i="53" s="1"/>
  <c r="AA111" i="53"/>
  <c r="AB111" i="53" s="1"/>
  <c r="AA119" i="53"/>
  <c r="AB119" i="53" s="1"/>
  <c r="AA127" i="53"/>
  <c r="AB127" i="53" s="1"/>
  <c r="AA159" i="53"/>
  <c r="AB159" i="53" s="1"/>
  <c r="A7" i="30" l="1"/>
  <c r="A8" i="30"/>
  <c r="A9" i="30"/>
  <c r="A10" i="30"/>
  <c r="A11" i="30"/>
  <c r="A12" i="30"/>
  <c r="A13" i="30"/>
  <c r="A14" i="30"/>
  <c r="A15" i="30"/>
  <c r="A16" i="30"/>
  <c r="A17" i="30"/>
  <c r="A18" i="30"/>
  <c r="A19" i="30"/>
  <c r="A20" i="30"/>
  <c r="A21" i="30"/>
  <c r="A22" i="30"/>
  <c r="A23" i="30"/>
  <c r="A24" i="30"/>
  <c r="A25" i="30"/>
  <c r="A26" i="30"/>
  <c r="A27" i="30"/>
  <c r="A28" i="30"/>
  <c r="A29" i="30"/>
  <c r="A30" i="30"/>
  <c r="A31" i="30"/>
  <c r="A32" i="30"/>
  <c r="A33" i="30"/>
  <c r="A34" i="30"/>
  <c r="A35" i="30"/>
  <c r="A36" i="30"/>
  <c r="A37" i="30"/>
  <c r="A38" i="30"/>
  <c r="A39" i="30"/>
  <c r="A40" i="30"/>
  <c r="A41" i="30"/>
  <c r="A42" i="30"/>
  <c r="A43" i="30"/>
  <c r="A44" i="30"/>
  <c r="A45" i="30"/>
  <c r="A46" i="30"/>
  <c r="A47" i="30"/>
  <c r="A48" i="30"/>
  <c r="A49" i="30"/>
  <c r="A50" i="30"/>
  <c r="A51" i="30"/>
  <c r="A52" i="30"/>
  <c r="A53" i="30"/>
  <c r="A54" i="30"/>
  <c r="A55" i="30"/>
  <c r="A56" i="30"/>
  <c r="A57" i="30"/>
  <c r="A58" i="30"/>
  <c r="A59" i="30"/>
  <c r="A60" i="30"/>
  <c r="A61" i="30"/>
  <c r="A62" i="30"/>
  <c r="A63" i="30"/>
  <c r="A64" i="30"/>
  <c r="A65" i="30"/>
  <c r="A66" i="30"/>
  <c r="A67" i="30"/>
  <c r="A68" i="30"/>
  <c r="A69" i="30"/>
  <c r="A70" i="30"/>
  <c r="A71" i="30"/>
  <c r="A72" i="30"/>
  <c r="A73" i="30"/>
  <c r="A74" i="30"/>
  <c r="A75" i="30"/>
  <c r="A76" i="30"/>
  <c r="A77" i="30"/>
  <c r="A78" i="30"/>
  <c r="A79" i="30"/>
  <c r="A80" i="30"/>
  <c r="A81" i="30"/>
  <c r="A82" i="30"/>
  <c r="A83" i="30"/>
  <c r="A84" i="30"/>
  <c r="A85" i="30"/>
  <c r="A86" i="30"/>
  <c r="A87" i="30"/>
  <c r="A88" i="30"/>
  <c r="A89" i="30"/>
  <c r="A90" i="30"/>
  <c r="A91" i="30"/>
  <c r="A92" i="30"/>
  <c r="A93" i="30"/>
  <c r="A94" i="30"/>
  <c r="A95" i="30"/>
  <c r="A96" i="30"/>
  <c r="A97" i="30"/>
  <c r="A98" i="30"/>
  <c r="A99" i="30"/>
  <c r="A100" i="30"/>
  <c r="A101" i="30"/>
  <c r="A102" i="30"/>
  <c r="A103" i="30"/>
  <c r="A104" i="30"/>
  <c r="A105" i="30"/>
  <c r="A106" i="30"/>
  <c r="A107" i="30"/>
  <c r="A108" i="30"/>
  <c r="A109" i="30"/>
  <c r="A110" i="30"/>
  <c r="A111" i="30"/>
  <c r="A112" i="30"/>
  <c r="A113" i="30"/>
  <c r="A114" i="30"/>
  <c r="A115" i="30"/>
  <c r="A116" i="30"/>
  <c r="A117" i="30"/>
  <c r="A118" i="30"/>
  <c r="A119" i="30"/>
  <c r="A120" i="30"/>
  <c r="A121" i="30"/>
  <c r="A122" i="30"/>
  <c r="A123" i="30"/>
  <c r="A124" i="30"/>
  <c r="A125" i="30"/>
  <c r="A126" i="30"/>
  <c r="A127" i="30"/>
  <c r="A128" i="30"/>
  <c r="A129" i="30"/>
  <c r="A130" i="30"/>
  <c r="A131" i="30"/>
  <c r="A132" i="30"/>
  <c r="A133" i="30"/>
  <c r="A134" i="30"/>
  <c r="A135" i="30"/>
  <c r="A136" i="30"/>
  <c r="A137" i="30"/>
  <c r="A138" i="30"/>
  <c r="A139" i="30"/>
  <c r="A140" i="30"/>
  <c r="A141" i="30"/>
  <c r="A142" i="30"/>
  <c r="A143" i="30"/>
  <c r="A144" i="30"/>
  <c r="A145" i="30"/>
  <c r="A146" i="30"/>
  <c r="A147" i="30"/>
  <c r="A148" i="30"/>
  <c r="A149" i="30"/>
  <c r="A150" i="30"/>
  <c r="A151" i="30"/>
  <c r="A152" i="30"/>
  <c r="A153" i="30"/>
  <c r="A154" i="30"/>
  <c r="A155" i="30"/>
  <c r="A156" i="30"/>
  <c r="A157" i="30"/>
  <c r="A158" i="30"/>
  <c r="A159" i="30"/>
  <c r="A160" i="30"/>
  <c r="A161" i="30"/>
  <c r="A162" i="30"/>
  <c r="A163" i="30"/>
  <c r="A164" i="30"/>
  <c r="A165" i="30"/>
  <c r="A166" i="30"/>
  <c r="A167" i="30"/>
  <c r="A168" i="30"/>
  <c r="A169" i="30"/>
  <c r="A170" i="30"/>
  <c r="A171" i="30"/>
  <c r="A172" i="30"/>
  <c r="A173" i="30"/>
  <c r="A174" i="30"/>
  <c r="A175" i="30"/>
  <c r="A176" i="30"/>
  <c r="A177" i="30"/>
  <c r="A178" i="30"/>
  <c r="A179" i="30"/>
  <c r="A180" i="30"/>
  <c r="A181" i="30"/>
  <c r="A182" i="30"/>
  <c r="A183" i="30"/>
  <c r="A184" i="30"/>
  <c r="A185" i="30"/>
  <c r="A186" i="30"/>
  <c r="A187" i="30"/>
  <c r="A188" i="30"/>
  <c r="A189" i="30"/>
  <c r="A190" i="30"/>
  <c r="A191" i="30"/>
  <c r="A192" i="30"/>
  <c r="A193" i="30"/>
  <c r="A194" i="30"/>
  <c r="A195" i="30"/>
  <c r="A196" i="30"/>
  <c r="A197" i="30"/>
  <c r="A198" i="30"/>
  <c r="A199" i="30"/>
  <c r="A200" i="30"/>
  <c r="A201" i="30"/>
  <c r="A202" i="30"/>
  <c r="A203" i="30"/>
  <c r="A204" i="30"/>
  <c r="A205" i="30"/>
  <c r="A6" i="30"/>
  <c r="G205" i="15"/>
  <c r="F205" i="15"/>
  <c r="G204" i="15"/>
  <c r="F204" i="15"/>
  <c r="G203" i="15"/>
  <c r="E203" i="15" s="1"/>
  <c r="F203" i="15"/>
  <c r="G202" i="15"/>
  <c r="F202" i="15"/>
  <c r="G201" i="15"/>
  <c r="F201" i="15"/>
  <c r="G200" i="15"/>
  <c r="F200" i="15"/>
  <c r="G199" i="15"/>
  <c r="F199" i="15"/>
  <c r="G198" i="15"/>
  <c r="F198" i="15"/>
  <c r="G197" i="15"/>
  <c r="F197" i="15"/>
  <c r="G196" i="15"/>
  <c r="F196" i="15"/>
  <c r="G195" i="15"/>
  <c r="F195" i="15"/>
  <c r="G194" i="15"/>
  <c r="F194" i="15"/>
  <c r="G193" i="15"/>
  <c r="F193" i="15"/>
  <c r="G192" i="15"/>
  <c r="F192" i="15"/>
  <c r="G191" i="15"/>
  <c r="F191" i="15"/>
  <c r="G190" i="15"/>
  <c r="F190" i="15"/>
  <c r="G189" i="15"/>
  <c r="F189" i="15"/>
  <c r="G188" i="15"/>
  <c r="F188" i="15"/>
  <c r="G187" i="15"/>
  <c r="F187" i="15"/>
  <c r="G186" i="15"/>
  <c r="F186" i="15"/>
  <c r="G185" i="15"/>
  <c r="F185" i="15"/>
  <c r="G184" i="15"/>
  <c r="F184" i="15"/>
  <c r="G183" i="15"/>
  <c r="F183" i="15"/>
  <c r="G182" i="15"/>
  <c r="F182" i="15"/>
  <c r="G181" i="15"/>
  <c r="F181" i="15"/>
  <c r="G180" i="15"/>
  <c r="F180" i="15"/>
  <c r="G179" i="15"/>
  <c r="F179" i="15"/>
  <c r="G178" i="15"/>
  <c r="F178" i="15"/>
  <c r="G177" i="15"/>
  <c r="E177" i="15" s="1"/>
  <c r="F177" i="15"/>
  <c r="G176" i="15"/>
  <c r="F176" i="15"/>
  <c r="E176" i="15" s="1"/>
  <c r="G175" i="15"/>
  <c r="F175" i="15"/>
  <c r="G174" i="15"/>
  <c r="F174" i="15"/>
  <c r="G173" i="15"/>
  <c r="F173" i="15"/>
  <c r="G172" i="15"/>
  <c r="F172" i="15"/>
  <c r="G171" i="15"/>
  <c r="F171" i="15"/>
  <c r="G170" i="15"/>
  <c r="F170" i="15"/>
  <c r="G169" i="15"/>
  <c r="E169" i="15" s="1"/>
  <c r="F169" i="15"/>
  <c r="G168" i="15"/>
  <c r="F168" i="15"/>
  <c r="G167" i="15"/>
  <c r="F167" i="15"/>
  <c r="G166" i="15"/>
  <c r="F166" i="15"/>
  <c r="G165" i="15"/>
  <c r="F165" i="15"/>
  <c r="G164" i="15"/>
  <c r="F164" i="15"/>
  <c r="G163" i="15"/>
  <c r="F163" i="15"/>
  <c r="G162" i="15"/>
  <c r="F162" i="15"/>
  <c r="G161" i="15"/>
  <c r="F161" i="15"/>
  <c r="G160" i="15"/>
  <c r="F160" i="15"/>
  <c r="G159" i="15"/>
  <c r="F159" i="15"/>
  <c r="G158" i="15"/>
  <c r="F158" i="15"/>
  <c r="G157" i="15"/>
  <c r="F157" i="15"/>
  <c r="G156" i="15"/>
  <c r="F156" i="15"/>
  <c r="G155" i="15"/>
  <c r="F155" i="15"/>
  <c r="G154" i="15"/>
  <c r="F154" i="15"/>
  <c r="G153" i="15"/>
  <c r="F153" i="15"/>
  <c r="G152" i="15"/>
  <c r="F152" i="15"/>
  <c r="G151" i="15"/>
  <c r="F151" i="15"/>
  <c r="G150" i="15"/>
  <c r="F150" i="15"/>
  <c r="G149" i="15"/>
  <c r="F149" i="15"/>
  <c r="G148" i="15"/>
  <c r="F148" i="15"/>
  <c r="G147" i="15"/>
  <c r="F147" i="15"/>
  <c r="G146" i="15"/>
  <c r="E146" i="15" s="1"/>
  <c r="F146" i="15"/>
  <c r="G145" i="15"/>
  <c r="F145" i="15"/>
  <c r="G144" i="15"/>
  <c r="F144" i="15"/>
  <c r="G143" i="15"/>
  <c r="F143" i="15"/>
  <c r="G142" i="15"/>
  <c r="F142" i="15"/>
  <c r="G141" i="15"/>
  <c r="F141" i="15"/>
  <c r="G140" i="15"/>
  <c r="F140" i="15"/>
  <c r="G139" i="15"/>
  <c r="F139" i="15"/>
  <c r="G138" i="15"/>
  <c r="F138" i="15"/>
  <c r="G137" i="15"/>
  <c r="F137" i="15"/>
  <c r="G136" i="15"/>
  <c r="F136" i="15"/>
  <c r="G135" i="15"/>
  <c r="F135" i="15"/>
  <c r="G134" i="15"/>
  <c r="F134" i="15"/>
  <c r="G133" i="15"/>
  <c r="F133" i="15"/>
  <c r="G132" i="15"/>
  <c r="F132" i="15"/>
  <c r="G131" i="15"/>
  <c r="F131" i="15"/>
  <c r="G130" i="15"/>
  <c r="F130" i="15"/>
  <c r="G129" i="15"/>
  <c r="F129" i="15"/>
  <c r="G128" i="15"/>
  <c r="F128" i="15"/>
  <c r="G127" i="15"/>
  <c r="F127" i="15"/>
  <c r="G126" i="15"/>
  <c r="F126" i="15"/>
  <c r="G125" i="15"/>
  <c r="F125" i="15"/>
  <c r="G124" i="15"/>
  <c r="F124" i="15"/>
  <c r="G123" i="15"/>
  <c r="F123" i="15"/>
  <c r="G122" i="15"/>
  <c r="F122" i="15"/>
  <c r="G121" i="15"/>
  <c r="F121" i="15"/>
  <c r="G120" i="15"/>
  <c r="F120" i="15"/>
  <c r="G119" i="15"/>
  <c r="F119" i="15"/>
  <c r="G118" i="15"/>
  <c r="F118" i="15"/>
  <c r="G117" i="15"/>
  <c r="F117" i="15"/>
  <c r="G116" i="15"/>
  <c r="F116" i="15"/>
  <c r="G115" i="15"/>
  <c r="F115" i="15"/>
  <c r="G114" i="15"/>
  <c r="F114" i="15"/>
  <c r="G113" i="15"/>
  <c r="F113" i="15"/>
  <c r="G112" i="15"/>
  <c r="F112" i="15"/>
  <c r="G111" i="15"/>
  <c r="F111" i="15"/>
  <c r="G110" i="15"/>
  <c r="F110" i="15"/>
  <c r="G109" i="15"/>
  <c r="F109" i="15"/>
  <c r="G108" i="15"/>
  <c r="F108" i="15"/>
  <c r="G107" i="15"/>
  <c r="F107" i="15"/>
  <c r="G106" i="15"/>
  <c r="F106" i="15"/>
  <c r="G105" i="15"/>
  <c r="F105" i="15"/>
  <c r="G104" i="15"/>
  <c r="E104" i="15" s="1"/>
  <c r="F104" i="15"/>
  <c r="G103" i="15"/>
  <c r="F103" i="15"/>
  <c r="G102" i="15"/>
  <c r="F102" i="15"/>
  <c r="G101" i="15"/>
  <c r="F101" i="15"/>
  <c r="G100" i="15"/>
  <c r="F100" i="15"/>
  <c r="G99" i="15"/>
  <c r="F99" i="15"/>
  <c r="G98" i="15"/>
  <c r="F98" i="15"/>
  <c r="G97" i="15"/>
  <c r="F97" i="15"/>
  <c r="G96" i="15"/>
  <c r="F96" i="15"/>
  <c r="G95" i="15"/>
  <c r="F95" i="15"/>
  <c r="G94" i="15"/>
  <c r="F94" i="15"/>
  <c r="G93" i="15"/>
  <c r="F93" i="15"/>
  <c r="G92" i="15"/>
  <c r="F92" i="15"/>
  <c r="G91" i="15"/>
  <c r="F91" i="15"/>
  <c r="G90" i="15"/>
  <c r="F90" i="15"/>
  <c r="G89" i="15"/>
  <c r="F89" i="15"/>
  <c r="G88" i="15"/>
  <c r="F88" i="15"/>
  <c r="G87" i="15"/>
  <c r="F87" i="15"/>
  <c r="G86" i="15"/>
  <c r="F86" i="15"/>
  <c r="G85" i="15"/>
  <c r="F85" i="15"/>
  <c r="G84" i="15"/>
  <c r="F84" i="15"/>
  <c r="G83" i="15"/>
  <c r="F83" i="15"/>
  <c r="G82" i="15"/>
  <c r="F82" i="15"/>
  <c r="G81" i="15"/>
  <c r="F81" i="15"/>
  <c r="G80" i="15"/>
  <c r="F80" i="15"/>
  <c r="G79" i="15"/>
  <c r="F79" i="15"/>
  <c r="G78" i="15"/>
  <c r="F78" i="15"/>
  <c r="G77" i="15"/>
  <c r="F77" i="15"/>
  <c r="G76" i="15"/>
  <c r="F76" i="15"/>
  <c r="G75" i="15"/>
  <c r="F75" i="15"/>
  <c r="G74" i="15"/>
  <c r="F74" i="15"/>
  <c r="G73" i="15"/>
  <c r="F73" i="15"/>
  <c r="G72" i="15"/>
  <c r="E72" i="15" s="1"/>
  <c r="F72" i="15"/>
  <c r="G71" i="15"/>
  <c r="F71" i="15"/>
  <c r="G70" i="15"/>
  <c r="F70" i="15"/>
  <c r="G69" i="15"/>
  <c r="F69" i="15"/>
  <c r="G68" i="15"/>
  <c r="E68" i="15" s="1"/>
  <c r="F68" i="15"/>
  <c r="G67" i="15"/>
  <c r="F67" i="15"/>
  <c r="G66" i="15"/>
  <c r="F66" i="15"/>
  <c r="E66" i="15" s="1"/>
  <c r="G65" i="15"/>
  <c r="F65" i="15"/>
  <c r="G64" i="15"/>
  <c r="E64" i="15" s="1"/>
  <c r="F64" i="15"/>
  <c r="G63" i="15"/>
  <c r="F63" i="15"/>
  <c r="G62" i="15"/>
  <c r="F62" i="15"/>
  <c r="G61" i="15"/>
  <c r="F61" i="15"/>
  <c r="G60" i="15"/>
  <c r="F60" i="15"/>
  <c r="G59" i="15"/>
  <c r="F59" i="15"/>
  <c r="G58" i="15"/>
  <c r="F58" i="15"/>
  <c r="G57" i="15"/>
  <c r="F57" i="15"/>
  <c r="E57" i="15" s="1"/>
  <c r="G56" i="15"/>
  <c r="F56" i="15"/>
  <c r="G55" i="15"/>
  <c r="F55" i="15"/>
  <c r="G54" i="15"/>
  <c r="F54" i="15"/>
  <c r="G53" i="15"/>
  <c r="F53" i="15"/>
  <c r="G52" i="15"/>
  <c r="F52" i="15"/>
  <c r="G51" i="15"/>
  <c r="F51" i="15"/>
  <c r="G50" i="15"/>
  <c r="F50" i="15"/>
  <c r="G49" i="15"/>
  <c r="F49" i="15"/>
  <c r="G48" i="15"/>
  <c r="F48" i="15"/>
  <c r="G47" i="15"/>
  <c r="F47" i="15"/>
  <c r="G46" i="15"/>
  <c r="F46" i="15"/>
  <c r="G45" i="15"/>
  <c r="F45" i="15"/>
  <c r="G44" i="15"/>
  <c r="F44" i="15"/>
  <c r="G43" i="15"/>
  <c r="F43" i="15"/>
  <c r="G42" i="15"/>
  <c r="F42" i="15"/>
  <c r="G41" i="15"/>
  <c r="F41" i="15"/>
  <c r="G40" i="15"/>
  <c r="F40" i="15"/>
  <c r="E40" i="15" s="1"/>
  <c r="G39" i="15"/>
  <c r="F39" i="15"/>
  <c r="G38" i="15"/>
  <c r="F38" i="15"/>
  <c r="G37" i="15"/>
  <c r="F37" i="15"/>
  <c r="G36" i="15"/>
  <c r="F36" i="15"/>
  <c r="G35" i="15"/>
  <c r="F35" i="15"/>
  <c r="G34" i="15"/>
  <c r="F34" i="15"/>
  <c r="G33" i="15"/>
  <c r="F33" i="15"/>
  <c r="G32" i="15"/>
  <c r="F32" i="15"/>
  <c r="G31" i="15"/>
  <c r="F31" i="15"/>
  <c r="G30" i="15"/>
  <c r="F30" i="15"/>
  <c r="G29" i="15"/>
  <c r="F29" i="15"/>
  <c r="G28" i="15"/>
  <c r="F28" i="15"/>
  <c r="G27" i="15"/>
  <c r="F27" i="15"/>
  <c r="G26" i="15"/>
  <c r="F26" i="15"/>
  <c r="G25" i="15"/>
  <c r="F25" i="15"/>
  <c r="G24" i="15"/>
  <c r="F24" i="15"/>
  <c r="G23" i="15"/>
  <c r="F23" i="15"/>
  <c r="G22" i="15"/>
  <c r="F22" i="15"/>
  <c r="G21" i="15"/>
  <c r="F21" i="15"/>
  <c r="G20" i="15"/>
  <c r="F20" i="15"/>
  <c r="G19" i="15"/>
  <c r="F19" i="15"/>
  <c r="G18" i="15"/>
  <c r="F18" i="15"/>
  <c r="G17" i="15"/>
  <c r="F17" i="15"/>
  <c r="G16" i="15"/>
  <c r="F16" i="15"/>
  <c r="G15" i="15"/>
  <c r="F15" i="15"/>
  <c r="G14" i="15"/>
  <c r="F14" i="15"/>
  <c r="G13" i="15"/>
  <c r="F13" i="15"/>
  <c r="G12" i="15"/>
  <c r="F12" i="15"/>
  <c r="G11" i="15"/>
  <c r="F11" i="15"/>
  <c r="G10" i="15"/>
  <c r="F10" i="15"/>
  <c r="G9" i="15"/>
  <c r="F9" i="15"/>
  <c r="G8" i="15"/>
  <c r="E8" i="15" s="1"/>
  <c r="F8" i="15"/>
  <c r="G7" i="15"/>
  <c r="F7" i="15"/>
  <c r="G6" i="15"/>
  <c r="F6" i="15"/>
  <c r="F205" i="18"/>
  <c r="E205" i="18"/>
  <c r="F204" i="18"/>
  <c r="E204" i="18"/>
  <c r="F203" i="18"/>
  <c r="E203" i="18"/>
  <c r="F202" i="18"/>
  <c r="E202" i="18"/>
  <c r="F201" i="18"/>
  <c r="E201" i="18"/>
  <c r="F200" i="18"/>
  <c r="E200" i="18"/>
  <c r="F199" i="18"/>
  <c r="E199" i="18"/>
  <c r="F198" i="18"/>
  <c r="E198" i="18"/>
  <c r="F197" i="18"/>
  <c r="E197" i="18"/>
  <c r="F196" i="18"/>
  <c r="E196" i="18"/>
  <c r="F195" i="18"/>
  <c r="E195" i="18"/>
  <c r="F194" i="18"/>
  <c r="E194" i="18"/>
  <c r="F193" i="18"/>
  <c r="E193" i="18"/>
  <c r="F192" i="18"/>
  <c r="G192" i="18" s="1"/>
  <c r="E192" i="18"/>
  <c r="F191" i="18"/>
  <c r="E191" i="18"/>
  <c r="F190" i="18"/>
  <c r="E190" i="18"/>
  <c r="F189" i="18"/>
  <c r="E189" i="18"/>
  <c r="F188" i="18"/>
  <c r="E188" i="18"/>
  <c r="F187" i="18"/>
  <c r="E187" i="18"/>
  <c r="F186" i="18"/>
  <c r="E186" i="18"/>
  <c r="F185" i="18"/>
  <c r="E185" i="18"/>
  <c r="F184" i="18"/>
  <c r="E184" i="18"/>
  <c r="F183" i="18"/>
  <c r="E183" i="18"/>
  <c r="F182" i="18"/>
  <c r="E182" i="18"/>
  <c r="F181" i="18"/>
  <c r="E181" i="18"/>
  <c r="F180" i="18"/>
  <c r="E180" i="18"/>
  <c r="F179" i="18"/>
  <c r="E179" i="18"/>
  <c r="F178" i="18"/>
  <c r="E178" i="18"/>
  <c r="F177" i="18"/>
  <c r="E177" i="18"/>
  <c r="F176" i="18"/>
  <c r="E176" i="18"/>
  <c r="F175" i="18"/>
  <c r="E175" i="18"/>
  <c r="F174" i="18"/>
  <c r="E174" i="18"/>
  <c r="F173" i="18"/>
  <c r="E173" i="18"/>
  <c r="F172" i="18"/>
  <c r="E172" i="18"/>
  <c r="F171" i="18"/>
  <c r="E171" i="18"/>
  <c r="F170" i="18"/>
  <c r="E170" i="18"/>
  <c r="F169" i="18"/>
  <c r="E169" i="18"/>
  <c r="F168" i="18"/>
  <c r="E168" i="18"/>
  <c r="F167" i="18"/>
  <c r="E167" i="18"/>
  <c r="F166" i="18"/>
  <c r="E166" i="18"/>
  <c r="F165" i="18"/>
  <c r="E165" i="18"/>
  <c r="F164" i="18"/>
  <c r="E164" i="18"/>
  <c r="F163" i="18"/>
  <c r="E163" i="18"/>
  <c r="F162" i="18"/>
  <c r="E162" i="18"/>
  <c r="F161" i="18"/>
  <c r="E161" i="18"/>
  <c r="F160" i="18"/>
  <c r="G160" i="18" s="1"/>
  <c r="E160" i="18"/>
  <c r="F159" i="18"/>
  <c r="E159" i="18"/>
  <c r="F158" i="18"/>
  <c r="E158" i="18"/>
  <c r="F157" i="18"/>
  <c r="E157" i="18"/>
  <c r="F156" i="18"/>
  <c r="E156" i="18"/>
  <c r="F155" i="18"/>
  <c r="E155" i="18"/>
  <c r="F154" i="18"/>
  <c r="E154" i="18"/>
  <c r="F153" i="18"/>
  <c r="E153" i="18"/>
  <c r="F152" i="18"/>
  <c r="E152" i="18"/>
  <c r="F151" i="18"/>
  <c r="E151" i="18"/>
  <c r="F150" i="18"/>
  <c r="E150" i="18"/>
  <c r="F149" i="18"/>
  <c r="E149" i="18"/>
  <c r="F148" i="18"/>
  <c r="E148" i="18"/>
  <c r="F147" i="18"/>
  <c r="E147" i="18"/>
  <c r="F146" i="18"/>
  <c r="E146" i="18"/>
  <c r="F145" i="18"/>
  <c r="E145" i="18"/>
  <c r="F144" i="18"/>
  <c r="E144" i="18"/>
  <c r="F143" i="18"/>
  <c r="E143" i="18"/>
  <c r="F142" i="18"/>
  <c r="E142" i="18"/>
  <c r="F141" i="18"/>
  <c r="E141" i="18"/>
  <c r="F140" i="18"/>
  <c r="E140" i="18"/>
  <c r="F139" i="18"/>
  <c r="E139" i="18"/>
  <c r="F138" i="18"/>
  <c r="E138" i="18"/>
  <c r="F137" i="18"/>
  <c r="E137" i="18"/>
  <c r="F136" i="18"/>
  <c r="E136" i="18"/>
  <c r="F135" i="18"/>
  <c r="E135" i="18"/>
  <c r="F134" i="18"/>
  <c r="E134" i="18"/>
  <c r="F133" i="18"/>
  <c r="E133" i="18"/>
  <c r="F132" i="18"/>
  <c r="E132" i="18"/>
  <c r="F131" i="18"/>
  <c r="E131" i="18"/>
  <c r="F130" i="18"/>
  <c r="E130" i="18"/>
  <c r="F129" i="18"/>
  <c r="E129" i="18"/>
  <c r="F128" i="18"/>
  <c r="G128" i="18" s="1"/>
  <c r="E128" i="18"/>
  <c r="F127" i="18"/>
  <c r="E127" i="18"/>
  <c r="F126" i="18"/>
  <c r="E126" i="18"/>
  <c r="F125" i="18"/>
  <c r="E125" i="18"/>
  <c r="F124" i="18"/>
  <c r="E124" i="18"/>
  <c r="F123" i="18"/>
  <c r="E123" i="18"/>
  <c r="F122" i="18"/>
  <c r="E122" i="18"/>
  <c r="F121" i="18"/>
  <c r="E121" i="18"/>
  <c r="F120" i="18"/>
  <c r="E120" i="18"/>
  <c r="F119" i="18"/>
  <c r="E119" i="18"/>
  <c r="F118" i="18"/>
  <c r="E118" i="18"/>
  <c r="F117" i="18"/>
  <c r="E117" i="18"/>
  <c r="F116" i="18"/>
  <c r="E116" i="18"/>
  <c r="F115" i="18"/>
  <c r="E115" i="18"/>
  <c r="F114" i="18"/>
  <c r="E114" i="18"/>
  <c r="F113" i="18"/>
  <c r="E113" i="18"/>
  <c r="F112" i="18"/>
  <c r="E112" i="18"/>
  <c r="F111" i="18"/>
  <c r="E111" i="18"/>
  <c r="F110" i="18"/>
  <c r="E110" i="18"/>
  <c r="F109" i="18"/>
  <c r="E109" i="18"/>
  <c r="F108" i="18"/>
  <c r="E108" i="18"/>
  <c r="F107" i="18"/>
  <c r="E107" i="18"/>
  <c r="F106" i="18"/>
  <c r="E106" i="18"/>
  <c r="F105" i="18"/>
  <c r="E105" i="18"/>
  <c r="F104" i="18"/>
  <c r="E104" i="18"/>
  <c r="F103" i="18"/>
  <c r="E103" i="18"/>
  <c r="F102" i="18"/>
  <c r="E102" i="18"/>
  <c r="F101" i="18"/>
  <c r="E101" i="18"/>
  <c r="F100" i="18"/>
  <c r="E100" i="18"/>
  <c r="F99" i="18"/>
  <c r="E99" i="18"/>
  <c r="F98" i="18"/>
  <c r="E98" i="18"/>
  <c r="F97" i="18"/>
  <c r="E97" i="18"/>
  <c r="F96" i="18"/>
  <c r="G96" i="18" s="1"/>
  <c r="E96" i="18"/>
  <c r="F95" i="18"/>
  <c r="E95" i="18"/>
  <c r="F94" i="18"/>
  <c r="E94" i="18"/>
  <c r="F93" i="18"/>
  <c r="E93" i="18"/>
  <c r="F92" i="18"/>
  <c r="E92" i="18"/>
  <c r="F91" i="18"/>
  <c r="E91" i="18"/>
  <c r="F90" i="18"/>
  <c r="E90" i="18"/>
  <c r="F89" i="18"/>
  <c r="E89" i="18"/>
  <c r="F88" i="18"/>
  <c r="E88" i="18"/>
  <c r="F87" i="18"/>
  <c r="E87" i="18"/>
  <c r="F86" i="18"/>
  <c r="E86" i="18"/>
  <c r="F85" i="18"/>
  <c r="E85" i="18"/>
  <c r="F84" i="18"/>
  <c r="E84" i="18"/>
  <c r="F83" i="18"/>
  <c r="E83" i="18"/>
  <c r="F82" i="18"/>
  <c r="E82" i="18"/>
  <c r="F81" i="18"/>
  <c r="E81" i="18"/>
  <c r="F80" i="18"/>
  <c r="E80" i="18"/>
  <c r="F79" i="18"/>
  <c r="E79" i="18"/>
  <c r="F78" i="18"/>
  <c r="E78" i="18"/>
  <c r="F77" i="18"/>
  <c r="E77" i="18"/>
  <c r="F76" i="18"/>
  <c r="E76" i="18"/>
  <c r="F75" i="18"/>
  <c r="E75" i="18"/>
  <c r="F74" i="18"/>
  <c r="E74" i="18"/>
  <c r="F73" i="18"/>
  <c r="E73" i="18"/>
  <c r="F72" i="18"/>
  <c r="E72" i="18"/>
  <c r="F71" i="18"/>
  <c r="E71" i="18"/>
  <c r="F70" i="18"/>
  <c r="E70" i="18"/>
  <c r="F69" i="18"/>
  <c r="E69" i="18"/>
  <c r="F68" i="18"/>
  <c r="E68" i="18"/>
  <c r="F67" i="18"/>
  <c r="E67" i="18"/>
  <c r="F66" i="18"/>
  <c r="E66" i="18"/>
  <c r="F65" i="18"/>
  <c r="E65" i="18"/>
  <c r="F64" i="18"/>
  <c r="E64" i="18"/>
  <c r="F63" i="18"/>
  <c r="E63" i="18"/>
  <c r="F62" i="18"/>
  <c r="E62" i="18"/>
  <c r="F61" i="18"/>
  <c r="E61" i="18"/>
  <c r="F60" i="18"/>
  <c r="E60" i="18"/>
  <c r="F59" i="18"/>
  <c r="E59" i="18"/>
  <c r="F58" i="18"/>
  <c r="E58" i="18"/>
  <c r="F57" i="18"/>
  <c r="E57" i="18"/>
  <c r="F56" i="18"/>
  <c r="E56" i="18"/>
  <c r="F55" i="18"/>
  <c r="E55" i="18"/>
  <c r="F54" i="18"/>
  <c r="E54" i="18"/>
  <c r="F53" i="18"/>
  <c r="E53" i="18"/>
  <c r="F52" i="18"/>
  <c r="E52" i="18"/>
  <c r="F51" i="18"/>
  <c r="E51" i="18"/>
  <c r="F50" i="18"/>
  <c r="E50" i="18"/>
  <c r="F49" i="18"/>
  <c r="E49" i="18"/>
  <c r="F48" i="18"/>
  <c r="E48" i="18"/>
  <c r="F47" i="18"/>
  <c r="E47" i="18"/>
  <c r="F46" i="18"/>
  <c r="E46" i="18"/>
  <c r="F45" i="18"/>
  <c r="E45" i="18"/>
  <c r="F44" i="18"/>
  <c r="E44" i="18"/>
  <c r="F43" i="18"/>
  <c r="E43" i="18"/>
  <c r="F42" i="18"/>
  <c r="E42" i="18"/>
  <c r="F41" i="18"/>
  <c r="E41" i="18"/>
  <c r="F40" i="18"/>
  <c r="E40" i="18"/>
  <c r="F39" i="18"/>
  <c r="E39" i="18"/>
  <c r="F38" i="18"/>
  <c r="E38" i="18"/>
  <c r="F37" i="18"/>
  <c r="E37" i="18"/>
  <c r="F36" i="18"/>
  <c r="E36" i="18"/>
  <c r="F35" i="18"/>
  <c r="E35" i="18"/>
  <c r="F34" i="18"/>
  <c r="E34" i="18"/>
  <c r="F33" i="18"/>
  <c r="E33" i="18"/>
  <c r="F32" i="18"/>
  <c r="E32" i="18"/>
  <c r="F31" i="18"/>
  <c r="E31" i="18"/>
  <c r="F30" i="18"/>
  <c r="E30" i="18"/>
  <c r="F29" i="18"/>
  <c r="E29" i="18"/>
  <c r="F28" i="18"/>
  <c r="E28" i="18"/>
  <c r="F27" i="18"/>
  <c r="E27" i="18"/>
  <c r="F26" i="18"/>
  <c r="E26" i="18"/>
  <c r="F25" i="18"/>
  <c r="E25" i="18"/>
  <c r="F24" i="18"/>
  <c r="E24" i="18"/>
  <c r="F23" i="18"/>
  <c r="E23" i="18"/>
  <c r="F22" i="18"/>
  <c r="E22" i="18"/>
  <c r="F21" i="18"/>
  <c r="E21" i="18"/>
  <c r="F20" i="18"/>
  <c r="E20" i="18"/>
  <c r="F19" i="18"/>
  <c r="E19" i="18"/>
  <c r="F18" i="18"/>
  <c r="E18" i="18"/>
  <c r="F17" i="18"/>
  <c r="E17" i="18"/>
  <c r="F16" i="18"/>
  <c r="E16" i="18"/>
  <c r="F15" i="18"/>
  <c r="E15" i="18"/>
  <c r="F14" i="18"/>
  <c r="E14" i="18"/>
  <c r="F13" i="18"/>
  <c r="E13" i="18"/>
  <c r="F12" i="18"/>
  <c r="E12" i="18"/>
  <c r="F11" i="18"/>
  <c r="E11" i="18"/>
  <c r="F10" i="18"/>
  <c r="E10" i="18"/>
  <c r="F9" i="18"/>
  <c r="E9" i="18"/>
  <c r="F8" i="18"/>
  <c r="E8" i="18"/>
  <c r="F7" i="18"/>
  <c r="E7" i="18"/>
  <c r="F6" i="18"/>
  <c r="E6" i="18"/>
  <c r="G102" i="18" l="1"/>
  <c r="G38" i="18"/>
  <c r="G70" i="18"/>
  <c r="G32" i="18"/>
  <c r="G48" i="18"/>
  <c r="G198" i="18"/>
  <c r="G8" i="18"/>
  <c r="G90" i="18"/>
  <c r="G132" i="18"/>
  <c r="G202" i="18"/>
  <c r="G109" i="18"/>
  <c r="G125" i="18"/>
  <c r="G152" i="18"/>
  <c r="G9" i="18"/>
  <c r="G13" i="18"/>
  <c r="G25" i="18"/>
  <c r="G29" i="18"/>
  <c r="G40" i="18"/>
  <c r="G106" i="18"/>
  <c r="G122" i="18"/>
  <c r="G126" i="18"/>
  <c r="G164" i="18"/>
  <c r="G16" i="18"/>
  <c r="G94" i="18"/>
  <c r="G136" i="18"/>
  <c r="G171" i="18"/>
  <c r="G191" i="18"/>
  <c r="G10" i="18"/>
  <c r="G52" i="18"/>
  <c r="G56" i="18"/>
  <c r="G75" i="18"/>
  <c r="G91" i="18"/>
  <c r="G95" i="18"/>
  <c r="G110" i="18"/>
  <c r="G118" i="18"/>
  <c r="G130" i="18"/>
  <c r="G153" i="18"/>
  <c r="G157" i="18"/>
  <c r="G168" i="18"/>
  <c r="G176" i="18"/>
  <c r="G184" i="18"/>
  <c r="G203" i="18"/>
  <c r="G36" i="18"/>
  <c r="G63" i="18"/>
  <c r="G78" i="18"/>
  <c r="G105" i="18"/>
  <c r="G6" i="18"/>
  <c r="G30" i="18"/>
  <c r="G41" i="18"/>
  <c r="G45" i="18"/>
  <c r="G64" i="18"/>
  <c r="G68" i="18"/>
  <c r="G138" i="18"/>
  <c r="G154" i="18"/>
  <c r="G196" i="18"/>
  <c r="G121" i="18"/>
  <c r="G26" i="18"/>
  <c r="G14" i="18"/>
  <c r="G22" i="18"/>
  <c r="G42" i="18"/>
  <c r="G57" i="18"/>
  <c r="G61" i="18"/>
  <c r="G72" i="18"/>
  <c r="G80" i="18"/>
  <c r="G84" i="18"/>
  <c r="G88" i="18"/>
  <c r="G107" i="18"/>
  <c r="G119" i="18"/>
  <c r="G123" i="18"/>
  <c r="G127" i="18"/>
  <c r="G134" i="18"/>
  <c r="G142" i="18"/>
  <c r="G150" i="18"/>
  <c r="G158" i="18"/>
  <c r="G162" i="18"/>
  <c r="G185" i="18"/>
  <c r="G189" i="18"/>
  <c r="G200" i="18"/>
  <c r="G43" i="18"/>
  <c r="G59" i="18"/>
  <c r="G86" i="18"/>
  <c r="G144" i="18"/>
  <c r="G11" i="18"/>
  <c r="G46" i="18"/>
  <c r="G58" i="18"/>
  <c r="G100" i="18"/>
  <c r="G170" i="18"/>
  <c r="G186" i="18"/>
  <c r="G20" i="18"/>
  <c r="G24" i="18"/>
  <c r="G74" i="18"/>
  <c r="G31" i="18"/>
  <c r="G54" i="18"/>
  <c r="G62" i="18"/>
  <c r="G73" i="18"/>
  <c r="G77" i="18"/>
  <c r="G89" i="18"/>
  <c r="G93" i="18"/>
  <c r="G104" i="18"/>
  <c r="G112" i="18"/>
  <c r="G120" i="18"/>
  <c r="G139" i="18"/>
  <c r="G151" i="18"/>
  <c r="G159" i="18"/>
  <c r="G166" i="18"/>
  <c r="G174" i="18"/>
  <c r="G182" i="18"/>
  <c r="G190" i="18"/>
  <c r="G201" i="18"/>
  <c r="G205" i="18"/>
  <c r="E178" i="15"/>
  <c r="E32" i="15"/>
  <c r="E36" i="15"/>
  <c r="E184" i="15"/>
  <c r="E136" i="15"/>
  <c r="E9" i="15"/>
  <c r="E121" i="15"/>
  <c r="E189" i="15"/>
  <c r="E114" i="15"/>
  <c r="E118" i="15"/>
  <c r="E182" i="15"/>
  <c r="E43" i="15"/>
  <c r="E47" i="15"/>
  <c r="E75" i="15"/>
  <c r="E107" i="15"/>
  <c r="E111" i="15"/>
  <c r="E80" i="15"/>
  <c r="E88" i="15"/>
  <c r="E112" i="15"/>
  <c r="E120" i="15"/>
  <c r="E17" i="15"/>
  <c r="E25" i="15"/>
  <c r="E160" i="15"/>
  <c r="E164" i="15"/>
  <c r="E168" i="15"/>
  <c r="E200" i="15"/>
  <c r="E10" i="15"/>
  <c r="E73" i="15"/>
  <c r="E81" i="15"/>
  <c r="E93" i="15"/>
  <c r="E97" i="15"/>
  <c r="E153" i="15"/>
  <c r="E29" i="15"/>
  <c r="E33" i="15"/>
  <c r="E96" i="15"/>
  <c r="E100" i="15"/>
  <c r="E139" i="15"/>
  <c r="E143" i="15"/>
  <c r="E22" i="15"/>
  <c r="E26" i="15"/>
  <c r="E34" i="15"/>
  <c r="E41" i="15"/>
  <c r="E49" i="15"/>
  <c r="E61" i="15"/>
  <c r="E65" i="15"/>
  <c r="E89" i="15"/>
  <c r="E128" i="15"/>
  <c r="E132" i="15"/>
  <c r="E144" i="15"/>
  <c r="E152" i="15"/>
  <c r="E171" i="15"/>
  <c r="E175" i="15"/>
  <c r="E50" i="15"/>
  <c r="E113" i="15"/>
  <c r="E196" i="15"/>
  <c r="E16" i="15"/>
  <c r="E24" i="15"/>
  <c r="E82" i="15"/>
  <c r="E86" i="15"/>
  <c r="E137" i="15"/>
  <c r="E145" i="15"/>
  <c r="E157" i="15"/>
  <c r="E161" i="15"/>
  <c r="E185" i="15"/>
  <c r="E15" i="15"/>
  <c r="E54" i="15"/>
  <c r="E105" i="15"/>
  <c r="E129" i="15"/>
  <c r="E193" i="15"/>
  <c r="E11" i="15"/>
  <c r="E125" i="15"/>
  <c r="E192" i="15"/>
  <c r="E48" i="15"/>
  <c r="E56" i="15"/>
  <c r="E79" i="15"/>
  <c r="E150" i="15"/>
  <c r="E201" i="15"/>
  <c r="G17" i="18"/>
  <c r="G21" i="18"/>
  <c r="G28" i="18"/>
  <c r="G35" i="18"/>
  <c r="G49" i="18"/>
  <c r="G53" i="18"/>
  <c r="G60" i="18"/>
  <c r="G67" i="18"/>
  <c r="G81" i="18"/>
  <c r="G85" i="18"/>
  <c r="G92" i="18"/>
  <c r="G99" i="18"/>
  <c r="G113" i="18"/>
  <c r="G117" i="18"/>
  <c r="G124" i="18"/>
  <c r="G131" i="18"/>
  <c r="G145" i="18"/>
  <c r="G149" i="18"/>
  <c r="G156" i="18"/>
  <c r="G163" i="18"/>
  <c r="G177" i="18"/>
  <c r="G181" i="18"/>
  <c r="G188" i="18"/>
  <c r="G195" i="18"/>
  <c r="G7" i="18"/>
  <c r="G18" i="18"/>
  <c r="G39" i="18"/>
  <c r="G50" i="18"/>
  <c r="G71" i="18"/>
  <c r="G82" i="18"/>
  <c r="G103" i="18"/>
  <c r="G114" i="18"/>
  <c r="G135" i="18"/>
  <c r="G146" i="18"/>
  <c r="G167" i="18"/>
  <c r="G178" i="18"/>
  <c r="G199" i="18"/>
  <c r="G12" i="18"/>
  <c r="G19" i="18"/>
  <c r="G33" i="18"/>
  <c r="G37" i="18"/>
  <c r="G44" i="18"/>
  <c r="G51" i="18"/>
  <c r="G65" i="18"/>
  <c r="G69" i="18"/>
  <c r="G76" i="18"/>
  <c r="G83" i="18"/>
  <c r="G97" i="18"/>
  <c r="G101" i="18"/>
  <c r="G108" i="18"/>
  <c r="G115" i="18"/>
  <c r="G129" i="18"/>
  <c r="G133" i="18"/>
  <c r="G140" i="18"/>
  <c r="G147" i="18"/>
  <c r="G161" i="18"/>
  <c r="G165" i="18"/>
  <c r="G172" i="18"/>
  <c r="G179" i="18"/>
  <c r="G193" i="18"/>
  <c r="G197" i="18"/>
  <c r="G204" i="18"/>
  <c r="G15" i="18"/>
  <c r="G23" i="18"/>
  <c r="G34" i="18"/>
  <c r="G55" i="18"/>
  <c r="G66" i="18"/>
  <c r="G87" i="18"/>
  <c r="G98" i="18"/>
  <c r="G183" i="18"/>
  <c r="G194" i="18"/>
  <c r="G47" i="18"/>
  <c r="G79" i="18"/>
  <c r="G111" i="18"/>
  <c r="G143" i="18"/>
  <c r="G175" i="18"/>
  <c r="G27" i="18"/>
  <c r="G116" i="18"/>
  <c r="G137" i="18"/>
  <c r="G141" i="18"/>
  <c r="G148" i="18"/>
  <c r="G155" i="18"/>
  <c r="G169" i="18"/>
  <c r="G173" i="18"/>
  <c r="G180" i="18"/>
  <c r="G187" i="18"/>
  <c r="E7" i="15"/>
  <c r="E14" i="15"/>
  <c r="E21" i="15"/>
  <c r="E28" i="15"/>
  <c r="E35" i="15"/>
  <c r="E39" i="15"/>
  <c r="E42" i="15"/>
  <c r="E46" i="15"/>
  <c r="E53" i="15"/>
  <c r="E60" i="15"/>
  <c r="E67" i="15"/>
  <c r="E71" i="15"/>
  <c r="E74" i="15"/>
  <c r="E78" i="15"/>
  <c r="E85" i="15"/>
  <c r="E92" i="15"/>
  <c r="E99" i="15"/>
  <c r="E103" i="15"/>
  <c r="E106" i="15"/>
  <c r="E110" i="15"/>
  <c r="E117" i="15"/>
  <c r="E124" i="15"/>
  <c r="E131" i="15"/>
  <c r="E135" i="15"/>
  <c r="E138" i="15"/>
  <c r="E142" i="15"/>
  <c r="E149" i="15"/>
  <c r="E156" i="15"/>
  <c r="E163" i="15"/>
  <c r="E167" i="15"/>
  <c r="E170" i="15"/>
  <c r="E174" i="15"/>
  <c r="E181" i="15"/>
  <c r="E188" i="15"/>
  <c r="E195" i="15"/>
  <c r="E199" i="15"/>
  <c r="E202" i="15"/>
  <c r="E18" i="15"/>
  <c r="E12" i="15"/>
  <c r="E19" i="15"/>
  <c r="E23" i="15"/>
  <c r="E30" i="15"/>
  <c r="E37" i="15"/>
  <c r="E44" i="15"/>
  <c r="E51" i="15"/>
  <c r="E55" i="15"/>
  <c r="E58" i="15"/>
  <c r="E62" i="15"/>
  <c r="E69" i="15"/>
  <c r="E76" i="15"/>
  <c r="E83" i="15"/>
  <c r="E87" i="15"/>
  <c r="E90" i="15"/>
  <c r="E94" i="15"/>
  <c r="E101" i="15"/>
  <c r="E108" i="15"/>
  <c r="E115" i="15"/>
  <c r="E119" i="15"/>
  <c r="E122" i="15"/>
  <c r="E126" i="15"/>
  <c r="E133" i="15"/>
  <c r="E140" i="15"/>
  <c r="E147" i="15"/>
  <c r="E151" i="15"/>
  <c r="E154" i="15"/>
  <c r="E158" i="15"/>
  <c r="E165" i="15"/>
  <c r="E172" i="15"/>
  <c r="E179" i="15"/>
  <c r="E183" i="15"/>
  <c r="E186" i="15"/>
  <c r="E190" i="15"/>
  <c r="E197" i="15"/>
  <c r="E204" i="15"/>
  <c r="E6" i="15"/>
  <c r="E13" i="15"/>
  <c r="E20" i="15"/>
  <c r="E27" i="15"/>
  <c r="E31" i="15"/>
  <c r="E38" i="15"/>
  <c r="E45" i="15"/>
  <c r="E52" i="15"/>
  <c r="E59" i="15"/>
  <c r="E63" i="15"/>
  <c r="E70" i="15"/>
  <c r="E77" i="15"/>
  <c r="E84" i="15"/>
  <c r="E91" i="15"/>
  <c r="E95" i="15"/>
  <c r="E98" i="15"/>
  <c r="E102" i="15"/>
  <c r="E109" i="15"/>
  <c r="E116" i="15"/>
  <c r="E123" i="15"/>
  <c r="E127" i="15"/>
  <c r="E130" i="15"/>
  <c r="E134" i="15"/>
  <c r="E141" i="15"/>
  <c r="E148" i="15"/>
  <c r="E155" i="15"/>
  <c r="E159" i="15"/>
  <c r="E162" i="15"/>
  <c r="E166" i="15"/>
  <c r="E173" i="15"/>
  <c r="E180" i="15"/>
  <c r="E187" i="15"/>
  <c r="E191" i="15"/>
  <c r="E194" i="15"/>
  <c r="E198" i="15"/>
  <c r="E205" i="15"/>
  <c r="Z6" i="30"/>
  <c r="B20" i="62" l="1"/>
  <c r="B9" i="62"/>
  <c r="Z7" i="30"/>
  <c r="Z8" i="30"/>
  <c r="Z9" i="30"/>
  <c r="Z10" i="30"/>
  <c r="Z11" i="30"/>
  <c r="Z12" i="30"/>
  <c r="Z13" i="30"/>
  <c r="Z14" i="30"/>
  <c r="Z15" i="30"/>
  <c r="Z16" i="30"/>
  <c r="Z17" i="30"/>
  <c r="Z18" i="30"/>
  <c r="Z19" i="30"/>
  <c r="Z20" i="30"/>
  <c r="Z21" i="30"/>
  <c r="Z22" i="30"/>
  <c r="Z23" i="30"/>
  <c r="Z24" i="30"/>
  <c r="Z25" i="30"/>
  <c r="Z26" i="30"/>
  <c r="Z27" i="30"/>
  <c r="Z28" i="30"/>
  <c r="Z29" i="30"/>
  <c r="Z30" i="30"/>
  <c r="Z31" i="30"/>
  <c r="Z32" i="30"/>
  <c r="Z33" i="30"/>
  <c r="Z34" i="30"/>
  <c r="Z35" i="30"/>
  <c r="Z36" i="30"/>
  <c r="Z37" i="30"/>
  <c r="Z38" i="30"/>
  <c r="Z39" i="30"/>
  <c r="Z40" i="30"/>
  <c r="Z41" i="30"/>
  <c r="Z42" i="30"/>
  <c r="Z43" i="30"/>
  <c r="Z44" i="30"/>
  <c r="Z45" i="30"/>
  <c r="Z46" i="30"/>
  <c r="Z47" i="30"/>
  <c r="Z48" i="30"/>
  <c r="Z49" i="30"/>
  <c r="Z50" i="30"/>
  <c r="Z51" i="30"/>
  <c r="Z52" i="30"/>
  <c r="Z53" i="30"/>
  <c r="Z54" i="30"/>
  <c r="Z55" i="30"/>
  <c r="Z56" i="30"/>
  <c r="Z57" i="30"/>
  <c r="Z58" i="30"/>
  <c r="Z59" i="30"/>
  <c r="Z60" i="30"/>
  <c r="Z61" i="30"/>
  <c r="Z62" i="30"/>
  <c r="Z63" i="30"/>
  <c r="Z64" i="30"/>
  <c r="Z65" i="30"/>
  <c r="Z66" i="30"/>
  <c r="Z67" i="30"/>
  <c r="Z68" i="30"/>
  <c r="Z69" i="30"/>
  <c r="Z70" i="30"/>
  <c r="Z71" i="30"/>
  <c r="Z72" i="30"/>
  <c r="Z73" i="30"/>
  <c r="Z74" i="30"/>
  <c r="Z75" i="30"/>
  <c r="Z76" i="30"/>
  <c r="Z77" i="30"/>
  <c r="Z78" i="30"/>
  <c r="Z79" i="30"/>
  <c r="Z80" i="30"/>
  <c r="Z81" i="30"/>
  <c r="Z82" i="30"/>
  <c r="Z83" i="30"/>
  <c r="Z84" i="30"/>
  <c r="Z85" i="30"/>
  <c r="Z86" i="30"/>
  <c r="Z87" i="30"/>
  <c r="Z88" i="30"/>
  <c r="Z89" i="30"/>
  <c r="Z90" i="30"/>
  <c r="Z91" i="30"/>
  <c r="Z92" i="30"/>
  <c r="Z93" i="30"/>
  <c r="Z94" i="30"/>
  <c r="Z95" i="30"/>
  <c r="Z96" i="30"/>
  <c r="Z97" i="30"/>
  <c r="Z98" i="30"/>
  <c r="Z99" i="30"/>
  <c r="Z100" i="30"/>
  <c r="Z101" i="30"/>
  <c r="Z102" i="30"/>
  <c r="Z103" i="30"/>
  <c r="Z104" i="30"/>
  <c r="Z105" i="30"/>
  <c r="Z106" i="30"/>
  <c r="Z107" i="30"/>
  <c r="Z108" i="30"/>
  <c r="Z109" i="30"/>
  <c r="Z110" i="30"/>
  <c r="Z111" i="30"/>
  <c r="Z112" i="30"/>
  <c r="Z113" i="30"/>
  <c r="Z114" i="30"/>
  <c r="Z115" i="30"/>
  <c r="Z116" i="30"/>
  <c r="Z117" i="30"/>
  <c r="Z118" i="30"/>
  <c r="Z119" i="30"/>
  <c r="Z120" i="30"/>
  <c r="Z121" i="30"/>
  <c r="Z122" i="30"/>
  <c r="Z123" i="30"/>
  <c r="Z124" i="30"/>
  <c r="Z125" i="30"/>
  <c r="Z126" i="30"/>
  <c r="Z127" i="30"/>
  <c r="Z128" i="30"/>
  <c r="Z129" i="30"/>
  <c r="Z130" i="30"/>
  <c r="Z131" i="30"/>
  <c r="Z132" i="30"/>
  <c r="Z133" i="30"/>
  <c r="Z134" i="30"/>
  <c r="Z135" i="30"/>
  <c r="Z136" i="30"/>
  <c r="Z137" i="30"/>
  <c r="Z138" i="30"/>
  <c r="Z139" i="30"/>
  <c r="Z140" i="30"/>
  <c r="Z141" i="30"/>
  <c r="Z142" i="30"/>
  <c r="Z143" i="30"/>
  <c r="Z144" i="30"/>
  <c r="Z145" i="30"/>
  <c r="Z146" i="30"/>
  <c r="Z147" i="30"/>
  <c r="Z148" i="30"/>
  <c r="Z149" i="30"/>
  <c r="Z150" i="30"/>
  <c r="Z151" i="30"/>
  <c r="Z152" i="30"/>
  <c r="Z153" i="30"/>
  <c r="Z154" i="30"/>
  <c r="Z155" i="30"/>
  <c r="Z156" i="30"/>
  <c r="Z157" i="30"/>
  <c r="Z158" i="30"/>
  <c r="Z159" i="30"/>
  <c r="Z160" i="30"/>
  <c r="Z161" i="30"/>
  <c r="Z162" i="30"/>
  <c r="Z163" i="30"/>
  <c r="Z164" i="30"/>
  <c r="Z165" i="30"/>
  <c r="Z166" i="30"/>
  <c r="Z167" i="30"/>
  <c r="Z168" i="30"/>
  <c r="Z169" i="30"/>
  <c r="Z170" i="30"/>
  <c r="Z171" i="30"/>
  <c r="Z172" i="30"/>
  <c r="Z173" i="30"/>
  <c r="Z174" i="30"/>
  <c r="Z175" i="30"/>
  <c r="Z176" i="30"/>
  <c r="Z177" i="30"/>
  <c r="Z178" i="30"/>
  <c r="Z179" i="30"/>
  <c r="Z180" i="30"/>
  <c r="Z181" i="30"/>
  <c r="Z182" i="30"/>
  <c r="Z183" i="30"/>
  <c r="Z184" i="30"/>
  <c r="Z185" i="30"/>
  <c r="Z186" i="30"/>
  <c r="Z187" i="30"/>
  <c r="Z188" i="30"/>
  <c r="Z189" i="30"/>
  <c r="Z190" i="30"/>
  <c r="Z191" i="30"/>
  <c r="Z192" i="30"/>
  <c r="Z193" i="30"/>
  <c r="Z194" i="30"/>
  <c r="Z195" i="30"/>
  <c r="Z196" i="30"/>
  <c r="Z197" i="30"/>
  <c r="Z198" i="30"/>
  <c r="Z199" i="30"/>
  <c r="Z200" i="30"/>
  <c r="Z201" i="30"/>
  <c r="Z202" i="30"/>
  <c r="Z203" i="30"/>
  <c r="Z204" i="30"/>
  <c r="Z205" i="30"/>
  <c r="H10" i="21"/>
  <c r="B8" i="62" l="1"/>
  <c r="G10" i="21"/>
  <c r="B13" i="62" l="1"/>
  <c r="B22" i="62" s="1"/>
  <c r="B24" i="62" s="1"/>
  <c r="Y7" i="30"/>
  <c r="Y8" i="30"/>
  <c r="Y9" i="30"/>
  <c r="Y10" i="30"/>
  <c r="Y11" i="30"/>
  <c r="Y12" i="30"/>
  <c r="Y13" i="30"/>
  <c r="Y14" i="30"/>
  <c r="Y15" i="30"/>
  <c r="Y16" i="30"/>
  <c r="Y17" i="30"/>
  <c r="Y18" i="30"/>
  <c r="Y19" i="30"/>
  <c r="Y20" i="30"/>
  <c r="Y21" i="30"/>
  <c r="Y22" i="30"/>
  <c r="Y23" i="30"/>
  <c r="Y24" i="30"/>
  <c r="Y25" i="30"/>
  <c r="Y26" i="30"/>
  <c r="Y27" i="30"/>
  <c r="Y28" i="30"/>
  <c r="Y29" i="30"/>
  <c r="Y30" i="30"/>
  <c r="Y31" i="30"/>
  <c r="Y32" i="30"/>
  <c r="Y33" i="30"/>
  <c r="Y34" i="30"/>
  <c r="Y35" i="30"/>
  <c r="Y36" i="30"/>
  <c r="Y37" i="30"/>
  <c r="Y38" i="30"/>
  <c r="Y39" i="30"/>
  <c r="Y40" i="30"/>
  <c r="Y41" i="30"/>
  <c r="Y42" i="30"/>
  <c r="Y43" i="30"/>
  <c r="Y44" i="30"/>
  <c r="Y45" i="30"/>
  <c r="Y46" i="30"/>
  <c r="Y47" i="30"/>
  <c r="Y48" i="30"/>
  <c r="Y49" i="30"/>
  <c r="Y50" i="30"/>
  <c r="Y51" i="30"/>
  <c r="Y52" i="30"/>
  <c r="Y53" i="30"/>
  <c r="Y54" i="30"/>
  <c r="Y55" i="30"/>
  <c r="Y56" i="30"/>
  <c r="Y57" i="30"/>
  <c r="Y58" i="30"/>
  <c r="Y59" i="30"/>
  <c r="Y60" i="30"/>
  <c r="Y61" i="30"/>
  <c r="Y62" i="30"/>
  <c r="Y63" i="30"/>
  <c r="Y64" i="30"/>
  <c r="Y65" i="30"/>
  <c r="Y66" i="30"/>
  <c r="Y67" i="30"/>
  <c r="Y68" i="30"/>
  <c r="Y69" i="30"/>
  <c r="Y70" i="30"/>
  <c r="Y71" i="30"/>
  <c r="Y72" i="30"/>
  <c r="Y73" i="30"/>
  <c r="Y74" i="30"/>
  <c r="Y75" i="30"/>
  <c r="Y76" i="30"/>
  <c r="Y77" i="30"/>
  <c r="Y78" i="30"/>
  <c r="Y79" i="30"/>
  <c r="Y80" i="30"/>
  <c r="Y81" i="30"/>
  <c r="Y82" i="30"/>
  <c r="Y83" i="30"/>
  <c r="Y84" i="30"/>
  <c r="Y85" i="30"/>
  <c r="Y86" i="30"/>
  <c r="Y87" i="30"/>
  <c r="Y88" i="30"/>
  <c r="Y89" i="30"/>
  <c r="Y90" i="30"/>
  <c r="Y91" i="30"/>
  <c r="Y92" i="30"/>
  <c r="Y93" i="30"/>
  <c r="Y94" i="30"/>
  <c r="Y95" i="30"/>
  <c r="Y96" i="30"/>
  <c r="Y97" i="30"/>
  <c r="Y98" i="30"/>
  <c r="Y99" i="30"/>
  <c r="Y100" i="30"/>
  <c r="Y101" i="30"/>
  <c r="Y102" i="30"/>
  <c r="Y103" i="30"/>
  <c r="Y104" i="30"/>
  <c r="Y105" i="30"/>
  <c r="Y106" i="30"/>
  <c r="Y107" i="30"/>
  <c r="Y108" i="30"/>
  <c r="Y109" i="30"/>
  <c r="Y110" i="30"/>
  <c r="Y111" i="30"/>
  <c r="Y112" i="30"/>
  <c r="Y113" i="30"/>
  <c r="Y114" i="30"/>
  <c r="Y115" i="30"/>
  <c r="Y116" i="30"/>
  <c r="Y117" i="30"/>
  <c r="Y118" i="30"/>
  <c r="Y119" i="30"/>
  <c r="Y120" i="30"/>
  <c r="Y121" i="30"/>
  <c r="Y122" i="30"/>
  <c r="Y123" i="30"/>
  <c r="Y124" i="30"/>
  <c r="Y125" i="30"/>
  <c r="Y126" i="30"/>
  <c r="Y127" i="30"/>
  <c r="Y128" i="30"/>
  <c r="Y129" i="30"/>
  <c r="Y130" i="30"/>
  <c r="Y131" i="30"/>
  <c r="Y132" i="30"/>
  <c r="Y133" i="30"/>
  <c r="Y134" i="30"/>
  <c r="Y135" i="30"/>
  <c r="Y136" i="30"/>
  <c r="Y137" i="30"/>
  <c r="Y138" i="30"/>
  <c r="Y139" i="30"/>
  <c r="Y140" i="30"/>
  <c r="Y141" i="30"/>
  <c r="Y142" i="30"/>
  <c r="Y143" i="30"/>
  <c r="Y144" i="30"/>
  <c r="Y145" i="30"/>
  <c r="Y146" i="30"/>
  <c r="Y147" i="30"/>
  <c r="Y148" i="30"/>
  <c r="Y149" i="30"/>
  <c r="Y150" i="30"/>
  <c r="Y151" i="30"/>
  <c r="Y152" i="30"/>
  <c r="Y153" i="30"/>
  <c r="Y154" i="30"/>
  <c r="Y155" i="30"/>
  <c r="Y156" i="30"/>
  <c r="Y157" i="30"/>
  <c r="Y158" i="30"/>
  <c r="Y159" i="30"/>
  <c r="Y160" i="30"/>
  <c r="Y161" i="30"/>
  <c r="Y162" i="30"/>
  <c r="Y163" i="30"/>
  <c r="Y164" i="30"/>
  <c r="Y165" i="30"/>
  <c r="Y166" i="30"/>
  <c r="Y167" i="30"/>
  <c r="Y168" i="30"/>
  <c r="Y169" i="30"/>
  <c r="Y170" i="30"/>
  <c r="Y171" i="30"/>
  <c r="Y172" i="30"/>
  <c r="Y173" i="30"/>
  <c r="Y174" i="30"/>
  <c r="Y175" i="30"/>
  <c r="Y176" i="30"/>
  <c r="Y177" i="30"/>
  <c r="Y178" i="30"/>
  <c r="Y179" i="30"/>
  <c r="Y180" i="30"/>
  <c r="Y181" i="30"/>
  <c r="Y182" i="30"/>
  <c r="Y183" i="30"/>
  <c r="Y184" i="30"/>
  <c r="Y185" i="30"/>
  <c r="Y186" i="30"/>
  <c r="Y187" i="30"/>
  <c r="Y188" i="30"/>
  <c r="Y189" i="30"/>
  <c r="Y190" i="30"/>
  <c r="Y191" i="30"/>
  <c r="Y192" i="30"/>
  <c r="Y193" i="30"/>
  <c r="Y194" i="30"/>
  <c r="Y195" i="30"/>
  <c r="Y196" i="30"/>
  <c r="Y197" i="30"/>
  <c r="Y198" i="30"/>
  <c r="Y199" i="30"/>
  <c r="Y200" i="30"/>
  <c r="Y201" i="30"/>
  <c r="Y202" i="30"/>
  <c r="Y203" i="30"/>
  <c r="Y204" i="30"/>
  <c r="Y205" i="30"/>
  <c r="Y6" i="30" l="1"/>
  <c r="AA191" i="30" l="1"/>
  <c r="AA154" i="30"/>
  <c r="AA147" i="30"/>
  <c r="AA8" i="30"/>
  <c r="AA72" i="30"/>
  <c r="AA136" i="30"/>
  <c r="AA200" i="30"/>
  <c r="AA194" i="30"/>
  <c r="AA20" i="30"/>
  <c r="AA25" i="30"/>
  <c r="AA89" i="30"/>
  <c r="AA153" i="30"/>
  <c r="AA42" i="30"/>
  <c r="AA35" i="30"/>
  <c r="AA60" i="30"/>
  <c r="AA37" i="30"/>
  <c r="AA101" i="30"/>
  <c r="AA165" i="30"/>
  <c r="AA30" i="30"/>
  <c r="AA94" i="30"/>
  <c r="AA158" i="30"/>
  <c r="AA203" i="30"/>
  <c r="AA7" i="30"/>
  <c r="AA71" i="30"/>
  <c r="AA135" i="30"/>
  <c r="AA199" i="30"/>
  <c r="AA178" i="30"/>
  <c r="AA179" i="30"/>
  <c r="AA16" i="30"/>
  <c r="AA80" i="30"/>
  <c r="AA144" i="30"/>
  <c r="AA26" i="30"/>
  <c r="AA19" i="30"/>
  <c r="AA44" i="30"/>
  <c r="AA33" i="30"/>
  <c r="AA97" i="30"/>
  <c r="AA161" i="30"/>
  <c r="AA66" i="30"/>
  <c r="AA59" i="30"/>
  <c r="AA92" i="30"/>
  <c r="AA45" i="30"/>
  <c r="AA109" i="30"/>
  <c r="AA173" i="30"/>
  <c r="AA38" i="30"/>
  <c r="AA102" i="30"/>
  <c r="AA166" i="30"/>
  <c r="AA36" i="30"/>
  <c r="AA15" i="30"/>
  <c r="AA79" i="30"/>
  <c r="AA143" i="30"/>
  <c r="AA18" i="30"/>
  <c r="AA202" i="30"/>
  <c r="AA12" i="30"/>
  <c r="AA24" i="30"/>
  <c r="AA88" i="30"/>
  <c r="AA152" i="30"/>
  <c r="AA50" i="30"/>
  <c r="AA43" i="30"/>
  <c r="AA76" i="30"/>
  <c r="AA41" i="30"/>
  <c r="AA105" i="30"/>
  <c r="AA169" i="30"/>
  <c r="AA90" i="30"/>
  <c r="AA67" i="30"/>
  <c r="AA124" i="30"/>
  <c r="AA53" i="30"/>
  <c r="AA117" i="30"/>
  <c r="AA181" i="30"/>
  <c r="AA46" i="30"/>
  <c r="AA110" i="30"/>
  <c r="AA174" i="30"/>
  <c r="AA68" i="30"/>
  <c r="AA127" i="30"/>
  <c r="AA34" i="30"/>
  <c r="AA32" i="30"/>
  <c r="AA74" i="30"/>
  <c r="AA49" i="30"/>
  <c r="AA114" i="30"/>
  <c r="AA61" i="30"/>
  <c r="AA54" i="30"/>
  <c r="AA84" i="30"/>
  <c r="AA159" i="30"/>
  <c r="AA100" i="30"/>
  <c r="AA168" i="30"/>
  <c r="AA164" i="30"/>
  <c r="AA185" i="30"/>
  <c r="AA180" i="30"/>
  <c r="AA133" i="30"/>
  <c r="AA126" i="30"/>
  <c r="AA39" i="30"/>
  <c r="AA103" i="30"/>
  <c r="AA167" i="30"/>
  <c r="AA82" i="30"/>
  <c r="AA75" i="30"/>
  <c r="AA116" i="30"/>
  <c r="AA48" i="30"/>
  <c r="AA112" i="30"/>
  <c r="AA176" i="30"/>
  <c r="AA122" i="30"/>
  <c r="AA123" i="30"/>
  <c r="AA196" i="30"/>
  <c r="AA65" i="30"/>
  <c r="AA129" i="30"/>
  <c r="AA193" i="30"/>
  <c r="AA162" i="30"/>
  <c r="AA163" i="30"/>
  <c r="AA13" i="30"/>
  <c r="AA77" i="30"/>
  <c r="AA141" i="30"/>
  <c r="AA205" i="30"/>
  <c r="AA70" i="30"/>
  <c r="AA134" i="30"/>
  <c r="AA198" i="30"/>
  <c r="AA140" i="30"/>
  <c r="AA23" i="30"/>
  <c r="AA151" i="30"/>
  <c r="AA52" i="30"/>
  <c r="AA160" i="30"/>
  <c r="AA132" i="30"/>
  <c r="AA177" i="30"/>
  <c r="AA156" i="30"/>
  <c r="AA189" i="30"/>
  <c r="AA182" i="30"/>
  <c r="AA95" i="30"/>
  <c r="AA51" i="30"/>
  <c r="AA104" i="30"/>
  <c r="AA107" i="30"/>
  <c r="AA121" i="30"/>
  <c r="AA131" i="30"/>
  <c r="AA197" i="30"/>
  <c r="AA190" i="30"/>
  <c r="AA47" i="30"/>
  <c r="AA111" i="30"/>
  <c r="AA175" i="30"/>
  <c r="AA106" i="30"/>
  <c r="AA99" i="30"/>
  <c r="AA148" i="30"/>
  <c r="AA56" i="30"/>
  <c r="AA120" i="30"/>
  <c r="AA184" i="30"/>
  <c r="AA146" i="30"/>
  <c r="AA155" i="30"/>
  <c r="AA9" i="30"/>
  <c r="AA73" i="30"/>
  <c r="AA137" i="30"/>
  <c r="AA201" i="30"/>
  <c r="AA186" i="30"/>
  <c r="AA195" i="30"/>
  <c r="AA21" i="30"/>
  <c r="AA85" i="30"/>
  <c r="AA149" i="30"/>
  <c r="AA14" i="30"/>
  <c r="AA78" i="30"/>
  <c r="AA142" i="30"/>
  <c r="AA139" i="30"/>
  <c r="AA172" i="30"/>
  <c r="AA63" i="30"/>
  <c r="AA87" i="30"/>
  <c r="AA27" i="30"/>
  <c r="AA96" i="30"/>
  <c r="AA83" i="30"/>
  <c r="AA113" i="30"/>
  <c r="AA91" i="30"/>
  <c r="AA125" i="30"/>
  <c r="AA118" i="30"/>
  <c r="AA31" i="30"/>
  <c r="AA58" i="30"/>
  <c r="AA40" i="30"/>
  <c r="AA98" i="30"/>
  <c r="AA57" i="30"/>
  <c r="AA138" i="30"/>
  <c r="AA69" i="30"/>
  <c r="AA62" i="30"/>
  <c r="AA108" i="30"/>
  <c r="AA55" i="30"/>
  <c r="AA119" i="30"/>
  <c r="AA183" i="30"/>
  <c r="AA130" i="30"/>
  <c r="AA115" i="30"/>
  <c r="AA188" i="30"/>
  <c r="AA64" i="30"/>
  <c r="AA128" i="30"/>
  <c r="AA192" i="30"/>
  <c r="AA170" i="30"/>
  <c r="AA187" i="30"/>
  <c r="AA17" i="30"/>
  <c r="AA81" i="30"/>
  <c r="AA145" i="30"/>
  <c r="AA10" i="30"/>
  <c r="AA11" i="30"/>
  <c r="AA28" i="30"/>
  <c r="AA29" i="30"/>
  <c r="AA93" i="30"/>
  <c r="AA157" i="30"/>
  <c r="AA22" i="30"/>
  <c r="AA86" i="30"/>
  <c r="AA150" i="30"/>
  <c r="AA171" i="30"/>
  <c r="AA204" i="30"/>
  <c r="U8" i="20" l="1"/>
  <c r="W8" i="20"/>
  <c r="X8" i="20"/>
  <c r="U9" i="20"/>
  <c r="W9" i="20"/>
  <c r="X9" i="20"/>
  <c r="U10" i="20"/>
  <c r="W10" i="20"/>
  <c r="X10" i="20"/>
  <c r="U11" i="20"/>
  <c r="W11" i="20"/>
  <c r="X11" i="20"/>
  <c r="U12" i="20"/>
  <c r="W12" i="20"/>
  <c r="X12" i="20"/>
  <c r="U13" i="20"/>
  <c r="W13" i="20"/>
  <c r="X13" i="20"/>
  <c r="U14" i="20"/>
  <c r="W14" i="20"/>
  <c r="X14" i="20"/>
  <c r="U15" i="20"/>
  <c r="W15" i="20"/>
  <c r="X15" i="20"/>
  <c r="U16" i="20"/>
  <c r="W16" i="20"/>
  <c r="X16" i="20"/>
  <c r="U17" i="20"/>
  <c r="W17" i="20"/>
  <c r="X17" i="20"/>
  <c r="U18" i="20"/>
  <c r="W18" i="20"/>
  <c r="X18" i="20"/>
  <c r="U19" i="20"/>
  <c r="W19" i="20"/>
  <c r="X19" i="20"/>
  <c r="U20" i="20"/>
  <c r="W20" i="20"/>
  <c r="X20" i="20"/>
  <c r="U21" i="20"/>
  <c r="W21" i="20"/>
  <c r="X21" i="20"/>
  <c r="U22" i="20"/>
  <c r="W22" i="20"/>
  <c r="X22" i="20"/>
  <c r="U23" i="20"/>
  <c r="W23" i="20"/>
  <c r="X23" i="20"/>
  <c r="U24" i="20"/>
  <c r="W24" i="20"/>
  <c r="X24" i="20"/>
  <c r="U25" i="20"/>
  <c r="W25" i="20"/>
  <c r="X25" i="20"/>
  <c r="U26" i="20"/>
  <c r="W26" i="20"/>
  <c r="X26" i="20"/>
  <c r="U27" i="20"/>
  <c r="W27" i="20"/>
  <c r="X27" i="20"/>
  <c r="U28" i="20"/>
  <c r="W28" i="20"/>
  <c r="X28" i="20"/>
  <c r="U29" i="20"/>
  <c r="W29" i="20"/>
  <c r="X29" i="20"/>
  <c r="U30" i="20"/>
  <c r="W30" i="20"/>
  <c r="X30" i="20"/>
  <c r="U31" i="20"/>
  <c r="W31" i="20"/>
  <c r="X31" i="20"/>
  <c r="U32" i="20"/>
  <c r="W32" i="20"/>
  <c r="X32" i="20"/>
  <c r="U33" i="20"/>
  <c r="W33" i="20"/>
  <c r="X33" i="20"/>
  <c r="U34" i="20"/>
  <c r="W34" i="20"/>
  <c r="X34" i="20"/>
  <c r="U35" i="20"/>
  <c r="W35" i="20"/>
  <c r="X35" i="20"/>
  <c r="U36" i="20"/>
  <c r="W36" i="20"/>
  <c r="X36" i="20"/>
  <c r="U37" i="20"/>
  <c r="W37" i="20"/>
  <c r="X37" i="20"/>
  <c r="U38" i="20"/>
  <c r="W38" i="20"/>
  <c r="X38" i="20"/>
  <c r="U39" i="20"/>
  <c r="W39" i="20"/>
  <c r="X39" i="20"/>
  <c r="U40" i="20"/>
  <c r="W40" i="20"/>
  <c r="X40" i="20"/>
  <c r="U41" i="20"/>
  <c r="W41" i="20"/>
  <c r="X41" i="20"/>
  <c r="U42" i="20"/>
  <c r="W42" i="20"/>
  <c r="X42" i="20"/>
  <c r="U43" i="20"/>
  <c r="W43" i="20"/>
  <c r="X43" i="20"/>
  <c r="U44" i="20"/>
  <c r="W44" i="20"/>
  <c r="X44" i="20"/>
  <c r="U45" i="20"/>
  <c r="W45" i="20"/>
  <c r="X45" i="20"/>
  <c r="U46" i="20"/>
  <c r="W46" i="20"/>
  <c r="X46" i="20"/>
  <c r="U47" i="20"/>
  <c r="W47" i="20"/>
  <c r="X47" i="20"/>
  <c r="U48" i="20"/>
  <c r="W48" i="20"/>
  <c r="X48" i="20"/>
  <c r="U49" i="20"/>
  <c r="W49" i="20"/>
  <c r="X49" i="20"/>
  <c r="U50" i="20"/>
  <c r="W50" i="20"/>
  <c r="X50" i="20"/>
  <c r="U51" i="20"/>
  <c r="W51" i="20"/>
  <c r="X51" i="20"/>
  <c r="U52" i="20"/>
  <c r="W52" i="20"/>
  <c r="X52" i="20"/>
  <c r="U53" i="20"/>
  <c r="W53" i="20"/>
  <c r="X53" i="20"/>
  <c r="U54" i="20"/>
  <c r="W54" i="20"/>
  <c r="X54" i="20"/>
  <c r="U55" i="20"/>
  <c r="W55" i="20"/>
  <c r="X55" i="20"/>
  <c r="U56" i="20"/>
  <c r="W56" i="20"/>
  <c r="X56" i="20"/>
  <c r="U57" i="20"/>
  <c r="W57" i="20"/>
  <c r="X57" i="20"/>
  <c r="U58" i="20"/>
  <c r="W58" i="20"/>
  <c r="X58" i="20"/>
  <c r="U59" i="20"/>
  <c r="W59" i="20"/>
  <c r="X59" i="20"/>
  <c r="U60" i="20"/>
  <c r="W60" i="20"/>
  <c r="X60" i="20"/>
  <c r="U61" i="20"/>
  <c r="W61" i="20"/>
  <c r="X61" i="20"/>
  <c r="U62" i="20"/>
  <c r="W62" i="20"/>
  <c r="X62" i="20"/>
  <c r="U63" i="20"/>
  <c r="W63" i="20"/>
  <c r="X63" i="20"/>
  <c r="U64" i="20"/>
  <c r="W64" i="20"/>
  <c r="X64" i="20"/>
  <c r="U65" i="20"/>
  <c r="W65" i="20"/>
  <c r="X65" i="20"/>
  <c r="U66" i="20"/>
  <c r="W66" i="20"/>
  <c r="X66" i="20"/>
  <c r="U67" i="20"/>
  <c r="W67" i="20"/>
  <c r="X67" i="20"/>
  <c r="U68" i="20"/>
  <c r="W68" i="20"/>
  <c r="X68" i="20"/>
  <c r="U69" i="20"/>
  <c r="W69" i="20"/>
  <c r="X69" i="20"/>
  <c r="U70" i="20"/>
  <c r="W70" i="20"/>
  <c r="X70" i="20"/>
  <c r="U71" i="20"/>
  <c r="W71" i="20"/>
  <c r="X71" i="20"/>
  <c r="U72" i="20"/>
  <c r="W72" i="20"/>
  <c r="X72" i="20"/>
  <c r="U73" i="20"/>
  <c r="W73" i="20"/>
  <c r="X73" i="20"/>
  <c r="U74" i="20"/>
  <c r="W74" i="20"/>
  <c r="X74" i="20"/>
  <c r="U75" i="20"/>
  <c r="W75" i="20"/>
  <c r="X75" i="20"/>
  <c r="U76" i="20"/>
  <c r="W76" i="20"/>
  <c r="X76" i="20"/>
  <c r="U77" i="20"/>
  <c r="W77" i="20"/>
  <c r="X77" i="20"/>
  <c r="U78" i="20"/>
  <c r="W78" i="20"/>
  <c r="X78" i="20"/>
  <c r="U79" i="20"/>
  <c r="W79" i="20"/>
  <c r="X79" i="20"/>
  <c r="U80" i="20"/>
  <c r="W80" i="20"/>
  <c r="X80" i="20"/>
  <c r="U81" i="20"/>
  <c r="W81" i="20"/>
  <c r="X81" i="20"/>
  <c r="U82" i="20"/>
  <c r="W82" i="20"/>
  <c r="X82" i="20"/>
  <c r="U83" i="20"/>
  <c r="W83" i="20"/>
  <c r="X83" i="20"/>
  <c r="U84" i="20"/>
  <c r="W84" i="20"/>
  <c r="X84" i="20"/>
  <c r="U85" i="20"/>
  <c r="W85" i="20"/>
  <c r="X85" i="20"/>
  <c r="U86" i="20"/>
  <c r="W86" i="20"/>
  <c r="X86" i="20"/>
  <c r="U87" i="20"/>
  <c r="W87" i="20"/>
  <c r="X87" i="20"/>
  <c r="U88" i="20"/>
  <c r="W88" i="20"/>
  <c r="X88" i="20"/>
  <c r="U89" i="20"/>
  <c r="W89" i="20"/>
  <c r="X89" i="20"/>
  <c r="U90" i="20"/>
  <c r="W90" i="20"/>
  <c r="X90" i="20"/>
  <c r="U91" i="20"/>
  <c r="W91" i="20"/>
  <c r="X91" i="20"/>
  <c r="U92" i="20"/>
  <c r="W92" i="20"/>
  <c r="X92" i="20"/>
  <c r="U93" i="20"/>
  <c r="W93" i="20"/>
  <c r="X93" i="20"/>
  <c r="U94" i="20"/>
  <c r="W94" i="20"/>
  <c r="X94" i="20"/>
  <c r="U95" i="20"/>
  <c r="W95" i="20"/>
  <c r="X95" i="20"/>
  <c r="U96" i="20"/>
  <c r="W96" i="20"/>
  <c r="X96" i="20"/>
  <c r="U97" i="20"/>
  <c r="W97" i="20"/>
  <c r="X97" i="20"/>
  <c r="U98" i="20"/>
  <c r="W98" i="20"/>
  <c r="X98" i="20"/>
  <c r="U99" i="20"/>
  <c r="W99" i="20"/>
  <c r="X99" i="20"/>
  <c r="U100" i="20"/>
  <c r="W100" i="20"/>
  <c r="X100" i="20"/>
  <c r="U101" i="20"/>
  <c r="W101" i="20"/>
  <c r="X101" i="20"/>
  <c r="U102" i="20"/>
  <c r="W102" i="20"/>
  <c r="X102" i="20"/>
  <c r="U103" i="20"/>
  <c r="W103" i="20"/>
  <c r="X103" i="20"/>
  <c r="U104" i="20"/>
  <c r="W104" i="20"/>
  <c r="X104" i="20"/>
  <c r="U105" i="20"/>
  <c r="W105" i="20"/>
  <c r="X105" i="20"/>
  <c r="U106" i="20"/>
  <c r="W106" i="20"/>
  <c r="X106" i="20"/>
  <c r="U107" i="20"/>
  <c r="W107" i="20"/>
  <c r="X107" i="20"/>
  <c r="U108" i="20"/>
  <c r="W108" i="20"/>
  <c r="X108" i="20"/>
  <c r="U109" i="20"/>
  <c r="W109" i="20"/>
  <c r="X109" i="20"/>
  <c r="U110" i="20"/>
  <c r="W110" i="20"/>
  <c r="X110" i="20"/>
  <c r="U111" i="20"/>
  <c r="W111" i="20"/>
  <c r="X111" i="20"/>
  <c r="U112" i="20"/>
  <c r="W112" i="20"/>
  <c r="X112" i="20"/>
  <c r="U113" i="20"/>
  <c r="W113" i="20"/>
  <c r="X113" i="20"/>
  <c r="U114" i="20"/>
  <c r="W114" i="20"/>
  <c r="X114" i="20"/>
  <c r="U115" i="20"/>
  <c r="W115" i="20"/>
  <c r="X115" i="20"/>
  <c r="U116" i="20"/>
  <c r="W116" i="20"/>
  <c r="X116" i="20"/>
  <c r="U117" i="20"/>
  <c r="W117" i="20"/>
  <c r="X117" i="20"/>
  <c r="U118" i="20"/>
  <c r="W118" i="20"/>
  <c r="X118" i="20"/>
  <c r="U119" i="20"/>
  <c r="W119" i="20"/>
  <c r="X119" i="20"/>
  <c r="U120" i="20"/>
  <c r="W120" i="20"/>
  <c r="X120" i="20"/>
  <c r="U121" i="20"/>
  <c r="W121" i="20"/>
  <c r="X121" i="20"/>
  <c r="U122" i="20"/>
  <c r="W122" i="20"/>
  <c r="X122" i="20"/>
  <c r="U123" i="20"/>
  <c r="W123" i="20"/>
  <c r="X123" i="20"/>
  <c r="U124" i="20"/>
  <c r="W124" i="20"/>
  <c r="X124" i="20"/>
  <c r="U125" i="20"/>
  <c r="W125" i="20"/>
  <c r="X125" i="20"/>
  <c r="U126" i="20"/>
  <c r="W126" i="20"/>
  <c r="X126" i="20"/>
  <c r="U127" i="20"/>
  <c r="W127" i="20"/>
  <c r="X127" i="20"/>
  <c r="U128" i="20"/>
  <c r="W128" i="20"/>
  <c r="X128" i="20"/>
  <c r="U129" i="20"/>
  <c r="W129" i="20"/>
  <c r="X129" i="20"/>
  <c r="U130" i="20"/>
  <c r="W130" i="20"/>
  <c r="X130" i="20"/>
  <c r="U131" i="20"/>
  <c r="W131" i="20"/>
  <c r="X131" i="20"/>
  <c r="U132" i="20"/>
  <c r="W132" i="20"/>
  <c r="X132" i="20"/>
  <c r="U133" i="20"/>
  <c r="W133" i="20"/>
  <c r="X133" i="20"/>
  <c r="U134" i="20"/>
  <c r="W134" i="20"/>
  <c r="X134" i="20"/>
  <c r="U135" i="20"/>
  <c r="W135" i="20"/>
  <c r="X135" i="20"/>
  <c r="U136" i="20"/>
  <c r="W136" i="20"/>
  <c r="X136" i="20"/>
  <c r="U137" i="20"/>
  <c r="W137" i="20"/>
  <c r="X137" i="20"/>
  <c r="U138" i="20"/>
  <c r="W138" i="20"/>
  <c r="X138" i="20"/>
  <c r="U139" i="20"/>
  <c r="W139" i="20"/>
  <c r="X139" i="20"/>
  <c r="U140" i="20"/>
  <c r="W140" i="20"/>
  <c r="X140" i="20"/>
  <c r="U141" i="20"/>
  <c r="W141" i="20"/>
  <c r="X141" i="20"/>
  <c r="U142" i="20"/>
  <c r="W142" i="20"/>
  <c r="X142" i="20"/>
  <c r="U143" i="20"/>
  <c r="W143" i="20"/>
  <c r="X143" i="20"/>
  <c r="U144" i="20"/>
  <c r="W144" i="20"/>
  <c r="X144" i="20"/>
  <c r="U145" i="20"/>
  <c r="W145" i="20"/>
  <c r="X145" i="20"/>
  <c r="U146" i="20"/>
  <c r="W146" i="20"/>
  <c r="X146" i="20"/>
  <c r="U147" i="20"/>
  <c r="W147" i="20"/>
  <c r="X147" i="20"/>
  <c r="U148" i="20"/>
  <c r="W148" i="20"/>
  <c r="X148" i="20"/>
  <c r="U149" i="20"/>
  <c r="W149" i="20"/>
  <c r="X149" i="20"/>
  <c r="U150" i="20"/>
  <c r="W150" i="20"/>
  <c r="X150" i="20"/>
  <c r="U151" i="20"/>
  <c r="W151" i="20"/>
  <c r="X151" i="20"/>
  <c r="U152" i="20"/>
  <c r="W152" i="20"/>
  <c r="X152" i="20"/>
  <c r="U153" i="20"/>
  <c r="W153" i="20"/>
  <c r="X153" i="20"/>
  <c r="U154" i="20"/>
  <c r="W154" i="20"/>
  <c r="X154" i="20"/>
  <c r="U155" i="20"/>
  <c r="W155" i="20"/>
  <c r="X155" i="20"/>
  <c r="U156" i="20"/>
  <c r="W156" i="20"/>
  <c r="X156" i="20"/>
  <c r="U157" i="20"/>
  <c r="W157" i="20"/>
  <c r="X157" i="20"/>
  <c r="U158" i="20"/>
  <c r="W158" i="20"/>
  <c r="X158" i="20"/>
  <c r="U159" i="20"/>
  <c r="W159" i="20"/>
  <c r="X159" i="20"/>
  <c r="U160" i="20"/>
  <c r="W160" i="20"/>
  <c r="X160" i="20"/>
  <c r="U161" i="20"/>
  <c r="W161" i="20"/>
  <c r="X161" i="20"/>
  <c r="U162" i="20"/>
  <c r="W162" i="20"/>
  <c r="X162" i="20"/>
  <c r="U163" i="20"/>
  <c r="W163" i="20"/>
  <c r="X163" i="20"/>
  <c r="U164" i="20"/>
  <c r="W164" i="20"/>
  <c r="X164" i="20"/>
  <c r="U165" i="20"/>
  <c r="W165" i="20"/>
  <c r="X165" i="20"/>
  <c r="U166" i="20"/>
  <c r="W166" i="20"/>
  <c r="X166" i="20"/>
  <c r="U167" i="20"/>
  <c r="W167" i="20"/>
  <c r="X167" i="20"/>
  <c r="U168" i="20"/>
  <c r="W168" i="20"/>
  <c r="X168" i="20"/>
  <c r="U169" i="20"/>
  <c r="W169" i="20"/>
  <c r="X169" i="20"/>
  <c r="U170" i="20"/>
  <c r="W170" i="20"/>
  <c r="X170" i="20"/>
  <c r="U171" i="20"/>
  <c r="W171" i="20"/>
  <c r="X171" i="20"/>
  <c r="U172" i="20"/>
  <c r="W172" i="20"/>
  <c r="X172" i="20"/>
  <c r="U173" i="20"/>
  <c r="W173" i="20"/>
  <c r="X173" i="20"/>
  <c r="U174" i="20"/>
  <c r="W174" i="20"/>
  <c r="X174" i="20"/>
  <c r="U175" i="20"/>
  <c r="W175" i="20"/>
  <c r="X175" i="20"/>
  <c r="U176" i="20"/>
  <c r="W176" i="20"/>
  <c r="X176" i="20"/>
  <c r="U177" i="20"/>
  <c r="W177" i="20"/>
  <c r="X177" i="20"/>
  <c r="U178" i="20"/>
  <c r="W178" i="20"/>
  <c r="X178" i="20"/>
  <c r="U179" i="20"/>
  <c r="W179" i="20"/>
  <c r="X179" i="20"/>
  <c r="U180" i="20"/>
  <c r="W180" i="20"/>
  <c r="X180" i="20"/>
  <c r="U181" i="20"/>
  <c r="W181" i="20"/>
  <c r="X181" i="20"/>
  <c r="U182" i="20"/>
  <c r="W182" i="20"/>
  <c r="X182" i="20"/>
  <c r="U183" i="20"/>
  <c r="W183" i="20"/>
  <c r="X183" i="20"/>
  <c r="U184" i="20"/>
  <c r="W184" i="20"/>
  <c r="X184" i="20"/>
  <c r="U185" i="20"/>
  <c r="W185" i="20"/>
  <c r="X185" i="20"/>
  <c r="U186" i="20"/>
  <c r="W186" i="20"/>
  <c r="X186" i="20"/>
  <c r="U187" i="20"/>
  <c r="W187" i="20"/>
  <c r="X187" i="20"/>
  <c r="U188" i="20"/>
  <c r="W188" i="20"/>
  <c r="X188" i="20"/>
  <c r="U189" i="20"/>
  <c r="W189" i="20"/>
  <c r="X189" i="20"/>
  <c r="U190" i="20"/>
  <c r="W190" i="20"/>
  <c r="X190" i="20"/>
  <c r="U191" i="20"/>
  <c r="W191" i="20"/>
  <c r="X191" i="20"/>
  <c r="U192" i="20"/>
  <c r="W192" i="20"/>
  <c r="X192" i="20"/>
  <c r="U193" i="20"/>
  <c r="W193" i="20"/>
  <c r="X193" i="20"/>
  <c r="U194" i="20"/>
  <c r="W194" i="20"/>
  <c r="X194" i="20"/>
  <c r="U195" i="20"/>
  <c r="W195" i="20"/>
  <c r="X195" i="20"/>
  <c r="U196" i="20"/>
  <c r="W196" i="20"/>
  <c r="X196" i="20"/>
  <c r="U197" i="20"/>
  <c r="W197" i="20"/>
  <c r="X197" i="20"/>
  <c r="U198" i="20"/>
  <c r="W198" i="20"/>
  <c r="X198" i="20"/>
  <c r="U199" i="20"/>
  <c r="W199" i="20"/>
  <c r="X199" i="20"/>
  <c r="U200" i="20"/>
  <c r="W200" i="20"/>
  <c r="X200" i="20"/>
  <c r="U201" i="20"/>
  <c r="W201" i="20"/>
  <c r="X201" i="20"/>
  <c r="U202" i="20"/>
  <c r="W202" i="20"/>
  <c r="X202" i="20"/>
  <c r="U203" i="20"/>
  <c r="W203" i="20"/>
  <c r="X203" i="20"/>
  <c r="U204" i="20"/>
  <c r="W204" i="20"/>
  <c r="X204" i="20"/>
  <c r="U205" i="20"/>
  <c r="W205" i="20"/>
  <c r="X205" i="20"/>
  <c r="U206" i="20"/>
  <c r="W206" i="20"/>
  <c r="X206" i="20"/>
  <c r="X7" i="20"/>
  <c r="W7" i="20"/>
  <c r="U7" i="20"/>
  <c r="T2" i="20"/>
  <c r="T3" i="20"/>
  <c r="R3" i="20"/>
  <c r="R2" i="20"/>
  <c r="X2" i="20" l="1"/>
  <c r="U3" i="20"/>
  <c r="X3" i="20"/>
  <c r="U2" i="20"/>
  <c r="AB7" i="30"/>
  <c r="AB8" i="30"/>
  <c r="AB9" i="30"/>
  <c r="AB10" i="30"/>
  <c r="AB11" i="30"/>
  <c r="AB12" i="30"/>
  <c r="AB13" i="30"/>
  <c r="AB14" i="30"/>
  <c r="AB15" i="30"/>
  <c r="AB16" i="30"/>
  <c r="AB17" i="30"/>
  <c r="AB18" i="30"/>
  <c r="AB19" i="30"/>
  <c r="AB20" i="30"/>
  <c r="AB21" i="30"/>
  <c r="AB22" i="30"/>
  <c r="AB23" i="30"/>
  <c r="AB24" i="30"/>
  <c r="AB25" i="30"/>
  <c r="AB26" i="30"/>
  <c r="AB27" i="30"/>
  <c r="AB28" i="30"/>
  <c r="AB29" i="30"/>
  <c r="AB30" i="30"/>
  <c r="AB31" i="30"/>
  <c r="AB32" i="30"/>
  <c r="AB33" i="30"/>
  <c r="AB34" i="30"/>
  <c r="AB35" i="30"/>
  <c r="AB36" i="30"/>
  <c r="AB37" i="30"/>
  <c r="AB38" i="30"/>
  <c r="AB39" i="30"/>
  <c r="AB40" i="30"/>
  <c r="AB41" i="30"/>
  <c r="AB42" i="30"/>
  <c r="AB43" i="30"/>
  <c r="AB44" i="30"/>
  <c r="AB45" i="30"/>
  <c r="AB46" i="30"/>
  <c r="AB47" i="30"/>
  <c r="AB48" i="30"/>
  <c r="AB49" i="30"/>
  <c r="AB50" i="30"/>
  <c r="AB51" i="30"/>
  <c r="AB52" i="30"/>
  <c r="AB53" i="30"/>
  <c r="AB54" i="30"/>
  <c r="AB55" i="30"/>
  <c r="AB56" i="30"/>
  <c r="AB57" i="30"/>
  <c r="AB58" i="30"/>
  <c r="AB59" i="30"/>
  <c r="AB60" i="30"/>
  <c r="AB61" i="30"/>
  <c r="AB62" i="30"/>
  <c r="AB63" i="30"/>
  <c r="AB64" i="30"/>
  <c r="AB65" i="30"/>
  <c r="AB66" i="30"/>
  <c r="AB67" i="30"/>
  <c r="AB68" i="30"/>
  <c r="AB69" i="30"/>
  <c r="AB70" i="30"/>
  <c r="AB71" i="30"/>
  <c r="AB72" i="30"/>
  <c r="AB73" i="30"/>
  <c r="AB74" i="30"/>
  <c r="AB75" i="30"/>
  <c r="AB76" i="30"/>
  <c r="AB77" i="30"/>
  <c r="AB78" i="30"/>
  <c r="AB79" i="30"/>
  <c r="AB80" i="30"/>
  <c r="AB81" i="30"/>
  <c r="AB82" i="30"/>
  <c r="AB83" i="30"/>
  <c r="AB84" i="30"/>
  <c r="AB85" i="30"/>
  <c r="AB86" i="30"/>
  <c r="AB87" i="30"/>
  <c r="AB88" i="30"/>
  <c r="AB89" i="30"/>
  <c r="AB90" i="30"/>
  <c r="AB91" i="30"/>
  <c r="AB92" i="30"/>
  <c r="AB93" i="30"/>
  <c r="AB94" i="30"/>
  <c r="AB95" i="30"/>
  <c r="AB96" i="30"/>
  <c r="AB97" i="30"/>
  <c r="AB98" i="30"/>
  <c r="AB99" i="30"/>
  <c r="AB100" i="30"/>
  <c r="AB101" i="30"/>
  <c r="AB102" i="30"/>
  <c r="AB103" i="30"/>
  <c r="AB104" i="30"/>
  <c r="AB105" i="30"/>
  <c r="AB106" i="30"/>
  <c r="AB107" i="30"/>
  <c r="AB108" i="30"/>
  <c r="AB109" i="30"/>
  <c r="AB110" i="30"/>
  <c r="AB111" i="30"/>
  <c r="AB112" i="30"/>
  <c r="AB113" i="30"/>
  <c r="AB114" i="30"/>
  <c r="AB115" i="30"/>
  <c r="AB116" i="30"/>
  <c r="AB117" i="30"/>
  <c r="AB118" i="30"/>
  <c r="AB119" i="30"/>
  <c r="AB120" i="30"/>
  <c r="AB121" i="30"/>
  <c r="AB122" i="30"/>
  <c r="AB123" i="30"/>
  <c r="AB124" i="30"/>
  <c r="AB125" i="30"/>
  <c r="AB126" i="30"/>
  <c r="AB127" i="30"/>
  <c r="AB128" i="30"/>
  <c r="AB129" i="30"/>
  <c r="AB130" i="30"/>
  <c r="AB131" i="30"/>
  <c r="AB132" i="30"/>
  <c r="AB133" i="30"/>
  <c r="AB134" i="30"/>
  <c r="AB135" i="30"/>
  <c r="AB136" i="30"/>
  <c r="AB137" i="30"/>
  <c r="AB138" i="30"/>
  <c r="AB139" i="30"/>
  <c r="AB140" i="30"/>
  <c r="AB141" i="30"/>
  <c r="AB142" i="30"/>
  <c r="AB143" i="30"/>
  <c r="AB144" i="30"/>
  <c r="AB145" i="30"/>
  <c r="AB146" i="30"/>
  <c r="AB147" i="30"/>
  <c r="AB148" i="30"/>
  <c r="AB149" i="30"/>
  <c r="AB150" i="30"/>
  <c r="AB151" i="30"/>
  <c r="AB152" i="30"/>
  <c r="AB153" i="30"/>
  <c r="AB154" i="30"/>
  <c r="AB155" i="30"/>
  <c r="AB156" i="30"/>
  <c r="AB157" i="30"/>
  <c r="AB158" i="30"/>
  <c r="AB159" i="30"/>
  <c r="AB160" i="30"/>
  <c r="AB161" i="30"/>
  <c r="AB162" i="30"/>
  <c r="AB163" i="30"/>
  <c r="AB164" i="30"/>
  <c r="AB165" i="30"/>
  <c r="AB166" i="30"/>
  <c r="AB167" i="30"/>
  <c r="AB168" i="30"/>
  <c r="AB169" i="30"/>
  <c r="AB170" i="30"/>
  <c r="AB171" i="30"/>
  <c r="AB172" i="30"/>
  <c r="AB173" i="30"/>
  <c r="AB174" i="30"/>
  <c r="AB175" i="30"/>
  <c r="AB176" i="30"/>
  <c r="AB177" i="30"/>
  <c r="AB178" i="30"/>
  <c r="AB179" i="30"/>
  <c r="AB180" i="30"/>
  <c r="AB181" i="30"/>
  <c r="AB182" i="30"/>
  <c r="AB183" i="30"/>
  <c r="AB184" i="30"/>
  <c r="AB185" i="30"/>
  <c r="AB186" i="30"/>
  <c r="AB187" i="30"/>
  <c r="AB188" i="30"/>
  <c r="AB189" i="30"/>
  <c r="AB190" i="30"/>
  <c r="AB191" i="30"/>
  <c r="AB192" i="30"/>
  <c r="AB193" i="30"/>
  <c r="AB194" i="30"/>
  <c r="AB195" i="30"/>
  <c r="AB196" i="30"/>
  <c r="AB197" i="30"/>
  <c r="AB198" i="30"/>
  <c r="AB199" i="30"/>
  <c r="AB200" i="30"/>
  <c r="AB201" i="30"/>
  <c r="AB202" i="30"/>
  <c r="AB203" i="30"/>
  <c r="AB204" i="30"/>
  <c r="AB205" i="3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5" i="20"/>
  <c r="S66" i="20"/>
  <c r="S67" i="20"/>
  <c r="S68" i="20"/>
  <c r="S69" i="20"/>
  <c r="S70" i="20"/>
  <c r="S71" i="20"/>
  <c r="S72" i="20"/>
  <c r="S73" i="20"/>
  <c r="S74" i="20"/>
  <c r="S75" i="20"/>
  <c r="S76" i="20"/>
  <c r="S77" i="20"/>
  <c r="S78" i="20"/>
  <c r="S79" i="20"/>
  <c r="S80" i="20"/>
  <c r="S81" i="20"/>
  <c r="S82" i="20"/>
  <c r="S83" i="20"/>
  <c r="S84" i="20"/>
  <c r="S85" i="20"/>
  <c r="S86" i="20"/>
  <c r="S87" i="20"/>
  <c r="S88" i="20"/>
  <c r="S89" i="20"/>
  <c r="S90" i="20"/>
  <c r="S91" i="20"/>
  <c r="S92" i="20"/>
  <c r="S93" i="20"/>
  <c r="S94" i="20"/>
  <c r="S95" i="20"/>
  <c r="S96" i="20"/>
  <c r="S97" i="20"/>
  <c r="S98" i="20"/>
  <c r="S99" i="20"/>
  <c r="S100" i="20"/>
  <c r="S101" i="20"/>
  <c r="S102" i="20"/>
  <c r="S103" i="20"/>
  <c r="S104" i="20"/>
  <c r="S105" i="20"/>
  <c r="S106" i="20"/>
  <c r="S107" i="20"/>
  <c r="S108" i="20"/>
  <c r="S109" i="20"/>
  <c r="S110" i="20"/>
  <c r="S111" i="20"/>
  <c r="S112" i="20"/>
  <c r="S113" i="20"/>
  <c r="S114" i="20"/>
  <c r="S115" i="20"/>
  <c r="S116" i="20"/>
  <c r="S117" i="20"/>
  <c r="S118" i="20"/>
  <c r="S119" i="20"/>
  <c r="S120" i="20"/>
  <c r="S121" i="20"/>
  <c r="S122" i="20"/>
  <c r="S123" i="20"/>
  <c r="S124" i="20"/>
  <c r="S125" i="20"/>
  <c r="S126" i="20"/>
  <c r="S127" i="20"/>
  <c r="S128" i="20"/>
  <c r="S129" i="20"/>
  <c r="S130" i="20"/>
  <c r="S131" i="20"/>
  <c r="S132" i="20"/>
  <c r="S133" i="20"/>
  <c r="S7" i="20"/>
  <c r="S206" i="20"/>
  <c r="S205" i="20"/>
  <c r="S204" i="20"/>
  <c r="S203" i="20"/>
  <c r="S202" i="20"/>
  <c r="S201" i="20"/>
  <c r="S200" i="20"/>
  <c r="S199" i="20"/>
  <c r="S198" i="20"/>
  <c r="S197" i="20"/>
  <c r="S196" i="20"/>
  <c r="S195" i="20"/>
  <c r="S194" i="20"/>
  <c r="S193" i="20"/>
  <c r="S192" i="20"/>
  <c r="S191" i="20"/>
  <c r="S190" i="20"/>
  <c r="S189" i="20"/>
  <c r="S188" i="20"/>
  <c r="S187" i="20"/>
  <c r="S186" i="20"/>
  <c r="S185" i="20"/>
  <c r="S184" i="20"/>
  <c r="S183" i="20"/>
  <c r="S182" i="20"/>
  <c r="S181" i="20"/>
  <c r="S180" i="20"/>
  <c r="S179" i="20"/>
  <c r="S178" i="20"/>
  <c r="S177" i="20"/>
  <c r="S176" i="20"/>
  <c r="S175" i="20"/>
  <c r="S174" i="20"/>
  <c r="S173" i="20"/>
  <c r="S172" i="20"/>
  <c r="S171" i="20"/>
  <c r="S170" i="20"/>
  <c r="S169" i="20"/>
  <c r="S168" i="20"/>
  <c r="S167" i="20"/>
  <c r="S166" i="20"/>
  <c r="S165" i="20"/>
  <c r="S164" i="20"/>
  <c r="S163" i="20"/>
  <c r="S162" i="20"/>
  <c r="S161" i="20"/>
  <c r="S160" i="20"/>
  <c r="S159" i="20"/>
  <c r="S158" i="20"/>
  <c r="S157" i="20"/>
  <c r="S156" i="20"/>
  <c r="S155" i="20"/>
  <c r="S154" i="20"/>
  <c r="S153" i="20"/>
  <c r="S152" i="20"/>
  <c r="S151" i="20"/>
  <c r="S150" i="20"/>
  <c r="S149" i="20"/>
  <c r="S148" i="20"/>
  <c r="S147" i="20"/>
  <c r="S146" i="20"/>
  <c r="S145" i="20"/>
  <c r="S144" i="20"/>
  <c r="S143" i="20"/>
  <c r="S142" i="20"/>
  <c r="S141" i="20"/>
  <c r="S140" i="20"/>
  <c r="S139" i="20"/>
  <c r="S138" i="20"/>
  <c r="S137" i="20"/>
  <c r="S136" i="20"/>
  <c r="S135" i="20"/>
  <c r="S134" i="20"/>
  <c r="Y8" i="20"/>
  <c r="Y9" i="20"/>
  <c r="Y10" i="20"/>
  <c r="Y11" i="20"/>
  <c r="Y12" i="20"/>
  <c r="Y13" i="20"/>
  <c r="Y14" i="20"/>
  <c r="Y15" i="20"/>
  <c r="Y16" i="20"/>
  <c r="Y17" i="20"/>
  <c r="Y18" i="20"/>
  <c r="Y19" i="20"/>
  <c r="Y20" i="20"/>
  <c r="Y21" i="20"/>
  <c r="Y22" i="20"/>
  <c r="Y23" i="20"/>
  <c r="Y24" i="20"/>
  <c r="Y25" i="20"/>
  <c r="Y26" i="20"/>
  <c r="Y27" i="20"/>
  <c r="Y28" i="20"/>
  <c r="Y29" i="20"/>
  <c r="Y30" i="20"/>
  <c r="Y31" i="20"/>
  <c r="Y32" i="20"/>
  <c r="Y33" i="20"/>
  <c r="Y34" i="20"/>
  <c r="Y35" i="20"/>
  <c r="Y36" i="20"/>
  <c r="Y37" i="20"/>
  <c r="Y38" i="20"/>
  <c r="Y39" i="20"/>
  <c r="Y40" i="20"/>
  <c r="Y41" i="20"/>
  <c r="Y42" i="20"/>
  <c r="Y43" i="20"/>
  <c r="Y44" i="20"/>
  <c r="Y45" i="20"/>
  <c r="Y46" i="20"/>
  <c r="Y47" i="20"/>
  <c r="Y48" i="20"/>
  <c r="Y49" i="20"/>
  <c r="Y50" i="20"/>
  <c r="Y51" i="20"/>
  <c r="Y52" i="20"/>
  <c r="Y53" i="20"/>
  <c r="Y54" i="20"/>
  <c r="Y55" i="20"/>
  <c r="Y56" i="20"/>
  <c r="Y57" i="20"/>
  <c r="Y58" i="20"/>
  <c r="Y59" i="20"/>
  <c r="Y60" i="20"/>
  <c r="Y61" i="20"/>
  <c r="Y62" i="20"/>
  <c r="Y63" i="20"/>
  <c r="Y64" i="20"/>
  <c r="Y65" i="20"/>
  <c r="Y66" i="20"/>
  <c r="Y67" i="20"/>
  <c r="Y68" i="20"/>
  <c r="Y69" i="20"/>
  <c r="Y70" i="20"/>
  <c r="Y71" i="20"/>
  <c r="Y72" i="20"/>
  <c r="Y73" i="20"/>
  <c r="Y74" i="20"/>
  <c r="Y75" i="20"/>
  <c r="Y76" i="20"/>
  <c r="Y77" i="20"/>
  <c r="Y78" i="20"/>
  <c r="Y79" i="20"/>
  <c r="Y80" i="20"/>
  <c r="Y81" i="20"/>
  <c r="Y82" i="20"/>
  <c r="Y83" i="20"/>
  <c r="Y84" i="20"/>
  <c r="Y85" i="20"/>
  <c r="Y86" i="20"/>
  <c r="Y87" i="20"/>
  <c r="Y88" i="20"/>
  <c r="Y89" i="20"/>
  <c r="Y90" i="20"/>
  <c r="Y91" i="20"/>
  <c r="Y92" i="20"/>
  <c r="Y93" i="20"/>
  <c r="Y94" i="20"/>
  <c r="Y95" i="20"/>
  <c r="Y96" i="20"/>
  <c r="Y97" i="20"/>
  <c r="Y98" i="20"/>
  <c r="Y99" i="20"/>
  <c r="Y100" i="20"/>
  <c r="Y101" i="20"/>
  <c r="Y102" i="20"/>
  <c r="Y103" i="20"/>
  <c r="Y104" i="20"/>
  <c r="Y105" i="20"/>
  <c r="Y106" i="20"/>
  <c r="Y107" i="20"/>
  <c r="Y108" i="20"/>
  <c r="Y109" i="20"/>
  <c r="Y110" i="20"/>
  <c r="Y111" i="20"/>
  <c r="Y112" i="20"/>
  <c r="Y113" i="20"/>
  <c r="Y114" i="20"/>
  <c r="Y115" i="20"/>
  <c r="Y116" i="20"/>
  <c r="Y117" i="20"/>
  <c r="Y118" i="20"/>
  <c r="Y119" i="20"/>
  <c r="Y120" i="20"/>
  <c r="Y121" i="20"/>
  <c r="Y122" i="20"/>
  <c r="Y123" i="20"/>
  <c r="Y124" i="20"/>
  <c r="Y125" i="20"/>
  <c r="Y126" i="20"/>
  <c r="Y127" i="20"/>
  <c r="Y128" i="20"/>
  <c r="Y129" i="20"/>
  <c r="Y130" i="20"/>
  <c r="Y131" i="20"/>
  <c r="Y132" i="20"/>
  <c r="Y133" i="20"/>
  <c r="Y134" i="20"/>
  <c r="Y135" i="20"/>
  <c r="Y136" i="20"/>
  <c r="Y137" i="20"/>
  <c r="Y138" i="20"/>
  <c r="Y139" i="20"/>
  <c r="Y140" i="20"/>
  <c r="Y141" i="20"/>
  <c r="Y142" i="20"/>
  <c r="Y143" i="20"/>
  <c r="Y144" i="20"/>
  <c r="Y145" i="20"/>
  <c r="Y146" i="20"/>
  <c r="Y147" i="20"/>
  <c r="Y148" i="20"/>
  <c r="Y149" i="20"/>
  <c r="Y150" i="20"/>
  <c r="Y151" i="20"/>
  <c r="Y152" i="20"/>
  <c r="Y153" i="20"/>
  <c r="Y154" i="20"/>
  <c r="Y155" i="20"/>
  <c r="Y156" i="20"/>
  <c r="Y157" i="20"/>
  <c r="Y158" i="20"/>
  <c r="Y159" i="20"/>
  <c r="Y160" i="20"/>
  <c r="Y161" i="20"/>
  <c r="Y162" i="20"/>
  <c r="Y163" i="20"/>
  <c r="Y164" i="20"/>
  <c r="Y165" i="20"/>
  <c r="Y166" i="20"/>
  <c r="Y167" i="20"/>
  <c r="Y168" i="20"/>
  <c r="Y169" i="20"/>
  <c r="Y170" i="20"/>
  <c r="Y171" i="20"/>
  <c r="Y172" i="20"/>
  <c r="Y173" i="20"/>
  <c r="Y174" i="20"/>
  <c r="Y175" i="20"/>
  <c r="Y176" i="20"/>
  <c r="Y177" i="20"/>
  <c r="Y178" i="20"/>
  <c r="Y179" i="20"/>
  <c r="Y180" i="20"/>
  <c r="Y181" i="20"/>
  <c r="Y182" i="20"/>
  <c r="Y183" i="20"/>
  <c r="Y184" i="20"/>
  <c r="Y185" i="20"/>
  <c r="Y186" i="20"/>
  <c r="Y187" i="20"/>
  <c r="Y188" i="20"/>
  <c r="Y189" i="20"/>
  <c r="Y190" i="20"/>
  <c r="Y191" i="20"/>
  <c r="Y192" i="20"/>
  <c r="Y193" i="20"/>
  <c r="Y194" i="20"/>
  <c r="Y195" i="20"/>
  <c r="Y196" i="20"/>
  <c r="Y197" i="20"/>
  <c r="Y198" i="20"/>
  <c r="Y199" i="20"/>
  <c r="Y200" i="20"/>
  <c r="Y201" i="20"/>
  <c r="Y202" i="20"/>
  <c r="Y203" i="20"/>
  <c r="Y204" i="20"/>
  <c r="Y205" i="20"/>
  <c r="Y206" i="20"/>
  <c r="Y7" i="20"/>
  <c r="G5" i="22"/>
  <c r="I5" i="22" s="1"/>
  <c r="F5" i="22"/>
  <c r="E5" i="22"/>
  <c r="D5" i="22"/>
  <c r="E9" i="21"/>
  <c r="F9" i="21" s="1"/>
  <c r="D212" i="18"/>
  <c r="C212" i="18"/>
  <c r="B212" i="18"/>
  <c r="D211" i="18"/>
  <c r="C211" i="18"/>
  <c r="B211" i="18"/>
  <c r="D210" i="18"/>
  <c r="C210" i="18"/>
  <c r="B210" i="18"/>
  <c r="D209" i="18"/>
  <c r="C209" i="18"/>
  <c r="B209" i="18"/>
  <c r="D208" i="18"/>
  <c r="C208" i="18"/>
  <c r="B208" i="18"/>
  <c r="F1" i="18"/>
  <c r="E1" i="18"/>
  <c r="C206" i="13"/>
  <c r="D206" i="13"/>
  <c r="B206" i="13"/>
  <c r="E7" i="13"/>
  <c r="F7" i="13"/>
  <c r="E8" i="13"/>
  <c r="F8" i="13"/>
  <c r="G8" i="13" s="1"/>
  <c r="E9" i="13"/>
  <c r="F9" i="13"/>
  <c r="E10" i="13"/>
  <c r="F10" i="13"/>
  <c r="E11" i="13"/>
  <c r="F11" i="13"/>
  <c r="E12" i="13"/>
  <c r="F12" i="13"/>
  <c r="G12" i="13" s="1"/>
  <c r="E13" i="13"/>
  <c r="F13" i="13"/>
  <c r="E14" i="13"/>
  <c r="F14" i="13"/>
  <c r="G14" i="13" s="1"/>
  <c r="E15" i="13"/>
  <c r="F15" i="13"/>
  <c r="E16" i="13"/>
  <c r="F16" i="13"/>
  <c r="E17" i="13"/>
  <c r="F17" i="13"/>
  <c r="E18" i="13"/>
  <c r="F18" i="13"/>
  <c r="E19" i="13"/>
  <c r="F19" i="13"/>
  <c r="E20" i="13"/>
  <c r="F20" i="13"/>
  <c r="E21" i="13"/>
  <c r="F21" i="13"/>
  <c r="E22" i="13"/>
  <c r="F22" i="13"/>
  <c r="G22" i="13" s="1"/>
  <c r="E23" i="13"/>
  <c r="F23" i="13"/>
  <c r="E24" i="13"/>
  <c r="F24" i="13"/>
  <c r="E25" i="13"/>
  <c r="F25" i="13"/>
  <c r="E26" i="13"/>
  <c r="F26" i="13"/>
  <c r="E27" i="13"/>
  <c r="F27" i="13"/>
  <c r="E28" i="13"/>
  <c r="F28" i="13"/>
  <c r="E29" i="13"/>
  <c r="F29" i="13"/>
  <c r="E30" i="13"/>
  <c r="F30" i="13"/>
  <c r="E31" i="13"/>
  <c r="F31" i="13"/>
  <c r="E32" i="13"/>
  <c r="F32" i="13"/>
  <c r="E33" i="13"/>
  <c r="F33" i="13"/>
  <c r="E34" i="13"/>
  <c r="F34" i="13"/>
  <c r="E35" i="13"/>
  <c r="F35" i="13"/>
  <c r="E36" i="13"/>
  <c r="F36" i="13"/>
  <c r="E37" i="13"/>
  <c r="F37" i="13"/>
  <c r="E38" i="13"/>
  <c r="F38" i="13"/>
  <c r="E39" i="13"/>
  <c r="F39" i="13"/>
  <c r="E40" i="13"/>
  <c r="F40" i="13"/>
  <c r="E41" i="13"/>
  <c r="F41" i="13"/>
  <c r="E42" i="13"/>
  <c r="F42" i="13"/>
  <c r="E43" i="13"/>
  <c r="F43" i="13"/>
  <c r="E44" i="13"/>
  <c r="F44" i="13"/>
  <c r="E45" i="13"/>
  <c r="F45" i="13"/>
  <c r="E46" i="13"/>
  <c r="F46" i="13"/>
  <c r="E47" i="13"/>
  <c r="F47" i="13"/>
  <c r="E48" i="13"/>
  <c r="F48" i="13"/>
  <c r="E49" i="13"/>
  <c r="F49" i="13"/>
  <c r="E50" i="13"/>
  <c r="F50" i="13"/>
  <c r="E51" i="13"/>
  <c r="F51" i="13"/>
  <c r="E52" i="13"/>
  <c r="F52" i="13"/>
  <c r="E53" i="13"/>
  <c r="F53" i="13"/>
  <c r="E54" i="13"/>
  <c r="F54" i="13"/>
  <c r="E55" i="13"/>
  <c r="F55" i="13"/>
  <c r="E56" i="13"/>
  <c r="F56" i="13"/>
  <c r="E57" i="13"/>
  <c r="F57" i="13"/>
  <c r="E58" i="13"/>
  <c r="F58" i="13"/>
  <c r="E59" i="13"/>
  <c r="F59" i="13"/>
  <c r="E60" i="13"/>
  <c r="F60" i="13"/>
  <c r="E61" i="13"/>
  <c r="F61" i="13"/>
  <c r="E62" i="13"/>
  <c r="F62" i="13"/>
  <c r="E63" i="13"/>
  <c r="F63" i="13"/>
  <c r="E64" i="13"/>
  <c r="F64" i="13"/>
  <c r="E65" i="13"/>
  <c r="F65" i="13"/>
  <c r="E66" i="13"/>
  <c r="F66" i="13"/>
  <c r="E67" i="13"/>
  <c r="F67" i="13"/>
  <c r="E68" i="13"/>
  <c r="F68" i="13"/>
  <c r="E69" i="13"/>
  <c r="F69" i="13"/>
  <c r="E70" i="13"/>
  <c r="F70" i="13"/>
  <c r="E71" i="13"/>
  <c r="F71" i="13"/>
  <c r="E72" i="13"/>
  <c r="F72" i="13"/>
  <c r="E73" i="13"/>
  <c r="F73" i="13"/>
  <c r="E74" i="13"/>
  <c r="F74" i="13"/>
  <c r="E75" i="13"/>
  <c r="F75" i="13"/>
  <c r="E76" i="13"/>
  <c r="F76" i="13"/>
  <c r="E77" i="13"/>
  <c r="F77" i="13"/>
  <c r="E78" i="13"/>
  <c r="F78" i="13"/>
  <c r="E79" i="13"/>
  <c r="F79" i="13"/>
  <c r="G79" i="13" s="1"/>
  <c r="E80" i="13"/>
  <c r="F80" i="13"/>
  <c r="E81" i="13"/>
  <c r="F81" i="13"/>
  <c r="E82" i="13"/>
  <c r="F82" i="13"/>
  <c r="E83" i="13"/>
  <c r="F83" i="13"/>
  <c r="E84" i="13"/>
  <c r="F84" i="13"/>
  <c r="E85" i="13"/>
  <c r="F85" i="13"/>
  <c r="E86" i="13"/>
  <c r="F86" i="13"/>
  <c r="E87" i="13"/>
  <c r="F87" i="13"/>
  <c r="E88" i="13"/>
  <c r="F88" i="13"/>
  <c r="E89" i="13"/>
  <c r="F89" i="13"/>
  <c r="E90" i="13"/>
  <c r="F90" i="13"/>
  <c r="E91" i="13"/>
  <c r="F91" i="13"/>
  <c r="E92" i="13"/>
  <c r="F92" i="13"/>
  <c r="E93" i="13"/>
  <c r="F93" i="13"/>
  <c r="E286" i="13"/>
  <c r="E94" i="13" s="1"/>
  <c r="F286" i="13"/>
  <c r="F94" i="13" s="1"/>
  <c r="E95" i="13"/>
  <c r="F95" i="13"/>
  <c r="E96" i="13"/>
  <c r="F96" i="13"/>
  <c r="E97" i="13"/>
  <c r="F97" i="13"/>
  <c r="E98" i="13"/>
  <c r="F98" i="13"/>
  <c r="E99" i="13"/>
  <c r="F99" i="13"/>
  <c r="E100" i="13"/>
  <c r="F100" i="13"/>
  <c r="E101" i="13"/>
  <c r="F101" i="13"/>
  <c r="E102" i="13"/>
  <c r="F102" i="13"/>
  <c r="E103" i="13"/>
  <c r="F103" i="13"/>
  <c r="E104" i="13"/>
  <c r="F104" i="13"/>
  <c r="E105" i="13"/>
  <c r="F105" i="13"/>
  <c r="E106" i="13"/>
  <c r="F106" i="13"/>
  <c r="E107" i="13"/>
  <c r="F107" i="13"/>
  <c r="E108" i="13"/>
  <c r="F108" i="13"/>
  <c r="E109" i="13"/>
  <c r="F109" i="13"/>
  <c r="E110" i="13"/>
  <c r="F110" i="13"/>
  <c r="E111" i="13"/>
  <c r="F111" i="13"/>
  <c r="G111" i="13" s="1"/>
  <c r="E112" i="13"/>
  <c r="F112" i="13"/>
  <c r="E113" i="13"/>
  <c r="F113" i="13"/>
  <c r="E114" i="13"/>
  <c r="F114" i="13"/>
  <c r="E115" i="13"/>
  <c r="F115" i="13"/>
  <c r="G115" i="13" s="1"/>
  <c r="E116" i="13"/>
  <c r="F116" i="13"/>
  <c r="E117" i="13"/>
  <c r="F117" i="13"/>
  <c r="E118" i="13"/>
  <c r="F118" i="13"/>
  <c r="E119" i="13"/>
  <c r="F119" i="13"/>
  <c r="E120" i="13"/>
  <c r="F120" i="13"/>
  <c r="E121" i="13"/>
  <c r="F121" i="13"/>
  <c r="E122" i="13"/>
  <c r="F122" i="13"/>
  <c r="E123" i="13"/>
  <c r="F123" i="13"/>
  <c r="G123" i="13" s="1"/>
  <c r="E124" i="13"/>
  <c r="F124" i="13"/>
  <c r="E125" i="13"/>
  <c r="F125" i="13"/>
  <c r="E126" i="13"/>
  <c r="F126" i="13"/>
  <c r="E127" i="13"/>
  <c r="F127" i="13"/>
  <c r="E128" i="13"/>
  <c r="F128" i="13"/>
  <c r="E129" i="13"/>
  <c r="F129" i="13"/>
  <c r="E130" i="13"/>
  <c r="F130" i="13"/>
  <c r="E131" i="13"/>
  <c r="F131" i="13"/>
  <c r="E132" i="13"/>
  <c r="F132" i="13"/>
  <c r="E133" i="13"/>
  <c r="F133" i="13"/>
  <c r="E134" i="13"/>
  <c r="F134" i="13"/>
  <c r="E135" i="13"/>
  <c r="F135" i="13"/>
  <c r="E136" i="13"/>
  <c r="F136" i="13"/>
  <c r="E137" i="13"/>
  <c r="F137" i="13"/>
  <c r="E138" i="13"/>
  <c r="F138" i="13"/>
  <c r="E139" i="13"/>
  <c r="F139" i="13"/>
  <c r="E140" i="13"/>
  <c r="F140" i="13"/>
  <c r="E141" i="13"/>
  <c r="F141" i="13"/>
  <c r="E142" i="13"/>
  <c r="F142" i="13"/>
  <c r="E143" i="13"/>
  <c r="F143" i="13"/>
  <c r="E144" i="13"/>
  <c r="F144" i="13"/>
  <c r="E145" i="13"/>
  <c r="F145" i="13"/>
  <c r="E146" i="13"/>
  <c r="F146" i="13"/>
  <c r="E147" i="13"/>
  <c r="F147" i="13"/>
  <c r="E148" i="13"/>
  <c r="F148" i="13"/>
  <c r="E149" i="13"/>
  <c r="F149" i="13"/>
  <c r="E150" i="13"/>
  <c r="F150" i="13"/>
  <c r="E151" i="13"/>
  <c r="F151" i="13"/>
  <c r="E152" i="13"/>
  <c r="F152" i="13"/>
  <c r="E153" i="13"/>
  <c r="F153" i="13"/>
  <c r="E154" i="13"/>
  <c r="F154" i="13"/>
  <c r="E155" i="13"/>
  <c r="F155" i="13"/>
  <c r="E156" i="13"/>
  <c r="F156" i="13"/>
  <c r="E157" i="13"/>
  <c r="F157" i="13"/>
  <c r="E158" i="13"/>
  <c r="F158" i="13"/>
  <c r="E159" i="13"/>
  <c r="F159" i="13"/>
  <c r="E160" i="13"/>
  <c r="F160" i="13"/>
  <c r="E161" i="13"/>
  <c r="F161" i="13"/>
  <c r="E162" i="13"/>
  <c r="F162" i="13"/>
  <c r="E163" i="13"/>
  <c r="F163" i="13"/>
  <c r="E164" i="13"/>
  <c r="F164" i="13"/>
  <c r="E165" i="13"/>
  <c r="F165" i="13"/>
  <c r="E166" i="13"/>
  <c r="F166" i="13"/>
  <c r="E167" i="13"/>
  <c r="F167" i="13"/>
  <c r="E168" i="13"/>
  <c r="F168" i="13"/>
  <c r="E169" i="13"/>
  <c r="F169" i="13"/>
  <c r="E170" i="13"/>
  <c r="F170" i="13"/>
  <c r="E171" i="13"/>
  <c r="F171" i="13"/>
  <c r="E172" i="13"/>
  <c r="F172" i="13"/>
  <c r="E173" i="13"/>
  <c r="F173" i="13"/>
  <c r="E174" i="13"/>
  <c r="F174" i="13"/>
  <c r="E175" i="13"/>
  <c r="F175" i="13"/>
  <c r="E176" i="13"/>
  <c r="F176" i="13"/>
  <c r="E177" i="13"/>
  <c r="F177" i="13"/>
  <c r="E178" i="13"/>
  <c r="F178" i="13"/>
  <c r="E179" i="13"/>
  <c r="F179" i="13"/>
  <c r="E180" i="13"/>
  <c r="F180" i="13"/>
  <c r="E181" i="13"/>
  <c r="F181" i="13"/>
  <c r="E182" i="13"/>
  <c r="F182" i="13"/>
  <c r="E183" i="13"/>
  <c r="F183" i="13"/>
  <c r="E184" i="13"/>
  <c r="F184" i="13"/>
  <c r="E185" i="13"/>
  <c r="F185" i="13"/>
  <c r="E186" i="13"/>
  <c r="F186" i="13"/>
  <c r="E187" i="13"/>
  <c r="F187" i="13"/>
  <c r="E188" i="13"/>
  <c r="F188" i="13"/>
  <c r="E189" i="13"/>
  <c r="F189" i="13"/>
  <c r="E190" i="13"/>
  <c r="F190" i="13"/>
  <c r="E191" i="13"/>
  <c r="F191" i="13"/>
  <c r="E192" i="13"/>
  <c r="F192" i="13"/>
  <c r="E193" i="13"/>
  <c r="F193" i="13"/>
  <c r="E194" i="13"/>
  <c r="F194" i="13"/>
  <c r="E195" i="13"/>
  <c r="F195" i="13"/>
  <c r="E196" i="13"/>
  <c r="F196" i="13"/>
  <c r="E197" i="13"/>
  <c r="F197" i="13"/>
  <c r="E198" i="13"/>
  <c r="F198" i="13"/>
  <c r="E199" i="13"/>
  <c r="F199" i="13"/>
  <c r="E200" i="13"/>
  <c r="F200" i="13"/>
  <c r="E201" i="13"/>
  <c r="F201" i="13"/>
  <c r="E202" i="13"/>
  <c r="F202" i="13"/>
  <c r="E203" i="13"/>
  <c r="F203" i="13"/>
  <c r="E204" i="13"/>
  <c r="F204" i="13"/>
  <c r="E205" i="13"/>
  <c r="F205" i="13"/>
  <c r="F6" i="13"/>
  <c r="E6" i="13"/>
  <c r="G94" i="13" l="1"/>
  <c r="G142" i="13"/>
  <c r="G138" i="13"/>
  <c r="G134" i="13"/>
  <c r="G26" i="13"/>
  <c r="G186" i="13"/>
  <c r="G204" i="13"/>
  <c r="G200" i="13"/>
  <c r="G196" i="13"/>
  <c r="G180" i="13"/>
  <c r="G178" i="13"/>
  <c r="G162" i="13"/>
  <c r="G154" i="13"/>
  <c r="G146" i="13"/>
  <c r="G50" i="13"/>
  <c r="G66" i="13"/>
  <c r="G130" i="13"/>
  <c r="G86" i="13"/>
  <c r="G78" i="13"/>
  <c r="G116" i="13"/>
  <c r="G108" i="13"/>
  <c r="G104" i="13"/>
  <c r="G100" i="13"/>
  <c r="G96" i="13"/>
  <c r="G64" i="13"/>
  <c r="G52" i="13"/>
  <c r="G122" i="13"/>
  <c r="G114" i="13"/>
  <c r="G110" i="13"/>
  <c r="G106" i="13"/>
  <c r="G102" i="13"/>
  <c r="G90" i="13"/>
  <c r="G82" i="13"/>
  <c r="G34" i="13"/>
  <c r="G30" i="13"/>
  <c r="G19" i="13"/>
  <c r="G15" i="13"/>
  <c r="G11" i="13"/>
  <c r="G7" i="13"/>
  <c r="G187" i="13"/>
  <c r="G179" i="13"/>
  <c r="G194" i="13"/>
  <c r="G190" i="13"/>
  <c r="G182" i="13"/>
  <c r="G175" i="13"/>
  <c r="G171" i="13"/>
  <c r="G167" i="13"/>
  <c r="G155" i="13"/>
  <c r="G143" i="13"/>
  <c r="G128" i="13"/>
  <c r="G74" i="13"/>
  <c r="G70" i="13"/>
  <c r="G58" i="13"/>
  <c r="G54" i="13"/>
  <c r="G46" i="13"/>
  <c r="G42" i="13"/>
  <c r="G38" i="13"/>
  <c r="G150" i="13"/>
  <c r="G126" i="13"/>
  <c r="G18" i="13"/>
  <c r="G174" i="13"/>
  <c r="G172" i="13"/>
  <c r="G168" i="13"/>
  <c r="G164" i="13"/>
  <c r="G160" i="13"/>
  <c r="G148" i="13"/>
  <c r="G118" i="13"/>
  <c r="G98" i="13"/>
  <c r="G75" i="13"/>
  <c r="G71" i="13"/>
  <c r="G59" i="13"/>
  <c r="G43" i="13"/>
  <c r="G39" i="13"/>
  <c r="V205" i="20"/>
  <c r="V18" i="20"/>
  <c r="V59" i="20"/>
  <c r="V91" i="20"/>
  <c r="V126" i="20"/>
  <c r="V162" i="20"/>
  <c r="V199" i="20"/>
  <c r="V31" i="20"/>
  <c r="V52" i="20"/>
  <c r="V83" i="20"/>
  <c r="V115" i="20"/>
  <c r="V153" i="20"/>
  <c r="V177" i="20"/>
  <c r="V11" i="20"/>
  <c r="V22" i="20"/>
  <c r="V32" i="20"/>
  <c r="V43" i="20"/>
  <c r="V54" i="20"/>
  <c r="V64" i="20"/>
  <c r="V74" i="20"/>
  <c r="V84" i="20"/>
  <c r="V95" i="20"/>
  <c r="V105" i="20"/>
  <c r="V119" i="20"/>
  <c r="V130" i="20"/>
  <c r="V143" i="20"/>
  <c r="V154" i="20"/>
  <c r="V167" i="20"/>
  <c r="V178" i="20"/>
  <c r="V191" i="20"/>
  <c r="V203" i="20"/>
  <c r="V16" i="20"/>
  <c r="V26" i="20"/>
  <c r="V47" i="20"/>
  <c r="V67" i="20"/>
  <c r="V89" i="20"/>
  <c r="V111" i="20"/>
  <c r="V135" i="20"/>
  <c r="V159" i="20"/>
  <c r="V184" i="20"/>
  <c r="V17" i="20"/>
  <c r="V48" i="20"/>
  <c r="V80" i="20"/>
  <c r="V112" i="20"/>
  <c r="V136" i="20"/>
  <c r="V174" i="20"/>
  <c r="V8" i="20"/>
  <c r="V49" i="20"/>
  <c r="V81" i="20"/>
  <c r="V113" i="20"/>
  <c r="V151" i="20"/>
  <c r="V186" i="20"/>
  <c r="V10" i="20"/>
  <c r="V41" i="20"/>
  <c r="V73" i="20"/>
  <c r="V104" i="20"/>
  <c r="V142" i="20"/>
  <c r="V190" i="20"/>
  <c r="V12" i="20"/>
  <c r="V23" i="20"/>
  <c r="V34" i="20"/>
  <c r="V44" i="20"/>
  <c r="V55" i="20"/>
  <c r="V65" i="20"/>
  <c r="V75" i="20"/>
  <c r="V86" i="20"/>
  <c r="V96" i="20"/>
  <c r="V107" i="20"/>
  <c r="V120" i="20"/>
  <c r="V131" i="20"/>
  <c r="V144" i="20"/>
  <c r="V155" i="20"/>
  <c r="V168" i="20"/>
  <c r="V179" i="20"/>
  <c r="V193" i="20"/>
  <c r="V206" i="20"/>
  <c r="V38" i="20"/>
  <c r="V68" i="20"/>
  <c r="V100" i="20"/>
  <c r="V147" i="20"/>
  <c r="V198" i="20"/>
  <c r="V28" i="20"/>
  <c r="V71" i="20"/>
  <c r="V102" i="20"/>
  <c r="V137" i="20"/>
  <c r="V175" i="20"/>
  <c r="V20" i="20"/>
  <c r="V63" i="20"/>
  <c r="V94" i="20"/>
  <c r="V129" i="20"/>
  <c r="V166" i="20"/>
  <c r="V201" i="20"/>
  <c r="V14" i="20"/>
  <c r="V25" i="20"/>
  <c r="V35" i="20"/>
  <c r="V46" i="20"/>
  <c r="V56" i="20"/>
  <c r="V66" i="20"/>
  <c r="V76" i="20"/>
  <c r="V87" i="20"/>
  <c r="V98" i="20"/>
  <c r="V110" i="20"/>
  <c r="V121" i="20"/>
  <c r="V134" i="20"/>
  <c r="V145" i="20"/>
  <c r="V158" i="20"/>
  <c r="V169" i="20"/>
  <c r="V183" i="20"/>
  <c r="V194" i="20"/>
  <c r="V7" i="20"/>
  <c r="V36" i="20"/>
  <c r="V57" i="20"/>
  <c r="V78" i="20"/>
  <c r="V99" i="20"/>
  <c r="V122" i="20"/>
  <c r="V146" i="20"/>
  <c r="V171" i="20"/>
  <c r="V195" i="20"/>
  <c r="V27" i="20"/>
  <c r="V58" i="20"/>
  <c r="V90" i="20"/>
  <c r="V123" i="20"/>
  <c r="V161" i="20"/>
  <c r="V185" i="20"/>
  <c r="V39" i="20"/>
  <c r="V148" i="20"/>
  <c r="V9" i="20"/>
  <c r="V19" i="20"/>
  <c r="V30" i="20"/>
  <c r="V40" i="20"/>
  <c r="V50" i="20"/>
  <c r="V62" i="20"/>
  <c r="V72" i="20"/>
  <c r="V82" i="20"/>
  <c r="V92" i="20"/>
  <c r="V103" i="20"/>
  <c r="V114" i="20"/>
  <c r="V127" i="20"/>
  <c r="V139" i="20"/>
  <c r="V152" i="20"/>
  <c r="V163" i="20"/>
  <c r="V176" i="20"/>
  <c r="V187" i="20"/>
  <c r="V200" i="20"/>
  <c r="V15" i="20"/>
  <c r="V24" i="20"/>
  <c r="V33" i="20"/>
  <c r="V42" i="20"/>
  <c r="V51" i="20"/>
  <c r="V60" i="20"/>
  <c r="V70" i="20"/>
  <c r="V79" i="20"/>
  <c r="V88" i="20"/>
  <c r="V97" i="20"/>
  <c r="V106" i="20"/>
  <c r="V118" i="20"/>
  <c r="V128" i="20"/>
  <c r="V138" i="20"/>
  <c r="V150" i="20"/>
  <c r="V160" i="20"/>
  <c r="V170" i="20"/>
  <c r="V182" i="20"/>
  <c r="V192" i="20"/>
  <c r="V202" i="20"/>
  <c r="V108" i="20"/>
  <c r="V116" i="20"/>
  <c r="V124" i="20"/>
  <c r="V132" i="20"/>
  <c r="V140" i="20"/>
  <c r="V156" i="20"/>
  <c r="V164" i="20"/>
  <c r="V172" i="20"/>
  <c r="V180" i="20"/>
  <c r="V188" i="20"/>
  <c r="V196" i="20"/>
  <c r="V204" i="20"/>
  <c r="V13" i="20"/>
  <c r="V21" i="20"/>
  <c r="V29" i="20"/>
  <c r="V37" i="20"/>
  <c r="V45" i="20"/>
  <c r="V53" i="20"/>
  <c r="V61" i="20"/>
  <c r="V69" i="20"/>
  <c r="V77" i="20"/>
  <c r="V85" i="20"/>
  <c r="V93" i="20"/>
  <c r="V101" i="20"/>
  <c r="V109" i="20"/>
  <c r="V117" i="20"/>
  <c r="V125" i="20"/>
  <c r="V133" i="20"/>
  <c r="V141" i="20"/>
  <c r="V149" i="20"/>
  <c r="V157" i="20"/>
  <c r="V165" i="20"/>
  <c r="V173" i="20"/>
  <c r="V181" i="20"/>
  <c r="V189" i="20"/>
  <c r="V197" i="20"/>
  <c r="G202" i="13"/>
  <c r="G198" i="13"/>
  <c r="G139" i="13"/>
  <c r="G135" i="13"/>
  <c r="G286" i="13"/>
  <c r="G83" i="13"/>
  <c r="G76" i="13"/>
  <c r="G72" i="13"/>
  <c r="G68" i="13"/>
  <c r="G27" i="13"/>
  <c r="G20" i="13"/>
  <c r="G192" i="13"/>
  <c r="G170" i="13"/>
  <c r="G166" i="13"/>
  <c r="G107" i="13"/>
  <c r="G103" i="13"/>
  <c r="G62" i="13"/>
  <c r="G51" i="13"/>
  <c r="G44" i="13"/>
  <c r="G40" i="13"/>
  <c r="G36" i="13"/>
  <c r="G203" i="13"/>
  <c r="G199" i="13"/>
  <c r="G158" i="13"/>
  <c r="G147" i="13"/>
  <c r="G140" i="13"/>
  <c r="G136" i="13"/>
  <c r="G132" i="13"/>
  <c r="G91" i="13"/>
  <c r="G84" i="13"/>
  <c r="G47" i="13"/>
  <c r="G32" i="13"/>
  <c r="G10" i="13"/>
  <c r="G195" i="13"/>
  <c r="G188" i="13"/>
  <c r="G163" i="13"/>
  <c r="G156" i="13"/>
  <c r="G131" i="13"/>
  <c r="G124" i="13"/>
  <c r="G99" i="13"/>
  <c r="G92" i="13"/>
  <c r="G67" i="13"/>
  <c r="G60" i="13"/>
  <c r="G35" i="13"/>
  <c r="G28" i="13"/>
  <c r="G191" i="13"/>
  <c r="G184" i="13"/>
  <c r="G159" i="13"/>
  <c r="G152" i="13"/>
  <c r="G127" i="13"/>
  <c r="G120" i="13"/>
  <c r="G95" i="13"/>
  <c r="G88" i="13"/>
  <c r="G63" i="13"/>
  <c r="G56" i="13"/>
  <c r="G31" i="13"/>
  <c r="G24" i="13"/>
  <c r="G183" i="13"/>
  <c r="G176" i="13"/>
  <c r="G151" i="13"/>
  <c r="G144" i="13"/>
  <c r="G119" i="13"/>
  <c r="G112" i="13"/>
  <c r="G87" i="13"/>
  <c r="G80" i="13"/>
  <c r="G55" i="13"/>
  <c r="G48" i="13"/>
  <c r="G23" i="13"/>
  <c r="G16" i="13"/>
  <c r="G205" i="13"/>
  <c r="G201" i="13"/>
  <c r="G197" i="13"/>
  <c r="G193" i="13"/>
  <c r="G189" i="13"/>
  <c r="G185" i="13"/>
  <c r="G181" i="13"/>
  <c r="G177" i="13"/>
  <c r="G173" i="13"/>
  <c r="G169" i="13"/>
  <c r="G165" i="13"/>
  <c r="G161" i="13"/>
  <c r="G157" i="13"/>
  <c r="G153" i="13"/>
  <c r="G149" i="13"/>
  <c r="G145" i="13"/>
  <c r="G141" i="13"/>
  <c r="G137" i="13"/>
  <c r="G133" i="13"/>
  <c r="G129" i="13"/>
  <c r="G125" i="13"/>
  <c r="G121" i="13"/>
  <c r="G117" i="13"/>
  <c r="G113" i="13"/>
  <c r="G109" i="13"/>
  <c r="G105" i="13"/>
  <c r="G101" i="13"/>
  <c r="G97" i="13"/>
  <c r="G93" i="13"/>
  <c r="G89" i="13"/>
  <c r="G85" i="13"/>
  <c r="G81" i="13"/>
  <c r="G77" i="13"/>
  <c r="G73" i="13"/>
  <c r="G69" i="13"/>
  <c r="G65" i="13"/>
  <c r="G61" i="13"/>
  <c r="G57" i="13"/>
  <c r="G53" i="13"/>
  <c r="G49" i="13"/>
  <c r="G45" i="13"/>
  <c r="G41" i="13"/>
  <c r="G37" i="13"/>
  <c r="G33" i="13"/>
  <c r="G29" i="13"/>
  <c r="G25" i="13"/>
  <c r="G21" i="13"/>
  <c r="G17" i="13"/>
  <c r="G13" i="13"/>
  <c r="G9" i="13"/>
  <c r="AB6" i="30"/>
  <c r="Y2" i="20"/>
  <c r="Y3" i="20"/>
  <c r="W2" i="20"/>
  <c r="W3" i="20"/>
  <c r="S2" i="20"/>
  <c r="S3" i="20"/>
  <c r="F2" i="18"/>
  <c r="E2" i="18"/>
  <c r="H9" i="21"/>
  <c r="G9" i="21"/>
  <c r="H5" i="22"/>
  <c r="E212" i="18"/>
  <c r="E211" i="18"/>
  <c r="E210" i="18"/>
  <c r="E209" i="18"/>
  <c r="E208" i="18"/>
  <c r="F212" i="18"/>
  <c r="F211" i="18"/>
  <c r="F210" i="18"/>
  <c r="F209" i="18"/>
  <c r="F208" i="18"/>
  <c r="F206" i="13"/>
  <c r="E206" i="13"/>
  <c r="G6" i="13"/>
  <c r="V2" i="20" l="1"/>
  <c r="V3" i="20"/>
  <c r="G1" i="18"/>
  <c r="G2" i="18"/>
  <c r="G208" i="18"/>
  <c r="G209" i="18"/>
  <c r="G210" i="18"/>
  <c r="G211" i="18"/>
  <c r="G212" i="18"/>
  <c r="G206" i="13"/>
  <c r="H1" i="18" l="1"/>
  <c r="I1" i="18"/>
  <c r="I2" i="18"/>
  <c r="H2" i="18"/>
  <c r="H212" i="18"/>
  <c r="H211" i="18"/>
  <c r="H210" i="18"/>
  <c r="H209" i="18"/>
  <c r="H208" i="18"/>
  <c r="I212" i="18"/>
  <c r="I211" i="18"/>
  <c r="I210" i="18"/>
  <c r="I209" i="18"/>
  <c r="I208" i="18"/>
  <c r="AA99" i="53" l="1"/>
  <c r="AB99" i="53" s="1"/>
  <c r="AA94" i="53"/>
  <c r="AB94" i="53" s="1"/>
  <c r="AA105" i="53"/>
  <c r="AB105" i="53" s="1"/>
  <c r="AA109" i="53"/>
  <c r="AB109" i="53" s="1"/>
  <c r="AA106" i="53"/>
  <c r="AB106" i="53" s="1"/>
  <c r="AA95" i="53"/>
  <c r="AB95" i="53" s="1"/>
  <c r="AA102" i="53"/>
  <c r="AB102" i="53" s="1"/>
  <c r="AA100" i="53"/>
  <c r="AB100" i="53" s="1"/>
  <c r="AA110" i="53"/>
  <c r="AB110" i="53" s="1"/>
  <c r="AA103" i="53"/>
  <c r="AB103" i="53" s="1"/>
  <c r="AA96" i="53"/>
  <c r="AB96" i="53" s="1"/>
  <c r="AA97" i="53"/>
  <c r="AB97" i="53" s="1"/>
  <c r="AA101" i="53"/>
  <c r="AB101" i="53" s="1"/>
  <c r="AA108" i="53"/>
  <c r="AB108" i="53" s="1"/>
  <c r="AA107" i="53"/>
  <c r="AB107" i="53" s="1"/>
  <c r="AA98" i="53"/>
  <c r="AB98" i="53" s="1"/>
  <c r="AA93" i="53"/>
  <c r="AB93" i="53" s="1"/>
  <c r="Z1" i="53"/>
  <c r="AA104" i="53"/>
  <c r="AB104" i="53" s="1"/>
  <c r="Z2" i="53" l="1"/>
  <c r="AC130" i="53" s="1"/>
  <c r="AC132" i="53" l="1"/>
  <c r="AC95" i="53"/>
  <c r="AC64" i="53"/>
  <c r="AC103" i="53"/>
  <c r="AC24" i="53"/>
  <c r="AC20" i="53"/>
  <c r="AC7" i="53"/>
  <c r="AC90" i="53"/>
  <c r="AC91" i="53"/>
  <c r="AC153" i="53"/>
  <c r="AC21" i="53"/>
  <c r="AC42" i="53"/>
  <c r="AC121" i="53"/>
  <c r="AC9" i="53"/>
  <c r="AC6" i="53"/>
  <c r="AC10" i="53"/>
  <c r="AC55" i="53"/>
  <c r="AC38" i="53"/>
  <c r="AC47" i="53"/>
  <c r="AC159" i="53"/>
  <c r="AC185" i="53"/>
  <c r="AC81" i="53"/>
  <c r="AC169" i="53"/>
  <c r="AC114" i="53"/>
  <c r="AC53" i="53"/>
  <c r="AC56" i="53"/>
  <c r="AC122" i="53"/>
  <c r="AC68" i="53"/>
  <c r="AC69" i="53"/>
  <c r="AC40" i="53"/>
  <c r="AC74" i="53"/>
  <c r="AC142" i="53"/>
  <c r="AC158" i="53"/>
  <c r="AC152" i="53"/>
  <c r="AC124" i="53"/>
  <c r="AC186" i="53"/>
  <c r="AC63" i="53"/>
  <c r="AC141" i="53"/>
  <c r="AC143" i="53"/>
  <c r="AC147" i="53"/>
  <c r="AC117" i="53"/>
  <c r="AC161" i="53"/>
  <c r="AC82" i="53"/>
  <c r="AC59" i="53"/>
  <c r="AC198" i="53"/>
  <c r="AC138" i="53"/>
  <c r="AC54" i="53"/>
  <c r="AC155" i="53"/>
  <c r="AC200" i="53"/>
  <c r="AC18" i="53"/>
  <c r="AC144" i="53"/>
  <c r="AC77" i="53"/>
  <c r="AC193" i="53"/>
  <c r="AC119" i="53"/>
  <c r="AC110" i="53"/>
  <c r="AC27" i="53"/>
  <c r="AC173" i="53"/>
  <c r="AC66" i="53"/>
  <c r="AC156" i="53"/>
  <c r="AC61" i="53"/>
  <c r="AC181" i="53"/>
  <c r="AC16" i="53"/>
  <c r="AC26" i="53"/>
  <c r="AC52" i="53"/>
  <c r="AC180" i="53"/>
  <c r="AC37" i="53"/>
  <c r="AC134" i="53"/>
  <c r="AC136" i="53"/>
  <c r="AC79" i="53"/>
  <c r="AC33" i="53"/>
  <c r="AC73" i="53"/>
  <c r="AC190" i="53"/>
  <c r="AC120" i="53"/>
  <c r="AC165" i="53"/>
  <c r="AC176" i="53"/>
  <c r="AC104" i="53"/>
  <c r="AC115" i="53"/>
  <c r="AC203" i="53"/>
  <c r="AC148" i="53"/>
  <c r="AC202" i="53"/>
  <c r="AC60" i="53"/>
  <c r="AC78" i="53"/>
  <c r="AC92" i="53"/>
  <c r="AC125" i="53"/>
  <c r="AC140" i="53"/>
  <c r="AC128" i="53"/>
  <c r="AC101" i="53"/>
  <c r="AC172" i="53"/>
  <c r="AC129" i="53"/>
  <c r="AC162" i="53"/>
  <c r="AC50" i="53"/>
  <c r="AC145" i="53"/>
  <c r="AC191" i="53"/>
  <c r="AC112" i="53"/>
  <c r="AC150" i="53"/>
  <c r="AC65" i="53"/>
  <c r="AC75" i="53"/>
  <c r="AC113" i="53"/>
  <c r="AC149" i="53"/>
  <c r="AC62" i="53"/>
  <c r="AC199" i="53"/>
  <c r="AC177" i="53"/>
  <c r="AC97" i="53"/>
  <c r="AC23" i="53"/>
  <c r="AC151" i="53"/>
  <c r="AC157" i="53"/>
  <c r="AC188" i="53"/>
  <c r="AC160" i="53"/>
  <c r="AC168" i="53"/>
  <c r="AC85" i="53"/>
  <c r="AC87" i="53"/>
  <c r="AC58" i="53"/>
  <c r="AC36" i="53"/>
  <c r="AC31" i="53"/>
  <c r="AC88" i="53"/>
  <c r="AC94" i="53"/>
  <c r="AC12" i="53"/>
  <c r="AC118" i="53"/>
  <c r="AC100" i="53"/>
  <c r="AC108" i="53"/>
  <c r="AC48" i="53"/>
  <c r="AC14" i="53"/>
  <c r="AC22" i="53"/>
  <c r="AC182" i="53"/>
  <c r="AC35" i="53"/>
  <c r="AC197" i="53"/>
  <c r="AC174" i="53"/>
  <c r="AC86" i="53"/>
  <c r="AC102" i="53"/>
  <c r="AC105" i="53"/>
  <c r="AC41" i="53"/>
  <c r="AC71" i="53"/>
  <c r="AC107" i="53"/>
  <c r="AC28" i="53"/>
  <c r="AC204" i="53"/>
  <c r="AC51" i="53"/>
  <c r="AC194" i="53"/>
  <c r="AC164" i="53"/>
  <c r="AC30" i="53"/>
  <c r="AC116" i="53"/>
  <c r="AC67" i="53"/>
  <c r="AC201" i="53"/>
  <c r="AC154" i="53"/>
  <c r="AC137" i="53"/>
  <c r="AC131" i="53"/>
  <c r="AC39" i="53"/>
  <c r="AC83" i="53"/>
  <c r="AC57" i="53"/>
  <c r="AC167" i="53"/>
  <c r="AC17" i="53"/>
  <c r="AC49" i="53"/>
  <c r="AC183" i="53"/>
  <c r="AC98" i="53"/>
  <c r="AC43" i="53"/>
  <c r="AC170" i="53"/>
  <c r="AC106" i="53"/>
  <c r="AC13" i="53"/>
  <c r="AC11" i="53"/>
  <c r="AC146" i="53"/>
  <c r="AC133" i="53"/>
  <c r="AC80" i="53"/>
  <c r="AC195" i="53"/>
  <c r="AC29" i="53"/>
  <c r="AC46" i="53"/>
  <c r="AC5" i="53"/>
  <c r="AC15" i="53"/>
  <c r="AC70" i="53"/>
  <c r="AC25" i="53"/>
  <c r="AC187" i="53"/>
  <c r="AC109" i="53"/>
  <c r="AC72" i="53"/>
  <c r="AC8" i="53"/>
  <c r="AC93" i="53"/>
  <c r="AC45" i="53"/>
  <c r="AC96" i="53"/>
  <c r="AC178" i="53"/>
  <c r="AC127" i="53"/>
  <c r="AC171" i="53"/>
  <c r="AC166" i="53"/>
  <c r="AC196" i="53"/>
  <c r="AC34" i="53"/>
  <c r="AC111" i="53"/>
  <c r="AC76" i="53"/>
  <c r="AC189" i="53"/>
  <c r="AC175" i="53"/>
  <c r="AC99" i="53"/>
  <c r="AC123" i="53"/>
  <c r="AC179" i="53"/>
  <c r="AC135" i="53"/>
  <c r="AC163" i="53"/>
  <c r="AC89" i="53"/>
  <c r="AC184" i="53"/>
  <c r="AC44" i="53"/>
  <c r="AC84" i="53"/>
  <c r="AC126" i="53"/>
  <c r="AC32" i="53"/>
  <c r="AC192" i="53"/>
  <c r="AC19" i="53"/>
  <c r="AC139" i="53"/>
</calcChain>
</file>

<file path=xl/sharedStrings.xml><?xml version="1.0" encoding="utf-8"?>
<sst xmlns="http://schemas.openxmlformats.org/spreadsheetml/2006/main" count="26288" uniqueCount="1143">
  <si>
    <t>ID</t>
  </si>
  <si>
    <t>Title</t>
  </si>
  <si>
    <t>Area</t>
  </si>
  <si>
    <t>Bank</t>
  </si>
  <si>
    <t>Denom</t>
  </si>
  <si>
    <t>Type</t>
  </si>
  <si>
    <t>Progressive</t>
  </si>
  <si>
    <t>Cabinet</t>
  </si>
  <si>
    <t>MFG</t>
  </si>
  <si>
    <t>Par</t>
  </si>
  <si>
    <t>Days</t>
  </si>
  <si>
    <t>Fees</t>
  </si>
  <si>
    <t>A</t>
  </si>
  <si>
    <t>End Seat</t>
  </si>
  <si>
    <t>Carousel</t>
  </si>
  <si>
    <t>Wall</t>
  </si>
  <si>
    <t>B</t>
  </si>
  <si>
    <t>Yes</t>
  </si>
  <si>
    <t>MLV</t>
  </si>
  <si>
    <t>Reels</t>
  </si>
  <si>
    <t>Poker</t>
  </si>
  <si>
    <t>Slant</t>
  </si>
  <si>
    <t>Upright</t>
  </si>
  <si>
    <t>Smokin 7's</t>
  </si>
  <si>
    <t>Belly</t>
  </si>
  <si>
    <t>C</t>
  </si>
  <si>
    <t>Grand Total</t>
  </si>
  <si>
    <t>Total</t>
  </si>
  <si>
    <t>No</t>
  </si>
  <si>
    <t>Multi Poker</t>
  </si>
  <si>
    <t>YGT</t>
  </si>
  <si>
    <t>Poker Deluxe</t>
  </si>
  <si>
    <t>Penny Station</t>
  </si>
  <si>
    <t>Bank Robbers</t>
  </si>
  <si>
    <t>Kyoto</t>
  </si>
  <si>
    <t>Butterfly Temple</t>
  </si>
  <si>
    <t>Mystic Diamond</t>
  </si>
  <si>
    <t>Crouching Tiger</t>
  </si>
  <si>
    <t>Hidden Dragon</t>
  </si>
  <si>
    <t>Sushi Fever</t>
  </si>
  <si>
    <t>Lotus Blossom</t>
  </si>
  <si>
    <t>James Bond 777</t>
  </si>
  <si>
    <t>Sleepy 7's</t>
  </si>
  <si>
    <t>Super Sleepy 7's</t>
  </si>
  <si>
    <t>Circle of Fortune</t>
  </si>
  <si>
    <t>Old Blue Eyes</t>
  </si>
  <si>
    <t>Intercept</t>
  </si>
  <si>
    <t>Sunset Beach</t>
  </si>
  <si>
    <t>Pipeline</t>
  </si>
  <si>
    <t>Diamond Head</t>
  </si>
  <si>
    <t>Waikiki</t>
  </si>
  <si>
    <t>Hang 10</t>
  </si>
  <si>
    <t>South Shore</t>
  </si>
  <si>
    <t>Waimea Bay</t>
  </si>
  <si>
    <t>Ring of Fire</t>
  </si>
  <si>
    <t>Green Mushrooms</t>
  </si>
  <si>
    <t>Silver Slippers</t>
  </si>
  <si>
    <t>Aussie</t>
  </si>
  <si>
    <t>Position</t>
  </si>
  <si>
    <t>Bank Robbers-MLV-0.01</t>
  </si>
  <si>
    <t>Butterfly Temple-MLV-0.01</t>
  </si>
  <si>
    <t>Circle of Fortune-Reels-0.25</t>
  </si>
  <si>
    <t>Crouching Tiger-MLV-0.01</t>
  </si>
  <si>
    <t>Diamond Head-MLV-0.05</t>
  </si>
  <si>
    <t>Green Mushrooms-MLV-0.01</t>
  </si>
  <si>
    <t>Hang 10-MLV-0.05</t>
  </si>
  <si>
    <t>Hidden Dragon-MLV-0.01</t>
  </si>
  <si>
    <t>James Bond 777-MLV-0.05</t>
  </si>
  <si>
    <t>Lotus Blossom-MLV-0.01</t>
  </si>
  <si>
    <t>Multi Poker-Poker-0.01</t>
  </si>
  <si>
    <t>Multi Poker-Poker-0.25</t>
  </si>
  <si>
    <t>Mystic Diamond-MLV-0.01</t>
  </si>
  <si>
    <t>Old Blue Eyes-Reels-0.25</t>
  </si>
  <si>
    <t>Penny Station-MLV-0.01</t>
  </si>
  <si>
    <t>Pipeline-MLV-0.05</t>
  </si>
  <si>
    <t>Poker Deluxe-Poker-0.05</t>
  </si>
  <si>
    <t>Poker Deluxe-Poker-0.25</t>
  </si>
  <si>
    <t>Ring of Fire-MLV-0.05</t>
  </si>
  <si>
    <t>Silver Slippers-MLV-0.01</t>
  </si>
  <si>
    <t>South Shore-MLV-0.05</t>
  </si>
  <si>
    <t>Sunset Beach-MLV-0.05</t>
  </si>
  <si>
    <t>Sushi Fever-MLV-0.01</t>
  </si>
  <si>
    <t>Waikiki-MLV-0.05</t>
  </si>
  <si>
    <t>Waimea Bay-MLV-0.05</t>
  </si>
  <si>
    <t>Values</t>
  </si>
  <si>
    <t>Count of ID</t>
  </si>
  <si>
    <t>Penny Pinchers</t>
  </si>
  <si>
    <t>Penny Grabbers</t>
  </si>
  <si>
    <t>Penny Collectors</t>
  </si>
  <si>
    <t>Penny Collectors-MLV-0.01</t>
  </si>
  <si>
    <t>Penny Grabbers-MLV-0.01</t>
  </si>
  <si>
    <t>Circle of Dreams</t>
  </si>
  <si>
    <t>Circle of Cash</t>
  </si>
  <si>
    <t>Circle of Winners</t>
  </si>
  <si>
    <t>Circle of Dreams-Reels-0.25</t>
  </si>
  <si>
    <t>Circle of Cash-Reels-0.25</t>
  </si>
  <si>
    <t>Circle of Winners-Reels-0.25</t>
  </si>
  <si>
    <t>Multi_Denom</t>
  </si>
  <si>
    <t>Max_Bet</t>
  </si>
  <si>
    <t>Denom_Sel</t>
  </si>
  <si>
    <t>.01/.02/.03</t>
  </si>
  <si>
    <t>Null</t>
  </si>
  <si>
    <t>Exercise 1</t>
  </si>
  <si>
    <t>% Machines</t>
  </si>
  <si>
    <t>% Revenue</t>
  </si>
  <si>
    <t>#Machines</t>
  </si>
  <si>
    <t>Exercise 2</t>
  </si>
  <si>
    <t>Mach. ID</t>
  </si>
  <si>
    <t>Rank</t>
  </si>
  <si>
    <t>Machine Days</t>
  </si>
  <si>
    <t>Exercise 3</t>
  </si>
  <si>
    <t>Min</t>
  </si>
  <si>
    <t>Max</t>
  </si>
  <si>
    <t>Mode</t>
  </si>
  <si>
    <t>Average</t>
  </si>
  <si>
    <t>Median</t>
  </si>
  <si>
    <t>Exercise 4</t>
  </si>
  <si>
    <t>Exercise 5</t>
  </si>
  <si>
    <t>Pearson</t>
  </si>
  <si>
    <t>Average:</t>
  </si>
  <si>
    <t>Exercise 6</t>
  </si>
  <si>
    <t>Excel Exercise 7</t>
  </si>
  <si>
    <t>C.V.</t>
  </si>
  <si>
    <t>z</t>
  </si>
  <si>
    <t>Acceptable Win % Range</t>
  </si>
  <si>
    <t>Handle Pulls</t>
  </si>
  <si>
    <t>Standard Dev.</t>
  </si>
  <si>
    <t>Confidence Level</t>
  </si>
  <si>
    <t>Volatility Index</t>
  </si>
  <si>
    <t>+/- Amount</t>
  </si>
  <si>
    <t>Lower</t>
  </si>
  <si>
    <t>Upper</t>
  </si>
  <si>
    <t>Standard Deviation</t>
  </si>
  <si>
    <t xml:space="preserve">if confidence value = 90% </t>
  </si>
  <si>
    <t xml:space="preserve">if confidence value = 95% </t>
  </si>
  <si>
    <t xml:space="preserve">if confidence value = 99% </t>
  </si>
  <si>
    <t>A Total</t>
  </si>
  <si>
    <t>B Total</t>
  </si>
  <si>
    <t>C Total</t>
  </si>
  <si>
    <t>Smokin 7's-Reels-0.25</t>
  </si>
  <si>
    <t>Sleepy 7's-Reels-0.25</t>
  </si>
  <si>
    <t>Super Sleepy 7's-Reels-0.25</t>
  </si>
  <si>
    <t>SD</t>
  </si>
  <si>
    <t>Excel Exercise 8</t>
  </si>
  <si>
    <t>Stdev</t>
  </si>
  <si>
    <t>Month</t>
  </si>
  <si>
    <t>Slope:</t>
  </si>
  <si>
    <t>RSQ:</t>
  </si>
  <si>
    <t>Penny Pinchers-MLV-0.01</t>
  </si>
  <si>
    <t>Area = A</t>
  </si>
  <si>
    <t>TITLE-TYPE-DENOM</t>
  </si>
  <si>
    <t>Down</t>
  </si>
  <si>
    <t>Up</t>
  </si>
  <si>
    <t>Flat</t>
  </si>
  <si>
    <t>Pred Category</t>
  </si>
  <si>
    <t>Pred-Trend Classification</t>
  </si>
  <si>
    <t>Trend Category</t>
  </si>
  <si>
    <t>Mach Days</t>
  </si>
  <si>
    <t>Title-Type-Denom</t>
  </si>
  <si>
    <t>B-MLV-0.05</t>
  </si>
  <si>
    <t>C-MLV-0.01</t>
  </si>
  <si>
    <t>A-MLV-0.01</t>
  </si>
  <si>
    <t>A-Poker-0.05</t>
  </si>
  <si>
    <t>C-Poker-0.05</t>
  </si>
  <si>
    <t>C-Poker-0.25</t>
  </si>
  <si>
    <t>A-Reels-0.25</t>
  </si>
  <si>
    <t>B-Reels-1</t>
  </si>
  <si>
    <t>B-MLV-0.01</t>
  </si>
  <si>
    <t>B-Reels-0.25</t>
  </si>
  <si>
    <t>C-Reels-0.25</t>
  </si>
  <si>
    <t>C-MLV-0.05</t>
  </si>
  <si>
    <t>A-Poker-0.01</t>
  </si>
  <si>
    <t>A-MLV-0.05</t>
  </si>
  <si>
    <t>C-Poker-0.01</t>
  </si>
  <si>
    <t>A-Poker-0.25</t>
  </si>
  <si>
    <t>10 Total</t>
  </si>
  <si>
    <t>Any outliers in the data?</t>
  </si>
  <si>
    <t>Which machine is our best performer? Which machine is our worst performer?</t>
  </si>
  <si>
    <t>(X)</t>
  </si>
  <si>
    <t>(Y)</t>
  </si>
  <si>
    <t>Coin-In</t>
  </si>
  <si>
    <t>Month #</t>
  </si>
  <si>
    <t>Expected premium from "Lobster"</t>
  </si>
  <si>
    <t>Selected Par %</t>
  </si>
  <si>
    <t>Projected</t>
  </si>
  <si>
    <t>Coin-In / MD</t>
  </si>
  <si>
    <t>Fees / MD</t>
  </si>
  <si>
    <t>Points / MD</t>
  </si>
  <si>
    <t>Comps / MD</t>
  </si>
  <si>
    <t>Current</t>
  </si>
  <si>
    <t>Conversion Kit Cost</t>
  </si>
  <si>
    <t># Days to Recover Cost</t>
  </si>
  <si>
    <t>'Var Amt to Peer</t>
  </si>
  <si>
    <t>'Var Pct to Peer</t>
  </si>
  <si>
    <t>Calculate the SD for this game from this information provided on the par sheet:</t>
  </si>
  <si>
    <t>Coin-In Per Mach Day</t>
  </si>
  <si>
    <t>Fee Type</t>
  </si>
  <si>
    <t>+</t>
  </si>
  <si>
    <t>If true:</t>
  </si>
  <si>
    <t>(note: the z-score for 95% Confidence Interval is 1.96)</t>
  </si>
  <si>
    <t>Coin-In Per Mach Day (CI/MD)</t>
  </si>
  <si>
    <t>Intercept:</t>
  </si>
  <si>
    <t>Mondays</t>
  </si>
  <si>
    <t>Tuesdays</t>
  </si>
  <si>
    <t>Wednesdays</t>
  </si>
  <si>
    <t>Thursdays</t>
  </si>
  <si>
    <t>Fridays</t>
  </si>
  <si>
    <t>Saturdays</t>
  </si>
  <si>
    <t>Sundays</t>
  </si>
  <si>
    <t>Hour</t>
  </si>
  <si>
    <t>Based on this data, do you see a need for increase or decrease in total number of machines?</t>
  </si>
  <si>
    <t>Explain your reasoning and any other factors that might be considered.</t>
  </si>
  <si>
    <t>Theo Win</t>
  </si>
  <si>
    <t>Theo Win Per Mach Day</t>
  </si>
  <si>
    <t>Compute Coin-In per Machine Day and Theo Win per Machine Day</t>
  </si>
  <si>
    <t>Theo Win %</t>
  </si>
  <si>
    <t>What do these tell us about the data? Why are there differences between Total (row 206) &amp; Average (row 211)?</t>
  </si>
  <si>
    <t>Transform CI/MD and TW/MD to standardized values</t>
  </si>
  <si>
    <t>Theo Win Per Mach Day (TW/MD)</t>
  </si>
  <si>
    <t>Gross Theo / MD</t>
  </si>
  <si>
    <t>Net Theo Win / MD</t>
  </si>
  <si>
    <t>Incremental Gain Net Theo Win / MD</t>
  </si>
  <si>
    <t>Coin In</t>
  </si>
  <si>
    <t>Gross Theo Win</t>
  </si>
  <si>
    <t>Create a graph of Net T-Win/MD. Add a linear trend line to the graph.</t>
  </si>
  <si>
    <t>Net T-Win/MD</t>
  </si>
  <si>
    <t>Compute the slope, r2, and intercept of Net T-Win/MD.</t>
  </si>
  <si>
    <t>Pred Win Per Mach Day</t>
  </si>
  <si>
    <t>Net Theo Win</t>
  </si>
  <si>
    <t>Peer Group</t>
  </si>
  <si>
    <t>Peer Win / Machine Day</t>
  </si>
  <si>
    <t>Net Theo Win / Machine Day</t>
  </si>
  <si>
    <t>Total Peer Win</t>
  </si>
  <si>
    <t>'Net Theo Win / MD</t>
  </si>
  <si>
    <t>'Peer Win / MD</t>
  </si>
  <si>
    <t>Predicted Theo Win Per Mach Day =</t>
  </si>
  <si>
    <t xml:space="preserve">Create a scatter plot of Theo Win % and CI/MD. Create a scatter plot of Theo Win% and TW/MD. </t>
  </si>
  <si>
    <t>Net Revenue</t>
  </si>
  <si>
    <t>04</t>
  </si>
  <si>
    <t>02</t>
  </si>
  <si>
    <t>Martini Madness</t>
  </si>
  <si>
    <t>09</t>
  </si>
  <si>
    <t>01</t>
  </si>
  <si>
    <t>08</t>
  </si>
  <si>
    <t>Grabby Crabs</t>
  </si>
  <si>
    <t>03</t>
  </si>
  <si>
    <t>Puffer Fish</t>
  </si>
  <si>
    <t>05</t>
  </si>
  <si>
    <t>Sleepy Starfish</t>
  </si>
  <si>
    <t>06</t>
  </si>
  <si>
    <t>Linked</t>
  </si>
  <si>
    <t>07</t>
  </si>
  <si>
    <t>Crazy Clams</t>
  </si>
  <si>
    <t>Green Plankton</t>
  </si>
  <si>
    <t>Fun Sea Sponges</t>
  </si>
  <si>
    <t>Giant Squid</t>
  </si>
  <si>
    <t>Sugar Daddy</t>
  </si>
  <si>
    <t>Stand Alone</t>
  </si>
  <si>
    <t>10</t>
  </si>
  <si>
    <t>Insane 7s</t>
  </si>
  <si>
    <t>Ultra Triple Double 7's Deluxe</t>
  </si>
  <si>
    <t>12</t>
  </si>
  <si>
    <t>Smokin 7s</t>
  </si>
  <si>
    <t>11</t>
  </si>
  <si>
    <t>Fifty Hand Poker</t>
  </si>
  <si>
    <t>Pawn Shop</t>
  </si>
  <si>
    <t>Hollywood</t>
  </si>
  <si>
    <t>Cool Cats</t>
  </si>
  <si>
    <t>Big Doggies</t>
  </si>
  <si>
    <t>Darling Diva</t>
  </si>
  <si>
    <t>White Kitty</t>
  </si>
  <si>
    <t>None</t>
  </si>
  <si>
    <t>Daily</t>
  </si>
  <si>
    <t>Sum of Machine Days</t>
  </si>
  <si>
    <t>Sum of Net Theo Win</t>
  </si>
  <si>
    <t>'Net Theo Win Per Machine Day</t>
  </si>
  <si>
    <t>White Kitty-MLV-0.01</t>
  </si>
  <si>
    <t>Big Doggies-MLV-0.01</t>
  </si>
  <si>
    <t>Sleepy Starfish-MLV-0.01</t>
  </si>
  <si>
    <t>Grabby Crabs-MLV-0.01</t>
  </si>
  <si>
    <t>Fun Sea Sponges-MLV-0.01</t>
  </si>
  <si>
    <t>Puffer Fish-MLV-0.01</t>
  </si>
  <si>
    <t>Giant Squid-MLV-0.01</t>
  </si>
  <si>
    <t>Crazy Clams-MLV-0.01</t>
  </si>
  <si>
    <t>Green Plankton-MLV-0.01</t>
  </si>
  <si>
    <t>Martini Madness-MLV-0.05</t>
  </si>
  <si>
    <t>Sugar Daddy-MLV-0.05</t>
  </si>
  <si>
    <t>Insane 7s-Reels-0.25</t>
  </si>
  <si>
    <t>Insane 7s-Reels-1</t>
  </si>
  <si>
    <t>Ultra Triple Double 7's Deluxe-Reels-1</t>
  </si>
  <si>
    <t>Smokin 7s-Reels-1</t>
  </si>
  <si>
    <t>Fifty Hand Poker-Poker-0.01</t>
  </si>
  <si>
    <t>Pawn Shop-MLV-0.05</t>
  </si>
  <si>
    <t>Hollywood-MLV-0.05</t>
  </si>
  <si>
    <t>Cool Cats-MLV-0.05</t>
  </si>
  <si>
    <t>Darling Diva-Reels-0.25</t>
  </si>
  <si>
    <t>Net Win Theo</t>
  </si>
  <si>
    <t>Net Theo Win Per Mach Day</t>
  </si>
  <si>
    <t>Shape</t>
  </si>
  <si>
    <t>Seat</t>
  </si>
  <si>
    <t>Rectangle</t>
  </si>
  <si>
    <t>Middle</t>
  </si>
  <si>
    <t>Area A</t>
  </si>
  <si>
    <t>Identify the most and least valuable locations for poker machines in the data</t>
  </si>
  <si>
    <t>Pred Win / MD</t>
  </si>
  <si>
    <t>Multi Denom</t>
  </si>
  <si>
    <t>Denom Sel</t>
  </si>
  <si>
    <t>Max Bet</t>
  </si>
  <si>
    <t>Var Pct To Pred</t>
  </si>
  <si>
    <t>Var Amt to Pred</t>
  </si>
  <si>
    <t>Gross Theo Win / MD</t>
  </si>
  <si>
    <t>Exercise 11</t>
  </si>
  <si>
    <t>Work out a projection for swapping games. Is it an overall gain, loss, or push?</t>
  </si>
  <si>
    <t>For $0.01 MLV, identify the worst game in the best area and the best game in the worst area.</t>
  </si>
  <si>
    <t>Look only at Game Type = Reels</t>
  </si>
  <si>
    <t>Are there any instances where the overall title performance variance % to peer average may be skewed by a single machine within the title?</t>
  </si>
  <si>
    <t>01 Total</t>
  </si>
  <si>
    <t>02 Total</t>
  </si>
  <si>
    <t>03 Total</t>
  </si>
  <si>
    <t>04 Total</t>
  </si>
  <si>
    <t>05 Total</t>
  </si>
  <si>
    <t>06 Total</t>
  </si>
  <si>
    <t>07 Total</t>
  </si>
  <si>
    <t>08 Total</t>
  </si>
  <si>
    <t>09 Total</t>
  </si>
  <si>
    <t>11 Total</t>
  </si>
  <si>
    <t>Gross Theo Win / Machine Day</t>
  </si>
  <si>
    <t>Fees / Machine Day</t>
  </si>
  <si>
    <t>Net Theo Index to Area Average</t>
  </si>
  <si>
    <t>Coin-In / Machine Day</t>
  </si>
  <si>
    <t>Template for Incremental Gain / Payback Period</t>
  </si>
  <si>
    <t>Index</t>
  </si>
  <si>
    <t>Exercise 9</t>
  </si>
  <si>
    <t>Exercise 10</t>
  </si>
  <si>
    <t>Drill into individual machines under each title-type-denomination</t>
  </si>
  <si>
    <t>How might you correct this?</t>
  </si>
  <si>
    <t>Var % to Pred</t>
  </si>
  <si>
    <t>Compute the mix of machines and mix of revenue</t>
  </si>
  <si>
    <t>Baseline* Gross Theo Win / Machine Day (MD)</t>
  </si>
  <si>
    <t>*Case refers to this as "house average" when talking about how Lobster Claws does at the competitor's casino</t>
  </si>
  <si>
    <t>Case Study 1: Par Percentage Change</t>
  </si>
  <si>
    <t>Low Denom Players</t>
  </si>
  <si>
    <t>Players per Month</t>
  </si>
  <si>
    <t>High Denom Players</t>
  </si>
  <si>
    <t>Compute each machine's predicted win and variance % to predicted win</t>
  </si>
  <si>
    <t>Populate Pred Category using Var Pct to Pred % &gt;0.05 = "Above", &lt;-0.05 = "Below", else" Normal"</t>
  </si>
  <si>
    <t>Slot Win</t>
  </si>
  <si>
    <t>Avg Bet</t>
  </si>
  <si>
    <t>Pct of Theo</t>
  </si>
  <si>
    <t>Optimal Count</t>
  </si>
  <si>
    <t># Machines</t>
  </si>
  <si>
    <t>Case Study 3: SPA Casino Performance Report by Area and Bank</t>
  </si>
  <si>
    <t>Case Study 2</t>
  </si>
  <si>
    <t>Win per machine per day at this casino, net of fees and taxes, is $300</t>
  </si>
  <si>
    <t>House average at our casino is $203</t>
  </si>
  <si>
    <t>SPA Case Study 3 - Payback Template</t>
  </si>
  <si>
    <t>Pct of Mchn Days</t>
  </si>
  <si>
    <t>Manufacturer</t>
  </si>
  <si>
    <t>Bank Shape</t>
  </si>
  <si>
    <t>Machine ID</t>
  </si>
  <si>
    <t>Active</t>
  </si>
  <si>
    <t>Cabinet Model</t>
  </si>
  <si>
    <t>Cabinet Style</t>
  </si>
  <si>
    <t>Lines</t>
  </si>
  <si>
    <t>Days On Floor</t>
  </si>
  <si>
    <t>Bets</t>
  </si>
  <si>
    <t>Predicted Win</t>
  </si>
  <si>
    <t>MD MG 25C PROG + $ + KENO(IGT)</t>
  </si>
  <si>
    <t>POKER</t>
  </si>
  <si>
    <t>IGT</t>
  </si>
  <si>
    <t>Rec</t>
  </si>
  <si>
    <t>End</t>
  </si>
  <si>
    <t>Y</t>
  </si>
  <si>
    <t>GAME KING</t>
  </si>
  <si>
    <t>SLANT</t>
  </si>
  <si>
    <t>N</t>
  </si>
  <si>
    <t>Inner</t>
  </si>
  <si>
    <t>MD MG CASINO BAR WILD MIX POKER(IGT)</t>
  </si>
  <si>
    <t>Bar</t>
  </si>
  <si>
    <t>BAR TOP</t>
  </si>
  <si>
    <t>GK PLAT 5.3</t>
  </si>
  <si>
    <t>MD MG DBL DBL PROG + KENO(IGT)</t>
  </si>
  <si>
    <t>Hybrid</t>
  </si>
  <si>
    <t>MD MG RBP + KENO(IGT)</t>
  </si>
  <si>
    <t>MD MG TRIPLE DBL PROG + KENO(IGT)</t>
  </si>
  <si>
    <t>Cap</t>
  </si>
  <si>
    <t>MD T MG GK 5C PKR PR(IGT)</t>
  </si>
  <si>
    <t>Line</t>
  </si>
  <si>
    <t>I GAME SAS 6.0</t>
  </si>
  <si>
    <t>ROUND TOP</t>
  </si>
  <si>
    <t>UPRIGHT</t>
  </si>
  <si>
    <t>MD T MG GK .01-$1 II(IGT)</t>
  </si>
  <si>
    <t>MD T MG GK .05 - .50(IGT)</t>
  </si>
  <si>
    <t>MD T MG GK KENO(IGT)</t>
  </si>
  <si>
    <t>KENO</t>
  </si>
  <si>
    <t>MD T MG GK PLAT 6.0 II(IGT)</t>
  </si>
  <si>
    <t>MD T MG GK TAV 01-$1(IGT)</t>
  </si>
  <si>
    <t>MD T MG MAIN BAR HD(IGT)</t>
  </si>
  <si>
    <t>GK 5.3</t>
  </si>
  <si>
    <t>MD T MG PLAT 5 .01-.10(IGT)</t>
  </si>
  <si>
    <t>MG 5 C NICKEL PROG + KENO(IGT)</t>
  </si>
  <si>
    <t>VIDEO</t>
  </si>
  <si>
    <t>CSG7</t>
  </si>
  <si>
    <t>I GAME</t>
  </si>
  <si>
    <t>GK PLUS</t>
  </si>
  <si>
    <t>Pod</t>
  </si>
  <si>
    <t>REEL</t>
  </si>
  <si>
    <t>S2000</t>
  </si>
  <si>
    <t>BLUEBIRD</t>
  </si>
  <si>
    <t>MKVI</t>
  </si>
  <si>
    <t>S9000</t>
  </si>
  <si>
    <t>G+</t>
  </si>
  <si>
    <t>SQUARE TOP</t>
  </si>
  <si>
    <t>SPECIALTY</t>
  </si>
  <si>
    <t>I GAME 19""</t>
  </si>
  <si>
    <t>G20 BARTOP</t>
  </si>
  <si>
    <t>TWIN STAR</t>
  </si>
  <si>
    <t>Win</t>
  </si>
  <si>
    <t>EQUINOX</t>
  </si>
  <si>
    <t>AH600</t>
  </si>
  <si>
    <t>SINGLE ARC</t>
  </si>
  <si>
    <t>DBL ARC</t>
  </si>
  <si>
    <t>ARC</t>
  </si>
  <si>
    <t>CoinIn</t>
  </si>
  <si>
    <t>WAP</t>
  </si>
  <si>
    <t>HELIX</t>
  </si>
  <si>
    <t>SKY BOX</t>
  </si>
  <si>
    <t>J43</t>
  </si>
  <si>
    <t>S3000 XL</t>
  </si>
  <si>
    <t>CRYSTAL CURVE</t>
  </si>
  <si>
    <t>ALPHA 2 WAVE</t>
  </si>
  <si>
    <t>CRYSTAL DUAL</t>
  </si>
  <si>
    <t>GOLIATH</t>
  </si>
  <si>
    <t>STACKED</t>
  </si>
  <si>
    <t>CONCERTO</t>
  </si>
  <si>
    <t>SELEXION</t>
  </si>
  <si>
    <t>MFORCE</t>
  </si>
  <si>
    <t>CUBE X</t>
  </si>
  <si>
    <t>WAVE</t>
  </si>
  <si>
    <t>S3000</t>
  </si>
  <si>
    <t>ARC SINGLE</t>
  </si>
  <si>
    <t>ALPHA PRO</t>
  </si>
  <si>
    <t>C2/148MAV</t>
  </si>
  <si>
    <t>CXPRS</t>
  </si>
  <si>
    <t>AVP</t>
  </si>
  <si>
    <t>GEN7</t>
  </si>
  <si>
    <t>G7 HYBRID</t>
  </si>
  <si>
    <t>CURVE ULTRA</t>
  </si>
  <si>
    <t>WAVE WHEEL</t>
  </si>
  <si>
    <t>UNIVERSAL SLANT</t>
  </si>
  <si>
    <t>AXIS 3D</t>
  </si>
  <si>
    <t>DBL DBL BONUS PROG(IGT)</t>
  </si>
  <si>
    <t>TRIPLE DBL BONUS PROG(IGT)</t>
  </si>
  <si>
    <t>BUFFALO L(ARI)</t>
  </si>
  <si>
    <t>CATS 300C(IGT)</t>
  </si>
  <si>
    <t>3X4X5XPAY 3R2CM(IGT)</t>
  </si>
  <si>
    <t>3X4X5XPAY 3R3CM(IGT)</t>
  </si>
  <si>
    <t>ALL THAT GLITTERS(WIL)</t>
  </si>
  <si>
    <t>ARISTO BUFFALO(ARI)</t>
  </si>
  <si>
    <t>BLACK GOLD WILD Q.H. PR(BAL)</t>
  </si>
  <si>
    <t>BRAZILIAN BEAUTY(WIL)</t>
  </si>
  <si>
    <t>CLEOPATRA II(IGT)</t>
  </si>
  <si>
    <t>CLEOPATRA(IGT)</t>
  </si>
  <si>
    <t>COUNT MONEY(WIL)</t>
  </si>
  <si>
    <t>COYOTE MOON(IGT)</t>
  </si>
  <si>
    <t>CRYSTAL FOREST(WIL)</t>
  </si>
  <si>
    <t>DAVINCCI DIAMONDS(IGT)</t>
  </si>
  <si>
    <t>DAVINCI DIAMONDS(IGT)</t>
  </si>
  <si>
    <t>DBL 3X4X5X DIAMOND(IGT)</t>
  </si>
  <si>
    <t>FROG PRINCE(IGT)</t>
  </si>
  <si>
    <t>GREAT WALL(WIL)</t>
  </si>
  <si>
    <t>HEXBREAKER(IGT)</t>
  </si>
  <si>
    <t>HOOT LOOT(IGT)</t>
  </si>
  <si>
    <t>INVADERS FM PLANET MOOLAH(WIL)</t>
  </si>
  <si>
    <t>JUNGLE WILD(WIL)</t>
  </si>
  <si>
    <t>KILUAEA: FREE SPIN ERUPTION(WIL)</t>
  </si>
  <si>
    <t>LOBSTERMANIA(IGT)</t>
  </si>
  <si>
    <t>LUCKY LEMMING(WIL)</t>
  </si>
  <si>
    <t>MONEY STORM(IGT)</t>
  </si>
  <si>
    <t>OPEN THE VAULT(WIL)</t>
  </si>
  <si>
    <t>OUTBACK JACK(ARI)</t>
  </si>
  <si>
    <t>PYRAMID OF KINGS(WIL)</t>
  </si>
  <si>
    <t>STARS &amp; BARS Q.HIT(BAL)</t>
  </si>
  <si>
    <t>SUPER JP PARTY(WIL)</t>
  </si>
  <si>
    <t>TEXAS TEA(IGT)</t>
  </si>
  <si>
    <t>THAI TREASURES(WIL)</t>
  </si>
  <si>
    <t>TREASURE DIVER(WIL)</t>
  </si>
  <si>
    <t>TRIPLE HOT ICE(IGT)</t>
  </si>
  <si>
    <t>TRIPLE RED HOT 7 3R2CM(IGT)</t>
  </si>
  <si>
    <t>TRIPLE RED HOT 7'S(IGT)</t>
  </si>
  <si>
    <t>TRIPLE STAR(IGT)</t>
  </si>
  <si>
    <t>WILD BEAR S. RUN(IGT)</t>
  </si>
  <si>
    <t>WILD WOLF(IGT)</t>
  </si>
  <si>
    <t>WMS WOLVERTON(WIL)</t>
  </si>
  <si>
    <t>WOLF RUN(IGT)</t>
  </si>
  <si>
    <t>ZEUS II(WIL)</t>
  </si>
  <si>
    <t>ZEUS(WIL)</t>
  </si>
  <si>
    <t>TRPL DBL DOLLARS 2C(IGT)</t>
  </si>
  <si>
    <t>MD 3 WAY ACTION III(IGT)</t>
  </si>
  <si>
    <t>MD MG 3PL 5PL(IGT)</t>
  </si>
  <si>
    <t>MD T MG P ALL STAR PKR(IGT)</t>
  </si>
  <si>
    <t>MD T MG SPIN PKR(IGT)</t>
  </si>
  <si>
    <t>MD T MG SPIN POKER DLX(IGT)</t>
  </si>
  <si>
    <t>MD T MG SUPR PAYS(IGT)</t>
  </si>
  <si>
    <t>MG MD SUPERSTARS UMULTI POKER(IGT)</t>
  </si>
  <si>
    <t>88 FORTUNE STEPPER 880C(BAL)</t>
  </si>
  <si>
    <t>88 FORTUNES(BAL)</t>
  </si>
  <si>
    <t>ACTION DRAGON 200C(AIN)</t>
  </si>
  <si>
    <t>BUFFALO GOLD 360C(ARI)</t>
  </si>
  <si>
    <t>BUFFALO GRAND MSP 375C(ARI)</t>
  </si>
  <si>
    <t>CHOY COIN DOA DRAGON INGOT 300C(ARI)</t>
  </si>
  <si>
    <t>CRAZY MONEY DELUXE SKYBOX 300C(INC)</t>
  </si>
  <si>
    <t>DANCING DRUMS 880C(BAL)</t>
  </si>
  <si>
    <t>DOUBLE DIAMOND PINBALL XL 3C(IGT)</t>
  </si>
  <si>
    <t>FORT KNOX CLEOPATRA 400C(IGT)</t>
  </si>
  <si>
    <t>FORT KNOX DIAMOND VAULT 400C(IGT)</t>
  </si>
  <si>
    <t>FU DAO LE(BAL)</t>
  </si>
  <si>
    <t>GOLDEN EGYPT 375C(IGT)</t>
  </si>
  <si>
    <t>HONEYCOMB GOLIATH JS 275C(KON)</t>
  </si>
  <si>
    <t>LADY PEONY GOLIATH JS 350C(KON)</t>
  </si>
  <si>
    <t>LUCKY O'LEARY JPS 300C(KON)</t>
  </si>
  <si>
    <t>MD LOCK IT LINK EL DIABLITO 500C(BAL)</t>
  </si>
  <si>
    <t>MD LOCK IT LINK LA SIRENA 500C(BAL)</t>
  </si>
  <si>
    <t>MD LOCKIT LINK DIAMONDS 500C(BAL)</t>
  </si>
  <si>
    <t>MD LOCKIT LINK NIGHTLIFE 500C(BAL)</t>
  </si>
  <si>
    <t>MG BUFFALO LEGENDS 250C(ARI)</t>
  </si>
  <si>
    <t>MG CONCERTO SELEXTION 1 250C(KON)</t>
  </si>
  <si>
    <t>MG CONCERTO SELEXTION 2 250C(KON)</t>
  </si>
  <si>
    <t>MG SELEXION 6 FSB 350C(KON)</t>
  </si>
  <si>
    <t>MG SELEXION 7 FSB 300C(KON)</t>
  </si>
  <si>
    <t>MG WHALES OF CASH LEGENDS 300C(ARI)</t>
  </si>
  <si>
    <t>MONEY FROG 300C(EVE)</t>
  </si>
  <si>
    <t>MONEY RUSH 205C(ARU)</t>
  </si>
  <si>
    <t>MONTY PYTHON KILLER BUNNY 250C(BAL)</t>
  </si>
  <si>
    <t>OCEAN MAGIC 300C(IGT)</t>
  </si>
  <si>
    <t>PEACOCK RICHES 250C(ARI)</t>
  </si>
  <si>
    <t>QH RICHES B/G WILD 150C(BAL)</t>
  </si>
  <si>
    <t>QH RICHES TRP BLAZING 7S WILD 150C(BAL)</t>
  </si>
  <si>
    <t>QH ULTRA MONKEYS FORTUNE 250C(BAL)</t>
  </si>
  <si>
    <t>QH ULTRA SUN DRAGON 250C(BAL)</t>
  </si>
  <si>
    <t>RED HOT TAMALES SAP 270C(IGT)</t>
  </si>
  <si>
    <t>RIVERBOAT QUEEN 160C(EVE)</t>
  </si>
  <si>
    <t>ROYAL CROWN 250C(ARU)</t>
  </si>
  <si>
    <t>SHARKNADO 400C(ARI)</t>
  </si>
  <si>
    <t>CASH WHEEL QUICKHIT(BAL)</t>
  </si>
  <si>
    <t>CXPRS GEISHA(ARI)</t>
  </si>
  <si>
    <t>CXPRS PLAYERS WORLD(ARI)</t>
  </si>
  <si>
    <t>CXPRS POMPEII(ARI)</t>
  </si>
  <si>
    <t>CXPRS SUN &amp; MOON(ARI)</t>
  </si>
  <si>
    <t>WOF CLASSIC(IGT)</t>
  </si>
  <si>
    <t>WOF EXTREME SPIN(IGT)</t>
  </si>
  <si>
    <t>XTREME BUFFALO(ARI)</t>
  </si>
  <si>
    <t>XTREME JAGUAR MYST(ARI)</t>
  </si>
  <si>
    <t>XTREME LONGHORN DELX 250C(ARI)</t>
  </si>
  <si>
    <t>XTREME TIMBERWOLF(ARI)</t>
  </si>
  <si>
    <t>THE GOONIES 400C(IGT)</t>
  </si>
  <si>
    <t>TRP QHITS CASH WHEEL 300C(BAL)</t>
  </si>
  <si>
    <t>TRP QHITS CASH WHEEL B/W 300C(BAL)</t>
  </si>
  <si>
    <t>VALKYRIE THUNDER 250C(ARI)</t>
  </si>
  <si>
    <t>WEALTH OF DYNASTY GOLIATH 340C(KON)</t>
  </si>
  <si>
    <t>WILD FIESTA' COINS 300C(ARI)</t>
  </si>
  <si>
    <t>WILD FURY JPFG(IGT)</t>
  </si>
  <si>
    <t>WILD LEPRE COINS 250C(ARI)</t>
  </si>
  <si>
    <t>WOF DESTINATION 375C(IGT)</t>
  </si>
  <si>
    <t>WOF ULTIMATE 7'S 5C(IGT)</t>
  </si>
  <si>
    <t>WOF VEGAS 375C(IGT)</t>
  </si>
  <si>
    <t>WOF WILD RED 7'S 5C(IGT)</t>
  </si>
  <si>
    <t>ZUMA 3D 400C(G T)</t>
  </si>
  <si>
    <t>AA-14-01</t>
  </si>
  <si>
    <t>AA-14-02</t>
  </si>
  <si>
    <t>AA-14-03</t>
  </si>
  <si>
    <t>AA-12-01</t>
  </si>
  <si>
    <t>AA-12-02</t>
  </si>
  <si>
    <t>AA-12-03</t>
  </si>
  <si>
    <t>AA-12-04</t>
  </si>
  <si>
    <t>AA-12-05</t>
  </si>
  <si>
    <t>AA-12-06</t>
  </si>
  <si>
    <t>AA-12-07</t>
  </si>
  <si>
    <t>AA-12-08</t>
  </si>
  <si>
    <t>AA-12-09</t>
  </si>
  <si>
    <t>AA-11-01</t>
  </si>
  <si>
    <t>AA-11-02</t>
  </si>
  <si>
    <t>AA-11-03</t>
  </si>
  <si>
    <t>AA-11-04</t>
  </si>
  <si>
    <t>AA-03-03</t>
  </si>
  <si>
    <t>AA-05-07</t>
  </si>
  <si>
    <t>AA-08-03</t>
  </si>
  <si>
    <t>AA-08-06</t>
  </si>
  <si>
    <t>AA-03-01</t>
  </si>
  <si>
    <t>AA-08-01</t>
  </si>
  <si>
    <t>AA-08-05</t>
  </si>
  <si>
    <t>AA-03-02</t>
  </si>
  <si>
    <t>AA-02-00</t>
  </si>
  <si>
    <t>AA-15-01</t>
  </si>
  <si>
    <t>AA-15-02</t>
  </si>
  <si>
    <t>AA-01-00</t>
  </si>
  <si>
    <t>AA-15-05</t>
  </si>
  <si>
    <t>AA-15-04</t>
  </si>
  <si>
    <t>AA-05-03</t>
  </si>
  <si>
    <t>AA-15-03</t>
  </si>
  <si>
    <t>AA-01-11</t>
  </si>
  <si>
    <t>AA-01-12</t>
  </si>
  <si>
    <t>AA-05-01</t>
  </si>
  <si>
    <t>AA-05-05</t>
  </si>
  <si>
    <t>AA-09-01</t>
  </si>
  <si>
    <t>AA-09-02</t>
  </si>
  <si>
    <t>AA-09-03</t>
  </si>
  <si>
    <t>AA-01-09</t>
  </si>
  <si>
    <t>AA-01-10</t>
  </si>
  <si>
    <t>AA-10-01</t>
  </si>
  <si>
    <t>AA-10-02</t>
  </si>
  <si>
    <t>AA-10-03</t>
  </si>
  <si>
    <t>AA-10-04</t>
  </si>
  <si>
    <t>AA-01-06</t>
  </si>
  <si>
    <t>AA-03-05</t>
  </si>
  <si>
    <t>AA-06-01</t>
  </si>
  <si>
    <t>AA-06-02</t>
  </si>
  <si>
    <t>AA-02-02</t>
  </si>
  <si>
    <t>AA-07-01</t>
  </si>
  <si>
    <t>AA-07-02</t>
  </si>
  <si>
    <t>AA-07-03</t>
  </si>
  <si>
    <t>AA-07-04</t>
  </si>
  <si>
    <t>AA-02-03</t>
  </si>
  <si>
    <t>AA-05-04</t>
  </si>
  <si>
    <t>AA-03-00</t>
  </si>
  <si>
    <t>AA-01-05</t>
  </si>
  <si>
    <t>AA-03-04</t>
  </si>
  <si>
    <t>AA-01-04</t>
  </si>
  <si>
    <t>AA-01-03</t>
  </si>
  <si>
    <t>AA-01-13</t>
  </si>
  <si>
    <t>AA-08-07</t>
  </si>
  <si>
    <t>AA-08-08</t>
  </si>
  <si>
    <t>AA-05-00</t>
  </si>
  <si>
    <t>AA-05-02</t>
  </si>
  <si>
    <t>AA-10-00</t>
  </si>
  <si>
    <t>AA-06-03</t>
  </si>
  <si>
    <t>AA-01-08</t>
  </si>
  <si>
    <t>BB-01-01</t>
  </si>
  <si>
    <t>BB-01-02</t>
  </si>
  <si>
    <t>BB-01-03</t>
  </si>
  <si>
    <t>BB-01-04</t>
  </si>
  <si>
    <t>BB-01-05</t>
  </si>
  <si>
    <t>BB-01-06</t>
  </si>
  <si>
    <t>BB-01-07</t>
  </si>
  <si>
    <t>BB-01-08</t>
  </si>
  <si>
    <t>BB-01-09</t>
  </si>
  <si>
    <t>BB-01-10</t>
  </si>
  <si>
    <t>BB-01-11</t>
  </si>
  <si>
    <t>BB-01-12</t>
  </si>
  <si>
    <t>BB-01-13</t>
  </si>
  <si>
    <t>BB-01-14</t>
  </si>
  <si>
    <t>BB-01-15</t>
  </si>
  <si>
    <t>BB-01-16</t>
  </si>
  <si>
    <t>BB-01-17</t>
  </si>
  <si>
    <t>BB-03-01</t>
  </si>
  <si>
    <t>BB-03-02</t>
  </si>
  <si>
    <t>BB-03-03</t>
  </si>
  <si>
    <t>BB-03-04</t>
  </si>
  <si>
    <t>BB-03-05</t>
  </si>
  <si>
    <t>BB-03-06</t>
  </si>
  <si>
    <t>BB-03-07</t>
  </si>
  <si>
    <t>BB-03-08</t>
  </si>
  <si>
    <t>BB-03-09</t>
  </si>
  <si>
    <t>BB-03-10</t>
  </si>
  <si>
    <t>BB-15-07</t>
  </si>
  <si>
    <t>BB-15-08</t>
  </si>
  <si>
    <t>BB-01-21</t>
  </si>
  <si>
    <t>BB-01-22</t>
  </si>
  <si>
    <t>BB-01-23</t>
  </si>
  <si>
    <t>BB-01-24</t>
  </si>
  <si>
    <t>BB-01-25</t>
  </si>
  <si>
    <t>BB-01-26</t>
  </si>
  <si>
    <t>BB-01-27</t>
  </si>
  <si>
    <t>BB-01-28</t>
  </si>
  <si>
    <t>BB-01-29</t>
  </si>
  <si>
    <t>BB-01-30</t>
  </si>
  <si>
    <t>BB-01-31</t>
  </si>
  <si>
    <t>BB-01-32</t>
  </si>
  <si>
    <t>BB-01-33</t>
  </si>
  <si>
    <t>BB-01-34</t>
  </si>
  <si>
    <t>BB-15-05</t>
  </si>
  <si>
    <t>BB-15-06</t>
  </si>
  <si>
    <t>BB-16-03</t>
  </si>
  <si>
    <t>BB-16-05</t>
  </si>
  <si>
    <t>BB-16-07</t>
  </si>
  <si>
    <t>BB-16-08</t>
  </si>
  <si>
    <t>BB-15-03</t>
  </si>
  <si>
    <t>BB-15-04</t>
  </si>
  <si>
    <t>BB-16-00</t>
  </si>
  <si>
    <t>BB-16-01</t>
  </si>
  <si>
    <t>BB-15-01</t>
  </si>
  <si>
    <t>BB-15-02</t>
  </si>
  <si>
    <t>BB-09-05</t>
  </si>
  <si>
    <t>BB-04-09</t>
  </si>
  <si>
    <t>BB-09-14</t>
  </si>
  <si>
    <t>BB-09-15</t>
  </si>
  <si>
    <t>BB-09-06</t>
  </si>
  <si>
    <t>BB-04-10</t>
  </si>
  <si>
    <t>BB-17-05</t>
  </si>
  <si>
    <t>BB-02-01</t>
  </si>
  <si>
    <t>BB-12-01</t>
  </si>
  <si>
    <t>BB-12-02</t>
  </si>
  <si>
    <t>BB-12-03</t>
  </si>
  <si>
    <t>BB-12-04</t>
  </si>
  <si>
    <t>BB-04-02</t>
  </si>
  <si>
    <t>BB-04-05</t>
  </si>
  <si>
    <t>BB-14-01</t>
  </si>
  <si>
    <t>BB-14-03</t>
  </si>
  <si>
    <t>BB-02-03</t>
  </si>
  <si>
    <t>BB-04-03</t>
  </si>
  <si>
    <t>BB-04-07</t>
  </si>
  <si>
    <t>BB-17-07</t>
  </si>
  <si>
    <t>BB-02-02</t>
  </si>
  <si>
    <t>BB-17-06</t>
  </si>
  <si>
    <t>BB-04-06</t>
  </si>
  <si>
    <t>BB-04-04</t>
  </si>
  <si>
    <t>BB-03-00</t>
  </si>
  <si>
    <t>BB-13-08</t>
  </si>
  <si>
    <t>BB-02-06</t>
  </si>
  <si>
    <t>BB-02-05</t>
  </si>
  <si>
    <t>BB-04-01</t>
  </si>
  <si>
    <t>BB-04-08</t>
  </si>
  <si>
    <t>BB-14-02</t>
  </si>
  <si>
    <t>BB-14-04</t>
  </si>
  <si>
    <t>BB-02-04</t>
  </si>
  <si>
    <t>BB-09-08</t>
  </si>
  <si>
    <t>BB-17-02</t>
  </si>
  <si>
    <t>BB-17-01</t>
  </si>
  <si>
    <t>BB-13-02</t>
  </si>
  <si>
    <t>BB-13-05</t>
  </si>
  <si>
    <t>BB-13-04</t>
  </si>
  <si>
    <t>BB-13-06</t>
  </si>
  <si>
    <t>BB-13-01</t>
  </si>
  <si>
    <t>BB-13-07</t>
  </si>
  <si>
    <t>BB-13-00</t>
  </si>
  <si>
    <t>BB-05-03</t>
  </si>
  <si>
    <t>BB-05-04</t>
  </si>
  <si>
    <t>BB-10-02</t>
  </si>
  <si>
    <t>BB-10-06</t>
  </si>
  <si>
    <t>BB-10-07</t>
  </si>
  <si>
    <t>BB-10-04</t>
  </si>
  <si>
    <t>BB-10-03</t>
  </si>
  <si>
    <t>BB-10-01</t>
  </si>
  <si>
    <t>BB-17-03</t>
  </si>
  <si>
    <t>BB-17-04</t>
  </si>
  <si>
    <t>BB-05-01</t>
  </si>
  <si>
    <t>BB-05-02</t>
  </si>
  <si>
    <t>CC-08-01</t>
  </si>
  <si>
    <t>CC-08-02</t>
  </si>
  <si>
    <t>CC-08-03</t>
  </si>
  <si>
    <t>CC-08-04</t>
  </si>
  <si>
    <t>CC-08-05</t>
  </si>
  <si>
    <t>CC-22-01</t>
  </si>
  <si>
    <t>CC-22-02</t>
  </si>
  <si>
    <t>CC-22-03</t>
  </si>
  <si>
    <t>CC-22-04</t>
  </si>
  <si>
    <t>CC-22-22</t>
  </si>
  <si>
    <t>CC-22-23</t>
  </si>
  <si>
    <t>CC-22-24</t>
  </si>
  <si>
    <t>CC-22-25</t>
  </si>
  <si>
    <t>CC-22-13</t>
  </si>
  <si>
    <t>CC-22-14</t>
  </si>
  <si>
    <t>CC-22-15</t>
  </si>
  <si>
    <t>CC-22-16</t>
  </si>
  <si>
    <t>CC-22-17</t>
  </si>
  <si>
    <t>CC-22-18</t>
  </si>
  <si>
    <t>CC-22-19</t>
  </si>
  <si>
    <t>CC-22-20</t>
  </si>
  <si>
    <t>CC-22-09</t>
  </si>
  <si>
    <t>CC-22-10</t>
  </si>
  <si>
    <t>CC-22-11</t>
  </si>
  <si>
    <t>CC-22-12</t>
  </si>
  <si>
    <t>CC-22-21</t>
  </si>
  <si>
    <t>CC-10-01</t>
  </si>
  <si>
    <t>CC-10-02</t>
  </si>
  <si>
    <t>CC-10-03</t>
  </si>
  <si>
    <t>CC-10-04</t>
  </si>
  <si>
    <t>CC-10-05</t>
  </si>
  <si>
    <t>CC-10-06</t>
  </si>
  <si>
    <t>CC-10-07</t>
  </si>
  <si>
    <t>CC-10-08</t>
  </si>
  <si>
    <t>CC-02-01</t>
  </si>
  <si>
    <t>CC-02-02</t>
  </si>
  <si>
    <t>CC-02-03</t>
  </si>
  <si>
    <t>CC-02-04</t>
  </si>
  <si>
    <t>CC-02-05</t>
  </si>
  <si>
    <t>CC-02-06</t>
  </si>
  <si>
    <t>CC-05-01</t>
  </si>
  <si>
    <t>CC-05-02</t>
  </si>
  <si>
    <t>CC-05-03</t>
  </si>
  <si>
    <t>CC-09-01</t>
  </si>
  <si>
    <t>CC-09-02</t>
  </si>
  <si>
    <t>CC-09-03</t>
  </si>
  <si>
    <t>CC-09-04</t>
  </si>
  <si>
    <t>CC-09-05</t>
  </si>
  <si>
    <t>CC-23-01</t>
  </si>
  <si>
    <t>CC-23-02</t>
  </si>
  <si>
    <t>CC-23-03</t>
  </si>
  <si>
    <t>CC-23-04</t>
  </si>
  <si>
    <t>CC-22-05</t>
  </si>
  <si>
    <t>CC-22-06</t>
  </si>
  <si>
    <t>CC-22-07</t>
  </si>
  <si>
    <t>CC-22-08</t>
  </si>
  <si>
    <t>CC-05-04</t>
  </si>
  <si>
    <t>CC-05-05</t>
  </si>
  <si>
    <t>CC-05-06</t>
  </si>
  <si>
    <t>CC-16-01</t>
  </si>
  <si>
    <t>CC-16-02</t>
  </si>
  <si>
    <t>CC-16-03</t>
  </si>
  <si>
    <t>CC-16-04</t>
  </si>
  <si>
    <t>CC-04-06</t>
  </si>
  <si>
    <t>CC-04-08</t>
  </si>
  <si>
    <t>CC-02-07</t>
  </si>
  <si>
    <t>CC-04-07</t>
  </si>
  <si>
    <t>CC-01-04</t>
  </si>
  <si>
    <t>CC-01-06</t>
  </si>
  <si>
    <t>CC-07-04</t>
  </si>
  <si>
    <t>CC-20-03</t>
  </si>
  <si>
    <t>CC-01-02</t>
  </si>
  <si>
    <t>CC-06-04</t>
  </si>
  <si>
    <t>CC-01-01</t>
  </si>
  <si>
    <t>CC-20-02</t>
  </si>
  <si>
    <t>CC-01-03</t>
  </si>
  <si>
    <t>CC-03-02</t>
  </si>
  <si>
    <t>CC-03-01</t>
  </si>
  <si>
    <t>CC-06-01</t>
  </si>
  <si>
    <t>CC-07-03</t>
  </si>
  <si>
    <t>CC-20-01</t>
  </si>
  <si>
    <t>CC-07-01</t>
  </si>
  <si>
    <t>CC-03-03</t>
  </si>
  <si>
    <t>CC-05-00</t>
  </si>
  <si>
    <t>CC-12-04</t>
  </si>
  <si>
    <t>CC-12-02</t>
  </si>
  <si>
    <t>CC-12-03</t>
  </si>
  <si>
    <t>CC-12-01</t>
  </si>
  <si>
    <t>CC-07-02</t>
  </si>
  <si>
    <t>CC-06-03</t>
  </si>
  <si>
    <t>CC-06-02</t>
  </si>
  <si>
    <t>DD-03-02</t>
  </si>
  <si>
    <t>DD-03-06</t>
  </si>
  <si>
    <t>DD-03-07</t>
  </si>
  <si>
    <t>DD-03-08</t>
  </si>
  <si>
    <t>DD-04-05</t>
  </si>
  <si>
    <t>DD-04-06</t>
  </si>
  <si>
    <t>DD-07-00</t>
  </si>
  <si>
    <t>DD-02-01</t>
  </si>
  <si>
    <t>DD-02-02</t>
  </si>
  <si>
    <t>DD-02-03</t>
  </si>
  <si>
    <t>DD-02-04</t>
  </si>
  <si>
    <t>DD-04-07</t>
  </si>
  <si>
    <t>DD-04-08</t>
  </si>
  <si>
    <t>DD-06-00</t>
  </si>
  <si>
    <t>DD-06-01</t>
  </si>
  <si>
    <t>DD-06-02</t>
  </si>
  <si>
    <t>DD-06-03</t>
  </si>
  <si>
    <t>DD-06-04</t>
  </si>
  <si>
    <t>DD-05-01</t>
  </si>
  <si>
    <t>DD-05-02</t>
  </si>
  <si>
    <t>DD-05-03</t>
  </si>
  <si>
    <t>DD-05-04</t>
  </si>
  <si>
    <t>DD-05-05</t>
  </si>
  <si>
    <t>DD-05-06</t>
  </si>
  <si>
    <t>DD-05-07</t>
  </si>
  <si>
    <t>DD-05-08</t>
  </si>
  <si>
    <t>DD-05-09</t>
  </si>
  <si>
    <t>DD-05-10</t>
  </si>
  <si>
    <t>DD-05-11</t>
  </si>
  <si>
    <t>DD-05-12</t>
  </si>
  <si>
    <t>DD-05-13</t>
  </si>
  <si>
    <t>DD-05-14</t>
  </si>
  <si>
    <t>DD-05-15</t>
  </si>
  <si>
    <t>DD-05-16</t>
  </si>
  <si>
    <t>DD-05-17</t>
  </si>
  <si>
    <t>DD-05-18</t>
  </si>
  <si>
    <t>DD-05-19</t>
  </si>
  <si>
    <t>DD-05-20</t>
  </si>
  <si>
    <t>DD-01-01</t>
  </si>
  <si>
    <t>DD-01-03</t>
  </si>
  <si>
    <t>DD-01-06</t>
  </si>
  <si>
    <t>DD-01-07</t>
  </si>
  <si>
    <t>DD-03-00</t>
  </si>
  <si>
    <t>DD-03-01</t>
  </si>
  <si>
    <t>DD-01-02</t>
  </si>
  <si>
    <t>DD-07-01</t>
  </si>
  <si>
    <t>DD-07-02</t>
  </si>
  <si>
    <t>DD-07-03</t>
  </si>
  <si>
    <t>DD-07-04</t>
  </si>
  <si>
    <t>Avg Wager</t>
  </si>
  <si>
    <t>Location Score</t>
  </si>
  <si>
    <t>MD T MG SPORTS BAR(IGT)</t>
  </si>
  <si>
    <t>WOF 3X4X5X WAP(IGT)</t>
  </si>
  <si>
    <t>WOF DBL DIA WAP(IGT)</t>
  </si>
  <si>
    <t>Active Count</t>
  </si>
  <si>
    <t>BB-01-35</t>
  </si>
  <si>
    <t>BB-01-36</t>
  </si>
  <si>
    <t>BB-01-37</t>
  </si>
  <si>
    <t>Bets / Day</t>
  </si>
  <si>
    <t>Coin In / Day</t>
  </si>
  <si>
    <t>Predicted Win / Day</t>
  </si>
  <si>
    <t>Seat Type</t>
  </si>
  <si>
    <t>Game Type</t>
  </si>
  <si>
    <t>Actual Win</t>
  </si>
  <si>
    <t>Capstone Exercise Data</t>
  </si>
  <si>
    <t>BAL</t>
  </si>
  <si>
    <t>G T</t>
  </si>
  <si>
    <t>KON</t>
  </si>
  <si>
    <t>ARU</t>
  </si>
  <si>
    <t>ARI</t>
  </si>
  <si>
    <t>INC</t>
  </si>
  <si>
    <t>WIL</t>
  </si>
  <si>
    <t>AIN</t>
  </si>
  <si>
    <t>EVE</t>
  </si>
  <si>
    <t>BPM is Bets Per Minute rate of play assumption</t>
  </si>
  <si>
    <t>Predicted Win is from regression analysis using location data (area, bank shape, seat type) and other machine variables</t>
  </si>
  <si>
    <t xml:space="preserve">Occ Denominator is Minutes per Day x BPM x Days on Floor </t>
  </si>
  <si>
    <t xml:space="preserve">Current </t>
  </si>
  <si>
    <t>Difference</t>
  </si>
  <si>
    <t>Mix Pct</t>
  </si>
  <si>
    <t>Per Player</t>
  </si>
  <si>
    <t>Amount</t>
  </si>
  <si>
    <t>Pct</t>
  </si>
  <si>
    <t>Slot Win Pct</t>
  </si>
  <si>
    <t>Overall</t>
  </si>
  <si>
    <t>High Denom</t>
  </si>
  <si>
    <t>Low Denom</t>
  </si>
  <si>
    <t>Payback</t>
  </si>
  <si>
    <r>
      <t xml:space="preserve">Experts: </t>
    </r>
    <r>
      <rPr>
        <sz val="10"/>
        <color theme="1"/>
        <rFont val="Arial"/>
        <family val="2"/>
      </rPr>
      <t>Create a scatter graph of Meter Win Per Mach Day and Theo Win Per Mach Day. What can you infer from this graph?</t>
    </r>
  </si>
  <si>
    <t>Actual Win / Day</t>
  </si>
  <si>
    <t>Theo Win / Day</t>
  </si>
  <si>
    <t>Index Theo Win / Day</t>
  </si>
  <si>
    <t>zTW/D</t>
  </si>
  <si>
    <t>Standard Dev</t>
  </si>
  <si>
    <t>Bets per Minute Assumption</t>
  </si>
  <si>
    <t>Why do we want to look at days on floor vs machine count?</t>
  </si>
  <si>
    <t>Theo Win (Net of Fees)</t>
  </si>
  <si>
    <t>Occupancy Denominator</t>
  </si>
  <si>
    <t>Occ %  (Bets / Occ. Denominator)</t>
  </si>
  <si>
    <t>Strd. Dev:</t>
  </si>
  <si>
    <t>Actual Win %</t>
  </si>
  <si>
    <t>Variance in Pct Points</t>
  </si>
  <si>
    <t>Actual to Theo Variance</t>
  </si>
  <si>
    <t>Compute the Pearson value of Theo Win % and CI/MD</t>
  </si>
  <si>
    <t># Bets</t>
  </si>
  <si>
    <t>2. Compute Actual Win % and Theo Win %</t>
  </si>
  <si>
    <t>Acceptable RTP % Range</t>
  </si>
  <si>
    <t>RTP</t>
  </si>
  <si>
    <t>'Theo Win / MD</t>
  </si>
  <si>
    <t>Use the pivot table to determine best/worst Game Type, Manufacturer, and Cabinet Model on a Theoretical Win per Machine Day basis</t>
  </si>
  <si>
    <t>2. Create a scatter plot of Theo Win per Day and Actual Win per day</t>
  </si>
  <si>
    <t>3. Filter your scatter chart by Game Type - which appears to have more variance to theoretical?</t>
  </si>
  <si>
    <t>2. Which is this casino's best machine in terms of theoretical revenue?</t>
  </si>
  <si>
    <t>1. Compute the Coin In per Day, Actual Win per Day, Theo Win per Day, and Index of Theo Win Per Day.</t>
  </si>
  <si>
    <t>4. For question 3, what do you think of this Title's overall performance at this casino? (note there are multiple machines to consider)</t>
  </si>
  <si>
    <t>Mix %</t>
  </si>
  <si>
    <t>Par Sheet Challenge</t>
  </si>
  <si>
    <t>Conf. Value    (+/- Amount)</t>
  </si>
  <si>
    <t>Exercise 10: Peer Groups</t>
  </si>
  <si>
    <t>Refer to Exercise 10 in the workbook</t>
  </si>
  <si>
    <t>Create a pivot table and embed formulas to ulimately compute variance % to peers</t>
  </si>
  <si>
    <t>Homework 1B</t>
  </si>
  <si>
    <t>Homework Day 3</t>
  </si>
  <si>
    <t>Link to the slot machine simulator</t>
  </si>
  <si>
    <t>Homework 4A (Optimization)</t>
  </si>
  <si>
    <t>Expected premium from "Super Insane..."</t>
  </si>
  <si>
    <t>Worst</t>
  </si>
  <si>
    <t>Expected</t>
  </si>
  <si>
    <t>Best</t>
  </si>
  <si>
    <t>Possible baselines:</t>
  </si>
  <si>
    <t>Section Average</t>
  </si>
  <si>
    <t>Type / Denom Average</t>
  </si>
  <si>
    <t>Peer Average</t>
  </si>
  <si>
    <t>House Average</t>
  </si>
  <si>
    <t>Quiz Extra Credit - Payback Template</t>
  </si>
  <si>
    <t>(All)</t>
  </si>
  <si>
    <t>Exercise 12: Regression Analysis - Poker Machines Only</t>
  </si>
  <si>
    <t>Exercise 13 Manufacturer Analysis (donor data)</t>
  </si>
  <si>
    <t>Concatenate Pred-Trend Classification and create a pivot table to organize titles by the nine possible classification</t>
  </si>
  <si>
    <t>Homework 4B (optional): Peer Groups</t>
  </si>
  <si>
    <t>Exercise 13 Data</t>
  </si>
  <si>
    <t>Hint:</t>
  </si>
  <si>
    <t>Conf. Value   (+/- Amount)</t>
  </si>
  <si>
    <t>Reference: Peer Group Average Net Theo Win Per Machine Day</t>
  </si>
  <si>
    <t>Raw Data for Exercise 10_reels and Exercise 11</t>
  </si>
  <si>
    <t>z-Net Theo Win/MD</t>
  </si>
  <si>
    <t>Excel Exercise 14 (pages 83-84)</t>
  </si>
  <si>
    <t>Homework 1A</t>
  </si>
  <si>
    <t>3. Which is this casino's worst machine in terms of theoretical revenue?</t>
  </si>
  <si>
    <t>Occupancy</t>
  </si>
  <si>
    <t>Pulls / Minute*</t>
  </si>
  <si>
    <t>By MFG and game type compute % of machine days,  % of net, theo revenue, the utilization/optimization metrics, average bet and occupancy</t>
  </si>
  <si>
    <t>*use the assumed pulls per minute and 24 hours per day in your occupancy calculation</t>
  </si>
  <si>
    <t>Change in # machines</t>
  </si>
  <si>
    <t>Differential</t>
  </si>
  <si>
    <t>Mon</t>
  </si>
  <si>
    <t>Tue</t>
  </si>
  <si>
    <t>Wed</t>
  </si>
  <si>
    <t>Thu</t>
  </si>
  <si>
    <t>Fri</t>
  </si>
  <si>
    <t>Sat</t>
  </si>
  <si>
    <t>Sun</t>
  </si>
  <si>
    <t>1. Compute the variance between Actual Win and Theo Win for each machine</t>
  </si>
  <si>
    <t xml:space="preserve"> is  the machine's actual win % with the  95% confidence lower - upper range?</t>
  </si>
  <si>
    <t xml:space="preserve">Machine Count </t>
  </si>
  <si>
    <t>Index to Peers</t>
  </si>
  <si>
    <t>Total Days On Floor</t>
  </si>
  <si>
    <t>Location</t>
  </si>
  <si>
    <t>3. Identify the machine with the largest absolute variance (in dollars, not percentage) between Actual Win and Theo Win</t>
  </si>
  <si>
    <t>Use the data filters on the standardized values to identify any anomalies in Actual Win (column S) and Actual Win Per Machine Day (column V). Offer some possible explanations.</t>
  </si>
  <si>
    <t>Actual Win Per Mach Day</t>
  </si>
  <si>
    <t>zActual Win Per Mach Day</t>
  </si>
  <si>
    <t>zActual Win</t>
  </si>
  <si>
    <t>1. Compute the variance amount between Actual Win and Theo Win (columns R and S)</t>
  </si>
  <si>
    <t>2. Compute the point variance between Actual Win % and Theo Win % in (columns U and V)</t>
  </si>
  <si>
    <t>3. Identify the machine in our data with the largest absolute variance (in dollars, not percentage) between Actual Win and Theo Win</t>
  </si>
  <si>
    <t>4. Is this machine within +/- 3% points between Actual Win % and Theo Win %?</t>
  </si>
  <si>
    <t>5. If this game has a standard deviation of 4.00, is this machine’s Actual win % within lower and upper confidence interval bounds at 95% confidence? (hint: use the U-L-VI tab)</t>
  </si>
  <si>
    <t>Actual to Theo Variance $</t>
  </si>
  <si>
    <t>Please email your answers to wd@DunnGamingSolutions.com</t>
  </si>
  <si>
    <t>Gross Win Actual</t>
  </si>
  <si>
    <t>Net Win Actual</t>
  </si>
  <si>
    <t>(From where does the case say the propsed revenue increase will come?)</t>
  </si>
  <si>
    <t>Per Player Difference</t>
  </si>
  <si>
    <t>Breakeven Challenge: Machine Lease vs. Purchase</t>
  </si>
  <si>
    <t>Assume 0% interest (so no cost of capital if you finance the purchase)</t>
  </si>
  <si>
    <t>Purchase</t>
  </si>
  <si>
    <t>Lease</t>
  </si>
  <si>
    <t>Lease Fees</t>
  </si>
  <si>
    <t>Payback Days</t>
  </si>
  <si>
    <t>Payback Years</t>
  </si>
  <si>
    <t>Win Net of Lease Fees</t>
  </si>
  <si>
    <t>Machine Purchase Cost</t>
  </si>
  <si>
    <t>3. Are there any other costs of ownership we might consider?</t>
  </si>
  <si>
    <t>You can buy a new slot machine for $25,000 (including any sales taxes and delivery fees)</t>
  </si>
  <si>
    <t>The manufacturer also offers an option to instead lease the machine in exchange for 20% of actual win</t>
  </si>
  <si>
    <t>1. Compute the payback if you expect this machine to generate actual revenue of $300 per day</t>
  </si>
  <si>
    <t>2. Compute the payback if you expect this machine to generate actual revenue of $100 per day</t>
  </si>
  <si>
    <t>(Notebook page 21)</t>
  </si>
  <si>
    <t>(Notebook page 57)</t>
  </si>
  <si>
    <t>(Notebook page 48)</t>
  </si>
  <si>
    <t>(Notebook page 42)</t>
  </si>
  <si>
    <t>(Notebook pages 38-39)</t>
  </si>
  <si>
    <t>(Notebook pages 30-31)</t>
  </si>
  <si>
    <t>(Notebook pages 18-19)</t>
  </si>
  <si>
    <t>(Notebook page 15)</t>
  </si>
  <si>
    <t>Standardized Coin-In / Machine Day (zCI/MD)</t>
  </si>
  <si>
    <t>Standardized Theo Win / Machine Day (zTW/MD)</t>
  </si>
  <si>
    <t>1. Transform Theo Win per Machine Day to standardized values (zTW/D). Any outliers in the data? (value outside of +/- 3SD)</t>
  </si>
  <si>
    <t>Coin-In*</t>
  </si>
  <si>
    <t>*Slot Win % = Win / Coin-In; therefore, Coin-in = Slot Win % / Win</t>
  </si>
  <si>
    <t>(What assumption does the CFO make about Coin-In? Will it change or stay the same?)</t>
  </si>
  <si>
    <t>Please email your answers to wd@DunnGamingSolutions.com at least an hour before the next session</t>
  </si>
  <si>
    <t>(input formulas in the yellow highlighted cells)</t>
  </si>
  <si>
    <t>'Predicted Win / MD</t>
  </si>
  <si>
    <t>'Theo Var Pct to Pred Win</t>
  </si>
  <si>
    <t>4. Assume this  game's standard deviation is 12.5</t>
  </si>
  <si>
    <t>Buffalo Grand</t>
  </si>
  <si>
    <t>Casino Overall</t>
  </si>
  <si>
    <t>Theo Win / Machine Day</t>
  </si>
  <si>
    <t>Homework 2A</t>
  </si>
  <si>
    <t>Homework 2B</t>
  </si>
  <si>
    <t>2. How does Buffalo Grand compare to the overall?</t>
  </si>
  <si>
    <t>1. Use Excel functions to compute the slope and RSQ of Theo Win / Machine Day for Buffalo Grand and the casino overall</t>
  </si>
  <si>
    <t>https://dunngames.itch.io/slot-performance-analysis</t>
  </si>
  <si>
    <t>Proposed</t>
  </si>
  <si>
    <t>1. Use the RANK function to identify how machine number 1000 ranks in terms of Theo Win / Machine Day. Which is the top ranked machine?</t>
  </si>
  <si>
    <t>2. Create an Index of Theo Win / Machine Day</t>
  </si>
  <si>
    <t>Theo Win Per Machine Day</t>
  </si>
  <si>
    <t>(Notebook page 22)</t>
  </si>
  <si>
    <t>Compute Min, Max, Mode, and  Average</t>
  </si>
  <si>
    <t>Homework 2C</t>
  </si>
  <si>
    <t>Observation #</t>
  </si>
  <si>
    <t>Sample A</t>
  </si>
  <si>
    <t>Sample B</t>
  </si>
  <si>
    <t>AVERAGE</t>
  </si>
  <si>
    <t>MEDIAN</t>
  </si>
  <si>
    <t>COUNT</t>
  </si>
  <si>
    <t>(note: Alpha = 0.05 for 95% confidence)</t>
  </si>
  <si>
    <t>(Notebook pages 29, 33, 39)</t>
  </si>
  <si>
    <t>(Notebook pages 37 - 38)</t>
  </si>
  <si>
    <t>1. Compute the Median, Mean (aka Average), Standard Deviation, and 95% Confidence Value for the two data samples</t>
  </si>
  <si>
    <t>2. Which sample has more volatility (i.e. greater dispersion around the mean)</t>
  </si>
  <si>
    <t>(Notebook pages 9, 16)</t>
  </si>
  <si>
    <t>(Notebook page 62 for Optimal Count and page 60-61 for Avg Bet and Occupancy)</t>
  </si>
  <si>
    <t>Examine the average hourly occupied machine counts from this 800 machine casino.</t>
  </si>
  <si>
    <t>Mach Count:</t>
  </si>
  <si>
    <t>Occ %</t>
  </si>
  <si>
    <t>Low</t>
  </si>
  <si>
    <t>High</t>
  </si>
  <si>
    <t>"Redline" Hours</t>
  </si>
  <si>
    <t>Total Redline Hours Per Week</t>
  </si>
  <si>
    <t>Total Hours Per Week</t>
  </si>
  <si>
    <t>Redline %</t>
  </si>
  <si>
    <t>Increase in supply</t>
  </si>
  <si>
    <t>W/M/D dilution</t>
  </si>
  <si>
    <t>New W/M/D</t>
  </si>
  <si>
    <t>Incremental</t>
  </si>
  <si>
    <t>Cost Per Machine</t>
  </si>
  <si>
    <t>Payback # Days</t>
  </si>
  <si>
    <t>Machines</t>
  </si>
  <si>
    <t>W/M/D</t>
  </si>
  <si>
    <t>Extension</t>
  </si>
  <si>
    <t>Circle of Cash-Reels-0.25 Total</t>
  </si>
  <si>
    <t>Circle of Dreams-Reels-0.25 Total</t>
  </si>
  <si>
    <t>Circle of Fortune-Reels-0.25 Total</t>
  </si>
  <si>
    <t>Circle of Winners-Reels-0.25 Total</t>
  </si>
  <si>
    <t>Old Blue Eyes-Reels-0.25 Total</t>
  </si>
  <si>
    <t>Sleepy 7's-Reels-0.25 Total</t>
  </si>
  <si>
    <t>Smokin 7's-Reels-0.25 Total</t>
  </si>
  <si>
    <t>Super Sleepy 7's-Reels-0.25 Total</t>
  </si>
  <si>
    <t>Insane 7s-Reels-0.25 Total</t>
  </si>
  <si>
    <t>Insane 7s-Reels-1 Total</t>
  </si>
  <si>
    <t>Ultra Triple Double 7's Deluxe-Reels-1 Total</t>
  </si>
  <si>
    <t>Smokin 7s-Reels-1 Total</t>
  </si>
  <si>
    <t>Darling Diva-Reels-0.25 Total</t>
  </si>
  <si>
    <t>Slot Performance Analysis Solved Exercises</t>
  </si>
  <si>
    <t>***CONFIDENTIAL ***</t>
  </si>
  <si>
    <t>THIS WORKBOOK IS ONLY FOR USE BY PAID PARTICIPANTS OF THE SLOT PERFORMANCE ANALYSIS SEMINAR</t>
  </si>
  <si>
    <t>Contact:</t>
  </si>
  <si>
    <t>wd@DunnGamingSolutions.com</t>
  </si>
  <si>
    <t>Check out:</t>
  </si>
  <si>
    <t>www.Slotfocus.com</t>
  </si>
  <si>
    <t>Order the full textbook</t>
  </si>
  <si>
    <t>www.amazon.com</t>
  </si>
  <si>
    <t>Answers to Par Sheet Questions</t>
  </si>
  <si>
    <t>Q1</t>
  </si>
  <si>
    <t>Yes - RTP increases with coins bet</t>
  </si>
  <si>
    <t>Q2</t>
  </si>
  <si>
    <t>= 1 - .92057</t>
  </si>
  <si>
    <t>8 coins</t>
  </si>
  <si>
    <t>Q3</t>
  </si>
  <si>
    <t>= 25 x 25 x 27 x 25 x 50</t>
  </si>
  <si>
    <t>Q4</t>
  </si>
  <si>
    <t>Min VI</t>
  </si>
  <si>
    <t>Max VI</t>
  </si>
  <si>
    <t>Q5</t>
  </si>
  <si>
    <t>= (133.41% - 50.44%) / 2</t>
  </si>
  <si>
    <t>95% conf</t>
  </si>
  <si>
    <t>Q6</t>
  </si>
  <si>
    <t>= 28.172 / 1.96</t>
  </si>
  <si>
    <t>SD =</t>
  </si>
  <si>
    <t>Compute the mix ofdays on floor, actual win, and theo win for this casino by manufacturer</t>
  </si>
  <si>
    <t>STDEV</t>
  </si>
  <si>
    <t>CONFIDENCE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</si>
</sst>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,##0.0000_);[Red]\(#,##0.0000\)"/>
    <numFmt numFmtId="166" formatCode="0.0%"/>
    <numFmt numFmtId="167" formatCode="[$-409]mmm\-yy;@"/>
    <numFmt numFmtId="168" formatCode="0.000%"/>
    <numFmt numFmtId="169" formatCode="#,##0.000_);[Red]\(#,##0.000\)"/>
    <numFmt numFmtId="170" formatCode="0.0000%"/>
    <numFmt numFmtId="171" formatCode="0.00000%"/>
    <numFmt numFmtId="172" formatCode="&quot;$&quot;#,##0.00"/>
    <numFmt numFmtId="173" formatCode="#,##0.0_);[Red]\(#,##0.0\)"/>
    <numFmt numFmtId="174" formatCode="_(* #,##0.000_);_(* \(#,##0.000\);_(* &quot;-&quot;??_);_(@_)"/>
  </numFmts>
  <fonts count="2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0"/>
      <name val="Arial"/>
      <family val="2"/>
    </font>
    <font>
      <sz val="10"/>
      <color indexed="12"/>
      <name val="Times New Roman"/>
      <family val="1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0"/>
      <color rgb="FF0070C0"/>
      <name val="Arial"/>
      <family val="2"/>
    </font>
    <font>
      <u/>
      <sz val="10"/>
      <color theme="10"/>
      <name val="Arial"/>
      <family val="2"/>
    </font>
    <font>
      <sz val="20"/>
      <color theme="1"/>
      <name val="Arial"/>
      <family val="2"/>
    </font>
    <font>
      <u/>
      <sz val="20"/>
      <color theme="10"/>
      <name val="Arial"/>
      <family val="2"/>
    </font>
    <font>
      <i/>
      <sz val="10"/>
      <color theme="1"/>
      <name val="Arial"/>
      <family val="2"/>
    </font>
    <font>
      <b/>
      <sz val="10"/>
      <color theme="5"/>
      <name val="Arial"/>
      <family val="2"/>
    </font>
    <font>
      <sz val="10"/>
      <color theme="5"/>
      <name val="Arial"/>
      <family val="2"/>
    </font>
    <font>
      <sz val="10"/>
      <color theme="5"/>
      <name val="Times New Roman"/>
      <family val="1"/>
    </font>
    <font>
      <b/>
      <sz val="16"/>
      <color theme="1"/>
      <name val="Arial"/>
      <family val="2"/>
    </font>
    <font>
      <sz val="72"/>
      <color theme="1" tint="0.499984740745262"/>
      <name val="Arial"/>
      <family val="2"/>
    </font>
    <font>
      <sz val="72"/>
      <color theme="1"/>
      <name val="Arial"/>
      <family val="2"/>
    </font>
    <font>
      <b/>
      <sz val="18"/>
      <color rgb="FFC00000"/>
      <name val="Arial"/>
      <family val="2"/>
    </font>
    <font>
      <b/>
      <sz val="10"/>
      <color rgb="FFC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1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9" fontId="3" fillId="0" borderId="0" applyFont="0" applyFill="0" applyBorder="0" applyAlignment="0" applyProtection="0"/>
    <xf numFmtId="3" fontId="4" fillId="0" borderId="0">
      <protection locked="0"/>
    </xf>
    <xf numFmtId="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311">
    <xf numFmtId="0" fontId="0" fillId="0" borderId="0" xfId="0"/>
    <xf numFmtId="44" fontId="0" fillId="0" borderId="0" xfId="1" applyFont="1"/>
    <xf numFmtId="9" fontId="0" fillId="0" borderId="0" xfId="2" applyFont="1"/>
    <xf numFmtId="10" fontId="0" fillId="0" borderId="0" xfId="2" applyNumberFormat="1" applyFont="1"/>
    <xf numFmtId="0" fontId="0" fillId="0" borderId="0" xfId="0" pivotButton="1"/>
    <xf numFmtId="0" fontId="0" fillId="0" borderId="0" xfId="0" quotePrefix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44" fontId="2" fillId="0" borderId="1" xfId="1" applyFont="1" applyBorder="1" applyAlignment="1">
      <alignment horizontal="center" wrapText="1"/>
    </xf>
    <xf numFmtId="10" fontId="2" fillId="0" borderId="1" xfId="2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NumberFormat="1"/>
    <xf numFmtId="0" fontId="2" fillId="0" borderId="0" xfId="0" applyFont="1"/>
    <xf numFmtId="43" fontId="0" fillId="0" borderId="0" xfId="3" applyFont="1"/>
    <xf numFmtId="164" fontId="0" fillId="0" borderId="0" xfId="3" applyNumberFormat="1" applyFont="1"/>
    <xf numFmtId="0" fontId="0" fillId="0" borderId="0" xfId="3" applyNumberFormat="1" applyFont="1" applyAlignment="1"/>
    <xf numFmtId="0" fontId="0" fillId="0" borderId="0" xfId="0" applyNumberFormat="1" applyAlignment="1"/>
    <xf numFmtId="0" fontId="2" fillId="0" borderId="2" xfId="0" applyFont="1" applyBorder="1"/>
    <xf numFmtId="164" fontId="2" fillId="0" borderId="2" xfId="3" applyNumberFormat="1" applyFont="1" applyBorder="1"/>
    <xf numFmtId="164" fontId="2" fillId="0" borderId="1" xfId="3" applyNumberFormat="1" applyFont="1" applyBorder="1" applyAlignment="1">
      <alignment horizontal="center"/>
    </xf>
    <xf numFmtId="43" fontId="0" fillId="0" borderId="0" xfId="3" applyNumberFormat="1" applyFont="1"/>
    <xf numFmtId="43" fontId="2" fillId="0" borderId="1" xfId="3" applyNumberFormat="1" applyFont="1" applyBorder="1" applyAlignment="1">
      <alignment horizontal="center"/>
    </xf>
    <xf numFmtId="10" fontId="2" fillId="0" borderId="1" xfId="2" applyNumberFormat="1" applyFont="1" applyBorder="1" applyAlignment="1">
      <alignment horizontal="center"/>
    </xf>
    <xf numFmtId="0" fontId="0" fillId="0" borderId="0" xfId="0" applyBorder="1"/>
    <xf numFmtId="43" fontId="0" fillId="0" borderId="0" xfId="3" applyNumberFormat="1" applyFont="1" applyBorder="1"/>
    <xf numFmtId="43" fontId="0" fillId="0" borderId="0" xfId="3" applyFont="1" applyBorder="1"/>
    <xf numFmtId="10" fontId="0" fillId="0" borderId="0" xfId="2" applyNumberFormat="1" applyFont="1" applyBorder="1"/>
    <xf numFmtId="10" fontId="2" fillId="0" borderId="2" xfId="2" applyNumberFormat="1" applyFont="1" applyBorder="1"/>
    <xf numFmtId="43" fontId="0" fillId="0" borderId="4" xfId="3" applyNumberFormat="1" applyFont="1" applyBorder="1" applyAlignment="1">
      <alignment horizontal="right"/>
    </xf>
    <xf numFmtId="10" fontId="0" fillId="0" borderId="5" xfId="2" applyNumberFormat="1" applyFont="1" applyBorder="1"/>
    <xf numFmtId="4" fontId="0" fillId="0" borderId="5" xfId="3" applyNumberFormat="1" applyFont="1" applyBorder="1" applyAlignment="1"/>
    <xf numFmtId="4" fontId="0" fillId="0" borderId="6" xfId="3" applyNumberFormat="1" applyFont="1" applyBorder="1" applyAlignment="1"/>
    <xf numFmtId="40" fontId="0" fillId="0" borderId="0" xfId="3" applyNumberFormat="1" applyFont="1"/>
    <xf numFmtId="43" fontId="2" fillId="0" borderId="0" xfId="3" applyFont="1"/>
    <xf numFmtId="164" fontId="0" fillId="0" borderId="0" xfId="3" applyNumberFormat="1" applyFont="1" applyFill="1"/>
    <xf numFmtId="38" fontId="4" fillId="0" borderId="0" xfId="4" applyNumberFormat="1" applyFont="1"/>
    <xf numFmtId="10" fontId="4" fillId="0" borderId="0" xfId="5" applyNumberFormat="1" applyFont="1"/>
    <xf numFmtId="165" fontId="4" fillId="0" borderId="0" xfId="4" applyNumberFormat="1" applyFont="1"/>
    <xf numFmtId="165" fontId="5" fillId="0" borderId="3" xfId="4" applyNumberFormat="1" applyFont="1" applyBorder="1" applyAlignment="1">
      <alignment horizontal="center"/>
    </xf>
    <xf numFmtId="0" fontId="4" fillId="0" borderId="0" xfId="4"/>
    <xf numFmtId="165" fontId="4" fillId="0" borderId="3" xfId="4" applyNumberFormat="1" applyFont="1" applyBorder="1"/>
    <xf numFmtId="40" fontId="4" fillId="0" borderId="3" xfId="4" applyNumberFormat="1" applyBorder="1"/>
    <xf numFmtId="165" fontId="4" fillId="0" borderId="0" xfId="4" applyNumberFormat="1" applyBorder="1"/>
    <xf numFmtId="0" fontId="6" fillId="0" borderId="0" xfId="4" applyFont="1" applyBorder="1" applyAlignment="1">
      <alignment horizontal="centerContinuous"/>
    </xf>
    <xf numFmtId="0" fontId="3" fillId="0" borderId="0" xfId="4" applyFont="1"/>
    <xf numFmtId="0" fontId="6" fillId="0" borderId="7" xfId="4" applyFont="1" applyBorder="1" applyAlignment="1">
      <alignment horizontal="centerContinuous"/>
    </xf>
    <xf numFmtId="0" fontId="6" fillId="0" borderId="8" xfId="4" applyFont="1" applyBorder="1" applyAlignment="1">
      <alignment horizontal="centerContinuous"/>
    </xf>
    <xf numFmtId="38" fontId="5" fillId="0" borderId="1" xfId="4" applyNumberFormat="1" applyFont="1" applyBorder="1" applyAlignment="1">
      <alignment horizontal="center" wrapText="1"/>
    </xf>
    <xf numFmtId="10" fontId="5" fillId="0" borderId="1" xfId="5" applyNumberFormat="1" applyFont="1" applyBorder="1" applyAlignment="1">
      <alignment horizontal="center" wrapText="1"/>
    </xf>
    <xf numFmtId="165" fontId="5" fillId="0" borderId="1" xfId="4" applyNumberFormat="1" applyFont="1" applyBorder="1" applyAlignment="1">
      <alignment horizontal="center" wrapText="1"/>
    </xf>
    <xf numFmtId="0" fontId="5" fillId="0" borderId="1" xfId="4" quotePrefix="1" applyFont="1" applyBorder="1" applyAlignment="1">
      <alignment horizontal="center" wrapText="1"/>
    </xf>
    <xf numFmtId="0" fontId="5" fillId="0" borderId="1" xfId="4" applyFont="1" applyBorder="1" applyAlignment="1">
      <alignment horizontal="center" wrapText="1"/>
    </xf>
    <xf numFmtId="0" fontId="4" fillId="0" borderId="0" xfId="4" applyAlignment="1">
      <alignment wrapText="1"/>
    </xf>
    <xf numFmtId="38" fontId="7" fillId="0" borderId="0" xfId="4" applyNumberFormat="1" applyFont="1" applyProtection="1">
      <protection locked="0"/>
    </xf>
    <xf numFmtId="10" fontId="7" fillId="0" borderId="0" xfId="5" applyNumberFormat="1" applyFont="1" applyProtection="1">
      <protection locked="0"/>
    </xf>
    <xf numFmtId="165" fontId="7" fillId="0" borderId="0" xfId="4" applyNumberFormat="1" applyFont="1" applyProtection="1">
      <protection locked="0"/>
    </xf>
    <xf numFmtId="9" fontId="7" fillId="0" borderId="0" xfId="5" applyFont="1" applyProtection="1">
      <protection locked="0"/>
    </xf>
    <xf numFmtId="165" fontId="4" fillId="0" borderId="0" xfId="4" applyNumberFormat="1"/>
    <xf numFmtId="10" fontId="6" fillId="0" borderId="0" xfId="4" applyNumberFormat="1" applyFont="1"/>
    <xf numFmtId="0" fontId="6" fillId="0" borderId="9" xfId="4" applyFont="1" applyBorder="1" applyAlignment="1">
      <alignment horizontal="centerContinuous"/>
    </xf>
    <xf numFmtId="40" fontId="6" fillId="0" borderId="8" xfId="4" applyNumberFormat="1" applyFont="1" applyBorder="1" applyAlignment="1">
      <alignment horizontal="centerContinuous"/>
    </xf>
    <xf numFmtId="40" fontId="5" fillId="0" borderId="1" xfId="4" applyNumberFormat="1" applyFont="1" applyBorder="1" applyAlignment="1">
      <alignment horizontal="center" wrapText="1"/>
    </xf>
    <xf numFmtId="40" fontId="4" fillId="0" borderId="0" xfId="4" applyNumberFormat="1"/>
    <xf numFmtId="9" fontId="0" fillId="0" borderId="0" xfId="2" applyFont="1" applyAlignment="1"/>
    <xf numFmtId="164" fontId="0" fillId="0" borderId="0" xfId="3" applyNumberFormat="1" applyFont="1" applyBorder="1"/>
    <xf numFmtId="38" fontId="0" fillId="0" borderId="0" xfId="0" applyNumberFormat="1"/>
    <xf numFmtId="38" fontId="0" fillId="0" borderId="0" xfId="3" applyNumberFormat="1" applyFont="1" applyFill="1"/>
    <xf numFmtId="38" fontId="0" fillId="0" borderId="0" xfId="3" applyNumberFormat="1" applyFont="1"/>
    <xf numFmtId="40" fontId="0" fillId="0" borderId="0" xfId="0" applyNumberFormat="1"/>
    <xf numFmtId="4" fontId="0" fillId="0" borderId="0" xfId="3" applyNumberFormat="1" applyFont="1" applyFill="1"/>
    <xf numFmtId="38" fontId="2" fillId="0" borderId="1" xfId="0" applyNumberFormat="1" applyFont="1" applyBorder="1" applyAlignment="1">
      <alignment horizontal="center" wrapText="1"/>
    </xf>
    <xf numFmtId="38" fontId="2" fillId="0" borderId="1" xfId="3" applyNumberFormat="1" applyFont="1" applyBorder="1" applyAlignment="1">
      <alignment horizontal="center" wrapText="1"/>
    </xf>
    <xf numFmtId="166" fontId="0" fillId="0" borderId="0" xfId="2" applyNumberFormat="1" applyFont="1"/>
    <xf numFmtId="164" fontId="0" fillId="0" borderId="0" xfId="3" applyNumberFormat="1" applyFont="1" applyAlignment="1">
      <alignment horizontal="right"/>
    </xf>
    <xf numFmtId="0" fontId="0" fillId="0" borderId="0" xfId="0" applyAlignment="1">
      <alignment horizontal="right"/>
    </xf>
    <xf numFmtId="164" fontId="2" fillId="0" borderId="1" xfId="3" applyNumberFormat="1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167" fontId="0" fillId="0" borderId="0" xfId="0" applyNumberFormat="1"/>
    <xf numFmtId="40" fontId="2" fillId="0" borderId="0" xfId="3" applyNumberFormat="1" applyFont="1"/>
    <xf numFmtId="167" fontId="2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left" wrapText="1"/>
    </xf>
    <xf numFmtId="10" fontId="2" fillId="0" borderId="1" xfId="2" applyNumberFormat="1" applyFont="1" applyBorder="1" applyAlignment="1">
      <alignment horizontal="left" wrapText="1"/>
    </xf>
    <xf numFmtId="0" fontId="0" fillId="0" borderId="0" xfId="0" applyAlignment="1">
      <alignment horizontal="left" wrapText="1"/>
    </xf>
    <xf numFmtId="38" fontId="2" fillId="0" borderId="1" xfId="0" applyNumberFormat="1" applyFont="1" applyBorder="1" applyAlignment="1">
      <alignment horizontal="left" wrapText="1"/>
    </xf>
    <xf numFmtId="38" fontId="2" fillId="0" borderId="1" xfId="3" applyNumberFormat="1" applyFont="1" applyBorder="1" applyAlignment="1">
      <alignment horizontal="left" wrapText="1"/>
    </xf>
    <xf numFmtId="38" fontId="2" fillId="0" borderId="0" xfId="3" applyNumberFormat="1" applyFont="1" applyAlignment="1">
      <alignment horizontal="right"/>
    </xf>
    <xf numFmtId="0" fontId="0" fillId="0" borderId="0" xfId="0" applyAlignment="1">
      <alignment horizontal="center" wrapText="1"/>
    </xf>
    <xf numFmtId="38" fontId="2" fillId="0" borderId="0" xfId="0" applyNumberFormat="1" applyFont="1"/>
    <xf numFmtId="38" fontId="2" fillId="2" borderId="1" xfId="0" applyNumberFormat="1" applyFont="1" applyFill="1" applyBorder="1" applyAlignment="1">
      <alignment horizontal="center" wrapText="1"/>
    </xf>
    <xf numFmtId="166" fontId="2" fillId="0" borderId="1" xfId="2" applyNumberFormat="1" applyFont="1" applyBorder="1" applyAlignment="1">
      <alignment horizontal="center" wrapText="1"/>
    </xf>
    <xf numFmtId="164" fontId="0" fillId="0" borderId="5" xfId="3" applyNumberFormat="1" applyFont="1" applyBorder="1"/>
    <xf numFmtId="38" fontId="1" fillId="0" borderId="0" xfId="3" applyNumberFormat="1" applyFont="1" applyAlignment="1">
      <alignment horizontal="right"/>
    </xf>
    <xf numFmtId="38" fontId="2" fillId="0" borderId="1" xfId="0" applyNumberFormat="1" applyFont="1" applyFill="1" applyBorder="1" applyAlignment="1">
      <alignment horizontal="left" wrapText="1"/>
    </xf>
    <xf numFmtId="38" fontId="2" fillId="0" borderId="1" xfId="3" applyNumberFormat="1" applyFont="1" applyFill="1" applyBorder="1" applyAlignment="1">
      <alignment horizontal="left" wrapText="1"/>
    </xf>
    <xf numFmtId="40" fontId="4" fillId="0" borderId="0" xfId="4" applyNumberFormat="1" applyBorder="1"/>
    <xf numFmtId="165" fontId="5" fillId="0" borderId="0" xfId="4" applyNumberFormat="1" applyFont="1" applyBorder="1" applyAlignment="1">
      <alignment horizontal="center"/>
    </xf>
    <xf numFmtId="38" fontId="8" fillId="0" borderId="0" xfId="4" applyNumberFormat="1" applyFont="1"/>
    <xf numFmtId="38" fontId="4" fillId="0" borderId="0" xfId="4" applyNumberFormat="1" applyFont="1" applyFill="1" applyBorder="1"/>
    <xf numFmtId="10" fontId="4" fillId="0" borderId="0" xfId="5" applyNumberFormat="1" applyFont="1" applyFill="1" applyBorder="1"/>
    <xf numFmtId="169" fontId="4" fillId="0" borderId="0" xfId="4" applyNumberFormat="1" applyFont="1" applyFill="1" applyBorder="1"/>
    <xf numFmtId="10" fontId="4" fillId="0" borderId="0" xfId="2" applyNumberFormat="1" applyFont="1" applyFill="1" applyBorder="1" applyAlignment="1">
      <alignment horizontal="right"/>
    </xf>
    <xf numFmtId="10" fontId="4" fillId="0" borderId="0" xfId="2" applyNumberFormat="1" applyFont="1" applyFill="1" applyBorder="1"/>
    <xf numFmtId="168" fontId="4" fillId="0" borderId="0" xfId="2" applyNumberFormat="1" applyFont="1" applyFill="1" applyBorder="1"/>
    <xf numFmtId="38" fontId="4" fillId="0" borderId="0" xfId="4" applyNumberFormat="1" applyFont="1" applyFill="1" applyBorder="1" applyProtection="1">
      <protection locked="0"/>
    </xf>
    <xf numFmtId="168" fontId="4" fillId="0" borderId="0" xfId="5" applyNumberFormat="1" applyFont="1" applyFill="1" applyBorder="1" applyProtection="1">
      <protection locked="0"/>
    </xf>
    <xf numFmtId="169" fontId="4" fillId="0" borderId="0" xfId="4" applyNumberFormat="1" applyFont="1" applyFill="1" applyBorder="1" applyProtection="1">
      <protection locked="0"/>
    </xf>
    <xf numFmtId="168" fontId="4" fillId="0" borderId="0" xfId="4" applyNumberFormat="1" applyFont="1" applyFill="1" applyBorder="1"/>
    <xf numFmtId="170" fontId="4" fillId="0" borderId="0" xfId="4" applyNumberFormat="1" applyFont="1" applyFill="1" applyBorder="1"/>
    <xf numFmtId="38" fontId="3" fillId="0" borderId="0" xfId="4" applyNumberFormat="1" applyFont="1"/>
    <xf numFmtId="171" fontId="4" fillId="0" borderId="0" xfId="2" applyNumberFormat="1" applyFont="1" applyFill="1" applyBorder="1"/>
    <xf numFmtId="171" fontId="4" fillId="0" borderId="0" xfId="5" applyNumberFormat="1" applyFont="1" applyFill="1" applyBorder="1" applyProtection="1">
      <protection locked="0"/>
    </xf>
    <xf numFmtId="0" fontId="0" fillId="0" borderId="0" xfId="0" applyFill="1"/>
    <xf numFmtId="40" fontId="0" fillId="0" borderId="0" xfId="3" applyNumberFormat="1" applyFont="1" applyFill="1"/>
    <xf numFmtId="43" fontId="2" fillId="0" borderId="1" xfId="3" applyNumberFormat="1" applyFont="1" applyBorder="1" applyAlignment="1">
      <alignment horizontal="center" wrapText="1"/>
    </xf>
    <xf numFmtId="164" fontId="0" fillId="0" borderId="0" xfId="3" applyNumberFormat="1" applyFont="1" applyAlignment="1">
      <alignment wrapText="1"/>
    </xf>
    <xf numFmtId="43" fontId="2" fillId="0" borderId="1" xfId="3" applyFont="1" applyBorder="1" applyAlignment="1">
      <alignment horizontal="center" wrapText="1"/>
    </xf>
    <xf numFmtId="166" fontId="0" fillId="0" borderId="0" xfId="0" applyNumberFormat="1"/>
    <xf numFmtId="0" fontId="0" fillId="0" borderId="0" xfId="0" pivotButton="1" applyAlignment="1">
      <alignment wrapText="1"/>
    </xf>
    <xf numFmtId="0" fontId="2" fillId="0" borderId="1" xfId="0" applyFont="1" applyBorder="1" applyAlignment="1">
      <alignment horizontal="left"/>
    </xf>
    <xf numFmtId="18" fontId="0" fillId="0" borderId="0" xfId="0" applyNumberFormat="1"/>
    <xf numFmtId="49" fontId="0" fillId="0" borderId="0" xfId="0" applyNumberFormat="1"/>
    <xf numFmtId="49" fontId="2" fillId="0" borderId="1" xfId="0" applyNumberFormat="1" applyFont="1" applyBorder="1" applyAlignment="1">
      <alignment horizontal="center" wrapText="1"/>
    </xf>
    <xf numFmtId="9" fontId="0" fillId="0" borderId="0" xfId="2" applyFont="1" applyFill="1"/>
    <xf numFmtId="49" fontId="2" fillId="0" borderId="1" xfId="0" applyNumberFormat="1" applyFont="1" applyBorder="1" applyAlignment="1">
      <alignment horizontal="left" wrapText="1"/>
    </xf>
    <xf numFmtId="7" fontId="0" fillId="0" borderId="0" xfId="1" applyNumberFormat="1" applyFont="1"/>
    <xf numFmtId="7" fontId="2" fillId="0" borderId="1" xfId="1" applyNumberFormat="1" applyFont="1" applyBorder="1" applyAlignment="1">
      <alignment horizontal="left" wrapText="1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center"/>
    </xf>
    <xf numFmtId="0" fontId="0" fillId="0" borderId="0" xfId="0" applyFont="1"/>
    <xf numFmtId="38" fontId="0" fillId="2" borderId="0" xfId="0" applyNumberFormat="1" applyFill="1"/>
    <xf numFmtId="3" fontId="3" fillId="0" borderId="0" xfId="6" applyFont="1" applyBorder="1">
      <protection locked="0"/>
    </xf>
    <xf numFmtId="38" fontId="2" fillId="3" borderId="1" xfId="3" applyNumberFormat="1" applyFont="1" applyFill="1" applyBorder="1" applyAlignment="1">
      <alignment horizontal="center" wrapText="1"/>
    </xf>
    <xf numFmtId="38" fontId="2" fillId="4" borderId="1" xfId="3" applyNumberFormat="1" applyFont="1" applyFill="1" applyBorder="1" applyAlignment="1">
      <alignment horizontal="center" wrapText="1"/>
    </xf>
    <xf numFmtId="0" fontId="0" fillId="0" borderId="5" xfId="0" applyBorder="1"/>
    <xf numFmtId="49" fontId="0" fillId="0" borderId="5" xfId="0" applyNumberFormat="1" applyBorder="1"/>
    <xf numFmtId="38" fontId="0" fillId="0" borderId="5" xfId="0" applyNumberFormat="1" applyBorder="1"/>
    <xf numFmtId="0" fontId="2" fillId="5" borderId="5" xfId="0" applyFont="1" applyFill="1" applyBorder="1"/>
    <xf numFmtId="49" fontId="2" fillId="5" borderId="5" xfId="0" applyNumberFormat="1" applyFont="1" applyFill="1" applyBorder="1"/>
    <xf numFmtId="38" fontId="2" fillId="5" borderId="5" xfId="0" applyNumberFormat="1" applyFont="1" applyFill="1" applyBorder="1"/>
    <xf numFmtId="9" fontId="2" fillId="5" borderId="5" xfId="2" applyFont="1" applyFill="1" applyBorder="1"/>
    <xf numFmtId="0" fontId="2" fillId="3" borderId="10" xfId="0" applyFont="1" applyFill="1" applyBorder="1"/>
    <xf numFmtId="49" fontId="2" fillId="3" borderId="10" xfId="0" applyNumberFormat="1" applyFont="1" applyFill="1" applyBorder="1"/>
    <xf numFmtId="38" fontId="2" fillId="3" borderId="10" xfId="0" applyNumberFormat="1" applyFont="1" applyFill="1" applyBorder="1"/>
    <xf numFmtId="9" fontId="2" fillId="3" borderId="10" xfId="2" applyFont="1" applyFill="1" applyBorder="1"/>
    <xf numFmtId="9" fontId="0" fillId="0" borderId="5" xfId="2" applyFont="1" applyBorder="1"/>
    <xf numFmtId="0" fontId="9" fillId="0" borderId="0" xfId="0" applyFont="1"/>
    <xf numFmtId="0" fontId="0" fillId="2" borderId="0" xfId="0" applyFill="1"/>
    <xf numFmtId="172" fontId="0" fillId="0" borderId="0" xfId="1" applyNumberFormat="1" applyFont="1"/>
    <xf numFmtId="172" fontId="2" fillId="0" borderId="1" xfId="1" applyNumberFormat="1" applyFont="1" applyBorder="1" applyAlignment="1">
      <alignment horizontal="left" wrapText="1"/>
    </xf>
    <xf numFmtId="164" fontId="0" fillId="0" borderId="0" xfId="0" applyNumberFormat="1"/>
    <xf numFmtId="0" fontId="5" fillId="2" borderId="1" xfId="4" quotePrefix="1" applyFont="1" applyFill="1" applyBorder="1" applyAlignment="1">
      <alignment horizontal="center" wrapText="1"/>
    </xf>
    <xf numFmtId="3" fontId="3" fillId="0" borderId="0" xfId="6" applyFont="1">
      <protection locked="0"/>
    </xf>
    <xf numFmtId="3" fontId="10" fillId="0" borderId="0" xfId="6" applyFont="1">
      <protection locked="0"/>
    </xf>
    <xf numFmtId="4" fontId="10" fillId="0" borderId="0" xfId="6" applyNumberFormat="1" applyFont="1">
      <protection locked="0"/>
    </xf>
    <xf numFmtId="10" fontId="10" fillId="0" borderId="0" xfId="2" applyNumberFormat="1" applyFont="1" applyProtection="1">
      <protection locked="0"/>
    </xf>
    <xf numFmtId="3" fontId="3" fillId="0" borderId="0" xfId="6" applyFont="1" applyAlignment="1">
      <alignment horizontal="left"/>
      <protection locked="0"/>
    </xf>
    <xf numFmtId="10" fontId="3" fillId="0" borderId="0" xfId="2" applyNumberFormat="1" applyFont="1" applyProtection="1">
      <protection locked="0"/>
    </xf>
    <xf numFmtId="3" fontId="3" fillId="0" borderId="0" xfId="6" applyFont="1" applyAlignment="1">
      <alignment horizontal="left" indent="1"/>
      <protection locked="0"/>
    </xf>
    <xf numFmtId="3" fontId="3" fillId="0" borderId="2" xfId="6" applyFont="1" applyBorder="1">
      <protection locked="0"/>
    </xf>
    <xf numFmtId="3" fontId="3" fillId="0" borderId="0" xfId="6" applyFont="1" applyFill="1">
      <protection locked="0"/>
    </xf>
    <xf numFmtId="3" fontId="10" fillId="0" borderId="0" xfId="6" applyFont="1" applyFill="1">
      <protection locked="0"/>
    </xf>
    <xf numFmtId="3" fontId="6" fillId="0" borderId="0" xfId="6" applyFont="1" applyAlignment="1">
      <alignment horizontal="left"/>
      <protection locked="0"/>
    </xf>
    <xf numFmtId="3" fontId="6" fillId="0" borderId="2" xfId="6" applyNumberFormat="1" applyFont="1" applyBorder="1">
      <protection locked="0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4" fontId="2" fillId="0" borderId="1" xfId="1" applyFont="1" applyBorder="1" applyAlignment="1">
      <alignment horizontal="center" vertical="center" wrapText="1"/>
    </xf>
    <xf numFmtId="10" fontId="2" fillId="0" borderId="1" xfId="2" applyNumberFormat="1" applyFont="1" applyBorder="1" applyAlignment="1">
      <alignment horizontal="center" vertical="center" wrapText="1"/>
    </xf>
    <xf numFmtId="38" fontId="2" fillId="0" borderId="1" xfId="0" applyNumberFormat="1" applyFont="1" applyBorder="1" applyAlignment="1">
      <alignment horizontal="center" vertical="center" wrapText="1"/>
    </xf>
    <xf numFmtId="38" fontId="2" fillId="0" borderId="1" xfId="3" applyNumberFormat="1" applyFont="1" applyBorder="1" applyAlignment="1">
      <alignment horizontal="center" vertical="center" wrapText="1"/>
    </xf>
    <xf numFmtId="38" fontId="2" fillId="3" borderId="1" xfId="3" applyNumberFormat="1" applyFont="1" applyFill="1" applyBorder="1" applyAlignment="1">
      <alignment horizontal="center" vertical="center" wrapText="1"/>
    </xf>
    <xf numFmtId="40" fontId="2" fillId="3" borderId="0" xfId="0" applyNumberFormat="1" applyFont="1" applyFill="1" applyAlignment="1">
      <alignment vertical="center" wrapText="1"/>
    </xf>
    <xf numFmtId="38" fontId="2" fillId="4" borderId="1" xfId="3" applyNumberFormat="1" applyFont="1" applyFill="1" applyBorder="1" applyAlignment="1">
      <alignment horizontal="center" vertical="center" wrapText="1"/>
    </xf>
    <xf numFmtId="40" fontId="2" fillId="4" borderId="0" xfId="0" applyNumberFormat="1" applyFont="1" applyFill="1" applyAlignment="1">
      <alignment vertical="center" wrapText="1"/>
    </xf>
    <xf numFmtId="9" fontId="4" fillId="0" borderId="0" xfId="5" applyFont="1" applyProtection="1">
      <protection locked="0"/>
    </xf>
    <xf numFmtId="38" fontId="0" fillId="0" borderId="0" xfId="3" quotePrefix="1" applyNumberFormat="1" applyFont="1" applyAlignment="1">
      <alignment horizontal="right"/>
    </xf>
    <xf numFmtId="38" fontId="9" fillId="0" borderId="0" xfId="0" applyNumberFormat="1" applyFont="1"/>
    <xf numFmtId="38" fontId="0" fillId="0" borderId="0" xfId="0" applyNumberFormat="1" applyAlignment="1">
      <alignment horizontal="left" indent="1"/>
    </xf>
    <xf numFmtId="0" fontId="2" fillId="0" borderId="1" xfId="0" pivotButton="1" applyFont="1" applyBorder="1" applyAlignment="1">
      <alignment horizontal="center" wrapText="1"/>
    </xf>
    <xf numFmtId="0" fontId="2" fillId="0" borderId="2" xfId="0" applyNumberFormat="1" applyFont="1" applyBorder="1"/>
    <xf numFmtId="44" fontId="2" fillId="0" borderId="2" xfId="1" applyFont="1" applyBorder="1"/>
    <xf numFmtId="40" fontId="0" fillId="0" borderId="0" xfId="0" applyNumberFormat="1" applyAlignment="1"/>
    <xf numFmtId="9" fontId="0" fillId="0" borderId="0" xfId="2" applyNumberFormat="1" applyFont="1"/>
    <xf numFmtId="9" fontId="2" fillId="0" borderId="1" xfId="2" applyFont="1" applyBorder="1" applyAlignment="1">
      <alignment wrapText="1"/>
    </xf>
    <xf numFmtId="9" fontId="2" fillId="0" borderId="1" xfId="2" applyFont="1" applyBorder="1" applyAlignment="1">
      <alignment horizontal="left" wrapText="1"/>
    </xf>
    <xf numFmtId="38" fontId="0" fillId="0" borderId="0" xfId="0" applyNumberFormat="1" applyAlignment="1">
      <alignment horizontal="right"/>
    </xf>
    <xf numFmtId="49" fontId="2" fillId="0" borderId="0" xfId="0" applyNumberFormat="1" applyFont="1"/>
    <xf numFmtId="44" fontId="2" fillId="0" borderId="0" xfId="1" applyFont="1"/>
    <xf numFmtId="38" fontId="2" fillId="5" borderId="0" xfId="0" applyNumberFormat="1" applyFont="1" applyFill="1" applyAlignment="1">
      <alignment horizontal="centerContinuous"/>
    </xf>
    <xf numFmtId="166" fontId="2" fillId="5" borderId="0" xfId="2" applyNumberFormat="1" applyFont="1" applyFill="1" applyAlignment="1">
      <alignment horizontal="centerContinuous"/>
    </xf>
    <xf numFmtId="38" fontId="0" fillId="0" borderId="0" xfId="0" applyNumberFormat="1" applyFill="1"/>
    <xf numFmtId="166" fontId="0" fillId="2" borderId="0" xfId="2" applyNumberFormat="1" applyFont="1" applyFill="1"/>
    <xf numFmtId="10" fontId="0" fillId="2" borderId="0" xfId="2" applyNumberFormat="1" applyFont="1" applyFill="1"/>
    <xf numFmtId="166" fontId="2" fillId="0" borderId="2" xfId="2" applyNumberFormat="1" applyFont="1" applyBorder="1"/>
    <xf numFmtId="40" fontId="0" fillId="0" borderId="0" xfId="3" applyNumberFormat="1" applyFont="1" applyAlignment="1">
      <alignment horizontal="right"/>
    </xf>
    <xf numFmtId="40" fontId="0" fillId="0" borderId="0" xfId="2" applyNumberFormat="1" applyFont="1" applyFill="1"/>
    <xf numFmtId="40" fontId="2" fillId="0" borderId="1" xfId="2" applyNumberFormat="1" applyFont="1" applyBorder="1" applyAlignment="1">
      <alignment wrapText="1"/>
    </xf>
    <xf numFmtId="164" fontId="0" fillId="0" borderId="0" xfId="3" applyNumberFormat="1" applyFont="1" applyAlignment="1">
      <alignment vertical="top"/>
    </xf>
    <xf numFmtId="172" fontId="0" fillId="0" borderId="0" xfId="0" applyNumberFormat="1"/>
    <xf numFmtId="0" fontId="0" fillId="0" borderId="1" xfId="0" applyBorder="1" applyAlignment="1">
      <alignment horizontal="centerContinuous"/>
    </xf>
    <xf numFmtId="9" fontId="2" fillId="0" borderId="1" xfId="2" applyFont="1" applyBorder="1" applyAlignment="1">
      <alignment horizontal="center" wrapText="1"/>
    </xf>
    <xf numFmtId="38" fontId="2" fillId="0" borderId="2" xfId="0" applyNumberFormat="1" applyFont="1" applyBorder="1"/>
    <xf numFmtId="9" fontId="2" fillId="2" borderId="1" xfId="2" applyFont="1" applyFill="1" applyBorder="1" applyAlignment="1">
      <alignment wrapText="1"/>
    </xf>
    <xf numFmtId="10" fontId="2" fillId="2" borderId="1" xfId="2" applyNumberFormat="1" applyFont="1" applyFill="1" applyBorder="1" applyAlignment="1">
      <alignment wrapText="1"/>
    </xf>
    <xf numFmtId="9" fontId="2" fillId="2" borderId="1" xfId="2" applyFont="1" applyFill="1" applyBorder="1" applyAlignment="1">
      <alignment horizontal="center" wrapText="1"/>
    </xf>
    <xf numFmtId="40" fontId="2" fillId="2" borderId="1" xfId="2" applyNumberFormat="1" applyFont="1" applyFill="1" applyBorder="1" applyAlignment="1">
      <alignment wrapText="1"/>
    </xf>
    <xf numFmtId="40" fontId="2" fillId="2" borderId="0" xfId="2" applyNumberFormat="1" applyFont="1" applyFill="1" applyBorder="1" applyAlignment="1">
      <alignment wrapText="1"/>
    </xf>
    <xf numFmtId="0" fontId="5" fillId="0" borderId="1" xfId="4" quotePrefix="1" applyFont="1" applyFill="1" applyBorder="1" applyAlignment="1">
      <alignment horizontal="center" wrapText="1"/>
    </xf>
    <xf numFmtId="10" fontId="4" fillId="2" borderId="0" xfId="2" applyNumberFormat="1" applyFont="1" applyFill="1"/>
    <xf numFmtId="0" fontId="12" fillId="0" borderId="0" xfId="0" applyFont="1"/>
    <xf numFmtId="0" fontId="13" fillId="0" borderId="0" xfId="11" applyFont="1"/>
    <xf numFmtId="3" fontId="6" fillId="0" borderId="1" xfId="6" applyFont="1" applyBorder="1" applyAlignment="1">
      <alignment horizontal="center"/>
      <protection locked="0"/>
    </xf>
    <xf numFmtId="0" fontId="0" fillId="0" borderId="0" xfId="0" applyFont="1" applyAlignment="1">
      <alignment horizontal="left" indent="1"/>
    </xf>
    <xf numFmtId="0" fontId="0" fillId="2" borderId="0" xfId="0" applyFont="1" applyFill="1"/>
    <xf numFmtId="3" fontId="3" fillId="2" borderId="0" xfId="6" applyFont="1" applyFill="1">
      <protection locked="0"/>
    </xf>
    <xf numFmtId="0" fontId="2" fillId="2" borderId="1" xfId="3" applyNumberFormat="1" applyFont="1" applyFill="1" applyBorder="1" applyAlignment="1">
      <alignment horizontal="center"/>
    </xf>
    <xf numFmtId="0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38" fontId="2" fillId="2" borderId="1" xfId="3" applyNumberFormat="1" applyFont="1" applyFill="1" applyBorder="1" applyAlignment="1">
      <alignment horizontal="center" wrapText="1"/>
    </xf>
    <xf numFmtId="10" fontId="2" fillId="0" borderId="0" xfId="2" applyNumberFormat="1" applyFont="1" applyAlignment="1">
      <alignment horizontal="right"/>
    </xf>
    <xf numFmtId="38" fontId="5" fillId="2" borderId="1" xfId="4" applyNumberFormat="1" applyFont="1" applyFill="1" applyBorder="1" applyAlignment="1">
      <alignment horizontal="center" wrapText="1"/>
    </xf>
    <xf numFmtId="10" fontId="5" fillId="2" borderId="1" xfId="5" applyNumberFormat="1" applyFont="1" applyFill="1" applyBorder="1" applyAlignment="1">
      <alignment horizontal="center" wrapText="1"/>
    </xf>
    <xf numFmtId="165" fontId="5" fillId="2" borderId="1" xfId="4" applyNumberFormat="1" applyFont="1" applyFill="1" applyBorder="1" applyAlignment="1">
      <alignment horizontal="center" wrapText="1"/>
    </xf>
    <xf numFmtId="0" fontId="5" fillId="2" borderId="1" xfId="4" applyFont="1" applyFill="1" applyBorder="1" applyAlignment="1">
      <alignment horizontal="center" wrapText="1"/>
    </xf>
    <xf numFmtId="38" fontId="2" fillId="4" borderId="1" xfId="0" applyNumberFormat="1" applyFont="1" applyFill="1" applyBorder="1" applyAlignment="1">
      <alignment horizontal="left" wrapText="1"/>
    </xf>
    <xf numFmtId="38" fontId="2" fillId="4" borderId="1" xfId="3" applyNumberFormat="1" applyFont="1" applyFill="1" applyBorder="1" applyAlignment="1">
      <alignment horizontal="left" wrapText="1"/>
    </xf>
    <xf numFmtId="166" fontId="2" fillId="2" borderId="1" xfId="2" applyNumberFormat="1" applyFont="1" applyFill="1" applyBorder="1" applyAlignment="1">
      <alignment wrapText="1"/>
    </xf>
    <xf numFmtId="172" fontId="2" fillId="2" borderId="1" xfId="2" applyNumberFormat="1" applyFont="1" applyFill="1" applyBorder="1" applyAlignment="1">
      <alignment wrapText="1"/>
    </xf>
    <xf numFmtId="0" fontId="2" fillId="2" borderId="1" xfId="0" applyFont="1" applyFill="1" applyBorder="1" applyAlignment="1">
      <alignment horizontal="center" wrapText="1"/>
    </xf>
    <xf numFmtId="40" fontId="2" fillId="6" borderId="0" xfId="0" applyNumberFormat="1" applyFont="1" applyFill="1"/>
    <xf numFmtId="0" fontId="2" fillId="6" borderId="0" xfId="0" quotePrefix="1" applyFont="1" applyFill="1" applyAlignment="1">
      <alignment horizontal="center"/>
    </xf>
    <xf numFmtId="0" fontId="0" fillId="6" borderId="0" xfId="0" applyFill="1"/>
    <xf numFmtId="40" fontId="0" fillId="6" borderId="0" xfId="0" applyNumberFormat="1" applyFill="1" applyAlignment="1">
      <alignment horizontal="center"/>
    </xf>
    <xf numFmtId="0" fontId="0" fillId="6" borderId="0" xfId="0" applyFill="1" applyAlignment="1">
      <alignment horizontal="right"/>
    </xf>
    <xf numFmtId="9" fontId="2" fillId="0" borderId="0" xfId="2" applyFont="1"/>
    <xf numFmtId="40" fontId="6" fillId="2" borderId="0" xfId="0" applyNumberFormat="1" applyFont="1" applyFill="1" applyAlignment="1">
      <alignment horizontal="left" wrapText="1"/>
    </xf>
    <xf numFmtId="0" fontId="2" fillId="2" borderId="0" xfId="0" applyFont="1" applyFill="1" applyAlignment="1">
      <alignment horizontal="right"/>
    </xf>
    <xf numFmtId="38" fontId="2" fillId="7" borderId="1" xfId="0" applyNumberFormat="1" applyFont="1" applyFill="1" applyBorder="1" applyAlignment="1">
      <alignment horizontal="left" wrapText="1"/>
    </xf>
    <xf numFmtId="38" fontId="2" fillId="7" borderId="1" xfId="3" applyNumberFormat="1" applyFont="1" applyFill="1" applyBorder="1" applyAlignment="1">
      <alignment horizontal="left" wrapText="1"/>
    </xf>
    <xf numFmtId="0" fontId="0" fillId="0" borderId="0" xfId="0" applyAlignment="1">
      <alignment horizontal="left" indent="1"/>
    </xf>
    <xf numFmtId="49" fontId="0" fillId="0" borderId="0" xfId="0" applyNumberFormat="1" applyFill="1"/>
    <xf numFmtId="10" fontId="0" fillId="0" borderId="0" xfId="2" applyNumberFormat="1" applyFont="1" applyFill="1"/>
    <xf numFmtId="0" fontId="0" fillId="0" borderId="5" xfId="0" applyFill="1" applyBorder="1"/>
    <xf numFmtId="49" fontId="0" fillId="0" borderId="5" xfId="0" applyNumberFormat="1" applyFill="1" applyBorder="1"/>
    <xf numFmtId="10" fontId="0" fillId="0" borderId="5" xfId="2" applyNumberFormat="1" applyFont="1" applyFill="1" applyBorder="1"/>
    <xf numFmtId="38" fontId="0" fillId="0" borderId="5" xfId="0" applyNumberFormat="1" applyFill="1" applyBorder="1"/>
    <xf numFmtId="9" fontId="0" fillId="0" borderId="5" xfId="2" applyFont="1" applyFill="1" applyBorder="1"/>
    <xf numFmtId="0" fontId="2" fillId="0" borderId="5" xfId="0" applyFont="1" applyFill="1" applyBorder="1"/>
    <xf numFmtId="49" fontId="2" fillId="0" borderId="5" xfId="0" applyNumberFormat="1" applyFont="1" applyFill="1" applyBorder="1"/>
    <xf numFmtId="10" fontId="2" fillId="0" borderId="5" xfId="2" applyNumberFormat="1" applyFont="1" applyFill="1" applyBorder="1"/>
    <xf numFmtId="38" fontId="2" fillId="0" borderId="5" xfId="0" applyNumberFormat="1" applyFont="1" applyFill="1" applyBorder="1"/>
    <xf numFmtId="9" fontId="2" fillId="0" borderId="5" xfId="2" applyFont="1" applyFill="1" applyBorder="1"/>
    <xf numFmtId="3" fontId="2" fillId="0" borderId="0" xfId="6" applyFont="1" applyFill="1">
      <protection locked="0"/>
    </xf>
    <xf numFmtId="0" fontId="0" fillId="0" borderId="11" xfId="0" applyBorder="1" applyAlignment="1">
      <alignment horizontal="centerContinuous"/>
    </xf>
    <xf numFmtId="40" fontId="14" fillId="0" borderId="0" xfId="0" applyNumberFormat="1" applyFont="1" applyAlignment="1">
      <alignment horizontal="center"/>
    </xf>
    <xf numFmtId="38" fontId="2" fillId="0" borderId="2" xfId="3" applyNumberFormat="1" applyFont="1" applyBorder="1"/>
    <xf numFmtId="38" fontId="0" fillId="2" borderId="0" xfId="3" applyNumberFormat="1" applyFont="1" applyFill="1"/>
    <xf numFmtId="40" fontId="0" fillId="2" borderId="0" xfId="0" applyNumberFormat="1" applyFill="1"/>
    <xf numFmtId="0" fontId="15" fillId="0" borderId="0" xfId="0" applyFont="1"/>
    <xf numFmtId="0" fontId="16" fillId="0" borderId="0" xfId="0" applyFont="1"/>
    <xf numFmtId="38" fontId="16" fillId="0" borderId="0" xfId="0" applyNumberFormat="1" applyFont="1"/>
    <xf numFmtId="38" fontId="0" fillId="0" borderId="0" xfId="0" applyNumberFormat="1" applyAlignment="1">
      <alignment wrapText="1"/>
    </xf>
    <xf numFmtId="38" fontId="0" fillId="0" borderId="1" xfId="0" applyNumberFormat="1" applyBorder="1" applyAlignment="1">
      <alignment horizontal="center" wrapText="1"/>
    </xf>
    <xf numFmtId="166" fontId="0" fillId="0" borderId="1" xfId="2" applyNumberFormat="1" applyFont="1" applyBorder="1" applyAlignment="1">
      <alignment horizontal="center" wrapText="1"/>
    </xf>
    <xf numFmtId="0" fontId="0" fillId="0" borderId="0" xfId="0" applyFont="1" applyAlignment="1">
      <alignment horizontal="left"/>
    </xf>
    <xf numFmtId="43" fontId="16" fillId="0" borderId="0" xfId="3" applyNumberFormat="1" applyFont="1"/>
    <xf numFmtId="38" fontId="17" fillId="0" borderId="0" xfId="4" applyNumberFormat="1" applyFont="1"/>
    <xf numFmtId="164" fontId="16" fillId="0" borderId="0" xfId="3" applyNumberFormat="1" applyFont="1"/>
    <xf numFmtId="43" fontId="2" fillId="2" borderId="1" xfId="3" applyFont="1" applyFill="1" applyBorder="1" applyAlignment="1">
      <alignment horizontal="center" wrapText="1"/>
    </xf>
    <xf numFmtId="38" fontId="0" fillId="0" borderId="0" xfId="0" applyNumberFormat="1" applyFill="1" applyAlignment="1">
      <alignment horizontal="left" indent="1"/>
    </xf>
    <xf numFmtId="166" fontId="0" fillId="0" borderId="0" xfId="2" applyNumberFormat="1" applyFont="1" applyFill="1"/>
    <xf numFmtId="38" fontId="0" fillId="5" borderId="0" xfId="0" applyNumberFormat="1" applyFill="1"/>
    <xf numFmtId="166" fontId="0" fillId="5" borderId="0" xfId="2" applyNumberFormat="1" applyFont="1" applyFill="1"/>
    <xf numFmtId="173" fontId="0" fillId="2" borderId="0" xfId="0" applyNumberFormat="1" applyFill="1"/>
    <xf numFmtId="3" fontId="0" fillId="0" borderId="0" xfId="0" applyNumberFormat="1" applyAlignment="1"/>
    <xf numFmtId="9" fontId="0" fillId="5" borderId="0" xfId="2" applyFont="1" applyFill="1"/>
    <xf numFmtId="169" fontId="4" fillId="0" borderId="0" xfId="4" applyNumberFormat="1"/>
    <xf numFmtId="164" fontId="0" fillId="0" borderId="1" xfId="3" applyNumberFormat="1" applyFont="1" applyBorder="1" applyAlignment="1">
      <alignment horizontal="centerContinuous"/>
    </xf>
    <xf numFmtId="43" fontId="0" fillId="0" borderId="0" xfId="3" quotePrefix="1" applyNumberFormat="1" applyFont="1"/>
    <xf numFmtId="0" fontId="2" fillId="0" borderId="1" xfId="0" applyFont="1" applyBorder="1" applyAlignment="1">
      <alignment horizontal="centerContinuous"/>
    </xf>
    <xf numFmtId="38" fontId="2" fillId="0" borderId="1" xfId="2" applyNumberFormat="1" applyFont="1" applyBorder="1" applyAlignment="1">
      <alignment horizontal="center" wrapText="1"/>
    </xf>
    <xf numFmtId="0" fontId="0" fillId="2" borderId="0" xfId="0" applyFill="1" applyAlignment="1">
      <alignment horizontal="right"/>
    </xf>
    <xf numFmtId="9" fontId="2" fillId="0" borderId="2" xfId="2" applyFont="1" applyBorder="1" applyAlignment="1"/>
    <xf numFmtId="164" fontId="2" fillId="0" borderId="0" xfId="3" applyNumberFormat="1" applyFont="1"/>
    <xf numFmtId="9" fontId="0" fillId="0" borderId="0" xfId="3" applyNumberFormat="1" applyFont="1"/>
    <xf numFmtId="0" fontId="0" fillId="5" borderId="1" xfId="0" applyFill="1" applyBorder="1" applyAlignment="1">
      <alignment horizontal="centerContinuous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2" borderId="0" xfId="0" applyNumberFormat="1" applyFill="1"/>
    <xf numFmtId="166" fontId="0" fillId="2" borderId="0" xfId="0" applyNumberFormat="1" applyFill="1"/>
    <xf numFmtId="49" fontId="0" fillId="2" borderId="0" xfId="0" applyNumberFormat="1" applyFill="1"/>
    <xf numFmtId="9" fontId="0" fillId="2" borderId="0" xfId="2" applyFont="1" applyFill="1"/>
    <xf numFmtId="166" fontId="0" fillId="0" borderId="2" xfId="2" applyNumberFormat="1" applyFont="1" applyBorder="1"/>
    <xf numFmtId="3" fontId="0" fillId="0" borderId="2" xfId="0" applyNumberFormat="1" applyBorder="1" applyAlignment="1"/>
    <xf numFmtId="0" fontId="18" fillId="0" borderId="0" xfId="0" applyFont="1"/>
    <xf numFmtId="0" fontId="19" fillId="0" borderId="0" xfId="0" applyFont="1" applyAlignment="1">
      <alignment horizontal="centerContinuous"/>
    </xf>
    <xf numFmtId="0" fontId="20" fillId="0" borderId="0" xfId="0" applyFont="1" applyAlignment="1">
      <alignment horizontal="centerContinuous"/>
    </xf>
    <xf numFmtId="0" fontId="21" fillId="0" borderId="0" xfId="0" applyFont="1"/>
    <xf numFmtId="0" fontId="22" fillId="0" borderId="0" xfId="0" applyFont="1"/>
    <xf numFmtId="0" fontId="11" fillId="0" borderId="0" xfId="11"/>
    <xf numFmtId="0" fontId="0" fillId="0" borderId="0" xfId="0" quotePrefix="1" applyAlignment="1">
      <alignment horizontal="right"/>
    </xf>
    <xf numFmtId="168" fontId="2" fillId="0" borderId="0" xfId="2" applyNumberFormat="1" applyFont="1" applyAlignment="1">
      <alignment horizontal="right"/>
    </xf>
    <xf numFmtId="168" fontId="0" fillId="0" borderId="0" xfId="2" applyNumberFormat="1" applyFont="1" applyAlignment="1">
      <alignment horizontal="right"/>
    </xf>
    <xf numFmtId="174" fontId="2" fillId="2" borderId="0" xfId="3" applyNumberFormat="1" applyFont="1" applyFill="1" applyAlignment="1">
      <alignment horizontal="right"/>
    </xf>
    <xf numFmtId="174" fontId="0" fillId="0" borderId="0" xfId="3" applyNumberFormat="1" applyFont="1" applyAlignment="1">
      <alignment horizontal="right"/>
    </xf>
    <xf numFmtId="10" fontId="0" fillId="0" borderId="0" xfId="0" applyNumberFormat="1"/>
    <xf numFmtId="170" fontId="0" fillId="0" borderId="0" xfId="0" applyNumberFormat="1"/>
    <xf numFmtId="10" fontId="2" fillId="0" borderId="0" xfId="2" applyNumberFormat="1" applyFont="1"/>
    <xf numFmtId="43" fontId="2" fillId="0" borderId="0" xfId="0" applyNumberFormat="1" applyFont="1"/>
  </cellXfs>
  <cellStyles count="15">
    <cellStyle name="Comma" xfId="3" builtinId="3"/>
    <cellStyle name="Comma 2" xfId="13"/>
    <cellStyle name="Comma 3" xfId="10"/>
    <cellStyle name="Currency" xfId="1" builtinId="4"/>
    <cellStyle name="Currency 2" xfId="14"/>
    <cellStyle name="Currency 3" xfId="8"/>
    <cellStyle name="Hyperlink" xfId="11" builtinId="8"/>
    <cellStyle name="Normal" xfId="0" builtinId="0"/>
    <cellStyle name="Normal 2" xfId="4"/>
    <cellStyle name="Normal 3" xfId="6"/>
    <cellStyle name="Normal 4" xfId="12"/>
    <cellStyle name="Percent" xfId="2" builtinId="5"/>
    <cellStyle name="Percent 2" xfId="5"/>
    <cellStyle name="Percent 2 2" xfId="7"/>
    <cellStyle name="Percent 3" xfId="9"/>
  </cellStyles>
  <dxfs count="31"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horizontal="center" readingOrder="0"/>
    </dxf>
    <dxf>
      <alignment horizontal="center" readingOrder="0"/>
    </dxf>
    <dxf>
      <alignment horizontal="center" wrapText="1" readingOrder="0"/>
    </dxf>
    <dxf>
      <alignment wrapText="1" readingOrder="0"/>
    </dxf>
    <dxf>
      <alignment wrapText="1" readingOrder="0"/>
    </dxf>
    <dxf>
      <alignment horizontal="center" readingOrder="0"/>
    </dxf>
    <dxf>
      <numFmt numFmtId="166" formatCode="0.0%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horizontal="center" wrapText="1" readingOrder="0"/>
    </dxf>
    <dxf>
      <alignment wrapText="1" readingOrder="0"/>
    </dxf>
    <dxf>
      <alignment wrapText="1" readingOrder="0"/>
    </dxf>
    <dxf>
      <alignment horizontal="center" readingOrder="0"/>
    </dxf>
    <dxf>
      <numFmt numFmtId="166" formatCode="0.0%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wrapText="1" readingOrder="0"/>
    </dxf>
    <dxf>
      <numFmt numFmtId="6" formatCode="#,##0_);[Red]\(#,##0\)"/>
    </dxf>
    <dxf>
      <numFmt numFmtId="6" formatCode="#,##0_);[Red]\(#,##0\)"/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8" Type="http://schemas.openxmlformats.org/officeDocument/2006/relationships/worksheet" Target="worksheets/sheet16.xml"/><Relationship Id="rId26" Type="http://schemas.openxmlformats.org/officeDocument/2006/relationships/worksheet" Target="worksheets/sheet24.xml"/><Relationship Id="rId39" Type="http://schemas.openxmlformats.org/officeDocument/2006/relationships/worksheet" Target="worksheets/sheet37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9.xml"/><Relationship Id="rId34" Type="http://schemas.openxmlformats.org/officeDocument/2006/relationships/worksheet" Target="worksheets/sheet32.xml"/><Relationship Id="rId42" Type="http://schemas.openxmlformats.org/officeDocument/2006/relationships/pivotCacheDefinition" Target="pivotCache/pivotCacheDefinition1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chartsheet" Target="chartsheets/sheet2.xml"/><Relationship Id="rId17" Type="http://schemas.openxmlformats.org/officeDocument/2006/relationships/worksheet" Target="worksheets/sheet15.xml"/><Relationship Id="rId25" Type="http://schemas.openxmlformats.org/officeDocument/2006/relationships/worksheet" Target="worksheets/sheet23.xml"/><Relationship Id="rId33" Type="http://schemas.openxmlformats.org/officeDocument/2006/relationships/worksheet" Target="worksheets/sheet31.xml"/><Relationship Id="rId38" Type="http://schemas.openxmlformats.org/officeDocument/2006/relationships/worksheet" Target="worksheets/sheet36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4.xml"/><Relationship Id="rId20" Type="http://schemas.openxmlformats.org/officeDocument/2006/relationships/worksheet" Target="worksheets/sheet18.xml"/><Relationship Id="rId29" Type="http://schemas.openxmlformats.org/officeDocument/2006/relationships/worksheet" Target="worksheets/sheet27.xml"/><Relationship Id="rId41" Type="http://schemas.openxmlformats.org/officeDocument/2006/relationships/worksheet" Target="worksheets/sheet3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1.xml"/><Relationship Id="rId24" Type="http://schemas.openxmlformats.org/officeDocument/2006/relationships/worksheet" Target="worksheets/sheet22.xml"/><Relationship Id="rId32" Type="http://schemas.openxmlformats.org/officeDocument/2006/relationships/worksheet" Target="worksheets/sheet30.xml"/><Relationship Id="rId37" Type="http://schemas.openxmlformats.org/officeDocument/2006/relationships/worksheet" Target="worksheets/sheet35.xml"/><Relationship Id="rId40" Type="http://schemas.openxmlformats.org/officeDocument/2006/relationships/worksheet" Target="worksheets/sheet38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3.xml"/><Relationship Id="rId23" Type="http://schemas.openxmlformats.org/officeDocument/2006/relationships/worksheet" Target="worksheets/sheet21.xml"/><Relationship Id="rId28" Type="http://schemas.openxmlformats.org/officeDocument/2006/relationships/worksheet" Target="worksheets/sheet26.xml"/><Relationship Id="rId36" Type="http://schemas.openxmlformats.org/officeDocument/2006/relationships/worksheet" Target="worksheets/sheet3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7.xml"/><Relationship Id="rId31" Type="http://schemas.openxmlformats.org/officeDocument/2006/relationships/worksheet" Target="worksheets/sheet29.xml"/><Relationship Id="rId44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2.xml"/><Relationship Id="rId22" Type="http://schemas.openxmlformats.org/officeDocument/2006/relationships/worksheet" Target="worksheets/sheet20.xml"/><Relationship Id="rId27" Type="http://schemas.openxmlformats.org/officeDocument/2006/relationships/worksheet" Target="worksheets/sheet25.xml"/><Relationship Id="rId30" Type="http://schemas.openxmlformats.org/officeDocument/2006/relationships/worksheet" Target="worksheets/sheet28.xml"/><Relationship Id="rId35" Type="http://schemas.openxmlformats.org/officeDocument/2006/relationships/worksheet" Target="worksheets/sheet33.xml"/><Relationship Id="rId43" Type="http://schemas.openxmlformats.org/officeDocument/2006/relationships/pivotCacheDefinition" Target="pivotCache/pivotCacheDefinition2.xml"/><Relationship Id="rId48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EX_6!$F$5</c:f>
              <c:strCache>
                <c:ptCount val="1"/>
                <c:pt idx="0">
                  <c:v>Coin-In Per Mach Day (CI/MD)</c:v>
                </c:pt>
              </c:strCache>
            </c:strRef>
          </c:tx>
          <c:spPr>
            <a:ln w="28575">
              <a:noFill/>
            </a:ln>
          </c:spPr>
          <c:xVal>
            <c:numRef>
              <c:f>EX_6!$E$6:$E$205</c:f>
              <c:numCache>
                <c:formatCode>0.00%</c:formatCode>
                <c:ptCount val="200"/>
                <c:pt idx="0">
                  <c:v>4.6500000000000007E-2</c:v>
                </c:pt>
                <c:pt idx="1">
                  <c:v>4.65E-2</c:v>
                </c:pt>
                <c:pt idx="2">
                  <c:v>5.0999999999999997E-2</c:v>
                </c:pt>
                <c:pt idx="3">
                  <c:v>5.0999999999999997E-2</c:v>
                </c:pt>
                <c:pt idx="4">
                  <c:v>7.6799999999999993E-2</c:v>
                </c:pt>
                <c:pt idx="5">
                  <c:v>8.9300000000000018E-2</c:v>
                </c:pt>
                <c:pt idx="6">
                  <c:v>5.099999999999999E-2</c:v>
                </c:pt>
                <c:pt idx="7">
                  <c:v>5.0999999999999997E-2</c:v>
                </c:pt>
                <c:pt idx="8">
                  <c:v>8.9300000000000018E-2</c:v>
                </c:pt>
                <c:pt idx="9">
                  <c:v>7.6799999999999993E-2</c:v>
                </c:pt>
                <c:pt idx="10">
                  <c:v>8.9300000000000004E-2</c:v>
                </c:pt>
                <c:pt idx="11">
                  <c:v>8.9300000000000004E-2</c:v>
                </c:pt>
                <c:pt idx="12">
                  <c:v>8.0999999999999989E-2</c:v>
                </c:pt>
                <c:pt idx="13">
                  <c:v>8.1000000000000003E-2</c:v>
                </c:pt>
                <c:pt idx="14">
                  <c:v>8.8800000000000018E-2</c:v>
                </c:pt>
                <c:pt idx="15">
                  <c:v>8.8800000000000004E-2</c:v>
                </c:pt>
                <c:pt idx="16">
                  <c:v>8.1000000000000003E-2</c:v>
                </c:pt>
                <c:pt idx="17">
                  <c:v>8.1000000000000003E-2</c:v>
                </c:pt>
                <c:pt idx="18">
                  <c:v>8.8800000000000004E-2</c:v>
                </c:pt>
                <c:pt idx="19">
                  <c:v>8.8800000000000004E-2</c:v>
                </c:pt>
                <c:pt idx="20">
                  <c:v>8.1000000000000003E-2</c:v>
                </c:pt>
                <c:pt idx="21">
                  <c:v>8.1000000000000003E-2</c:v>
                </c:pt>
                <c:pt idx="22">
                  <c:v>9.8799999999999999E-2</c:v>
                </c:pt>
                <c:pt idx="23">
                  <c:v>8.1000000000000003E-2</c:v>
                </c:pt>
                <c:pt idx="24">
                  <c:v>9.8800000000000013E-2</c:v>
                </c:pt>
                <c:pt idx="25">
                  <c:v>8.1000000000000003E-2</c:v>
                </c:pt>
                <c:pt idx="26">
                  <c:v>5.0999999999999997E-2</c:v>
                </c:pt>
                <c:pt idx="27">
                  <c:v>5.0999999999999997E-2</c:v>
                </c:pt>
                <c:pt idx="28">
                  <c:v>7.6799999999999993E-2</c:v>
                </c:pt>
                <c:pt idx="29">
                  <c:v>8.929999999999999E-2</c:v>
                </c:pt>
                <c:pt idx="30">
                  <c:v>8.9300000000000004E-2</c:v>
                </c:pt>
                <c:pt idx="31">
                  <c:v>7.6799999999999993E-2</c:v>
                </c:pt>
                <c:pt idx="32">
                  <c:v>5.1000000000000004E-2</c:v>
                </c:pt>
                <c:pt idx="33">
                  <c:v>5.0999999999999997E-2</c:v>
                </c:pt>
                <c:pt idx="34">
                  <c:v>8.9300000000000004E-2</c:v>
                </c:pt>
                <c:pt idx="35">
                  <c:v>7.6799999999999993E-2</c:v>
                </c:pt>
                <c:pt idx="36">
                  <c:v>8.9300000000000004E-2</c:v>
                </c:pt>
                <c:pt idx="37">
                  <c:v>7.6799999999999993E-2</c:v>
                </c:pt>
                <c:pt idx="38">
                  <c:v>5.0999999999999997E-2</c:v>
                </c:pt>
                <c:pt idx="39">
                  <c:v>5.099999999999999E-2</c:v>
                </c:pt>
                <c:pt idx="40">
                  <c:v>4.6500000000000007E-2</c:v>
                </c:pt>
                <c:pt idx="41">
                  <c:v>4.65E-2</c:v>
                </c:pt>
                <c:pt idx="42">
                  <c:v>4.65E-2</c:v>
                </c:pt>
                <c:pt idx="43">
                  <c:v>5.1000000000000004E-2</c:v>
                </c:pt>
                <c:pt idx="44">
                  <c:v>5.0999999999999997E-2</c:v>
                </c:pt>
                <c:pt idx="45">
                  <c:v>5.099999999999999E-2</c:v>
                </c:pt>
                <c:pt idx="46">
                  <c:v>5.0999999999999997E-2</c:v>
                </c:pt>
                <c:pt idx="47">
                  <c:v>0.10119999999999998</c:v>
                </c:pt>
                <c:pt idx="48">
                  <c:v>8.8999999999999982E-2</c:v>
                </c:pt>
                <c:pt idx="49">
                  <c:v>0.1012</c:v>
                </c:pt>
                <c:pt idx="50">
                  <c:v>8.8999999999999996E-2</c:v>
                </c:pt>
                <c:pt idx="51">
                  <c:v>8.900000000000001E-2</c:v>
                </c:pt>
                <c:pt idx="52">
                  <c:v>8.900000000000001E-2</c:v>
                </c:pt>
                <c:pt idx="53">
                  <c:v>0.1012</c:v>
                </c:pt>
                <c:pt idx="54">
                  <c:v>0.1012</c:v>
                </c:pt>
                <c:pt idx="55">
                  <c:v>8.9000000000000024E-2</c:v>
                </c:pt>
                <c:pt idx="56">
                  <c:v>8.900000000000001E-2</c:v>
                </c:pt>
                <c:pt idx="57">
                  <c:v>0.1012</c:v>
                </c:pt>
                <c:pt idx="58">
                  <c:v>0.10120000000000001</c:v>
                </c:pt>
                <c:pt idx="59">
                  <c:v>8.900000000000001E-2</c:v>
                </c:pt>
                <c:pt idx="60">
                  <c:v>8.900000000000001E-2</c:v>
                </c:pt>
                <c:pt idx="61">
                  <c:v>2.2499999999999999E-2</c:v>
                </c:pt>
                <c:pt idx="62">
                  <c:v>2.2500000000000003E-2</c:v>
                </c:pt>
                <c:pt idx="63">
                  <c:v>2.2499999999999999E-2</c:v>
                </c:pt>
                <c:pt idx="64">
                  <c:v>2.2499999999999996E-2</c:v>
                </c:pt>
                <c:pt idx="65">
                  <c:v>2.2499999999999999E-2</c:v>
                </c:pt>
                <c:pt idx="66">
                  <c:v>2.2499999999999999E-2</c:v>
                </c:pt>
                <c:pt idx="67">
                  <c:v>2.2499999999999996E-2</c:v>
                </c:pt>
                <c:pt idx="68">
                  <c:v>2.2499999999999996E-2</c:v>
                </c:pt>
                <c:pt idx="69">
                  <c:v>0.02</c:v>
                </c:pt>
                <c:pt idx="70">
                  <c:v>0.02</c:v>
                </c:pt>
                <c:pt idx="71">
                  <c:v>0.02</c:v>
                </c:pt>
                <c:pt idx="72">
                  <c:v>0.02</c:v>
                </c:pt>
                <c:pt idx="73">
                  <c:v>1.7500000000000005E-2</c:v>
                </c:pt>
                <c:pt idx="74">
                  <c:v>1.7500000000000002E-2</c:v>
                </c:pt>
                <c:pt idx="75">
                  <c:v>1.7500000000000002E-2</c:v>
                </c:pt>
                <c:pt idx="76">
                  <c:v>1.7500000000000002E-2</c:v>
                </c:pt>
                <c:pt idx="77">
                  <c:v>1.7500000000000002E-2</c:v>
                </c:pt>
                <c:pt idx="78">
                  <c:v>1.7500000000000002E-2</c:v>
                </c:pt>
                <c:pt idx="79">
                  <c:v>6.0000000000000005E-2</c:v>
                </c:pt>
                <c:pt idx="80">
                  <c:v>6.5000000000000002E-2</c:v>
                </c:pt>
                <c:pt idx="81">
                  <c:v>6.0000000000000005E-2</c:v>
                </c:pt>
                <c:pt idx="82">
                  <c:v>6.5000000000000016E-2</c:v>
                </c:pt>
                <c:pt idx="83">
                  <c:v>6.5000000000000002E-2</c:v>
                </c:pt>
                <c:pt idx="84">
                  <c:v>6.0000000000000005E-2</c:v>
                </c:pt>
                <c:pt idx="85">
                  <c:v>6.5000000000000002E-2</c:v>
                </c:pt>
                <c:pt idx="86">
                  <c:v>0.06</c:v>
                </c:pt>
                <c:pt idx="87">
                  <c:v>6.5000000000000002E-2</c:v>
                </c:pt>
                <c:pt idx="88">
                  <c:v>2.8000000000000001E-2</c:v>
                </c:pt>
                <c:pt idx="89">
                  <c:v>2.8000000000000004E-2</c:v>
                </c:pt>
                <c:pt idx="90">
                  <c:v>2.8000000000000004E-2</c:v>
                </c:pt>
                <c:pt idx="91">
                  <c:v>2.8000000000000001E-2</c:v>
                </c:pt>
                <c:pt idx="92">
                  <c:v>2.8000000000000004E-2</c:v>
                </c:pt>
                <c:pt idx="93">
                  <c:v>2.7999999999999997E-2</c:v>
                </c:pt>
                <c:pt idx="94">
                  <c:v>2.8500000000000001E-2</c:v>
                </c:pt>
                <c:pt idx="95">
                  <c:v>2.8500000000000001E-2</c:v>
                </c:pt>
                <c:pt idx="96">
                  <c:v>2.8499999999999998E-2</c:v>
                </c:pt>
                <c:pt idx="97">
                  <c:v>2.8500000000000001E-2</c:v>
                </c:pt>
                <c:pt idx="98">
                  <c:v>2.8500000000000001E-2</c:v>
                </c:pt>
                <c:pt idx="99">
                  <c:v>2.8500000000000001E-2</c:v>
                </c:pt>
                <c:pt idx="100">
                  <c:v>2.9000000000000001E-2</c:v>
                </c:pt>
                <c:pt idx="101">
                  <c:v>2.9000000000000005E-2</c:v>
                </c:pt>
                <c:pt idx="102">
                  <c:v>2.9000000000000005E-2</c:v>
                </c:pt>
                <c:pt idx="103">
                  <c:v>2.9000000000000001E-2</c:v>
                </c:pt>
                <c:pt idx="104">
                  <c:v>2.9000000000000005E-2</c:v>
                </c:pt>
                <c:pt idx="105">
                  <c:v>2.9000000000000001E-2</c:v>
                </c:pt>
                <c:pt idx="106">
                  <c:v>6.5000000000000002E-2</c:v>
                </c:pt>
                <c:pt idx="107">
                  <c:v>0.06</c:v>
                </c:pt>
                <c:pt idx="108">
                  <c:v>7.0000000000000007E-2</c:v>
                </c:pt>
                <c:pt idx="109">
                  <c:v>6.9999999999999993E-2</c:v>
                </c:pt>
                <c:pt idx="110">
                  <c:v>7.0000000000000007E-2</c:v>
                </c:pt>
                <c:pt idx="111">
                  <c:v>4.8499999999999995E-2</c:v>
                </c:pt>
                <c:pt idx="112">
                  <c:v>4.8500000000000001E-2</c:v>
                </c:pt>
                <c:pt idx="113">
                  <c:v>4.8500000000000001E-2</c:v>
                </c:pt>
                <c:pt idx="114">
                  <c:v>4.8500000000000001E-2</c:v>
                </c:pt>
                <c:pt idx="115">
                  <c:v>4.8500000000000001E-2</c:v>
                </c:pt>
                <c:pt idx="116">
                  <c:v>4.8500000000000001E-2</c:v>
                </c:pt>
                <c:pt idx="117">
                  <c:v>4.8500000000000001E-2</c:v>
                </c:pt>
                <c:pt idx="118">
                  <c:v>4.8500000000000008E-2</c:v>
                </c:pt>
                <c:pt idx="119">
                  <c:v>4.36E-2</c:v>
                </c:pt>
                <c:pt idx="120">
                  <c:v>4.3599999999999993E-2</c:v>
                </c:pt>
                <c:pt idx="121">
                  <c:v>4.36E-2</c:v>
                </c:pt>
                <c:pt idx="122">
                  <c:v>4.36E-2</c:v>
                </c:pt>
                <c:pt idx="123">
                  <c:v>7.0000000000000007E-2</c:v>
                </c:pt>
                <c:pt idx="124">
                  <c:v>7.0000000000000007E-2</c:v>
                </c:pt>
                <c:pt idx="125">
                  <c:v>6.9999999999999993E-2</c:v>
                </c:pt>
                <c:pt idx="126">
                  <c:v>7.0000000000000007E-2</c:v>
                </c:pt>
                <c:pt idx="127">
                  <c:v>7.0000000000000007E-2</c:v>
                </c:pt>
                <c:pt idx="128">
                  <c:v>6.9999999999999993E-2</c:v>
                </c:pt>
                <c:pt idx="129">
                  <c:v>7.0000000000000007E-2</c:v>
                </c:pt>
                <c:pt idx="130">
                  <c:v>6.9999999999999993E-2</c:v>
                </c:pt>
                <c:pt idx="131">
                  <c:v>7.0000000000000007E-2</c:v>
                </c:pt>
                <c:pt idx="132">
                  <c:v>7.0000000000000007E-2</c:v>
                </c:pt>
                <c:pt idx="133">
                  <c:v>7.0000000000000007E-2</c:v>
                </c:pt>
                <c:pt idx="134">
                  <c:v>7.0000000000000007E-2</c:v>
                </c:pt>
                <c:pt idx="135">
                  <c:v>7.0000000000000007E-2</c:v>
                </c:pt>
                <c:pt idx="136">
                  <c:v>7.0000000000000007E-2</c:v>
                </c:pt>
                <c:pt idx="137">
                  <c:v>7.0000000000000007E-2</c:v>
                </c:pt>
                <c:pt idx="138">
                  <c:v>4.36E-2</c:v>
                </c:pt>
                <c:pt idx="139">
                  <c:v>5.3599999999999995E-2</c:v>
                </c:pt>
                <c:pt idx="140">
                  <c:v>4.3600000000000007E-2</c:v>
                </c:pt>
                <c:pt idx="141">
                  <c:v>5.3600000000000009E-2</c:v>
                </c:pt>
                <c:pt idx="142">
                  <c:v>4.36E-2</c:v>
                </c:pt>
                <c:pt idx="143">
                  <c:v>5.3600000000000002E-2</c:v>
                </c:pt>
                <c:pt idx="144">
                  <c:v>7.0000000000000007E-2</c:v>
                </c:pt>
                <c:pt idx="145">
                  <c:v>6.9999999999999993E-2</c:v>
                </c:pt>
                <c:pt idx="146">
                  <c:v>7.0000000000000007E-2</c:v>
                </c:pt>
                <c:pt idx="147">
                  <c:v>2.5000000000000001E-2</c:v>
                </c:pt>
                <c:pt idx="148">
                  <c:v>2.5000000000000001E-2</c:v>
                </c:pt>
                <c:pt idx="149">
                  <c:v>2.5000000000000001E-2</c:v>
                </c:pt>
                <c:pt idx="150">
                  <c:v>2.5000000000000001E-2</c:v>
                </c:pt>
                <c:pt idx="151">
                  <c:v>2.5000000000000001E-2</c:v>
                </c:pt>
                <c:pt idx="152">
                  <c:v>5.9400000000000001E-2</c:v>
                </c:pt>
                <c:pt idx="153">
                  <c:v>5.9400000000000008E-2</c:v>
                </c:pt>
                <c:pt idx="154">
                  <c:v>5.9400000000000008E-2</c:v>
                </c:pt>
                <c:pt idx="155">
                  <c:v>5.9400000000000008E-2</c:v>
                </c:pt>
                <c:pt idx="156">
                  <c:v>5.9400000000000001E-2</c:v>
                </c:pt>
                <c:pt idx="157">
                  <c:v>5.9400000000000001E-2</c:v>
                </c:pt>
                <c:pt idx="158">
                  <c:v>5.9400000000000001E-2</c:v>
                </c:pt>
                <c:pt idx="159">
                  <c:v>5.9400000000000001E-2</c:v>
                </c:pt>
                <c:pt idx="160">
                  <c:v>8.1900000000000014E-2</c:v>
                </c:pt>
                <c:pt idx="161">
                  <c:v>8.1900000000000014E-2</c:v>
                </c:pt>
                <c:pt idx="162">
                  <c:v>8.1900000000000001E-2</c:v>
                </c:pt>
                <c:pt idx="163">
                  <c:v>5.2400000000000002E-2</c:v>
                </c:pt>
                <c:pt idx="164">
                  <c:v>6.7900000000000002E-2</c:v>
                </c:pt>
                <c:pt idx="165">
                  <c:v>5.2400000000000002E-2</c:v>
                </c:pt>
                <c:pt idx="166">
                  <c:v>6.7900000000000002E-2</c:v>
                </c:pt>
                <c:pt idx="167">
                  <c:v>8.1900000000000001E-2</c:v>
                </c:pt>
                <c:pt idx="168">
                  <c:v>8.1900000000000001E-2</c:v>
                </c:pt>
                <c:pt idx="169">
                  <c:v>8.1900000000000001E-2</c:v>
                </c:pt>
                <c:pt idx="170">
                  <c:v>5.9400000000000001E-2</c:v>
                </c:pt>
                <c:pt idx="171">
                  <c:v>5.9400000000000008E-2</c:v>
                </c:pt>
                <c:pt idx="172">
                  <c:v>5.9400000000000001E-2</c:v>
                </c:pt>
                <c:pt idx="173">
                  <c:v>5.9400000000000008E-2</c:v>
                </c:pt>
                <c:pt idx="174">
                  <c:v>5.9400000000000001E-2</c:v>
                </c:pt>
                <c:pt idx="175">
                  <c:v>5.9399999999999994E-2</c:v>
                </c:pt>
                <c:pt idx="176">
                  <c:v>5.9400000000000008E-2</c:v>
                </c:pt>
                <c:pt idx="177">
                  <c:v>5.9400000000000001E-2</c:v>
                </c:pt>
                <c:pt idx="178">
                  <c:v>1.4999999999999999E-2</c:v>
                </c:pt>
                <c:pt idx="179">
                  <c:v>1.4999999999999999E-2</c:v>
                </c:pt>
                <c:pt idx="180">
                  <c:v>1.4999999999999998E-2</c:v>
                </c:pt>
                <c:pt idx="181">
                  <c:v>1.5000000000000001E-2</c:v>
                </c:pt>
                <c:pt idx="182">
                  <c:v>1.4999999999999999E-2</c:v>
                </c:pt>
                <c:pt idx="183">
                  <c:v>1.4999999999999999E-2</c:v>
                </c:pt>
                <c:pt idx="184">
                  <c:v>1.4999999999999998E-2</c:v>
                </c:pt>
                <c:pt idx="185">
                  <c:v>1.4999999999999999E-2</c:v>
                </c:pt>
                <c:pt idx="186">
                  <c:v>1.4999999999999999E-2</c:v>
                </c:pt>
                <c:pt idx="187">
                  <c:v>1.4999999999999996E-2</c:v>
                </c:pt>
                <c:pt idx="188">
                  <c:v>1.5000000000000001E-2</c:v>
                </c:pt>
                <c:pt idx="189">
                  <c:v>1.4999999999999999E-2</c:v>
                </c:pt>
                <c:pt idx="190">
                  <c:v>1.4999999999999998E-2</c:v>
                </c:pt>
                <c:pt idx="191">
                  <c:v>5.2400000000000002E-2</c:v>
                </c:pt>
                <c:pt idx="192">
                  <c:v>6.7899999999999988E-2</c:v>
                </c:pt>
                <c:pt idx="193">
                  <c:v>6.7900000000000002E-2</c:v>
                </c:pt>
                <c:pt idx="194">
                  <c:v>5.2399999999999995E-2</c:v>
                </c:pt>
                <c:pt idx="195">
                  <c:v>8.1900000000000001E-2</c:v>
                </c:pt>
                <c:pt idx="196">
                  <c:v>8.1900000000000001E-2</c:v>
                </c:pt>
                <c:pt idx="197">
                  <c:v>8.1900000000000014E-2</c:v>
                </c:pt>
                <c:pt idx="198">
                  <c:v>8.1900000000000001E-2</c:v>
                </c:pt>
                <c:pt idx="199">
                  <c:v>8.1900000000000001E-2</c:v>
                </c:pt>
              </c:numCache>
            </c:numRef>
          </c:xVal>
          <c:yVal>
            <c:numRef>
              <c:f>EX_6!$F$6:$F$205</c:f>
              <c:numCache>
                <c:formatCode>_(* #,##0_);_(* \(#,##0\);_(* "-"??_);_(@_)</c:formatCode>
                <c:ptCount val="200"/>
                <c:pt idx="0">
                  <c:v>4817.2048387096775</c:v>
                </c:pt>
                <c:pt idx="1">
                  <c:v>4989.2467741935479</c:v>
                </c:pt>
                <c:pt idx="2">
                  <c:v>4372.5483870967746</c:v>
                </c:pt>
                <c:pt idx="3">
                  <c:v>4392.1564516129038</c:v>
                </c:pt>
                <c:pt idx="4">
                  <c:v>2838.5416129032255</c:v>
                </c:pt>
                <c:pt idx="5">
                  <c:v>2026.875806451613</c:v>
                </c:pt>
                <c:pt idx="6">
                  <c:v>4313.7258064516127</c:v>
                </c:pt>
                <c:pt idx="7">
                  <c:v>4392.1564516129038</c:v>
                </c:pt>
                <c:pt idx="8">
                  <c:v>2150.056129032258</c:v>
                </c:pt>
                <c:pt idx="9">
                  <c:v>2395.8332258064515</c:v>
                </c:pt>
                <c:pt idx="10">
                  <c:v>2732.3629032258063</c:v>
                </c:pt>
                <c:pt idx="11">
                  <c:v>3101.9035483870966</c:v>
                </c:pt>
                <c:pt idx="12">
                  <c:v>3313.5803225806453</c:v>
                </c:pt>
                <c:pt idx="13">
                  <c:v>2797.5309677419359</c:v>
                </c:pt>
                <c:pt idx="14">
                  <c:v>3183.5583870967739</c:v>
                </c:pt>
                <c:pt idx="15">
                  <c:v>3195.9461290322583</c:v>
                </c:pt>
                <c:pt idx="16">
                  <c:v>2202.7080645161291</c:v>
                </c:pt>
                <c:pt idx="17">
                  <c:v>2249.940322580645</c:v>
                </c:pt>
                <c:pt idx="18">
                  <c:v>3257.8829032258063</c:v>
                </c:pt>
                <c:pt idx="19">
                  <c:v>3134.0090322580645</c:v>
                </c:pt>
                <c:pt idx="20">
                  <c:v>2892.592580645161</c:v>
                </c:pt>
                <c:pt idx="21">
                  <c:v>3218.5183870967744</c:v>
                </c:pt>
                <c:pt idx="22">
                  <c:v>2603.6435483870969</c:v>
                </c:pt>
                <c:pt idx="23">
                  <c:v>2772.0990322580647</c:v>
                </c:pt>
                <c:pt idx="24">
                  <c:v>2360.9312903225805</c:v>
                </c:pt>
                <c:pt idx="25">
                  <c:v>3202.7161290322579</c:v>
                </c:pt>
                <c:pt idx="26">
                  <c:v>4176.470967741936</c:v>
                </c:pt>
                <c:pt idx="27">
                  <c:v>4176.470967741936</c:v>
                </c:pt>
                <c:pt idx="28">
                  <c:v>2565.1041935483868</c:v>
                </c:pt>
                <c:pt idx="29">
                  <c:v>1892.4970967741936</c:v>
                </c:pt>
                <c:pt idx="30">
                  <c:v>1522.9564516129033</c:v>
                </c:pt>
                <c:pt idx="31">
                  <c:v>2148.4374193548388</c:v>
                </c:pt>
                <c:pt idx="32">
                  <c:v>4254.9016129032261</c:v>
                </c:pt>
                <c:pt idx="33">
                  <c:v>4431.3725806451612</c:v>
                </c:pt>
                <c:pt idx="34">
                  <c:v>2362.8219354838707</c:v>
                </c:pt>
                <c:pt idx="35">
                  <c:v>2304.6874193548388</c:v>
                </c:pt>
                <c:pt idx="36">
                  <c:v>1903.6954838709676</c:v>
                </c:pt>
                <c:pt idx="37">
                  <c:v>2617.1874193548388</c:v>
                </c:pt>
                <c:pt idx="38">
                  <c:v>3882.3532258064515</c:v>
                </c:pt>
                <c:pt idx="39">
                  <c:v>3941.175806451613</c:v>
                </c:pt>
                <c:pt idx="40">
                  <c:v>4946.2370967741936</c:v>
                </c:pt>
                <c:pt idx="41">
                  <c:v>4967.7419354838712</c:v>
                </c:pt>
                <c:pt idx="42">
                  <c:v>4774.1935483870966</c:v>
                </c:pt>
                <c:pt idx="43">
                  <c:v>4058.824193548387</c:v>
                </c:pt>
                <c:pt idx="44">
                  <c:v>4196.0790322580642</c:v>
                </c:pt>
                <c:pt idx="45">
                  <c:v>3960.7838709677421</c:v>
                </c:pt>
                <c:pt idx="46">
                  <c:v>4333.3338709677419</c:v>
                </c:pt>
                <c:pt idx="47">
                  <c:v>2104.7432258064518</c:v>
                </c:pt>
                <c:pt idx="48">
                  <c:v>2134.831612903226</c:v>
                </c:pt>
                <c:pt idx="49">
                  <c:v>1946.640322580645</c:v>
                </c:pt>
                <c:pt idx="50">
                  <c:v>2494.3819354838711</c:v>
                </c:pt>
                <c:pt idx="51">
                  <c:v>1898.8764516129031</c:v>
                </c:pt>
                <c:pt idx="52">
                  <c:v>1662.9212903225805</c:v>
                </c:pt>
                <c:pt idx="53">
                  <c:v>1492.0948387096776</c:v>
                </c:pt>
                <c:pt idx="54">
                  <c:v>1432.8064516129032</c:v>
                </c:pt>
                <c:pt idx="55">
                  <c:v>1584.2696774193548</c:v>
                </c:pt>
                <c:pt idx="56">
                  <c:v>1595.5054838709677</c:v>
                </c:pt>
                <c:pt idx="57">
                  <c:v>1383.3993548387095</c:v>
                </c:pt>
                <c:pt idx="58">
                  <c:v>1403.1619354838708</c:v>
                </c:pt>
                <c:pt idx="59">
                  <c:v>1617.9774193548387</c:v>
                </c:pt>
                <c:pt idx="60">
                  <c:v>1943.8203225806451</c:v>
                </c:pt>
                <c:pt idx="61">
                  <c:v>9600</c:v>
                </c:pt>
                <c:pt idx="62">
                  <c:v>8533.3338709677409</c:v>
                </c:pt>
                <c:pt idx="63">
                  <c:v>8800</c:v>
                </c:pt>
                <c:pt idx="64">
                  <c:v>9688.8887096774197</c:v>
                </c:pt>
                <c:pt idx="65">
                  <c:v>9555.5548387096769</c:v>
                </c:pt>
                <c:pt idx="66">
                  <c:v>8755.5548387096769</c:v>
                </c:pt>
                <c:pt idx="67">
                  <c:v>8488.8887096774197</c:v>
                </c:pt>
                <c:pt idx="68">
                  <c:v>10044.445161290323</c:v>
                </c:pt>
                <c:pt idx="69">
                  <c:v>5650</c:v>
                </c:pt>
                <c:pt idx="70">
                  <c:v>5450</c:v>
                </c:pt>
                <c:pt idx="71">
                  <c:v>5500</c:v>
                </c:pt>
                <c:pt idx="72">
                  <c:v>7100</c:v>
                </c:pt>
                <c:pt idx="73">
                  <c:v>8285.717741935483</c:v>
                </c:pt>
                <c:pt idx="74">
                  <c:v>6800</c:v>
                </c:pt>
                <c:pt idx="75">
                  <c:v>8457.145161290322</c:v>
                </c:pt>
                <c:pt idx="76">
                  <c:v>8000</c:v>
                </c:pt>
                <c:pt idx="77">
                  <c:v>6571.427419354839</c:v>
                </c:pt>
                <c:pt idx="78">
                  <c:v>6342.8548387096771</c:v>
                </c:pt>
                <c:pt idx="79">
                  <c:v>4183.3374999999996</c:v>
                </c:pt>
                <c:pt idx="80">
                  <c:v>3876.9250000000002</c:v>
                </c:pt>
                <c:pt idx="81">
                  <c:v>4233.3374999999996</c:v>
                </c:pt>
                <c:pt idx="82">
                  <c:v>3923.0749999999998</c:v>
                </c:pt>
                <c:pt idx="83">
                  <c:v>3692.3064516129034</c:v>
                </c:pt>
                <c:pt idx="84">
                  <c:v>4116.6693548387093</c:v>
                </c:pt>
                <c:pt idx="85">
                  <c:v>3769.233870967742</c:v>
                </c:pt>
                <c:pt idx="86">
                  <c:v>3966.6693548387098</c:v>
                </c:pt>
                <c:pt idx="87">
                  <c:v>3661.5403225806454</c:v>
                </c:pt>
                <c:pt idx="88">
                  <c:v>8035.7096774193551</c:v>
                </c:pt>
                <c:pt idx="89">
                  <c:v>7857.1290322580644</c:v>
                </c:pt>
                <c:pt idx="90">
                  <c:v>9035.7096774193542</c:v>
                </c:pt>
                <c:pt idx="91">
                  <c:v>8250</c:v>
                </c:pt>
                <c:pt idx="92">
                  <c:v>8785.7096774193542</c:v>
                </c:pt>
                <c:pt idx="93">
                  <c:v>8142.8709677419356</c:v>
                </c:pt>
                <c:pt idx="94">
                  <c:v>7754.3870967741932</c:v>
                </c:pt>
                <c:pt idx="95">
                  <c:v>7684.2258064516127</c:v>
                </c:pt>
                <c:pt idx="96">
                  <c:v>7859.6451612903229</c:v>
                </c:pt>
                <c:pt idx="97">
                  <c:v>8701.7419354838712</c:v>
                </c:pt>
                <c:pt idx="98">
                  <c:v>7894.7419354838712</c:v>
                </c:pt>
                <c:pt idx="99">
                  <c:v>8982.4516129032254</c:v>
                </c:pt>
                <c:pt idx="100">
                  <c:v>23103.451612903227</c:v>
                </c:pt>
                <c:pt idx="101">
                  <c:v>6103.4516129032254</c:v>
                </c:pt>
                <c:pt idx="102">
                  <c:v>6793.0967741935483</c:v>
                </c:pt>
                <c:pt idx="103">
                  <c:v>7000</c:v>
                </c:pt>
                <c:pt idx="104">
                  <c:v>6793.0967741935483</c:v>
                </c:pt>
                <c:pt idx="105">
                  <c:v>6931.0322580645161</c:v>
                </c:pt>
                <c:pt idx="106">
                  <c:v>3400</c:v>
                </c:pt>
                <c:pt idx="107">
                  <c:v>3683.3375000000001</c:v>
                </c:pt>
                <c:pt idx="108">
                  <c:v>3428.5712903225808</c:v>
                </c:pt>
                <c:pt idx="109">
                  <c:v>3042.8570967741939</c:v>
                </c:pt>
                <c:pt idx="110">
                  <c:v>3028.5712903225808</c:v>
                </c:pt>
                <c:pt idx="111">
                  <c:v>5422.6750000000002</c:v>
                </c:pt>
                <c:pt idx="112">
                  <c:v>4020.625</c:v>
                </c:pt>
                <c:pt idx="113">
                  <c:v>3608.25</c:v>
                </c:pt>
                <c:pt idx="114">
                  <c:v>4371.125</c:v>
                </c:pt>
                <c:pt idx="115">
                  <c:v>5010.3</c:v>
                </c:pt>
                <c:pt idx="116">
                  <c:v>4164.95</c:v>
                </c:pt>
                <c:pt idx="117">
                  <c:v>3608.25</c:v>
                </c:pt>
                <c:pt idx="118">
                  <c:v>5113.3999999999996</c:v>
                </c:pt>
                <c:pt idx="119">
                  <c:v>5091.7419354838712</c:v>
                </c:pt>
                <c:pt idx="120">
                  <c:v>3623.8548387096776</c:v>
                </c:pt>
                <c:pt idx="121">
                  <c:v>4082.5725806451615</c:v>
                </c:pt>
                <c:pt idx="122">
                  <c:v>3944.9516129032259</c:v>
                </c:pt>
                <c:pt idx="123">
                  <c:v>3071.4287096774192</c:v>
                </c:pt>
                <c:pt idx="124">
                  <c:v>3585.7141935483869</c:v>
                </c:pt>
                <c:pt idx="125">
                  <c:v>3214.2858064516131</c:v>
                </c:pt>
                <c:pt idx="126">
                  <c:v>3528.5712903225808</c:v>
                </c:pt>
                <c:pt idx="127">
                  <c:v>3057.1429032258061</c:v>
                </c:pt>
                <c:pt idx="128">
                  <c:v>3042.8570967741939</c:v>
                </c:pt>
                <c:pt idx="129">
                  <c:v>3471.4287096774192</c:v>
                </c:pt>
                <c:pt idx="130">
                  <c:v>3514.2858064516131</c:v>
                </c:pt>
                <c:pt idx="131">
                  <c:v>3071.4287096774192</c:v>
                </c:pt>
                <c:pt idx="132">
                  <c:v>3471.4287096774192</c:v>
                </c:pt>
                <c:pt idx="133">
                  <c:v>3185.7141935483869</c:v>
                </c:pt>
                <c:pt idx="134">
                  <c:v>3542.8570967741939</c:v>
                </c:pt>
                <c:pt idx="135">
                  <c:v>3400</c:v>
                </c:pt>
                <c:pt idx="136">
                  <c:v>3500</c:v>
                </c:pt>
                <c:pt idx="137">
                  <c:v>3028.5712903225808</c:v>
                </c:pt>
                <c:pt idx="138">
                  <c:v>4082.5693548387094</c:v>
                </c:pt>
                <c:pt idx="139">
                  <c:v>2835.8209677419354</c:v>
                </c:pt>
                <c:pt idx="140">
                  <c:v>4128.4403225806445</c:v>
                </c:pt>
                <c:pt idx="141">
                  <c:v>3320.8951612903224</c:v>
                </c:pt>
                <c:pt idx="142">
                  <c:v>3669.7241935483871</c:v>
                </c:pt>
                <c:pt idx="143">
                  <c:v>3283.5822580645163</c:v>
                </c:pt>
                <c:pt idx="144">
                  <c:v>2900</c:v>
                </c:pt>
                <c:pt idx="145">
                  <c:v>3314.2858064516131</c:v>
                </c:pt>
                <c:pt idx="146">
                  <c:v>2957.1429032258061</c:v>
                </c:pt>
                <c:pt idx="147">
                  <c:v>5240</c:v>
                </c:pt>
                <c:pt idx="148">
                  <c:v>3920</c:v>
                </c:pt>
                <c:pt idx="149">
                  <c:v>4160</c:v>
                </c:pt>
                <c:pt idx="150">
                  <c:v>4360</c:v>
                </c:pt>
                <c:pt idx="151">
                  <c:v>5280</c:v>
                </c:pt>
                <c:pt idx="152">
                  <c:v>3703.7032258064519</c:v>
                </c:pt>
                <c:pt idx="153">
                  <c:v>3501.6838709677418</c:v>
                </c:pt>
                <c:pt idx="154">
                  <c:v>3552.1887096774194</c:v>
                </c:pt>
                <c:pt idx="155">
                  <c:v>3653.1983870967738</c:v>
                </c:pt>
                <c:pt idx="156">
                  <c:v>3771.043548387097</c:v>
                </c:pt>
                <c:pt idx="157">
                  <c:v>3737.3741935483872</c:v>
                </c:pt>
                <c:pt idx="158">
                  <c:v>3988.4870967741936</c:v>
                </c:pt>
                <c:pt idx="159">
                  <c:v>4064.1612903225805</c:v>
                </c:pt>
                <c:pt idx="160">
                  <c:v>2319.902258064516</c:v>
                </c:pt>
                <c:pt idx="161">
                  <c:v>2087.9119354838708</c:v>
                </c:pt>
                <c:pt idx="162">
                  <c:v>2173.3822580645165</c:v>
                </c:pt>
                <c:pt idx="163">
                  <c:v>4064.8870967741937</c:v>
                </c:pt>
                <c:pt idx="164">
                  <c:v>3166.4193548387098</c:v>
                </c:pt>
                <c:pt idx="165">
                  <c:v>4026.7177419354839</c:v>
                </c:pt>
                <c:pt idx="166">
                  <c:v>3225.3306451612902</c:v>
                </c:pt>
                <c:pt idx="167">
                  <c:v>2222.2222580645162</c:v>
                </c:pt>
                <c:pt idx="168">
                  <c:v>2246.6422580645162</c:v>
                </c:pt>
                <c:pt idx="169">
                  <c:v>2564.1025806451612</c:v>
                </c:pt>
                <c:pt idx="170">
                  <c:v>3400.6741935483869</c:v>
                </c:pt>
                <c:pt idx="171">
                  <c:v>3434.3435483870967</c:v>
                </c:pt>
                <c:pt idx="172">
                  <c:v>3590.1659999999997</c:v>
                </c:pt>
                <c:pt idx="173">
                  <c:v>3550.7758064516129</c:v>
                </c:pt>
                <c:pt idx="174">
                  <c:v>3451.1790322580646</c:v>
                </c:pt>
                <c:pt idx="175">
                  <c:v>3468.0129032258064</c:v>
                </c:pt>
                <c:pt idx="176">
                  <c:v>3727.5806451612902</c:v>
                </c:pt>
                <c:pt idx="177">
                  <c:v>3452.5903225806451</c:v>
                </c:pt>
                <c:pt idx="178">
                  <c:v>9133.3332258064529</c:v>
                </c:pt>
                <c:pt idx="179">
                  <c:v>8266.6667741935489</c:v>
                </c:pt>
                <c:pt idx="180">
                  <c:v>8333.3332258064511</c:v>
                </c:pt>
                <c:pt idx="181">
                  <c:v>9066.6667741935471</c:v>
                </c:pt>
                <c:pt idx="182">
                  <c:v>9400</c:v>
                </c:pt>
                <c:pt idx="183">
                  <c:v>8266.6667741935489</c:v>
                </c:pt>
                <c:pt idx="184">
                  <c:v>8133.3332258064511</c:v>
                </c:pt>
                <c:pt idx="185">
                  <c:v>9400</c:v>
                </c:pt>
                <c:pt idx="186">
                  <c:v>7600</c:v>
                </c:pt>
                <c:pt idx="187">
                  <c:v>5933.3306451612907</c:v>
                </c:pt>
                <c:pt idx="188">
                  <c:v>6266.6693548387093</c:v>
                </c:pt>
                <c:pt idx="189">
                  <c:v>6200</c:v>
                </c:pt>
                <c:pt idx="190">
                  <c:v>7533.3306451612907</c:v>
                </c:pt>
                <c:pt idx="191">
                  <c:v>4332.0645161290322</c:v>
                </c:pt>
                <c:pt idx="192">
                  <c:v>3240.0564516129034</c:v>
                </c:pt>
                <c:pt idx="193">
                  <c:v>3181.1451612903224</c:v>
                </c:pt>
                <c:pt idx="194">
                  <c:v>4103.0564516129034</c:v>
                </c:pt>
                <c:pt idx="195">
                  <c:v>2271.0622580645158</c:v>
                </c:pt>
                <c:pt idx="196">
                  <c:v>2405.3722580645158</c:v>
                </c:pt>
                <c:pt idx="197">
                  <c:v>2686.2025806451611</c:v>
                </c:pt>
                <c:pt idx="198">
                  <c:v>2759.4629032258067</c:v>
                </c:pt>
                <c:pt idx="199">
                  <c:v>2722.8325806451612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738944"/>
        <c:axId val="140740864"/>
      </c:scatterChart>
      <c:valAx>
        <c:axId val="140738944"/>
        <c:scaling>
          <c:orientation val="minMax"/>
        </c:scaling>
        <c:delete val="0"/>
        <c:axPos val="b"/>
        <c:numFmt formatCode="0.00%" sourceLinked="1"/>
        <c:majorTickMark val="out"/>
        <c:minorTickMark val="none"/>
        <c:tickLblPos val="nextTo"/>
        <c:crossAx val="140740864"/>
        <c:crosses val="autoZero"/>
        <c:crossBetween val="midCat"/>
      </c:valAx>
      <c:valAx>
        <c:axId val="14074086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407389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EX_6!$G$5</c:f>
              <c:strCache>
                <c:ptCount val="1"/>
                <c:pt idx="0">
                  <c:v>Theo Win Per Mach Day (TW/MD)</c:v>
                </c:pt>
              </c:strCache>
            </c:strRef>
          </c:tx>
          <c:spPr>
            <a:ln w="28575">
              <a:noFill/>
            </a:ln>
          </c:spPr>
          <c:xVal>
            <c:numRef>
              <c:f>EX_6!$E$6:$E$205</c:f>
              <c:numCache>
                <c:formatCode>0.00%</c:formatCode>
                <c:ptCount val="200"/>
                <c:pt idx="0">
                  <c:v>4.6500000000000007E-2</c:v>
                </c:pt>
                <c:pt idx="1">
                  <c:v>4.65E-2</c:v>
                </c:pt>
                <c:pt idx="2">
                  <c:v>5.0999999999999997E-2</c:v>
                </c:pt>
                <c:pt idx="3">
                  <c:v>5.0999999999999997E-2</c:v>
                </c:pt>
                <c:pt idx="4">
                  <c:v>7.6799999999999993E-2</c:v>
                </c:pt>
                <c:pt idx="5">
                  <c:v>8.9300000000000018E-2</c:v>
                </c:pt>
                <c:pt idx="6">
                  <c:v>5.099999999999999E-2</c:v>
                </c:pt>
                <c:pt idx="7">
                  <c:v>5.0999999999999997E-2</c:v>
                </c:pt>
                <c:pt idx="8">
                  <c:v>8.9300000000000018E-2</c:v>
                </c:pt>
                <c:pt idx="9">
                  <c:v>7.6799999999999993E-2</c:v>
                </c:pt>
                <c:pt idx="10">
                  <c:v>8.9300000000000004E-2</c:v>
                </c:pt>
                <c:pt idx="11">
                  <c:v>8.9300000000000004E-2</c:v>
                </c:pt>
                <c:pt idx="12">
                  <c:v>8.0999999999999989E-2</c:v>
                </c:pt>
                <c:pt idx="13">
                  <c:v>8.1000000000000003E-2</c:v>
                </c:pt>
                <c:pt idx="14">
                  <c:v>8.8800000000000018E-2</c:v>
                </c:pt>
                <c:pt idx="15">
                  <c:v>8.8800000000000004E-2</c:v>
                </c:pt>
                <c:pt idx="16">
                  <c:v>8.1000000000000003E-2</c:v>
                </c:pt>
                <c:pt idx="17">
                  <c:v>8.1000000000000003E-2</c:v>
                </c:pt>
                <c:pt idx="18">
                  <c:v>8.8800000000000004E-2</c:v>
                </c:pt>
                <c:pt idx="19">
                  <c:v>8.8800000000000004E-2</c:v>
                </c:pt>
                <c:pt idx="20">
                  <c:v>8.1000000000000003E-2</c:v>
                </c:pt>
                <c:pt idx="21">
                  <c:v>8.1000000000000003E-2</c:v>
                </c:pt>
                <c:pt idx="22">
                  <c:v>9.8799999999999999E-2</c:v>
                </c:pt>
                <c:pt idx="23">
                  <c:v>8.1000000000000003E-2</c:v>
                </c:pt>
                <c:pt idx="24">
                  <c:v>9.8800000000000013E-2</c:v>
                </c:pt>
                <c:pt idx="25">
                  <c:v>8.1000000000000003E-2</c:v>
                </c:pt>
                <c:pt idx="26">
                  <c:v>5.0999999999999997E-2</c:v>
                </c:pt>
                <c:pt idx="27">
                  <c:v>5.0999999999999997E-2</c:v>
                </c:pt>
                <c:pt idx="28">
                  <c:v>7.6799999999999993E-2</c:v>
                </c:pt>
                <c:pt idx="29">
                  <c:v>8.929999999999999E-2</c:v>
                </c:pt>
                <c:pt idx="30">
                  <c:v>8.9300000000000004E-2</c:v>
                </c:pt>
                <c:pt idx="31">
                  <c:v>7.6799999999999993E-2</c:v>
                </c:pt>
                <c:pt idx="32">
                  <c:v>5.1000000000000004E-2</c:v>
                </c:pt>
                <c:pt idx="33">
                  <c:v>5.0999999999999997E-2</c:v>
                </c:pt>
                <c:pt idx="34">
                  <c:v>8.9300000000000004E-2</c:v>
                </c:pt>
                <c:pt idx="35">
                  <c:v>7.6799999999999993E-2</c:v>
                </c:pt>
                <c:pt idx="36">
                  <c:v>8.9300000000000004E-2</c:v>
                </c:pt>
                <c:pt idx="37">
                  <c:v>7.6799999999999993E-2</c:v>
                </c:pt>
                <c:pt idx="38">
                  <c:v>5.0999999999999997E-2</c:v>
                </c:pt>
                <c:pt idx="39">
                  <c:v>5.099999999999999E-2</c:v>
                </c:pt>
                <c:pt idx="40">
                  <c:v>4.6500000000000007E-2</c:v>
                </c:pt>
                <c:pt idx="41">
                  <c:v>4.65E-2</c:v>
                </c:pt>
                <c:pt idx="42">
                  <c:v>4.65E-2</c:v>
                </c:pt>
                <c:pt idx="43">
                  <c:v>5.1000000000000004E-2</c:v>
                </c:pt>
                <c:pt idx="44">
                  <c:v>5.0999999999999997E-2</c:v>
                </c:pt>
                <c:pt idx="45">
                  <c:v>5.099999999999999E-2</c:v>
                </c:pt>
                <c:pt idx="46">
                  <c:v>5.0999999999999997E-2</c:v>
                </c:pt>
                <c:pt idx="47">
                  <c:v>0.10119999999999998</c:v>
                </c:pt>
                <c:pt idx="48">
                  <c:v>8.8999999999999982E-2</c:v>
                </c:pt>
                <c:pt idx="49">
                  <c:v>0.1012</c:v>
                </c:pt>
                <c:pt idx="50">
                  <c:v>8.8999999999999996E-2</c:v>
                </c:pt>
                <c:pt idx="51">
                  <c:v>8.900000000000001E-2</c:v>
                </c:pt>
                <c:pt idx="52">
                  <c:v>8.900000000000001E-2</c:v>
                </c:pt>
                <c:pt idx="53">
                  <c:v>0.1012</c:v>
                </c:pt>
                <c:pt idx="54">
                  <c:v>0.1012</c:v>
                </c:pt>
                <c:pt idx="55">
                  <c:v>8.9000000000000024E-2</c:v>
                </c:pt>
                <c:pt idx="56">
                  <c:v>8.900000000000001E-2</c:v>
                </c:pt>
                <c:pt idx="57">
                  <c:v>0.1012</c:v>
                </c:pt>
                <c:pt idx="58">
                  <c:v>0.10120000000000001</c:v>
                </c:pt>
                <c:pt idx="59">
                  <c:v>8.900000000000001E-2</c:v>
                </c:pt>
                <c:pt idx="60">
                  <c:v>8.900000000000001E-2</c:v>
                </c:pt>
                <c:pt idx="61">
                  <c:v>2.2499999999999999E-2</c:v>
                </c:pt>
                <c:pt idx="62">
                  <c:v>2.2500000000000003E-2</c:v>
                </c:pt>
                <c:pt idx="63">
                  <c:v>2.2499999999999999E-2</c:v>
                </c:pt>
                <c:pt idx="64">
                  <c:v>2.2499999999999996E-2</c:v>
                </c:pt>
                <c:pt idx="65">
                  <c:v>2.2499999999999999E-2</c:v>
                </c:pt>
                <c:pt idx="66">
                  <c:v>2.2499999999999999E-2</c:v>
                </c:pt>
                <c:pt idx="67">
                  <c:v>2.2499999999999996E-2</c:v>
                </c:pt>
                <c:pt idx="68">
                  <c:v>2.2499999999999996E-2</c:v>
                </c:pt>
                <c:pt idx="69">
                  <c:v>0.02</c:v>
                </c:pt>
                <c:pt idx="70">
                  <c:v>0.02</c:v>
                </c:pt>
                <c:pt idx="71">
                  <c:v>0.02</c:v>
                </c:pt>
                <c:pt idx="72">
                  <c:v>0.02</c:v>
                </c:pt>
                <c:pt idx="73">
                  <c:v>1.7500000000000005E-2</c:v>
                </c:pt>
                <c:pt idx="74">
                  <c:v>1.7500000000000002E-2</c:v>
                </c:pt>
                <c:pt idx="75">
                  <c:v>1.7500000000000002E-2</c:v>
                </c:pt>
                <c:pt idx="76">
                  <c:v>1.7500000000000002E-2</c:v>
                </c:pt>
                <c:pt idx="77">
                  <c:v>1.7500000000000002E-2</c:v>
                </c:pt>
                <c:pt idx="78">
                  <c:v>1.7500000000000002E-2</c:v>
                </c:pt>
                <c:pt idx="79">
                  <c:v>6.0000000000000005E-2</c:v>
                </c:pt>
                <c:pt idx="80">
                  <c:v>6.5000000000000002E-2</c:v>
                </c:pt>
                <c:pt idx="81">
                  <c:v>6.0000000000000005E-2</c:v>
                </c:pt>
                <c:pt idx="82">
                  <c:v>6.5000000000000016E-2</c:v>
                </c:pt>
                <c:pt idx="83">
                  <c:v>6.5000000000000002E-2</c:v>
                </c:pt>
                <c:pt idx="84">
                  <c:v>6.0000000000000005E-2</c:v>
                </c:pt>
                <c:pt idx="85">
                  <c:v>6.5000000000000002E-2</c:v>
                </c:pt>
                <c:pt idx="86">
                  <c:v>0.06</c:v>
                </c:pt>
                <c:pt idx="87">
                  <c:v>6.5000000000000002E-2</c:v>
                </c:pt>
                <c:pt idx="88">
                  <c:v>2.8000000000000001E-2</c:v>
                </c:pt>
                <c:pt idx="89">
                  <c:v>2.8000000000000004E-2</c:v>
                </c:pt>
                <c:pt idx="90">
                  <c:v>2.8000000000000004E-2</c:v>
                </c:pt>
                <c:pt idx="91">
                  <c:v>2.8000000000000001E-2</c:v>
                </c:pt>
                <c:pt idx="92">
                  <c:v>2.8000000000000004E-2</c:v>
                </c:pt>
                <c:pt idx="93">
                  <c:v>2.7999999999999997E-2</c:v>
                </c:pt>
                <c:pt idx="94">
                  <c:v>2.8500000000000001E-2</c:v>
                </c:pt>
                <c:pt idx="95">
                  <c:v>2.8500000000000001E-2</c:v>
                </c:pt>
                <c:pt idx="96">
                  <c:v>2.8499999999999998E-2</c:v>
                </c:pt>
                <c:pt idx="97">
                  <c:v>2.8500000000000001E-2</c:v>
                </c:pt>
                <c:pt idx="98">
                  <c:v>2.8500000000000001E-2</c:v>
                </c:pt>
                <c:pt idx="99">
                  <c:v>2.8500000000000001E-2</c:v>
                </c:pt>
                <c:pt idx="100">
                  <c:v>2.9000000000000001E-2</c:v>
                </c:pt>
                <c:pt idx="101">
                  <c:v>2.9000000000000005E-2</c:v>
                </c:pt>
                <c:pt idx="102">
                  <c:v>2.9000000000000005E-2</c:v>
                </c:pt>
                <c:pt idx="103">
                  <c:v>2.9000000000000001E-2</c:v>
                </c:pt>
                <c:pt idx="104">
                  <c:v>2.9000000000000005E-2</c:v>
                </c:pt>
                <c:pt idx="105">
                  <c:v>2.9000000000000001E-2</c:v>
                </c:pt>
                <c:pt idx="106">
                  <c:v>6.5000000000000002E-2</c:v>
                </c:pt>
                <c:pt idx="107">
                  <c:v>0.06</c:v>
                </c:pt>
                <c:pt idx="108">
                  <c:v>7.0000000000000007E-2</c:v>
                </c:pt>
                <c:pt idx="109">
                  <c:v>6.9999999999999993E-2</c:v>
                </c:pt>
                <c:pt idx="110">
                  <c:v>7.0000000000000007E-2</c:v>
                </c:pt>
                <c:pt idx="111">
                  <c:v>4.8499999999999995E-2</c:v>
                </c:pt>
                <c:pt idx="112">
                  <c:v>4.8500000000000001E-2</c:v>
                </c:pt>
                <c:pt idx="113">
                  <c:v>4.8500000000000001E-2</c:v>
                </c:pt>
                <c:pt idx="114">
                  <c:v>4.8500000000000001E-2</c:v>
                </c:pt>
                <c:pt idx="115">
                  <c:v>4.8500000000000001E-2</c:v>
                </c:pt>
                <c:pt idx="116">
                  <c:v>4.8500000000000001E-2</c:v>
                </c:pt>
                <c:pt idx="117">
                  <c:v>4.8500000000000001E-2</c:v>
                </c:pt>
                <c:pt idx="118">
                  <c:v>4.8500000000000008E-2</c:v>
                </c:pt>
                <c:pt idx="119">
                  <c:v>4.36E-2</c:v>
                </c:pt>
                <c:pt idx="120">
                  <c:v>4.3599999999999993E-2</c:v>
                </c:pt>
                <c:pt idx="121">
                  <c:v>4.36E-2</c:v>
                </c:pt>
                <c:pt idx="122">
                  <c:v>4.36E-2</c:v>
                </c:pt>
                <c:pt idx="123">
                  <c:v>7.0000000000000007E-2</c:v>
                </c:pt>
                <c:pt idx="124">
                  <c:v>7.0000000000000007E-2</c:v>
                </c:pt>
                <c:pt idx="125">
                  <c:v>6.9999999999999993E-2</c:v>
                </c:pt>
                <c:pt idx="126">
                  <c:v>7.0000000000000007E-2</c:v>
                </c:pt>
                <c:pt idx="127">
                  <c:v>7.0000000000000007E-2</c:v>
                </c:pt>
                <c:pt idx="128">
                  <c:v>6.9999999999999993E-2</c:v>
                </c:pt>
                <c:pt idx="129">
                  <c:v>7.0000000000000007E-2</c:v>
                </c:pt>
                <c:pt idx="130">
                  <c:v>6.9999999999999993E-2</c:v>
                </c:pt>
                <c:pt idx="131">
                  <c:v>7.0000000000000007E-2</c:v>
                </c:pt>
                <c:pt idx="132">
                  <c:v>7.0000000000000007E-2</c:v>
                </c:pt>
                <c:pt idx="133">
                  <c:v>7.0000000000000007E-2</c:v>
                </c:pt>
                <c:pt idx="134">
                  <c:v>7.0000000000000007E-2</c:v>
                </c:pt>
                <c:pt idx="135">
                  <c:v>7.0000000000000007E-2</c:v>
                </c:pt>
                <c:pt idx="136">
                  <c:v>7.0000000000000007E-2</c:v>
                </c:pt>
                <c:pt idx="137">
                  <c:v>7.0000000000000007E-2</c:v>
                </c:pt>
                <c:pt idx="138">
                  <c:v>4.36E-2</c:v>
                </c:pt>
                <c:pt idx="139">
                  <c:v>5.3599999999999995E-2</c:v>
                </c:pt>
                <c:pt idx="140">
                  <c:v>4.3600000000000007E-2</c:v>
                </c:pt>
                <c:pt idx="141">
                  <c:v>5.3600000000000009E-2</c:v>
                </c:pt>
                <c:pt idx="142">
                  <c:v>4.36E-2</c:v>
                </c:pt>
                <c:pt idx="143">
                  <c:v>5.3600000000000002E-2</c:v>
                </c:pt>
                <c:pt idx="144">
                  <c:v>7.0000000000000007E-2</c:v>
                </c:pt>
                <c:pt idx="145">
                  <c:v>6.9999999999999993E-2</c:v>
                </c:pt>
                <c:pt idx="146">
                  <c:v>7.0000000000000007E-2</c:v>
                </c:pt>
                <c:pt idx="147">
                  <c:v>2.5000000000000001E-2</c:v>
                </c:pt>
                <c:pt idx="148">
                  <c:v>2.5000000000000001E-2</c:v>
                </c:pt>
                <c:pt idx="149">
                  <c:v>2.5000000000000001E-2</c:v>
                </c:pt>
                <c:pt idx="150">
                  <c:v>2.5000000000000001E-2</c:v>
                </c:pt>
                <c:pt idx="151">
                  <c:v>2.5000000000000001E-2</c:v>
                </c:pt>
                <c:pt idx="152">
                  <c:v>5.9400000000000001E-2</c:v>
                </c:pt>
                <c:pt idx="153">
                  <c:v>5.9400000000000008E-2</c:v>
                </c:pt>
                <c:pt idx="154">
                  <c:v>5.9400000000000008E-2</c:v>
                </c:pt>
                <c:pt idx="155">
                  <c:v>5.9400000000000008E-2</c:v>
                </c:pt>
                <c:pt idx="156">
                  <c:v>5.9400000000000001E-2</c:v>
                </c:pt>
                <c:pt idx="157">
                  <c:v>5.9400000000000001E-2</c:v>
                </c:pt>
                <c:pt idx="158">
                  <c:v>5.9400000000000001E-2</c:v>
                </c:pt>
                <c:pt idx="159">
                  <c:v>5.9400000000000001E-2</c:v>
                </c:pt>
                <c:pt idx="160">
                  <c:v>8.1900000000000014E-2</c:v>
                </c:pt>
                <c:pt idx="161">
                  <c:v>8.1900000000000014E-2</c:v>
                </c:pt>
                <c:pt idx="162">
                  <c:v>8.1900000000000001E-2</c:v>
                </c:pt>
                <c:pt idx="163">
                  <c:v>5.2400000000000002E-2</c:v>
                </c:pt>
                <c:pt idx="164">
                  <c:v>6.7900000000000002E-2</c:v>
                </c:pt>
                <c:pt idx="165">
                  <c:v>5.2400000000000002E-2</c:v>
                </c:pt>
                <c:pt idx="166">
                  <c:v>6.7900000000000002E-2</c:v>
                </c:pt>
                <c:pt idx="167">
                  <c:v>8.1900000000000001E-2</c:v>
                </c:pt>
                <c:pt idx="168">
                  <c:v>8.1900000000000001E-2</c:v>
                </c:pt>
                <c:pt idx="169">
                  <c:v>8.1900000000000001E-2</c:v>
                </c:pt>
                <c:pt idx="170">
                  <c:v>5.9400000000000001E-2</c:v>
                </c:pt>
                <c:pt idx="171">
                  <c:v>5.9400000000000008E-2</c:v>
                </c:pt>
                <c:pt idx="172">
                  <c:v>5.9400000000000001E-2</c:v>
                </c:pt>
                <c:pt idx="173">
                  <c:v>5.9400000000000008E-2</c:v>
                </c:pt>
                <c:pt idx="174">
                  <c:v>5.9400000000000001E-2</c:v>
                </c:pt>
                <c:pt idx="175">
                  <c:v>5.9399999999999994E-2</c:v>
                </c:pt>
                <c:pt idx="176">
                  <c:v>5.9400000000000008E-2</c:v>
                </c:pt>
                <c:pt idx="177">
                  <c:v>5.9400000000000001E-2</c:v>
                </c:pt>
                <c:pt idx="178">
                  <c:v>1.4999999999999999E-2</c:v>
                </c:pt>
                <c:pt idx="179">
                  <c:v>1.4999999999999999E-2</c:v>
                </c:pt>
                <c:pt idx="180">
                  <c:v>1.4999999999999998E-2</c:v>
                </c:pt>
                <c:pt idx="181">
                  <c:v>1.5000000000000001E-2</c:v>
                </c:pt>
                <c:pt idx="182">
                  <c:v>1.4999999999999999E-2</c:v>
                </c:pt>
                <c:pt idx="183">
                  <c:v>1.4999999999999999E-2</c:v>
                </c:pt>
                <c:pt idx="184">
                  <c:v>1.4999999999999998E-2</c:v>
                </c:pt>
                <c:pt idx="185">
                  <c:v>1.4999999999999999E-2</c:v>
                </c:pt>
                <c:pt idx="186">
                  <c:v>1.4999999999999999E-2</c:v>
                </c:pt>
                <c:pt idx="187">
                  <c:v>1.4999999999999996E-2</c:v>
                </c:pt>
                <c:pt idx="188">
                  <c:v>1.5000000000000001E-2</c:v>
                </c:pt>
                <c:pt idx="189">
                  <c:v>1.4999999999999999E-2</c:v>
                </c:pt>
                <c:pt idx="190">
                  <c:v>1.4999999999999998E-2</c:v>
                </c:pt>
                <c:pt idx="191">
                  <c:v>5.2400000000000002E-2</c:v>
                </c:pt>
                <c:pt idx="192">
                  <c:v>6.7899999999999988E-2</c:v>
                </c:pt>
                <c:pt idx="193">
                  <c:v>6.7900000000000002E-2</c:v>
                </c:pt>
                <c:pt idx="194">
                  <c:v>5.2399999999999995E-2</c:v>
                </c:pt>
                <c:pt idx="195">
                  <c:v>8.1900000000000001E-2</c:v>
                </c:pt>
                <c:pt idx="196">
                  <c:v>8.1900000000000001E-2</c:v>
                </c:pt>
                <c:pt idx="197">
                  <c:v>8.1900000000000014E-2</c:v>
                </c:pt>
                <c:pt idx="198">
                  <c:v>8.1900000000000001E-2</c:v>
                </c:pt>
                <c:pt idx="199">
                  <c:v>8.1900000000000001E-2</c:v>
                </c:pt>
              </c:numCache>
            </c:numRef>
          </c:xVal>
          <c:yVal>
            <c:numRef>
              <c:f>EX_6!$G$6:$G$205</c:f>
              <c:numCache>
                <c:formatCode>_(* #,##0_);_(* \(#,##0\);_(* "-"??_);_(@_)</c:formatCode>
                <c:ptCount val="200"/>
                <c:pt idx="0">
                  <c:v>224.00002500000002</c:v>
                </c:pt>
                <c:pt idx="1">
                  <c:v>231.99997499999998</c:v>
                </c:pt>
                <c:pt idx="2">
                  <c:v>222.99996774193548</c:v>
                </c:pt>
                <c:pt idx="3">
                  <c:v>223.99997903225807</c:v>
                </c:pt>
                <c:pt idx="4">
                  <c:v>217.99999587096769</c:v>
                </c:pt>
                <c:pt idx="5">
                  <c:v>181.00000951612907</c:v>
                </c:pt>
                <c:pt idx="6">
                  <c:v>220.00001612903222</c:v>
                </c:pt>
                <c:pt idx="7">
                  <c:v>223.99997903225807</c:v>
                </c:pt>
                <c:pt idx="8">
                  <c:v>192.00001232258069</c:v>
                </c:pt>
                <c:pt idx="9">
                  <c:v>183.99999174193547</c:v>
                </c:pt>
                <c:pt idx="10">
                  <c:v>244.00000725806453</c:v>
                </c:pt>
                <c:pt idx="11">
                  <c:v>276.99998687096775</c:v>
                </c:pt>
                <c:pt idx="12">
                  <c:v>268.40000612903225</c:v>
                </c:pt>
                <c:pt idx="13">
                  <c:v>226.60000838709681</c:v>
                </c:pt>
                <c:pt idx="14">
                  <c:v>282.69998477419358</c:v>
                </c:pt>
                <c:pt idx="15">
                  <c:v>283.80001625806455</c:v>
                </c:pt>
                <c:pt idx="16">
                  <c:v>178.41935322580647</c:v>
                </c:pt>
                <c:pt idx="17">
                  <c:v>182.24516612903224</c:v>
                </c:pt>
                <c:pt idx="18">
                  <c:v>289.30000180645163</c:v>
                </c:pt>
                <c:pt idx="19">
                  <c:v>278.30000206451615</c:v>
                </c:pt>
                <c:pt idx="20">
                  <c:v>234.29999903225806</c:v>
                </c:pt>
                <c:pt idx="21">
                  <c:v>260.69998935483875</c:v>
                </c:pt>
                <c:pt idx="22">
                  <c:v>257.23998258064518</c:v>
                </c:pt>
                <c:pt idx="23">
                  <c:v>224.54002161290325</c:v>
                </c:pt>
                <c:pt idx="24">
                  <c:v>233.26001148387098</c:v>
                </c:pt>
                <c:pt idx="25">
                  <c:v>259.42000645161289</c:v>
                </c:pt>
                <c:pt idx="26">
                  <c:v>213.00001935483871</c:v>
                </c:pt>
                <c:pt idx="27">
                  <c:v>213.00001935483871</c:v>
                </c:pt>
                <c:pt idx="28">
                  <c:v>197.00000206451608</c:v>
                </c:pt>
                <c:pt idx="29">
                  <c:v>168.99999074193548</c:v>
                </c:pt>
                <c:pt idx="30">
                  <c:v>136.00001112903226</c:v>
                </c:pt>
                <c:pt idx="31">
                  <c:v>164.99999380645161</c:v>
                </c:pt>
                <c:pt idx="32">
                  <c:v>216.99998225806453</c:v>
                </c:pt>
                <c:pt idx="33">
                  <c:v>226.00000161290319</c:v>
                </c:pt>
                <c:pt idx="34">
                  <c:v>210.99999883870967</c:v>
                </c:pt>
                <c:pt idx="35">
                  <c:v>176.99999380645161</c:v>
                </c:pt>
                <c:pt idx="36">
                  <c:v>170.00000670967742</c:v>
                </c:pt>
                <c:pt idx="37">
                  <c:v>200.99999380645161</c:v>
                </c:pt>
                <c:pt idx="38">
                  <c:v>198.00001451612903</c:v>
                </c:pt>
                <c:pt idx="39">
                  <c:v>200.99996612903223</c:v>
                </c:pt>
                <c:pt idx="40">
                  <c:v>230.00002500000002</c:v>
                </c:pt>
                <c:pt idx="41">
                  <c:v>231</c:v>
                </c:pt>
                <c:pt idx="42">
                  <c:v>222</c:v>
                </c:pt>
                <c:pt idx="43">
                  <c:v>207.00003387096774</c:v>
                </c:pt>
                <c:pt idx="44">
                  <c:v>214.00003064516127</c:v>
                </c:pt>
                <c:pt idx="45">
                  <c:v>201.99997741935482</c:v>
                </c:pt>
                <c:pt idx="46">
                  <c:v>221.00002741935481</c:v>
                </c:pt>
                <c:pt idx="47">
                  <c:v>213.00001445161288</c:v>
                </c:pt>
                <c:pt idx="48">
                  <c:v>190.00001354838707</c:v>
                </c:pt>
                <c:pt idx="49">
                  <c:v>197.00000064516126</c:v>
                </c:pt>
                <c:pt idx="50">
                  <c:v>221.99999225806451</c:v>
                </c:pt>
                <c:pt idx="51">
                  <c:v>169.00000419354839</c:v>
                </c:pt>
                <c:pt idx="52">
                  <c:v>147.99999483870968</c:v>
                </c:pt>
                <c:pt idx="53">
                  <c:v>150.99999767741937</c:v>
                </c:pt>
                <c:pt idx="54">
                  <c:v>145.00001290322581</c:v>
                </c:pt>
                <c:pt idx="55">
                  <c:v>141.00000129032261</c:v>
                </c:pt>
                <c:pt idx="56">
                  <c:v>141.99998806451615</c:v>
                </c:pt>
                <c:pt idx="57">
                  <c:v>140.0000147096774</c:v>
                </c:pt>
                <c:pt idx="58">
                  <c:v>141.99998787096774</c:v>
                </c:pt>
                <c:pt idx="59">
                  <c:v>143.99999032258066</c:v>
                </c:pt>
                <c:pt idx="60">
                  <c:v>173.00000870967745</c:v>
                </c:pt>
                <c:pt idx="61">
                  <c:v>216</c:v>
                </c:pt>
                <c:pt idx="62">
                  <c:v>192.00001209677419</c:v>
                </c:pt>
                <c:pt idx="63">
                  <c:v>198</c:v>
                </c:pt>
                <c:pt idx="64">
                  <c:v>217.99999596774191</c:v>
                </c:pt>
                <c:pt idx="65">
                  <c:v>214.99998387096772</c:v>
                </c:pt>
                <c:pt idx="66">
                  <c:v>196.99998387096772</c:v>
                </c:pt>
                <c:pt idx="67">
                  <c:v>190.99999596774191</c:v>
                </c:pt>
                <c:pt idx="68">
                  <c:v>226.00001612903222</c:v>
                </c:pt>
                <c:pt idx="69">
                  <c:v>113</c:v>
                </c:pt>
                <c:pt idx="70">
                  <c:v>109</c:v>
                </c:pt>
                <c:pt idx="71">
                  <c:v>110</c:v>
                </c:pt>
                <c:pt idx="72">
                  <c:v>142</c:v>
                </c:pt>
                <c:pt idx="73">
                  <c:v>145.00006048387098</c:v>
                </c:pt>
                <c:pt idx="74">
                  <c:v>119.00000000000001</c:v>
                </c:pt>
                <c:pt idx="75">
                  <c:v>148.00004032258065</c:v>
                </c:pt>
                <c:pt idx="76">
                  <c:v>140</c:v>
                </c:pt>
                <c:pt idx="77">
                  <c:v>114.99997983870969</c:v>
                </c:pt>
                <c:pt idx="78">
                  <c:v>110.99995967741935</c:v>
                </c:pt>
                <c:pt idx="79">
                  <c:v>251.00024999999999</c:v>
                </c:pt>
                <c:pt idx="80">
                  <c:v>252.00012500000003</c:v>
                </c:pt>
                <c:pt idx="81">
                  <c:v>254.00024999999999</c:v>
                </c:pt>
                <c:pt idx="82">
                  <c:v>254.99987500000003</c:v>
                </c:pt>
                <c:pt idx="83">
                  <c:v>239.99991935483871</c:v>
                </c:pt>
                <c:pt idx="84">
                  <c:v>247.00016129032258</c:v>
                </c:pt>
                <c:pt idx="85">
                  <c:v>245.00020161290323</c:v>
                </c:pt>
                <c:pt idx="86">
                  <c:v>238.00016129032258</c:v>
                </c:pt>
                <c:pt idx="87">
                  <c:v>238.00012096774194</c:v>
                </c:pt>
                <c:pt idx="88">
                  <c:v>224.99987096774194</c:v>
                </c:pt>
                <c:pt idx="89">
                  <c:v>219.99961290322582</c:v>
                </c:pt>
                <c:pt idx="90">
                  <c:v>252.99987096774194</c:v>
                </c:pt>
                <c:pt idx="91">
                  <c:v>231</c:v>
                </c:pt>
                <c:pt idx="92">
                  <c:v>245.99987096774194</c:v>
                </c:pt>
                <c:pt idx="93">
                  <c:v>228.00038709677418</c:v>
                </c:pt>
                <c:pt idx="94">
                  <c:v>221.00003225806452</c:v>
                </c:pt>
                <c:pt idx="95">
                  <c:v>219.00043548387097</c:v>
                </c:pt>
                <c:pt idx="96">
                  <c:v>223.99988709677419</c:v>
                </c:pt>
                <c:pt idx="97">
                  <c:v>247.99964516129035</c:v>
                </c:pt>
                <c:pt idx="98">
                  <c:v>225.00014516129033</c:v>
                </c:pt>
                <c:pt idx="99">
                  <c:v>255.99987096774194</c:v>
                </c:pt>
                <c:pt idx="100">
                  <c:v>670.00009677419359</c:v>
                </c:pt>
                <c:pt idx="101">
                  <c:v>177.00009677419357</c:v>
                </c:pt>
                <c:pt idx="102">
                  <c:v>196.99980645161293</c:v>
                </c:pt>
                <c:pt idx="103">
                  <c:v>203</c:v>
                </c:pt>
                <c:pt idx="104">
                  <c:v>196.99980645161293</c:v>
                </c:pt>
                <c:pt idx="105">
                  <c:v>200.99993548387098</c:v>
                </c:pt>
                <c:pt idx="106">
                  <c:v>221</c:v>
                </c:pt>
                <c:pt idx="107">
                  <c:v>221.00024999999999</c:v>
                </c:pt>
                <c:pt idx="108">
                  <c:v>239.99999032258069</c:v>
                </c:pt>
                <c:pt idx="109">
                  <c:v>212.99999677419356</c:v>
                </c:pt>
                <c:pt idx="110">
                  <c:v>211.99999032258069</c:v>
                </c:pt>
                <c:pt idx="111">
                  <c:v>262.99973749999998</c:v>
                </c:pt>
                <c:pt idx="112">
                  <c:v>195.00031250000001</c:v>
                </c:pt>
                <c:pt idx="113">
                  <c:v>175.000125</c:v>
                </c:pt>
                <c:pt idx="114">
                  <c:v>211.9995625</c:v>
                </c:pt>
                <c:pt idx="115">
                  <c:v>242.99955</c:v>
                </c:pt>
                <c:pt idx="116">
                  <c:v>202.00007500000001</c:v>
                </c:pt>
                <c:pt idx="117">
                  <c:v>175.000125</c:v>
                </c:pt>
                <c:pt idx="118">
                  <c:v>247.99990000000003</c:v>
                </c:pt>
                <c:pt idx="119">
                  <c:v>221.99994838709679</c:v>
                </c:pt>
                <c:pt idx="120">
                  <c:v>158.00007096774192</c:v>
                </c:pt>
                <c:pt idx="121">
                  <c:v>178.00016451612905</c:v>
                </c:pt>
                <c:pt idx="122">
                  <c:v>171.99989032258065</c:v>
                </c:pt>
                <c:pt idx="123">
                  <c:v>215.00000967741937</c:v>
                </c:pt>
                <c:pt idx="124">
                  <c:v>250.99999354838712</c:v>
                </c:pt>
                <c:pt idx="125">
                  <c:v>225.0000064516129</c:v>
                </c:pt>
                <c:pt idx="126">
                  <c:v>246.99999032258069</c:v>
                </c:pt>
                <c:pt idx="127">
                  <c:v>214.00000322580647</c:v>
                </c:pt>
                <c:pt idx="128">
                  <c:v>212.99999677419356</c:v>
                </c:pt>
                <c:pt idx="129">
                  <c:v>243.00000967741937</c:v>
                </c:pt>
                <c:pt idx="130">
                  <c:v>246.0000064516129</c:v>
                </c:pt>
                <c:pt idx="131">
                  <c:v>215.00000967741937</c:v>
                </c:pt>
                <c:pt idx="132">
                  <c:v>243.00000967741937</c:v>
                </c:pt>
                <c:pt idx="133">
                  <c:v>222.99999354838712</c:v>
                </c:pt>
                <c:pt idx="134">
                  <c:v>247.99999677419359</c:v>
                </c:pt>
                <c:pt idx="135">
                  <c:v>238.00000000000003</c:v>
                </c:pt>
                <c:pt idx="136">
                  <c:v>245.00000000000003</c:v>
                </c:pt>
                <c:pt idx="137">
                  <c:v>211.99999032258069</c:v>
                </c:pt>
                <c:pt idx="138">
                  <c:v>178.00002387096774</c:v>
                </c:pt>
                <c:pt idx="139">
                  <c:v>152.00000387096773</c:v>
                </c:pt>
                <c:pt idx="140">
                  <c:v>179.99999806451612</c:v>
                </c:pt>
                <c:pt idx="141">
                  <c:v>177.99998064516132</c:v>
                </c:pt>
                <c:pt idx="142">
                  <c:v>159.99997483870968</c:v>
                </c:pt>
                <c:pt idx="143">
                  <c:v>176.00000903225808</c:v>
                </c:pt>
                <c:pt idx="144">
                  <c:v>203.00000000000003</c:v>
                </c:pt>
                <c:pt idx="145">
                  <c:v>232.0000064516129</c:v>
                </c:pt>
                <c:pt idx="146">
                  <c:v>207.00000322580647</c:v>
                </c:pt>
                <c:pt idx="147">
                  <c:v>131</c:v>
                </c:pt>
                <c:pt idx="148">
                  <c:v>98</c:v>
                </c:pt>
                <c:pt idx="149">
                  <c:v>104</c:v>
                </c:pt>
                <c:pt idx="150">
                  <c:v>109</c:v>
                </c:pt>
                <c:pt idx="151">
                  <c:v>132</c:v>
                </c:pt>
                <c:pt idx="152">
                  <c:v>219.99997161290324</c:v>
                </c:pt>
                <c:pt idx="153">
                  <c:v>208.00002193548389</c:v>
                </c:pt>
                <c:pt idx="154">
                  <c:v>211.00000935483874</c:v>
                </c:pt>
                <c:pt idx="155">
                  <c:v>216.99998419354839</c:v>
                </c:pt>
                <c:pt idx="156">
                  <c:v>223.99998677419356</c:v>
                </c:pt>
                <c:pt idx="157">
                  <c:v>222.0000270967742</c:v>
                </c:pt>
                <c:pt idx="158">
                  <c:v>236.91613354838711</c:v>
                </c:pt>
                <c:pt idx="159">
                  <c:v>241.41118064516129</c:v>
                </c:pt>
                <c:pt idx="160">
                  <c:v>189.9999949354839</c:v>
                </c:pt>
                <c:pt idx="161">
                  <c:v>170.99998751612904</c:v>
                </c:pt>
                <c:pt idx="162">
                  <c:v>178.0000069354839</c:v>
                </c:pt>
                <c:pt idx="163">
                  <c:v>213.00008387096776</c:v>
                </c:pt>
                <c:pt idx="164">
                  <c:v>214.99987419354841</c:v>
                </c:pt>
                <c:pt idx="165">
                  <c:v>211.00000967741937</c:v>
                </c:pt>
                <c:pt idx="166">
                  <c:v>218.99995080645164</c:v>
                </c:pt>
                <c:pt idx="167">
                  <c:v>182.00000293548388</c:v>
                </c:pt>
                <c:pt idx="168">
                  <c:v>184.00000093548388</c:v>
                </c:pt>
                <c:pt idx="169">
                  <c:v>210.0000013548387</c:v>
                </c:pt>
                <c:pt idx="170">
                  <c:v>202.00004709677418</c:v>
                </c:pt>
                <c:pt idx="171">
                  <c:v>204.00000677419357</c:v>
                </c:pt>
                <c:pt idx="172">
                  <c:v>213.25586039999999</c:v>
                </c:pt>
                <c:pt idx="173">
                  <c:v>210.91608290322583</c:v>
                </c:pt>
                <c:pt idx="174">
                  <c:v>205.00003451612903</c:v>
                </c:pt>
                <c:pt idx="175">
                  <c:v>205.99996645161289</c:v>
                </c:pt>
                <c:pt idx="176">
                  <c:v>221.41829032258067</c:v>
                </c:pt>
                <c:pt idx="177">
                  <c:v>205.08386516129033</c:v>
                </c:pt>
                <c:pt idx="178">
                  <c:v>136.99999838709678</c:v>
                </c:pt>
                <c:pt idx="179">
                  <c:v>124.00000161290323</c:v>
                </c:pt>
                <c:pt idx="180">
                  <c:v>124.99999838709675</c:v>
                </c:pt>
                <c:pt idx="181">
                  <c:v>136.00000161290322</c:v>
                </c:pt>
                <c:pt idx="182">
                  <c:v>141</c:v>
                </c:pt>
                <c:pt idx="183">
                  <c:v>124.00000161290323</c:v>
                </c:pt>
                <c:pt idx="184">
                  <c:v>121.99999838709675</c:v>
                </c:pt>
                <c:pt idx="185">
                  <c:v>141</c:v>
                </c:pt>
                <c:pt idx="186">
                  <c:v>114</c:v>
                </c:pt>
                <c:pt idx="187">
                  <c:v>88.999959677419341</c:v>
                </c:pt>
                <c:pt idx="188">
                  <c:v>94.000040322580645</c:v>
                </c:pt>
                <c:pt idx="189">
                  <c:v>93</c:v>
                </c:pt>
                <c:pt idx="190">
                  <c:v>112.99995967741934</c:v>
                </c:pt>
                <c:pt idx="191">
                  <c:v>227.00018064516129</c:v>
                </c:pt>
                <c:pt idx="192">
                  <c:v>219.99983306451611</c:v>
                </c:pt>
                <c:pt idx="193">
                  <c:v>215.99975645161291</c:v>
                </c:pt>
                <c:pt idx="194">
                  <c:v>215.00015806451611</c:v>
                </c:pt>
                <c:pt idx="195">
                  <c:v>185.99999893548386</c:v>
                </c:pt>
                <c:pt idx="196">
                  <c:v>196.99998793548386</c:v>
                </c:pt>
                <c:pt idx="197">
                  <c:v>219.99999135483873</c:v>
                </c:pt>
                <c:pt idx="198">
                  <c:v>226.00001177419358</c:v>
                </c:pt>
                <c:pt idx="199">
                  <c:v>222.99998835483871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555584"/>
        <c:axId val="159557120"/>
      </c:scatterChart>
      <c:valAx>
        <c:axId val="159555584"/>
        <c:scaling>
          <c:orientation val="minMax"/>
        </c:scaling>
        <c:delete val="0"/>
        <c:axPos val="b"/>
        <c:numFmt formatCode="0.00%" sourceLinked="1"/>
        <c:majorTickMark val="out"/>
        <c:minorTickMark val="none"/>
        <c:tickLblPos val="nextTo"/>
        <c:crossAx val="159557120"/>
        <c:crosses val="autoZero"/>
        <c:crossBetween val="midCat"/>
      </c:valAx>
      <c:valAx>
        <c:axId val="15955712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595555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EX_8!$C$6</c:f>
              <c:strCache>
                <c:ptCount val="1"/>
                <c:pt idx="0">
                  <c:v>Net T-Win/MD</c:v>
                </c:pt>
              </c:strCache>
            </c:strRef>
          </c:tx>
          <c:marker>
            <c:symbol val="none"/>
          </c:marker>
          <c:trendline>
            <c:trendlineType val="linear"/>
            <c:dispRSqr val="1"/>
            <c:dispEq val="1"/>
            <c:trendlineLbl>
              <c:layout>
                <c:manualLayout>
                  <c:x val="0.34148534558180227"/>
                  <c:y val="-8.8602362204724408E-2"/>
                </c:manualLayout>
              </c:layout>
              <c:numFmt formatCode="General" sourceLinked="0"/>
            </c:trendlineLbl>
          </c:trendline>
          <c:val>
            <c:numRef>
              <c:f>EX_8!$C$7:$C$19</c:f>
              <c:numCache>
                <c:formatCode>General</c:formatCode>
                <c:ptCount val="13"/>
                <c:pt idx="0">
                  <c:v>350</c:v>
                </c:pt>
                <c:pt idx="1">
                  <c:v>340</c:v>
                </c:pt>
                <c:pt idx="2">
                  <c:v>344</c:v>
                </c:pt>
                <c:pt idx="3">
                  <c:v>337</c:v>
                </c:pt>
                <c:pt idx="4">
                  <c:v>338</c:v>
                </c:pt>
                <c:pt idx="5">
                  <c:v>310</c:v>
                </c:pt>
                <c:pt idx="6">
                  <c:v>321</c:v>
                </c:pt>
                <c:pt idx="7">
                  <c:v>318</c:v>
                </c:pt>
                <c:pt idx="8">
                  <c:v>305</c:v>
                </c:pt>
                <c:pt idx="9">
                  <c:v>288</c:v>
                </c:pt>
                <c:pt idx="10">
                  <c:v>294</c:v>
                </c:pt>
                <c:pt idx="11">
                  <c:v>280</c:v>
                </c:pt>
                <c:pt idx="12">
                  <c:v>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92512"/>
        <c:axId val="203383936"/>
      </c:lineChart>
      <c:catAx>
        <c:axId val="172592512"/>
        <c:scaling>
          <c:orientation val="minMax"/>
        </c:scaling>
        <c:delete val="0"/>
        <c:axPos val="b"/>
        <c:majorTickMark val="out"/>
        <c:minorTickMark val="none"/>
        <c:tickLblPos val="nextTo"/>
        <c:crossAx val="203383936"/>
        <c:crosses val="autoZero"/>
        <c:auto val="1"/>
        <c:lblAlgn val="ctr"/>
        <c:lblOffset val="100"/>
        <c:noMultiLvlLbl val="0"/>
      </c:catAx>
      <c:valAx>
        <c:axId val="203383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2592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'Homework 2C'!$C$6</c:f>
              <c:strCache>
                <c:ptCount val="1"/>
                <c:pt idx="0">
                  <c:v>Buffalo Grand</c:v>
                </c:pt>
              </c:strCache>
            </c:strRef>
          </c:tx>
          <c:marker>
            <c:symbol val="none"/>
          </c:marker>
          <c:cat>
            <c:numRef>
              <c:f>'Homework 2C'!$B$7:$B$19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'Homework 2C'!$C$7:$C$19</c:f>
              <c:numCache>
                <c:formatCode>#,##0_);[Red]\(#,##0\)</c:formatCode>
                <c:ptCount val="13"/>
                <c:pt idx="0">
                  <c:v>425.2425483870968</c:v>
                </c:pt>
                <c:pt idx="1">
                  <c:v>458.21002500000003</c:v>
                </c:pt>
                <c:pt idx="2">
                  <c:v>490.21773387096778</c:v>
                </c:pt>
                <c:pt idx="3">
                  <c:v>398.17755249999999</c:v>
                </c:pt>
                <c:pt idx="4">
                  <c:v>400.89662177419353</c:v>
                </c:pt>
                <c:pt idx="5">
                  <c:v>474.62968790322577</c:v>
                </c:pt>
                <c:pt idx="6">
                  <c:v>480.70273125</c:v>
                </c:pt>
                <c:pt idx="7">
                  <c:v>451.05266612903222</c:v>
                </c:pt>
                <c:pt idx="8">
                  <c:v>554.94888750000007</c:v>
                </c:pt>
                <c:pt idx="9">
                  <c:v>391.77882822580642</c:v>
                </c:pt>
                <c:pt idx="10">
                  <c:v>395.9122825</c:v>
                </c:pt>
                <c:pt idx="11">
                  <c:v>523.72507983870969</c:v>
                </c:pt>
                <c:pt idx="12">
                  <c:v>552.70079516129033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'Homework 2C'!$D$6</c:f>
              <c:strCache>
                <c:ptCount val="1"/>
                <c:pt idx="0">
                  <c:v>Casino Overall</c:v>
                </c:pt>
              </c:strCache>
            </c:strRef>
          </c:tx>
          <c:marker>
            <c:symbol val="none"/>
          </c:marker>
          <c:cat>
            <c:numRef>
              <c:f>'Homework 2C'!$B$7:$B$19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'Homework 2C'!$D$7:$D$19</c:f>
              <c:numCache>
                <c:formatCode>#,##0_);[Red]\(#,##0\)</c:formatCode>
                <c:ptCount val="13"/>
                <c:pt idx="0">
                  <c:v>101.26570218039859</c:v>
                </c:pt>
                <c:pt idx="1">
                  <c:v>99.507976675711319</c:v>
                </c:pt>
                <c:pt idx="2">
                  <c:v>89.071197305937986</c:v>
                </c:pt>
                <c:pt idx="3">
                  <c:v>81.505219053398548</c:v>
                </c:pt>
                <c:pt idx="4">
                  <c:v>75.550722949571821</c:v>
                </c:pt>
                <c:pt idx="5">
                  <c:v>82.110520485190193</c:v>
                </c:pt>
                <c:pt idx="6">
                  <c:v>87.568982787273114</c:v>
                </c:pt>
                <c:pt idx="7">
                  <c:v>78.375614076936031</c:v>
                </c:pt>
                <c:pt idx="8">
                  <c:v>88.659134841193733</c:v>
                </c:pt>
                <c:pt idx="9">
                  <c:v>87.231318275875694</c:v>
                </c:pt>
                <c:pt idx="10">
                  <c:v>92.926464328581332</c:v>
                </c:pt>
                <c:pt idx="11">
                  <c:v>114.15120908541135</c:v>
                </c:pt>
                <c:pt idx="12">
                  <c:v>117.83960457274247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494144"/>
        <c:axId val="203496448"/>
      </c:lineChart>
      <c:catAx>
        <c:axId val="20349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3496448"/>
        <c:crosses val="autoZero"/>
        <c:auto val="1"/>
        <c:lblAlgn val="ctr"/>
        <c:lblOffset val="100"/>
        <c:noMultiLvlLbl val="1"/>
      </c:catAx>
      <c:valAx>
        <c:axId val="203496448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203494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if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200025</xdr:colOff>
      <xdr:row>4</xdr:row>
      <xdr:rowOff>19050</xdr:rowOff>
    </xdr:from>
    <xdr:ext cx="3048000" cy="1002792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1876425"/>
          <a:ext cx="3048000" cy="1002792"/>
        </a:xfrm>
        <a:prstGeom prst="rect">
          <a:avLst/>
        </a:prstGeom>
      </xdr:spPr>
    </xdr:pic>
    <xdr:clientData/>
  </xdr:oneCellAnchor>
  <xdr:oneCellAnchor>
    <xdr:from>
      <xdr:col>2</xdr:col>
      <xdr:colOff>504825</xdr:colOff>
      <xdr:row>14</xdr:row>
      <xdr:rowOff>152400</xdr:rowOff>
    </xdr:from>
    <xdr:ext cx="3705742" cy="4820323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025" y="3743325"/>
          <a:ext cx="3705742" cy="482032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165100</xdr:colOff>
      <xdr:row>7</xdr:row>
      <xdr:rowOff>133350</xdr:rowOff>
    </xdr:from>
    <xdr:to>
      <xdr:col>12</xdr:col>
      <xdr:colOff>469900</xdr:colOff>
      <xdr:row>24</xdr:row>
      <xdr:rowOff>69850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6350</xdr:colOff>
      <xdr:row>4</xdr:row>
      <xdr:rowOff>19050</xdr:rowOff>
    </xdr:from>
    <xdr:to>
      <xdr:col>12</xdr:col>
      <xdr:colOff>584200</xdr:colOff>
      <xdr:row>20</xdr:row>
      <xdr:rowOff>158750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</xdr:row>
      <xdr:rowOff>123813</xdr:rowOff>
    </xdr:from>
    <xdr:to>
      <xdr:col>4</xdr:col>
      <xdr:colOff>842335</xdr:colOff>
      <xdr:row>6</xdr:row>
      <xdr:rowOff>62082</xdr:rowOff>
    </xdr:to>
    <xdr:pic>
      <xdr:nvPicPr>
        <xdr:cNvPr id="2" name="Picture 1" descr="IGT Cleo II.tif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30000" r="39429" b="46667"/>
        <a:stretch>
          <a:fillRect/>
        </a:stretch>
      </xdr:blipFill>
      <xdr:spPr>
        <a:xfrm>
          <a:off x="38100" y="649330"/>
          <a:ext cx="4279218" cy="4309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7</xdr:col>
      <xdr:colOff>13138</xdr:colOff>
      <xdr:row>23</xdr:row>
      <xdr:rowOff>135693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5"/>
            <xdr:cNvSpPr txBox="1"/>
          </xdr:nvSpPr>
          <xdr:spPr>
            <a:xfrm>
              <a:off x="0" y="2988879"/>
              <a:ext cx="6253655" cy="161371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algn="l" rtl="0" fontAlgn="base">
                <a:spcBef>
                  <a:spcPct val="20000"/>
                </a:spcBef>
                <a:spcAft>
                  <a:spcPct val="0"/>
                </a:spcAft>
                <a:buChar char="–"/>
                <a:defRPr kern="12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20000"/>
                </a:spcBef>
                <a:spcAft>
                  <a:spcPct val="0"/>
                </a:spcAft>
                <a:buChar char="–"/>
                <a:defRPr kern="12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20000"/>
                </a:spcBef>
                <a:spcAft>
                  <a:spcPct val="0"/>
                </a:spcAft>
                <a:buChar char="–"/>
                <a:defRPr kern="12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20000"/>
                </a:spcBef>
                <a:spcAft>
                  <a:spcPct val="0"/>
                </a:spcAft>
                <a:buChar char="–"/>
                <a:defRPr kern="12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20000"/>
                </a:spcBef>
                <a:spcAft>
                  <a:spcPct val="0"/>
                </a:spcAft>
                <a:buChar char="–"/>
                <a:defRPr kern="12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defRPr>
              </a:lvl9pPr>
            </a:lstStyle>
            <a:p>
              <a:pPr algn="ctr">
                <a:buNone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nor/>
                      </m:rPr>
                      <a:rPr lang="en-US" sz="4400" b="1" i="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Conf</m:t>
                    </m:r>
                    <m:r>
                      <m:rPr>
                        <m:nor/>
                      </m:rPr>
                      <a:rPr lang="en-US" sz="4400" b="1" i="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. </m:t>
                    </m:r>
                    <m:r>
                      <m:rPr>
                        <m:nor/>
                      </m:rPr>
                      <a:rPr lang="en-US" sz="4400" b="1" i="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Value</m:t>
                    </m:r>
                    <m:r>
                      <m:rPr>
                        <m:nor/>
                      </m:rPr>
                      <a:rPr lang="en-US" sz="4400" b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= </m:t>
                    </m:r>
                    <m:r>
                      <a:rPr lang="en-US" sz="4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𝑧</m:t>
                    </m:r>
                    <m:d>
                      <m:dPr>
                        <m:ctrlPr>
                          <a:rPr lang="en-US" sz="4400" i="1">
                            <a:latin typeface="Cambria Math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US" sz="4400" i="1">
                                <a:latin typeface="Cambria Math"/>
                                <a:ea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en-US" sz="440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𝑆𝐷</m:t>
                            </m:r>
                          </m:num>
                          <m:den>
                            <m:rad>
                              <m:radPr>
                                <m:degHide m:val="on"/>
                                <m:ctrlPr>
                                  <a:rPr lang="en-US" sz="4400" i="1">
                                    <a:latin typeface="Cambria Math"/>
                                    <a:ea typeface="Cambria Math" panose="02040503050406030204" pitchFamily="18" charset="0"/>
                                  </a:rPr>
                                </m:ctrlPr>
                              </m:radPr>
                              <m:deg/>
                              <m:e>
                                <m:r>
                                  <a:rPr lang="en-US" sz="440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𝑛</m:t>
                                </m:r>
                              </m:e>
                            </m:rad>
                          </m:den>
                        </m:f>
                      </m:e>
                    </m:d>
                  </m:oMath>
                </m:oMathPara>
              </a14:m>
              <a:endParaRPr lang="en-US" sz="4400">
                <a:latin typeface="Cambria Math" panose="02040503050406030204" pitchFamily="18" charset="0"/>
                <a:ea typeface="Cambria Math" panose="02040503050406030204" pitchFamily="18" charset="0"/>
              </a:endParaRPr>
            </a:p>
          </xdr:txBody>
        </xdr:sp>
      </mc:Choice>
      <mc:Fallback xmlns="">
        <xdr:sp macro="" textlink="">
          <xdr:nvSpPr>
            <xdr:cNvPr id="3" name="TextBox 5"/>
            <xdr:cNvSpPr txBox="1"/>
          </xdr:nvSpPr>
          <xdr:spPr>
            <a:xfrm>
              <a:off x="0" y="2988879"/>
              <a:ext cx="6253655" cy="161371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algn="l" rtl="0" fontAlgn="base">
                <a:spcBef>
                  <a:spcPct val="20000"/>
                </a:spcBef>
                <a:spcAft>
                  <a:spcPct val="0"/>
                </a:spcAft>
                <a:buChar char="–"/>
                <a:defRPr kern="12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20000"/>
                </a:spcBef>
                <a:spcAft>
                  <a:spcPct val="0"/>
                </a:spcAft>
                <a:buChar char="–"/>
                <a:defRPr kern="12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20000"/>
                </a:spcBef>
                <a:spcAft>
                  <a:spcPct val="0"/>
                </a:spcAft>
                <a:buChar char="–"/>
                <a:defRPr kern="12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20000"/>
                </a:spcBef>
                <a:spcAft>
                  <a:spcPct val="0"/>
                </a:spcAft>
                <a:buChar char="–"/>
                <a:defRPr kern="12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20000"/>
                </a:spcBef>
                <a:spcAft>
                  <a:spcPct val="0"/>
                </a:spcAft>
                <a:buChar char="–"/>
                <a:defRPr kern="12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defRPr>
              </a:lvl9pPr>
            </a:lstStyle>
            <a:p>
              <a:pPr algn="ctr">
                <a:buNone/>
              </a:pPr>
              <a:r>
                <a:rPr lang="en-US" sz="4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"Conf. Value = " </a:t>
              </a:r>
              <a:r>
                <a:rPr lang="en-US" sz="4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𝑧</a:t>
              </a:r>
              <a:r>
                <a:rPr lang="en-US" sz="4400" i="0">
                  <a:latin typeface="Cambria Math"/>
                  <a:ea typeface="Cambria Math" panose="02040503050406030204" pitchFamily="18" charset="0"/>
                </a:rPr>
                <a:t>(</a:t>
              </a:r>
              <a:r>
                <a:rPr lang="en-US" sz="4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𝑆𝐷</a:t>
              </a:r>
              <a:r>
                <a:rPr lang="en-US" sz="4400" i="0">
                  <a:latin typeface="Cambria Math"/>
                  <a:ea typeface="Cambria Math" panose="02040503050406030204" pitchFamily="18" charset="0"/>
                </a:rPr>
                <a:t>/√</a:t>
              </a:r>
              <a:r>
                <a:rPr lang="en-US" sz="4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𝑛</a:t>
              </a:r>
              <a:r>
                <a:rPr lang="en-US" sz="4400" i="0">
                  <a:latin typeface="Cambria Math"/>
                  <a:ea typeface="Cambria Math" panose="02040503050406030204" pitchFamily="18" charset="0"/>
                </a:rPr>
                <a:t>)</a:t>
              </a:r>
              <a:endParaRPr lang="en-US" sz="4400">
                <a:latin typeface="Cambria Math" panose="02040503050406030204" pitchFamily="18" charset="0"/>
                <a:ea typeface="Cambria Math" panose="02040503050406030204" pitchFamily="18" charset="0"/>
              </a:endParaRP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dunn" refreshedDate="43247.654679861109" createdVersion="4" refreshedVersion="4" minRefreshableVersion="3" recordCount="200">
  <cacheSource type="worksheet">
    <worksheetSource ref="A5:Y205" sheet="EX_10"/>
  </cacheSource>
  <cacheFields count="29">
    <cacheField name="Title-Type-Denom" numFmtId="38">
      <sharedItems/>
    </cacheField>
    <cacheField name="ID" numFmtId="0">
      <sharedItems containsSemiMixedTypes="0" containsString="0" containsNumber="1" containsInteger="1" minValue="1000" maxValue="2173"/>
    </cacheField>
    <cacheField name="Area" numFmtId="0">
      <sharedItems count="3">
        <s v="B"/>
        <s v="C"/>
        <s v="A"/>
      </sharedItems>
    </cacheField>
    <cacheField name="Bank" numFmtId="49">
      <sharedItems/>
    </cacheField>
    <cacheField name="Position" numFmtId="49">
      <sharedItems containsMixedTypes="1" containsNumber="1" containsInteger="1" minValue="10" maxValue="11"/>
    </cacheField>
    <cacheField name="Denom" numFmtId="7">
      <sharedItems containsSemiMixedTypes="0" containsString="0" containsNumber="1" minValue="0.01" maxValue="1"/>
    </cacheField>
    <cacheField name="Multi_Denom" numFmtId="0">
      <sharedItems/>
    </cacheField>
    <cacheField name="Denom_Sel" numFmtId="0">
      <sharedItems/>
    </cacheField>
    <cacheField name="Max_Bet" numFmtId="0">
      <sharedItems containsSemiMixedTypes="0" containsString="0" containsNumber="1" containsInteger="1" minValue="3" maxValue="300"/>
    </cacheField>
    <cacheField name="Type" numFmtId="0">
      <sharedItems/>
    </cacheField>
    <cacheField name="Progressive" numFmtId="0">
      <sharedItems/>
    </cacheField>
    <cacheField name="Cabinet" numFmtId="0">
      <sharedItems/>
    </cacheField>
    <cacheField name="MFG" numFmtId="0">
      <sharedItems/>
    </cacheField>
    <cacheField name="Title" numFmtId="0">
      <sharedItems/>
    </cacheField>
    <cacheField name="Par" numFmtId="10">
      <sharedItems containsSemiMixedTypes="0" containsString="0" containsNumber="1" minValue="1.4999999999999999E-2" maxValue="0.1012"/>
    </cacheField>
    <cacheField name="Machine Days" numFmtId="38">
      <sharedItems containsSemiMixedTypes="0" containsString="0" containsNumber="1" containsInteger="1" minValue="5" maxValue="31"/>
    </cacheField>
    <cacheField name="Coin In" numFmtId="38">
      <sharedItems containsSemiMixedTypes="0" containsString="0" containsNumber="1" minValue="27250" maxValue="716207"/>
    </cacheField>
    <cacheField name="Handle Pulls" numFmtId="38">
      <sharedItems containsSemiMixedTypes="0" containsString="0" containsNumber="1" minValue="17106" maxValue="987407"/>
    </cacheField>
    <cacheField name="Gross Win Meter" numFmtId="38">
      <sharedItems containsSemiMixedTypes="0" containsString="0" containsNumber="1" minValue="560" maxValue="8493"/>
    </cacheField>
    <cacheField name="Gross Theo Win" numFmtId="38">
      <sharedItems containsSemiMixedTypes="0" containsString="0" containsNumber="1" minValue="545" maxValue="20770.003000000001"/>
    </cacheField>
    <cacheField name="Fee Type" numFmtId="38">
      <sharedItems/>
    </cacheField>
    <cacheField name="Fees" numFmtId="38">
      <sharedItems containsSemiMixedTypes="0" containsString="0" containsNumber="1" minValue="0" maxValue="1578.44"/>
    </cacheField>
    <cacheField name="Net Win Meter" numFmtId="38">
      <sharedItems containsSemiMixedTypes="0" containsString="0" containsNumber="1" minValue="560" maxValue="8493"/>
    </cacheField>
    <cacheField name="Net Theo Win" numFmtId="38">
      <sharedItems containsSemiMixedTypes="0" containsString="0" containsNumber="1" minValue="545" maxValue="20770.003000000001"/>
    </cacheField>
    <cacheField name="Peer Group" numFmtId="38">
      <sharedItems count="16">
        <s v="B-MLV-0.05"/>
        <s v="C-MLV-0.01"/>
        <s v="A-MLV-0.01"/>
        <s v="A-Poker-0.05"/>
        <s v="C-Poker-0.05"/>
        <s v="C-Poker-0.25"/>
        <s v="A-Reels-0.25"/>
        <s v="B-Reels-1"/>
        <s v="B-MLV-0.01"/>
        <s v="B-Reels-0.25"/>
        <s v="C-Reels-0.25"/>
        <s v="C-MLV-0.05"/>
        <s v="A-Poker-0.01"/>
        <s v="A-MLV-0.05"/>
        <s v="C-Poker-0.01"/>
        <s v="A-Poker-0.25"/>
      </sharedItems>
    </cacheField>
    <cacheField name="Net Theo Win Per Machine Day" numFmtId="0" formula="'Net Theo Win'/'Machine Days'" databaseField="0"/>
    <cacheField name="Gross Theo Win Per Machine Day" numFmtId="0" formula="'Gross Theo Win'/'Machine Days'" databaseField="0"/>
    <cacheField name="Fees Per Machine Day" numFmtId="0" formula="Fees/'Machine Days'" databaseField="0"/>
    <cacheField name="Coin-In / Machine Day" numFmtId="0" formula="'Coin In'/'Machine Days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wdunn" refreshedDate="44135.435609375003" createdVersion="4" refreshedVersion="4" minRefreshableVersion="3" recordCount="368">
  <cacheSource type="worksheet">
    <worksheetSource ref="A6:S374" sheet="EX 13_data"/>
  </cacheSource>
  <cacheFields count="22">
    <cacheField name="Cabinet Model" numFmtId="0">
      <sharedItems count="45">
        <s v="I GAME"/>
        <s v="WAVE"/>
        <s v="ALPHA 2 WAVE"/>
        <s v="AXIS 3D"/>
        <s v="J43"/>
        <s v="EQUINOX"/>
        <s v="ALPHA PRO"/>
        <s v="STACKED"/>
        <s v="SELEXION"/>
        <s v="CUBE X"/>
        <s v="AVP"/>
        <s v="TWIN STAR"/>
        <s v="WAVE WHEEL"/>
        <s v="CRYSTAL CURVE"/>
        <s v="CRYSTAL DUAL"/>
        <s v="SINGLE ARC"/>
        <s v="ARC SINGLE"/>
        <s v="GOLIATH"/>
        <s v="S3000"/>
        <s v="DBL ARC"/>
        <s v="SKY BOX"/>
        <s v="S2000"/>
        <s v="I GAME SAS 6.0"/>
        <s v="GAME KING"/>
        <s v="BLUEBIRD"/>
        <s v="GK PLAT 5.3"/>
        <s v="GK 5.3"/>
        <s v="G20 BARTOP"/>
        <s v="MKVI"/>
        <s v="UNIVERSAL SLANT"/>
        <s v="GEN7"/>
        <s v="G7 HYBRID"/>
        <s v="C2/148MAV"/>
        <s v="CXPRS"/>
        <s v="GK PLUS"/>
        <s v="I GAME 19&quot;&quot;"/>
        <s v="HELIX"/>
        <s v="AH600"/>
        <s v="CURVE ULTRA"/>
        <s v="S3000 XL"/>
        <s v="S9000"/>
        <s v="MFORCE"/>
        <s v="CONCERTO"/>
        <s v="G+"/>
        <s v="CSG7"/>
      </sharedItems>
    </cacheField>
    <cacheField name="Cabinet Style" numFmtId="0">
      <sharedItems/>
    </cacheField>
    <cacheField name="Denom" numFmtId="0">
      <sharedItems containsSemiMixedTypes="0" containsString="0" containsNumber="1" minValue="0.01" maxValue="1"/>
    </cacheField>
    <cacheField name="Fee Type" numFmtId="0">
      <sharedItems/>
    </cacheField>
    <cacheField name="Game Type" numFmtId="0">
      <sharedItems count="4">
        <s v="VIDEO"/>
        <s v="REEL"/>
        <s v="POKER"/>
        <s v="KENO"/>
      </sharedItems>
    </cacheField>
    <cacheField name="Lines" numFmtId="0">
      <sharedItems containsSemiMixedTypes="0" containsString="0" containsNumber="1" containsInteger="1" minValue="0" maxValue="1024"/>
    </cacheField>
    <cacheField name="Machine ID" numFmtId="0">
      <sharedItems containsSemiMixedTypes="0" containsString="0" containsNumber="1" containsInteger="1" minValue="10128" maxValue="60109"/>
    </cacheField>
    <cacheField name="Manufacturer" numFmtId="0">
      <sharedItems count="10">
        <s v="IGT"/>
        <s v="BAL"/>
        <s v="G T"/>
        <s v="KON"/>
        <s v="ARU"/>
        <s v="ARI"/>
        <s v="INC"/>
        <s v="WIL"/>
        <s v="AIN"/>
        <s v="EVE"/>
      </sharedItems>
    </cacheField>
    <cacheField name="Max Bet" numFmtId="0">
      <sharedItems containsSemiMixedTypes="0" containsString="0" containsNumber="1" containsInteger="1" minValue="0" maxValue="10000"/>
    </cacheField>
    <cacheField name="Multi Denom" numFmtId="0">
      <sharedItems/>
    </cacheField>
    <cacheField name="Progressive" numFmtId="0">
      <sharedItems/>
    </cacheField>
    <cacheField name="Title" numFmtId="0">
      <sharedItems/>
    </cacheField>
    <cacheField name="Active Count" numFmtId="0">
      <sharedItems containsSemiMixedTypes="0" containsString="0" containsNumber="1" containsInteger="1" minValue="0" maxValue="1"/>
    </cacheField>
    <cacheField name="Days On Floor" numFmtId="0">
      <sharedItems containsSemiMixedTypes="0" containsString="0" containsNumber="1" containsInteger="1" minValue="4" maxValue="89"/>
    </cacheField>
    <cacheField name="Bets" numFmtId="38">
      <sharedItems containsSemiMixedTypes="0" containsString="0" containsNumber="1" containsInteger="1" minValue="11130" maxValue="847608"/>
    </cacheField>
    <cacheField name="Coin In" numFmtId="38">
      <sharedItems containsSemiMixedTypes="0" containsString="0" containsNumber="1" containsInteger="1" minValue="5070" maxValue="1422238"/>
    </cacheField>
    <cacheField name="Predicted Win" numFmtId="38">
      <sharedItems containsSemiMixedTypes="0" containsString="0" containsNumber="1" containsInteger="1" minValue="790" maxValue="33588"/>
    </cacheField>
    <cacheField name="Actual Win" numFmtId="38">
      <sharedItems containsSemiMixedTypes="0" containsString="0" containsNumber="1" containsInteger="1" minValue="-32350" maxValue="87736"/>
    </cacheField>
    <cacheField name="Theo Win" numFmtId="38">
      <sharedItems containsSemiMixedTypes="0" containsString="0" containsNumber="1" containsInteger="1" minValue="394" maxValue="88182"/>
    </cacheField>
    <cacheField name="Theo Win / MD" numFmtId="0" formula="'Theo Win'/'Days On Floor'" databaseField="0"/>
    <cacheField name="Theo Var Pct to Pred Win" numFmtId="0" formula=" ('Theo Win'-'Predicted Win')/'Predicted Win'" databaseField="0"/>
    <cacheField name="Predicted Win / MD" numFmtId="0" formula="'Predicted Win'/'Days On Floor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wdunn" refreshedDate="44185.501145949071" createdVersion="3" refreshedVersion="4" minRefreshableVersion="3" recordCount="200">
  <cacheSource type="worksheet">
    <worksheetSource ref="A4:AB204" sheet="EX_10 and 11 RawData"/>
  </cacheSource>
  <cacheFields count="32">
    <cacheField name="Title-Type-Denom" numFmtId="38">
      <sharedItems count="71">
        <s v="Martini Madness-MLV-0.05"/>
        <s v="Diamond Head-MLV-0.05"/>
        <s v="Grabby Crabs-MLV-0.01"/>
        <s v="Hang 10-MLV-0.05"/>
        <s v="Puffer Fish-MLV-0.01"/>
        <s v="Sleepy Starfish-MLV-0.01"/>
        <s v="Penny Pinchers-MLV-0.01"/>
        <s v="Penny Grabbers-MLV-0.01"/>
        <s v="Penny Collectors-MLV-0.01"/>
        <s v="Penny Station-MLV-0.01"/>
        <s v="Pipeline-MLV-0.05"/>
        <s v="Crazy Clams-MLV-0.01"/>
        <s v="Green Plankton-MLV-0.01"/>
        <s v="South Shore-MLV-0.05"/>
        <s v="Fun Sea Sponges-MLV-0.01"/>
        <s v="Giant Squid-MLV-0.01"/>
        <s v="Sunset Beach-MLV-0.05"/>
        <s v="Sugar Daddy-MLV-0.05"/>
        <s v="Waikiki-MLV-0.05"/>
        <s v="Waimea Bay-MLV-0.05"/>
        <s v="Bank Robbers-MLV-0.01"/>
        <s v="Poker Deluxe-Poker-0.05"/>
        <s v="Poker Deluxe-Poker-0.25"/>
        <s v="Sleepy 7's-Reels-0.25"/>
        <s v="Smokin 7's-Reels-0.25"/>
        <s v="Insane 7s-Reels-0.25"/>
        <s v="Insane 7s-Reels-1"/>
        <s v="Ultra Triple Double 7's Deluxe-Reels-1"/>
        <s v="Smokin 7s-Reels-1"/>
        <s v="Super Sleepy 7's-Reels-0.25"/>
        <s v="Butterfly Temple-MLV-0.01"/>
        <s v="Circle of Fortune-Reels-0.25"/>
        <s v="Circle of Dreams-Reels-0.25"/>
        <s v="Circle of Cash-Reels-0.25"/>
        <s v="Circle of Winners-Reels-0.25"/>
        <s v="Crouching Tiger-MLV-0.01"/>
        <s v="Hidden Dragon-MLV-0.01"/>
        <s v="Lotus Blossom-MLV-0.01"/>
        <s v="Mystic Diamond-MLV-0.01"/>
        <s v="Ring of Fire-MLV-0.05"/>
        <s v="Sushi Fever-MLV-0.01"/>
        <s v="Fifty Hand Poker-Poker-0.01"/>
        <s v="Pawn Shop-MLV-0.05"/>
        <s v="Hollywood-MLV-0.05"/>
        <s v="Cool Cats-MLV-0.05"/>
        <s v="Big Doggies-MLV-0.01"/>
        <s v="Darling Diva-Reels-0.25"/>
        <s v="Green Mushrooms-MLV-0.01"/>
        <s v="James Bond 777-MLV-0.05"/>
        <s v="Multi Poker-Poker-0.01"/>
        <s v="Multi Poker-Poker-0.25"/>
        <s v="Old Blue Eyes-Reels-0.25"/>
        <s v="Silver Slippers-MLV-0.01"/>
        <s v="White Kitty-MLV-0.01"/>
        <s v="Celine Diva-Reels-0.25" u="1"/>
        <s v="Sponge Bob-MLV-0.01" u="1"/>
        <s v="Eugene Crabs-MLV-0.01" u="1"/>
        <s v="Smokin 7's Super-Reels-1" u="1"/>
        <s v="Sheldon Plankton-MLV-0.01" u="1"/>
        <s v="Avatar-MLV-0.05" u="1"/>
        <s v="White Cats-MLV-0.01" u="1"/>
        <s v="Texas Textbooks-MLV-0.05" u="1"/>
        <s v="Sandy Cheeks-MLV-0.01" u="1"/>
        <s v="Squidward Tentacles-MLV-0.01" u="1"/>
        <s v="Smokin 7's -Reels-1" u="1"/>
        <s v="California Raisins-MLV-0.05" u="1"/>
        <s v="Patrick Star-MLV-0.01" u="1"/>
        <s v="Smokin 7's Deluxe-Reels-1" u="1"/>
        <s v="50 Hand Poker-Poker-0.01" u="1"/>
        <s v="Mrs. Puffs-MLV-0.01" u="1"/>
        <s v="Brown Doggies-MLV-0.01" u="1"/>
      </sharedItems>
    </cacheField>
    <cacheField name="ID" numFmtId="0">
      <sharedItems containsSemiMixedTypes="0" containsString="0" containsNumber="1" containsInteger="1" minValue="1000" maxValue="2173" count="219">
        <n v="1000"/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7"/>
        <n v="1018"/>
        <n v="1019"/>
        <n v="1020"/>
        <n v="1021"/>
        <n v="1022"/>
        <n v="1023"/>
        <n v="1024"/>
        <n v="1025"/>
        <n v="1026"/>
        <n v="1027"/>
        <n v="1028"/>
        <n v="1029"/>
        <n v="1030"/>
        <n v="1031"/>
        <n v="1032"/>
        <n v="1033"/>
        <n v="1034"/>
        <n v="1035"/>
        <n v="1036"/>
        <n v="1037"/>
        <n v="1038"/>
        <n v="1039"/>
        <n v="1040"/>
        <n v="1041"/>
        <n v="1042"/>
        <n v="1043"/>
        <n v="1044"/>
        <n v="1045"/>
        <n v="1046"/>
        <n v="1047"/>
        <n v="1048"/>
        <n v="1049"/>
        <n v="1050"/>
        <n v="1051"/>
        <n v="1052"/>
        <n v="1053"/>
        <n v="1054"/>
        <n v="1055"/>
        <n v="1056"/>
        <n v="1057"/>
        <n v="1058"/>
        <n v="1059"/>
        <n v="1060"/>
        <n v="1061"/>
        <n v="1062"/>
        <n v="1063"/>
        <n v="1064"/>
        <n v="1065"/>
        <n v="1066"/>
        <n v="1067"/>
        <n v="1068"/>
        <n v="2069"/>
        <n v="2070"/>
        <n v="2071"/>
        <n v="2072"/>
        <n v="1073"/>
        <n v="1074"/>
        <n v="1075"/>
        <n v="1076"/>
        <n v="1077"/>
        <n v="1078"/>
        <n v="2079"/>
        <n v="2080"/>
        <n v="2081"/>
        <n v="2082"/>
        <n v="1083"/>
        <n v="1084"/>
        <n v="1085"/>
        <n v="1086"/>
        <n v="1087"/>
        <n v="1088"/>
        <n v="1089"/>
        <n v="1090"/>
        <n v="1091"/>
        <n v="1092"/>
        <n v="1093"/>
        <n v="1094"/>
        <n v="1095"/>
        <n v="1096"/>
        <n v="1097"/>
        <n v="1098"/>
        <n v="1099"/>
        <n v="1100"/>
        <n v="1101"/>
        <n v="1102"/>
        <n v="1103"/>
        <n v="1104"/>
        <n v="1105"/>
        <n v="2106"/>
        <n v="2107"/>
        <n v="1108"/>
        <n v="1109"/>
        <n v="1110"/>
        <n v="2111"/>
        <n v="2112"/>
        <n v="2113"/>
        <n v="2114"/>
        <n v="2115"/>
        <n v="2116"/>
        <n v="2117"/>
        <n v="2118"/>
        <n v="1119"/>
        <n v="1120"/>
        <n v="1121"/>
        <n v="1122"/>
        <n v="1123"/>
        <n v="1124"/>
        <n v="1125"/>
        <n v="1126"/>
        <n v="1127"/>
        <n v="1128"/>
        <n v="1129"/>
        <n v="1130"/>
        <n v="1131"/>
        <n v="1132"/>
        <n v="1133"/>
        <n v="1134"/>
        <n v="1135"/>
        <n v="1136"/>
        <n v="1137"/>
        <n v="1138"/>
        <n v="1139"/>
        <n v="1140"/>
        <n v="1141"/>
        <n v="1142"/>
        <n v="1143"/>
        <n v="1144"/>
        <n v="1145"/>
        <n v="1146"/>
        <n v="1147"/>
        <n v="1148"/>
        <n v="1149"/>
        <n v="1150"/>
        <n v="1151"/>
        <n v="1152"/>
        <n v="1153"/>
        <n v="1154"/>
        <n v="1155"/>
        <n v="1156"/>
        <n v="1157"/>
        <n v="1158"/>
        <n v="1159"/>
        <n v="1160"/>
        <n v="1161"/>
        <n v="1162"/>
        <n v="1163"/>
        <n v="1164"/>
        <n v="1165"/>
        <n v="1166"/>
        <n v="1167"/>
        <n v="1168"/>
        <n v="1169"/>
        <n v="1171"/>
        <n v="1172"/>
        <n v="2173"/>
        <n v="1174"/>
        <n v="1175"/>
        <n v="1176"/>
        <n v="1177"/>
        <n v="1178"/>
        <n v="1179"/>
        <n v="1180"/>
        <n v="1181"/>
        <n v="1182"/>
        <n v="1183"/>
        <n v="1184"/>
        <n v="1185"/>
        <n v="1186"/>
        <n v="1187"/>
        <n v="1188"/>
        <n v="1189"/>
        <n v="1190"/>
        <n v="1191"/>
        <n v="1192"/>
        <n v="1193"/>
        <n v="1194"/>
        <n v="1195"/>
        <n v="1196"/>
        <n v="1197"/>
        <n v="1198"/>
        <n v="1199"/>
        <n v="1200"/>
        <n v="1111" u="1"/>
        <n v="1107" u="1"/>
        <n v="1079" u="1"/>
        <n v="1071" u="1"/>
        <n v="1173" u="1"/>
        <n v="1118" u="1"/>
        <n v="1114" u="1"/>
        <n v="1106" u="1"/>
        <n v="1082" u="1"/>
        <n v="1070" u="1"/>
        <n v="1117" u="1"/>
        <n v="1113" u="1"/>
        <n v="1081" u="1"/>
        <n v="1069" u="1"/>
        <n v="1116" u="1"/>
        <n v="1112" u="1"/>
        <n v="1080" u="1"/>
        <n v="1072" u="1"/>
        <n v="1115" u="1"/>
      </sharedItems>
    </cacheField>
    <cacheField name="Area" numFmtId="0">
      <sharedItems count="3">
        <s v="B"/>
        <s v="C"/>
        <s v="A"/>
      </sharedItems>
    </cacheField>
    <cacheField name="Bank" numFmtId="49">
      <sharedItems count="11">
        <s v="04"/>
        <s v="09"/>
        <s v="08"/>
        <s v="05"/>
        <s v="06"/>
        <s v="03"/>
        <s v="01"/>
        <s v="07"/>
        <s v="02"/>
        <s v="10"/>
        <s v="11"/>
      </sharedItems>
    </cacheField>
    <cacheField name="Position" numFmtId="49">
      <sharedItems containsMixedTypes="1" containsNumber="1" containsInteger="1" minValue="10" maxValue="11" count="14">
        <s v="02"/>
        <s v="04"/>
        <s v="01"/>
        <s v="03"/>
        <s v="05"/>
        <s v="06"/>
        <s v="07"/>
        <s v="08"/>
        <s v="09"/>
        <n v="10"/>
        <s v="10"/>
        <s v="12"/>
        <s v="11"/>
        <n v="11"/>
      </sharedItems>
    </cacheField>
    <cacheField name="Denom" numFmtId="172">
      <sharedItems containsSemiMixedTypes="0" containsString="0" containsNumber="1" minValue="0.01" maxValue="1" count="4">
        <n v="0.05"/>
        <n v="0.01"/>
        <n v="0.25"/>
        <n v="1"/>
      </sharedItems>
    </cacheField>
    <cacheField name="Multi_Denom" numFmtId="0">
      <sharedItems/>
    </cacheField>
    <cacheField name="Denom_Sel" numFmtId="0">
      <sharedItems/>
    </cacheField>
    <cacheField name="Max_Bet" numFmtId="0">
      <sharedItems containsSemiMixedTypes="0" containsString="0" containsNumber="1" containsInteger="1" minValue="3" maxValue="300"/>
    </cacheField>
    <cacheField name="Type" numFmtId="0">
      <sharedItems count="3">
        <s v="MLV"/>
        <s v="Poker"/>
        <s v="Reels"/>
      </sharedItems>
    </cacheField>
    <cacheField name="Progressive" numFmtId="0">
      <sharedItems/>
    </cacheField>
    <cacheField name="Cabinet" numFmtId="0">
      <sharedItems/>
    </cacheField>
    <cacheField name="MFG" numFmtId="0">
      <sharedItems/>
    </cacheField>
    <cacheField name="Title" numFmtId="0">
      <sharedItems/>
    </cacheField>
    <cacheField name="Par" numFmtId="10">
      <sharedItems containsSemiMixedTypes="0" containsString="0" containsNumber="1" minValue="1.4999999999999999E-2" maxValue="0.1012"/>
    </cacheField>
    <cacheField name="Machine Days" numFmtId="38">
      <sharedItems containsSemiMixedTypes="0" containsString="0" containsNumber="1" containsInteger="1" minValue="5" maxValue="31"/>
    </cacheField>
    <cacheField name="Coin In" numFmtId="38">
      <sharedItems containsSemiMixedTypes="0" containsString="0" containsNumber="1" minValue="27250" maxValue="716207"/>
    </cacheField>
    <cacheField name="Handle Pulls" numFmtId="38">
      <sharedItems containsSemiMixedTypes="0" containsString="0" containsNumber="1" minValue="17106" maxValue="987407"/>
    </cacheField>
    <cacheField name="Gross Win Meter" numFmtId="38">
      <sharedItems containsSemiMixedTypes="0" containsString="0" containsNumber="1" minValue="560" maxValue="8493"/>
    </cacheField>
    <cacheField name="Gross Theo Win" numFmtId="38">
      <sharedItems containsSemiMixedTypes="0" containsString="0" containsNumber="1" minValue="545" maxValue="20770.003000000001"/>
    </cacheField>
    <cacheField name="Fee Type" numFmtId="38">
      <sharedItems/>
    </cacheField>
    <cacheField name="Fees" numFmtId="38">
      <sharedItems containsSemiMixedTypes="0" containsString="0" containsNumber="1" minValue="0" maxValue="1578.44"/>
    </cacheField>
    <cacheField name="Net Win Meter" numFmtId="38">
      <sharedItems containsSemiMixedTypes="0" containsString="0" containsNumber="1" minValue="560" maxValue="8493"/>
    </cacheField>
    <cacheField name="Net Theo Win" numFmtId="38">
      <sharedItems containsSemiMixedTypes="0" containsString="0" containsNumber="1" minValue="545" maxValue="20770.003000000001"/>
    </cacheField>
    <cacheField name="Peer Group" numFmtId="38">
      <sharedItems/>
    </cacheField>
    <cacheField name="Net Theo Win / Machine Day" numFmtId="38">
      <sharedItems containsSemiMixedTypes="0" containsString="0" containsNumber="1" minValue="83" maxValue="670.00009677419359"/>
    </cacheField>
    <cacheField name="Peer Win / Machine Day" numFmtId="38">
      <sharedItems containsSemiMixedTypes="0" containsString="0" containsNumber="1" minValue="99.8" maxValue="246.72218727598562"/>
    </cacheField>
    <cacheField name="Total Peer Win" numFmtId="38">
      <sharedItems containsSemiMixedTypes="0" containsString="0" containsNumber="1" minValue="592.5" maxValue="7648.3878055555542"/>
    </cacheField>
    <cacheField name="Var Amt to Peer" numFmtId="0" formula="'Net Theo Win / MD'-'Peer Win / MD'" databaseField="0"/>
    <cacheField name="Var Pct to Peer" numFmtId="0" formula="'Var Amt to Peer'/'Peer Win / MD'" databaseField="0"/>
    <cacheField name="Peer Win / MD" numFmtId="0" formula="'Total Peer Win'/'Machine Days'" databaseField="0"/>
    <cacheField name="Net Theo Win / MD" numFmtId="0" formula="'Net Theo Win'/'Machine Days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0">
  <r>
    <s v="Martini Madness-MLV-0.05"/>
    <n v="1000"/>
    <x v="0"/>
    <s v="04"/>
    <s v="02"/>
    <n v="0.05"/>
    <s v="No"/>
    <s v="Null"/>
    <n v="90"/>
    <s v="MLV"/>
    <s v="No"/>
    <s v="Upright"/>
    <s v="Aussie"/>
    <s v="Martini Madness"/>
    <n v="4.65E-2"/>
    <n v="31"/>
    <n v="149333.35"/>
    <n v="46576"/>
    <n v="6999"/>
    <n v="6944.0007750000004"/>
    <s v="None"/>
    <n v="0"/>
    <n v="6999"/>
    <n v="6944.0007750000004"/>
    <x v="0"/>
  </r>
  <r>
    <s v="Martini Madness-MLV-0.05"/>
    <n v="1001"/>
    <x v="0"/>
    <s v="04"/>
    <s v="04"/>
    <n v="0.05"/>
    <s v="No"/>
    <s v="Null"/>
    <n v="90"/>
    <s v="MLV"/>
    <s v="No"/>
    <s v="Upright"/>
    <s v="Aussie"/>
    <s v="Martini Madness"/>
    <n v="4.65E-2"/>
    <n v="31"/>
    <n v="154666.65"/>
    <n v="40651"/>
    <n v="7090"/>
    <n v="7191.9992249999996"/>
    <s v="None"/>
    <n v="0"/>
    <n v="7090"/>
    <n v="7191.9992249999996"/>
    <x v="0"/>
  </r>
  <r>
    <s v="Diamond Head-MLV-0.05"/>
    <n v="1002"/>
    <x v="0"/>
    <s v="09"/>
    <s v="01"/>
    <n v="0.05"/>
    <s v="No"/>
    <s v="Null"/>
    <n v="200"/>
    <s v="MLV"/>
    <s v="No"/>
    <s v="Slant"/>
    <s v="Aussie"/>
    <s v="Diamond Head"/>
    <n v="5.0999999999999997E-2"/>
    <n v="31"/>
    <n v="135549"/>
    <n v="22592"/>
    <n v="7097"/>
    <n v="6912.9989999999998"/>
    <s v="None"/>
    <n v="0"/>
    <n v="7097"/>
    <n v="6912.9989999999998"/>
    <x v="0"/>
  </r>
  <r>
    <s v="Diamond Head-MLV-0.05"/>
    <n v="1003"/>
    <x v="0"/>
    <s v="09"/>
    <s v="02"/>
    <n v="0.05"/>
    <s v="No"/>
    <s v="Null"/>
    <n v="200"/>
    <s v="MLV"/>
    <s v="No"/>
    <s v="Slant"/>
    <s v="Aussie"/>
    <s v="Diamond Head"/>
    <n v="5.0999999999999997E-2"/>
    <n v="31"/>
    <n v="136156.85"/>
    <n v="21612"/>
    <n v="7094"/>
    <n v="6943.99935"/>
    <s v="None"/>
    <n v="0"/>
    <n v="7094"/>
    <n v="6943.99935"/>
    <x v="0"/>
  </r>
  <r>
    <s v="Grabby Crabs-MLV-0.01"/>
    <n v="1004"/>
    <x v="1"/>
    <s v="08"/>
    <s v="01"/>
    <n v="0.01"/>
    <s v="Yes"/>
    <s v=".01/.02/.03"/>
    <n v="300"/>
    <s v="MLV"/>
    <s v="No"/>
    <s v="Upright"/>
    <s v="Aussie"/>
    <s v="Grabby Crabs"/>
    <n v="7.6799999999999993E-2"/>
    <n v="31"/>
    <n v="87994.79"/>
    <n v="34107"/>
    <n v="6645"/>
    <n v="6757.9998719999985"/>
    <s v="None"/>
    <n v="0"/>
    <n v="6645"/>
    <n v="6757.9998719999985"/>
    <x v="1"/>
  </r>
  <r>
    <s v="Grabby Crabs-MLV-0.01"/>
    <n v="1005"/>
    <x v="1"/>
    <s v="08"/>
    <s v="02"/>
    <n v="0.01"/>
    <s v="Yes"/>
    <s v=".01/.02/.03"/>
    <n v="300"/>
    <s v="MLV"/>
    <s v="No"/>
    <s v="Upright"/>
    <s v="Aussie"/>
    <s v="Grabby Crabs"/>
    <n v="8.9300000000000004E-2"/>
    <n v="31"/>
    <n v="62833.15"/>
    <n v="22281"/>
    <n v="5443"/>
    <n v="5611.0002950000007"/>
    <s v="None"/>
    <n v="0"/>
    <n v="5443"/>
    <n v="5611.0002950000007"/>
    <x v="1"/>
  </r>
  <r>
    <s v="Hang 10-MLV-0.05"/>
    <n v="1006"/>
    <x v="0"/>
    <s v="09"/>
    <s v="03"/>
    <n v="0.05"/>
    <s v="No"/>
    <s v="Null"/>
    <n v="200"/>
    <s v="MLV"/>
    <s v="No"/>
    <s v="Slant"/>
    <s v="Aussie"/>
    <s v="Hang 10"/>
    <n v="5.0999999999999997E-2"/>
    <n v="31"/>
    <n v="133725.5"/>
    <n v="19104"/>
    <n v="6888"/>
    <n v="6820.0004999999992"/>
    <s v="None"/>
    <n v="0"/>
    <n v="6888"/>
    <n v="6820.0004999999992"/>
    <x v="0"/>
  </r>
  <r>
    <s v="Hang 10-MLV-0.05"/>
    <n v="1007"/>
    <x v="0"/>
    <s v="09"/>
    <s v="04"/>
    <n v="0.05"/>
    <s v="No"/>
    <s v="Null"/>
    <n v="200"/>
    <s v="MLV"/>
    <s v="No"/>
    <s v="Slant"/>
    <s v="Aussie"/>
    <s v="Hang 10"/>
    <n v="5.0999999999999997E-2"/>
    <n v="31"/>
    <n v="136156.85"/>
    <n v="20947"/>
    <n v="7071"/>
    <n v="6943.99935"/>
    <s v="None"/>
    <n v="0"/>
    <n v="7071"/>
    <n v="6943.99935"/>
    <x v="0"/>
  </r>
  <r>
    <s v="Puffer Fish-MLV-0.01"/>
    <n v="1008"/>
    <x v="1"/>
    <s v="08"/>
    <s v="03"/>
    <n v="0.01"/>
    <s v="Yes"/>
    <s v=".01/.02/.03"/>
    <n v="300"/>
    <s v="MLV"/>
    <s v="No"/>
    <s v="Upright"/>
    <s v="Aussie"/>
    <s v="Puffer Fish"/>
    <n v="8.9300000000000004E-2"/>
    <n v="31"/>
    <n v="66651.740000000005"/>
    <n v="28854"/>
    <n v="5942"/>
    <n v="5952.0003820000011"/>
    <s v="None"/>
    <n v="0"/>
    <n v="5942"/>
    <n v="5952.0003820000011"/>
    <x v="1"/>
  </r>
  <r>
    <s v="Puffer Fish-MLV-0.01"/>
    <n v="1009"/>
    <x v="1"/>
    <s v="08"/>
    <s v="04"/>
    <n v="0.01"/>
    <s v="Yes"/>
    <s v=".01/.02/.03"/>
    <n v="300"/>
    <s v="MLV"/>
    <s v="No"/>
    <s v="Upright"/>
    <s v="Aussie"/>
    <s v="Puffer Fish"/>
    <n v="7.6799999999999993E-2"/>
    <n v="31"/>
    <n v="74270.83"/>
    <n v="34385"/>
    <n v="5742"/>
    <n v="5703.9997439999997"/>
    <s v="None"/>
    <n v="0"/>
    <n v="5742"/>
    <n v="5703.9997439999997"/>
    <x v="1"/>
  </r>
  <r>
    <s v="Sleepy Starfish-MLV-0.01"/>
    <n v="1010"/>
    <x v="1"/>
    <s v="08"/>
    <s v="05"/>
    <n v="0.01"/>
    <s v="Yes"/>
    <s v=".01/.02/.03"/>
    <n v="300"/>
    <s v="MLV"/>
    <s v="No"/>
    <s v="Upright"/>
    <s v="Aussie"/>
    <s v="Sleepy Starfish"/>
    <n v="8.9300000000000004E-2"/>
    <n v="31"/>
    <n v="84703.25"/>
    <n v="39767"/>
    <n v="7627"/>
    <n v="7564.0002250000007"/>
    <s v="None"/>
    <n v="0"/>
    <n v="7627"/>
    <n v="7564.0002250000007"/>
    <x v="1"/>
  </r>
  <r>
    <s v="Sleepy Starfish-MLV-0.01"/>
    <n v="1011"/>
    <x v="1"/>
    <s v="08"/>
    <s v="06"/>
    <n v="0.01"/>
    <s v="Yes"/>
    <s v=".01/.02/.03"/>
    <n v="300"/>
    <s v="MLV"/>
    <s v="No"/>
    <s v="Upright"/>
    <s v="Aussie"/>
    <s v="Sleepy Starfish"/>
    <n v="8.9300000000000004E-2"/>
    <n v="31"/>
    <n v="96159.01"/>
    <n v="37709"/>
    <n v="8458"/>
    <n v="8586.9995930000005"/>
    <s v="None"/>
    <n v="0"/>
    <n v="8458"/>
    <n v="8586.9995930000005"/>
    <x v="1"/>
  </r>
  <r>
    <s v="Penny Pinchers-MLV-0.01"/>
    <n v="1012"/>
    <x v="2"/>
    <s v="05"/>
    <s v="01"/>
    <n v="0.01"/>
    <s v="No"/>
    <s v="Null"/>
    <n v="200"/>
    <s v="MLV"/>
    <s v="Linked"/>
    <s v="Upright"/>
    <s v="Aussie"/>
    <s v="Penny Pinchers"/>
    <n v="8.1000000000000003E-2"/>
    <n v="31"/>
    <n v="102720.99"/>
    <n v="75530.400000000009"/>
    <n v="7665"/>
    <n v="8320.4001900000003"/>
    <s v="None"/>
    <n v="0"/>
    <n v="7665"/>
    <n v="8320.4001900000003"/>
    <x v="2"/>
  </r>
  <r>
    <s v="Penny Pinchers-MLV-0.01"/>
    <n v="1013"/>
    <x v="2"/>
    <s v="05"/>
    <s v="02"/>
    <n v="0.01"/>
    <s v="No"/>
    <s v="Null"/>
    <n v="200"/>
    <s v="MLV"/>
    <s v="Linked"/>
    <s v="Upright"/>
    <s v="Aussie"/>
    <s v="Penny Pinchers"/>
    <n v="8.1000000000000003E-2"/>
    <n v="31"/>
    <n v="86723.46"/>
    <n v="72270"/>
    <n v="6556"/>
    <n v="7024.6002600000011"/>
    <s v="None"/>
    <n v="0"/>
    <n v="6556"/>
    <n v="7024.6002600000011"/>
    <x v="2"/>
  </r>
  <r>
    <s v="Penny Grabbers-MLV-0.01"/>
    <n v="1014"/>
    <x v="2"/>
    <s v="05"/>
    <s v="03"/>
    <n v="0.01"/>
    <s v="No"/>
    <s v="Null"/>
    <n v="200"/>
    <s v="MLV"/>
    <s v="Linked"/>
    <s v="Upright"/>
    <s v="Aussie"/>
    <s v="Penny Grabbers"/>
    <n v="8.8800000000000004E-2"/>
    <n v="31"/>
    <n v="98690.31"/>
    <n v="75221.2"/>
    <n v="8073"/>
    <n v="8763.699528000001"/>
    <s v="None"/>
    <n v="0"/>
    <n v="8073"/>
    <n v="8763.699528000001"/>
    <x v="2"/>
  </r>
  <r>
    <s v="Penny Grabbers-MLV-0.01"/>
    <n v="1015"/>
    <x v="2"/>
    <s v="05"/>
    <s v="04"/>
    <n v="0.01"/>
    <s v="No"/>
    <s v="Null"/>
    <n v="200"/>
    <s v="MLV"/>
    <s v="Linked"/>
    <s v="Upright"/>
    <s v="Aussie"/>
    <s v="Penny Grabbers"/>
    <n v="8.8800000000000004E-2"/>
    <n v="31"/>
    <n v="99074.33"/>
    <n v="73811.3"/>
    <n v="8185"/>
    <n v="8797.8005040000007"/>
    <s v="None"/>
    <n v="0"/>
    <n v="8185"/>
    <n v="8797.8005040000007"/>
    <x v="2"/>
  </r>
  <r>
    <s v="Penny Collectors-MLV-0.01"/>
    <n v="1016"/>
    <x v="2"/>
    <s v="05"/>
    <s v="05"/>
    <n v="0.01"/>
    <s v="No"/>
    <s v="Null"/>
    <n v="200"/>
    <s v="MLV"/>
    <s v="Linked"/>
    <s v="Upright"/>
    <s v="Aussie"/>
    <s v="Penny Collectors"/>
    <n v="8.1000000000000003E-2"/>
    <n v="31"/>
    <n v="68283.95"/>
    <n v="35784.100000000006"/>
    <n v="2749"/>
    <n v="5530.9999500000004"/>
    <s v="None"/>
    <n v="0"/>
    <n v="2749"/>
    <n v="5530.9999500000004"/>
    <x v="2"/>
  </r>
  <r>
    <s v="Penny Collectors-MLV-0.01"/>
    <n v="1017"/>
    <x v="2"/>
    <s v="05"/>
    <s v="06"/>
    <n v="0.01"/>
    <s v="No"/>
    <s v="Null"/>
    <n v="200"/>
    <s v="MLV"/>
    <s v="Linked"/>
    <s v="Upright"/>
    <s v="Aussie"/>
    <s v="Penny Collectors"/>
    <n v="8.1000000000000003E-2"/>
    <n v="31"/>
    <n v="69748.149999999994"/>
    <n v="70469.3"/>
    <n v="7245"/>
    <n v="5649.6001499999993"/>
    <s v="None"/>
    <n v="0"/>
    <n v="7245"/>
    <n v="5649.6001499999993"/>
    <x v="2"/>
  </r>
  <r>
    <s v="Penny Grabbers-MLV-0.01"/>
    <n v="1018"/>
    <x v="2"/>
    <s v="05"/>
    <s v="07"/>
    <n v="0.01"/>
    <s v="No"/>
    <s v="Null"/>
    <n v="200"/>
    <s v="MLV"/>
    <s v="Linked"/>
    <s v="Upright"/>
    <s v="Aussie"/>
    <s v="Penny Grabbers"/>
    <n v="8.8800000000000004E-2"/>
    <n v="31"/>
    <n v="100994.37"/>
    <n v="88992.200000000012"/>
    <n v="8493"/>
    <n v="8968.300056"/>
    <s v="None"/>
    <n v="0"/>
    <n v="8493"/>
    <n v="8968.300056"/>
    <x v="2"/>
  </r>
  <r>
    <s v="Penny Grabbers-MLV-0.01"/>
    <n v="1019"/>
    <x v="2"/>
    <s v="05"/>
    <s v="08"/>
    <n v="0.01"/>
    <s v="No"/>
    <s v="Null"/>
    <n v="200"/>
    <s v="MLV"/>
    <s v="Linked"/>
    <s v="Upright"/>
    <s v="Aussie"/>
    <s v="Penny Grabbers"/>
    <n v="8.8800000000000004E-2"/>
    <n v="31"/>
    <n v="97154.28"/>
    <n v="85608.6"/>
    <n v="8170"/>
    <n v="8627.3000640000009"/>
    <s v="None"/>
    <n v="0"/>
    <n v="8170"/>
    <n v="8627.3000640000009"/>
    <x v="2"/>
  </r>
  <r>
    <s v="Penny Pinchers-MLV-0.01"/>
    <n v="1020"/>
    <x v="2"/>
    <s v="05"/>
    <s v="09"/>
    <n v="0.01"/>
    <s v="No"/>
    <s v="Null"/>
    <n v="200"/>
    <s v="MLV"/>
    <s v="Linked"/>
    <s v="Upright"/>
    <s v="Aussie"/>
    <s v="Penny Pinchers"/>
    <n v="8.1000000000000003E-2"/>
    <n v="31"/>
    <n v="89670.37"/>
    <n v="71166.700000000012"/>
    <n v="6746"/>
    <n v="7263.29997"/>
    <s v="None"/>
    <n v="0"/>
    <n v="6746"/>
    <n v="7263.29997"/>
    <x v="2"/>
  </r>
  <r>
    <s v="Penny Pinchers-MLV-0.01"/>
    <n v="1021"/>
    <x v="2"/>
    <s v="05"/>
    <n v="10"/>
    <n v="0.01"/>
    <s v="No"/>
    <s v="Null"/>
    <n v="200"/>
    <s v="MLV"/>
    <s v="Linked"/>
    <s v="Upright"/>
    <s v="Aussie"/>
    <s v="Penny Pinchers"/>
    <n v="8.1000000000000003E-2"/>
    <n v="31"/>
    <n v="99774.07"/>
    <n v="97817.500000000015"/>
    <n v="7653"/>
    <n v="8081.6996700000009"/>
    <s v="None"/>
    <n v="0"/>
    <n v="7653"/>
    <n v="8081.6996700000009"/>
    <x v="2"/>
  </r>
  <r>
    <s v="Penny Station-MLV-0.01"/>
    <n v="1022"/>
    <x v="1"/>
    <s v="06"/>
    <s v="01"/>
    <n v="0.01"/>
    <s v="No"/>
    <s v="Null"/>
    <n v="200"/>
    <s v="MLV"/>
    <s v="Linked"/>
    <s v="Upright"/>
    <s v="Aussie"/>
    <s v="Penny Station"/>
    <n v="9.8800000000000013E-2"/>
    <n v="31"/>
    <n v="80712.95"/>
    <n v="79130.73000000001"/>
    <n v="7621"/>
    <n v="7974.4394600000005"/>
    <s v="None"/>
    <n v="0"/>
    <n v="7621"/>
    <n v="7974.4394600000005"/>
    <x v="1"/>
  </r>
  <r>
    <s v="Penny Station-MLV-0.01"/>
    <n v="1023"/>
    <x v="1"/>
    <s v="06"/>
    <s v="02"/>
    <n v="0.01"/>
    <s v="No"/>
    <s v="Null"/>
    <n v="200"/>
    <s v="MLV"/>
    <s v="Linked"/>
    <s v="Upright"/>
    <s v="Aussie"/>
    <s v="Penny Station"/>
    <n v="8.1000000000000003E-2"/>
    <n v="31"/>
    <n v="85935.07"/>
    <n v="65102.430000000008"/>
    <n v="6492"/>
    <n v="6960.740670000001"/>
    <s v="None"/>
    <n v="0"/>
    <n v="6492"/>
    <n v="6960.740670000001"/>
    <x v="1"/>
  </r>
  <r>
    <s v="Penny Station-MLV-0.01"/>
    <n v="1024"/>
    <x v="1"/>
    <s v="06"/>
    <s v="03"/>
    <n v="0.01"/>
    <s v="No"/>
    <s v="Null"/>
    <n v="200"/>
    <s v="MLV"/>
    <s v="Linked"/>
    <s v="Upright"/>
    <s v="Aussie"/>
    <s v="Penny Station"/>
    <n v="9.8800000000000013E-2"/>
    <n v="31"/>
    <n v="73188.87"/>
    <n v="57179.22"/>
    <n v="6767"/>
    <n v="7231.0603560000009"/>
    <s v="None"/>
    <n v="0"/>
    <n v="6767"/>
    <n v="7231.0603560000009"/>
    <x v="1"/>
  </r>
  <r>
    <s v="Penny Station-MLV-0.01"/>
    <n v="1025"/>
    <x v="1"/>
    <s v="06"/>
    <s v="04"/>
    <n v="0.01"/>
    <s v="No"/>
    <s v="Null"/>
    <n v="200"/>
    <s v="MLV"/>
    <s v="Linked"/>
    <s v="Upright"/>
    <s v="Aussie"/>
    <s v="Penny Station"/>
    <n v="8.1000000000000003E-2"/>
    <n v="31"/>
    <n v="99284.2"/>
    <n v="91929.510000000009"/>
    <n v="7649"/>
    <n v="8042.0201999999999"/>
    <s v="None"/>
    <n v="0"/>
    <n v="7649"/>
    <n v="8042.0201999999999"/>
    <x v="1"/>
  </r>
  <r>
    <s v="Pipeline-MLV-0.05"/>
    <n v="1026"/>
    <x v="0"/>
    <s v="09"/>
    <s v="05"/>
    <n v="0.05"/>
    <s v="No"/>
    <s v="Null"/>
    <n v="200"/>
    <s v="MLV"/>
    <s v="No"/>
    <s v="Slant"/>
    <s v="Aussie"/>
    <s v="Pipeline"/>
    <n v="5.0999999999999997E-2"/>
    <n v="31"/>
    <n v="129470.6"/>
    <n v="18496"/>
    <n v="6669"/>
    <n v="6603.0006000000003"/>
    <s v="None"/>
    <n v="0"/>
    <n v="6669"/>
    <n v="6603.0006000000003"/>
    <x v="0"/>
  </r>
  <r>
    <s v="Pipeline-MLV-0.05"/>
    <n v="1027"/>
    <x v="0"/>
    <s v="09"/>
    <s v="06"/>
    <n v="0.05"/>
    <s v="No"/>
    <s v="Null"/>
    <n v="200"/>
    <s v="MLV"/>
    <s v="No"/>
    <s v="Slant"/>
    <s v="Aussie"/>
    <s v="Pipeline"/>
    <n v="5.0999999999999997E-2"/>
    <n v="31"/>
    <n v="129470.6"/>
    <n v="23540"/>
    <n v="6834"/>
    <n v="6603.0006000000003"/>
    <s v="None"/>
    <n v="0"/>
    <n v="6834"/>
    <n v="6603.0006000000003"/>
    <x v="0"/>
  </r>
  <r>
    <s v="Crazy Clams-MLV-0.01"/>
    <n v="1028"/>
    <x v="1"/>
    <s v="03"/>
    <s v="01"/>
    <n v="0.01"/>
    <s v="Yes"/>
    <s v=".01/.02/.03"/>
    <n v="300"/>
    <s v="MLV"/>
    <s v="No"/>
    <s v="Upright"/>
    <s v="Aussie"/>
    <s v="Crazy Clams"/>
    <n v="7.6799999999999993E-2"/>
    <n v="31"/>
    <n v="79518.23"/>
    <n v="30121"/>
    <n v="5985"/>
    <n v="6107.0000639999989"/>
    <s v="None"/>
    <n v="0"/>
    <n v="5985"/>
    <n v="6107.0000639999989"/>
    <x v="1"/>
  </r>
  <r>
    <s v="Crazy Clams-MLV-0.01"/>
    <n v="1029"/>
    <x v="1"/>
    <s v="03"/>
    <s v="02"/>
    <n v="0.01"/>
    <s v="Yes"/>
    <s v=".01/.02/.03"/>
    <n v="300"/>
    <s v="MLV"/>
    <s v="No"/>
    <s v="Upright"/>
    <s v="Aussie"/>
    <s v="Crazy Clams"/>
    <n v="8.9300000000000004E-2"/>
    <n v="31"/>
    <n v="58667.41"/>
    <n v="27937"/>
    <n v="5291"/>
    <n v="5238.9997130000002"/>
    <s v="None"/>
    <n v="0"/>
    <n v="5291"/>
    <n v="5238.9997130000002"/>
    <x v="1"/>
  </r>
  <r>
    <s v="Green Plankton-MLV-0.01"/>
    <n v="1030"/>
    <x v="1"/>
    <s v="03"/>
    <s v="03"/>
    <n v="0.01"/>
    <s v="Yes"/>
    <s v=".01/.02/.03"/>
    <n v="300"/>
    <s v="MLV"/>
    <s v="No"/>
    <s v="Upright"/>
    <s v="Aussie"/>
    <s v="Green Plankton"/>
    <n v="8.9300000000000004E-2"/>
    <n v="31"/>
    <n v="47211.65"/>
    <n v="17106"/>
    <n v="4104"/>
    <n v="4216.0003450000004"/>
    <s v="None"/>
    <n v="0"/>
    <n v="4104"/>
    <n v="4216.0003450000004"/>
    <x v="1"/>
  </r>
  <r>
    <s v="Green Plankton-MLV-0.01"/>
    <n v="1031"/>
    <x v="1"/>
    <s v="03"/>
    <s v="04"/>
    <n v="0.01"/>
    <s v="Yes"/>
    <s v=".01/.02/.03"/>
    <n v="300"/>
    <s v="MLV"/>
    <s v="No"/>
    <s v="Upright"/>
    <s v="Aussie"/>
    <s v="Green Plankton"/>
    <n v="7.6799999999999993E-2"/>
    <n v="31"/>
    <n v="66601.56"/>
    <n v="24944"/>
    <n v="5004"/>
    <n v="5114.9998079999996"/>
    <s v="None"/>
    <n v="0"/>
    <n v="5004"/>
    <n v="5114.9998079999996"/>
    <x v="1"/>
  </r>
  <r>
    <s v="South Shore-MLV-0.05"/>
    <n v="1032"/>
    <x v="0"/>
    <s v="09"/>
    <s v="07"/>
    <n v="0.05"/>
    <s v="No"/>
    <s v="Null"/>
    <n v="200"/>
    <s v="MLV"/>
    <s v="No"/>
    <s v="Slant"/>
    <s v="Aussie"/>
    <s v="South Shore"/>
    <n v="5.0999999999999997E-2"/>
    <n v="31"/>
    <n v="131901.95000000001"/>
    <n v="21275"/>
    <n v="6884"/>
    <n v="6726.9994500000003"/>
    <s v="None"/>
    <n v="0"/>
    <n v="6884"/>
    <n v="6726.9994500000003"/>
    <x v="0"/>
  </r>
  <r>
    <s v="South Shore-MLV-0.05"/>
    <n v="1033"/>
    <x v="0"/>
    <s v="03"/>
    <s v="01"/>
    <n v="0.05"/>
    <s v="No"/>
    <s v="Null"/>
    <n v="200"/>
    <s v="MLV"/>
    <s v="No"/>
    <s v="Slant"/>
    <s v="Aussie"/>
    <s v="South Shore"/>
    <n v="5.0999999999999997E-2"/>
    <n v="31"/>
    <n v="137372.54999999999"/>
    <n v="20202"/>
    <n v="7099"/>
    <n v="7006.0000499999987"/>
    <s v="None"/>
    <n v="0"/>
    <n v="7099"/>
    <n v="7006.0000499999987"/>
    <x v="0"/>
  </r>
  <r>
    <s v="Fun Sea Sponges-MLV-0.01"/>
    <n v="1034"/>
    <x v="1"/>
    <s v="03"/>
    <s v="05"/>
    <n v="0.01"/>
    <s v="Yes"/>
    <s v=".01/.02/.03"/>
    <n v="300"/>
    <s v="MLV"/>
    <s v="No"/>
    <s v="Upright"/>
    <s v="Aussie"/>
    <s v="Fun Sea Sponges"/>
    <n v="8.9300000000000004E-2"/>
    <n v="31"/>
    <n v="73247.48"/>
    <n v="34880"/>
    <n v="6606"/>
    <n v="6540.9999639999996"/>
    <s v="None"/>
    <n v="0"/>
    <n v="6606"/>
    <n v="6540.9999639999996"/>
    <x v="1"/>
  </r>
  <r>
    <s v="Fun Sea Sponges-MLV-0.01"/>
    <n v="1035"/>
    <x v="1"/>
    <s v="03"/>
    <s v="06"/>
    <n v="0.01"/>
    <s v="Yes"/>
    <s v=".01/.02/.03"/>
    <n v="300"/>
    <s v="MLV"/>
    <s v="No"/>
    <s v="Upright"/>
    <s v="Aussie"/>
    <s v="Fun Sea Sponges"/>
    <n v="7.6799999999999993E-2"/>
    <n v="31"/>
    <n v="71445.31"/>
    <n v="25608"/>
    <n v="5332"/>
    <n v="5486.9998079999996"/>
    <s v="None"/>
    <n v="0"/>
    <n v="5332"/>
    <n v="5486.9998079999996"/>
    <x v="1"/>
  </r>
  <r>
    <s v="Giant Squid-MLV-0.01"/>
    <n v="1036"/>
    <x v="1"/>
    <s v="03"/>
    <s v="07"/>
    <n v="0.01"/>
    <s v="Yes"/>
    <s v=".01/.02/.03"/>
    <n v="300"/>
    <s v="MLV"/>
    <s v="No"/>
    <s v="Upright"/>
    <s v="Aussie"/>
    <s v="Giant Squid"/>
    <n v="8.9300000000000004E-2"/>
    <n v="31"/>
    <n v="59014.559999999998"/>
    <n v="22611"/>
    <n v="5173"/>
    <n v="5270.0002080000004"/>
    <s v="None"/>
    <n v="0"/>
    <n v="5173"/>
    <n v="5270.0002080000004"/>
    <x v="1"/>
  </r>
  <r>
    <s v="Giant Squid-MLV-0.01"/>
    <n v="1037"/>
    <x v="1"/>
    <s v="03"/>
    <s v="08"/>
    <n v="0.01"/>
    <s v="Yes"/>
    <s v=".01/.02/.03"/>
    <n v="300"/>
    <s v="MLV"/>
    <s v="No"/>
    <s v="Upright"/>
    <s v="Aussie"/>
    <s v="Giant Squid"/>
    <n v="7.6799999999999993E-2"/>
    <n v="31"/>
    <n v="81132.81"/>
    <n v="31085"/>
    <n v="6117"/>
    <n v="6230.9998079999996"/>
    <s v="None"/>
    <n v="0"/>
    <n v="6117"/>
    <n v="6230.9998079999996"/>
    <x v="1"/>
  </r>
  <r>
    <s v="Sunset Beach-MLV-0.05"/>
    <n v="1038"/>
    <x v="0"/>
    <s v="03"/>
    <s v="02"/>
    <n v="0.05"/>
    <s v="No"/>
    <s v="Null"/>
    <n v="200"/>
    <s v="MLV"/>
    <s v="No"/>
    <s v="Slant"/>
    <s v="Aussie"/>
    <s v="Sunset Beach"/>
    <n v="5.0999999999999997E-2"/>
    <n v="31"/>
    <n v="120352.95"/>
    <n v="23145"/>
    <n v="6384"/>
    <n v="6138.0004499999995"/>
    <s v="None"/>
    <n v="0"/>
    <n v="6384"/>
    <n v="6138.0004499999995"/>
    <x v="0"/>
  </r>
  <r>
    <s v="Sunset Beach-MLV-0.05"/>
    <n v="1039"/>
    <x v="0"/>
    <s v="03"/>
    <s v="03"/>
    <n v="0.05"/>
    <s v="No"/>
    <s v="Null"/>
    <n v="200"/>
    <s v="MLV"/>
    <s v="No"/>
    <s v="Slant"/>
    <s v="Aussie"/>
    <s v="Sunset Beach"/>
    <n v="5.0999999999999997E-2"/>
    <n v="31"/>
    <n v="122176.45"/>
    <n v="22214"/>
    <n v="6449"/>
    <n v="6230.9989499999992"/>
    <s v="None"/>
    <n v="0"/>
    <n v="6449"/>
    <n v="6230.9989499999992"/>
    <x v="0"/>
  </r>
  <r>
    <s v="Sugar Daddy-MLV-0.05"/>
    <n v="1040"/>
    <x v="0"/>
    <s v="04"/>
    <s v="01"/>
    <n v="0.05"/>
    <s v="No"/>
    <s v="Null"/>
    <n v="75"/>
    <s v="MLV"/>
    <s v="No"/>
    <s v="Upright"/>
    <s v="Aussie"/>
    <s v="Sugar Daddy"/>
    <n v="4.65E-2"/>
    <n v="31"/>
    <n v="153333.35"/>
    <n v="52489"/>
    <n v="7107"/>
    <n v="7130.0007750000004"/>
    <s v="None"/>
    <n v="0"/>
    <n v="7107"/>
    <n v="7130.0007750000004"/>
    <x v="0"/>
  </r>
  <r>
    <s v="Sugar Daddy-MLV-0.05"/>
    <n v="1041"/>
    <x v="0"/>
    <s v="04"/>
    <s v="03"/>
    <n v="0.05"/>
    <s v="No"/>
    <s v="Null"/>
    <n v="75"/>
    <s v="MLV"/>
    <s v="No"/>
    <s v="Upright"/>
    <s v="Aussie"/>
    <s v="Sugar Daddy"/>
    <n v="4.65E-2"/>
    <n v="31"/>
    <n v="154000"/>
    <n v="56879"/>
    <n v="7206"/>
    <n v="7161"/>
    <s v="None"/>
    <n v="0"/>
    <n v="7206"/>
    <n v="7161"/>
    <x v="0"/>
  </r>
  <r>
    <s v="Sugar Daddy-MLV-0.05"/>
    <n v="1042"/>
    <x v="0"/>
    <s v="04"/>
    <s v="05"/>
    <n v="0.05"/>
    <s v="No"/>
    <s v="Null"/>
    <n v="75"/>
    <s v="MLV"/>
    <s v="No"/>
    <s v="Upright"/>
    <s v="Aussie"/>
    <s v="Sugar Daddy"/>
    <n v="4.65E-2"/>
    <n v="31"/>
    <n v="148000"/>
    <n v="53261"/>
    <n v="6904"/>
    <n v="6882"/>
    <s v="None"/>
    <n v="0"/>
    <n v="6904"/>
    <n v="6882"/>
    <x v="0"/>
  </r>
  <r>
    <s v="Waikiki-MLV-0.05"/>
    <n v="1043"/>
    <x v="0"/>
    <s v="03"/>
    <s v="04"/>
    <n v="0.05"/>
    <s v="No"/>
    <s v="Null"/>
    <n v="200"/>
    <s v="MLV"/>
    <s v="No"/>
    <s v="Slant"/>
    <s v="Aussie"/>
    <s v="Waikiki"/>
    <n v="5.0999999999999997E-2"/>
    <n v="31"/>
    <n v="125823.55"/>
    <n v="18235"/>
    <n v="6492"/>
    <n v="6417.0010499999999"/>
    <s v="None"/>
    <n v="0"/>
    <n v="6492"/>
    <n v="6417.0010499999999"/>
    <x v="0"/>
  </r>
  <r>
    <s v="Waikiki-MLV-0.05"/>
    <n v="1044"/>
    <x v="0"/>
    <s v="03"/>
    <s v="05"/>
    <n v="0.05"/>
    <s v="No"/>
    <s v="Null"/>
    <n v="200"/>
    <s v="MLV"/>
    <s v="No"/>
    <s v="Slant"/>
    <s v="Aussie"/>
    <s v="Waikiki"/>
    <n v="5.0999999999999997E-2"/>
    <n v="31"/>
    <n v="130078.45"/>
    <n v="22427"/>
    <n v="6833"/>
    <n v="6634.0009499999996"/>
    <s v="None"/>
    <n v="0"/>
    <n v="6833"/>
    <n v="6634.0009499999996"/>
    <x v="0"/>
  </r>
  <r>
    <s v="Waimea Bay-MLV-0.05"/>
    <n v="1045"/>
    <x v="0"/>
    <s v="03"/>
    <s v="06"/>
    <n v="0.05"/>
    <s v="No"/>
    <s v="Null"/>
    <n v="200"/>
    <s v="MLV"/>
    <s v="No"/>
    <s v="Slant"/>
    <s v="Aussie"/>
    <s v="Waimea Bay"/>
    <n v="5.0999999999999997E-2"/>
    <n v="31"/>
    <n v="122784.3"/>
    <n v="22324"/>
    <n v="6481"/>
    <n v="6261.9992999999995"/>
    <s v="None"/>
    <n v="0"/>
    <n v="6481"/>
    <n v="6261.9992999999995"/>
    <x v="0"/>
  </r>
  <r>
    <s v="Waimea Bay-MLV-0.05"/>
    <n v="1046"/>
    <x v="0"/>
    <s v="03"/>
    <s v="07"/>
    <n v="0.05"/>
    <s v="No"/>
    <s v="Null"/>
    <n v="200"/>
    <s v="MLV"/>
    <s v="No"/>
    <s v="Slant"/>
    <s v="Aussie"/>
    <s v="Waimea Bay"/>
    <n v="5.0999999999999997E-2"/>
    <n v="31"/>
    <n v="134333.35"/>
    <n v="20050"/>
    <n v="6954"/>
    <n v="6851.0008499999994"/>
    <s v="None"/>
    <n v="0"/>
    <n v="6954"/>
    <n v="6851.0008499999994"/>
    <x v="0"/>
  </r>
  <r>
    <s v="Bank Robbers-MLV-0.01"/>
    <n v="1047"/>
    <x v="2"/>
    <s v="06"/>
    <s v="01"/>
    <n v="0.01"/>
    <s v="No"/>
    <s v="Null"/>
    <n v="250"/>
    <s v="MLV"/>
    <s v="Stand Alone"/>
    <s v="Upright"/>
    <s v="Belly"/>
    <s v="Bank Robbers"/>
    <n v="0.1012"/>
    <n v="31"/>
    <n v="65247.040000000001"/>
    <n v="47452"/>
    <n v="6834"/>
    <n v="6603.0004479999998"/>
    <s v="None"/>
    <n v="0"/>
    <n v="6834"/>
    <n v="6603.0004479999998"/>
    <x v="2"/>
  </r>
  <r>
    <s v="Bank Robbers-MLV-0.01"/>
    <n v="1048"/>
    <x v="2"/>
    <s v="06"/>
    <s v="02"/>
    <n v="0.01"/>
    <s v="No"/>
    <s v="Null"/>
    <n v="250"/>
    <s v="MLV"/>
    <s v="Stand Alone"/>
    <s v="Upright"/>
    <s v="Belly"/>
    <s v="Bank Robbers"/>
    <n v="8.8999999999999996E-2"/>
    <n v="31"/>
    <n v="66179.78"/>
    <n v="42697"/>
    <n v="6027"/>
    <n v="5890.0004199999994"/>
    <s v="None"/>
    <n v="0"/>
    <n v="6027"/>
    <n v="5890.0004199999994"/>
    <x v="2"/>
  </r>
  <r>
    <s v="Bank Robbers-MLV-0.01"/>
    <n v="1049"/>
    <x v="2"/>
    <s v="06"/>
    <s v="03"/>
    <n v="0.01"/>
    <s v="No"/>
    <s v="Null"/>
    <n v="250"/>
    <s v="MLV"/>
    <s v="Stand Alone"/>
    <s v="Upright"/>
    <s v="Belly"/>
    <s v="Bank Robbers"/>
    <n v="0.1012"/>
    <n v="31"/>
    <n v="60345.85"/>
    <n v="37136"/>
    <n v="6219"/>
    <n v="6107.0000199999995"/>
    <s v="None"/>
    <n v="0"/>
    <n v="6219"/>
    <n v="6107.0000199999995"/>
    <x v="2"/>
  </r>
  <r>
    <s v="Bank Robbers-MLV-0.01"/>
    <n v="1050"/>
    <x v="2"/>
    <s v="06"/>
    <s v="04"/>
    <n v="0.01"/>
    <s v="No"/>
    <s v="Null"/>
    <n v="250"/>
    <s v="MLV"/>
    <s v="Stand Alone"/>
    <s v="Upright"/>
    <s v="Belly"/>
    <s v="Bank Robbers"/>
    <n v="8.8999999999999996E-2"/>
    <n v="31"/>
    <n v="77325.84"/>
    <n v="68734"/>
    <n v="7238"/>
    <n v="6881.9997599999997"/>
    <s v="None"/>
    <n v="0"/>
    <n v="7238"/>
    <n v="6881.9997599999997"/>
    <x v="2"/>
  </r>
  <r>
    <s v="Bank Robbers-MLV-0.01"/>
    <n v="1051"/>
    <x v="1"/>
    <s v="05"/>
    <s v="01"/>
    <n v="0.01"/>
    <s v="No"/>
    <s v="Null"/>
    <n v="250"/>
    <s v="MLV"/>
    <s v="Stand Alone"/>
    <s v="Upright"/>
    <s v="Belly"/>
    <s v="Bank Robbers"/>
    <n v="8.900000000000001E-2"/>
    <n v="31"/>
    <n v="58865.17"/>
    <n v="36225"/>
    <n v="5335"/>
    <n v="5239.0001300000004"/>
    <s v="None"/>
    <n v="0"/>
    <n v="5335"/>
    <n v="5239.0001300000004"/>
    <x v="1"/>
  </r>
  <r>
    <s v="Bank Robbers-MLV-0.01"/>
    <n v="1052"/>
    <x v="1"/>
    <s v="05"/>
    <s v="02"/>
    <n v="0.01"/>
    <s v="No"/>
    <s v="Null"/>
    <n v="250"/>
    <s v="MLV"/>
    <s v="Stand Alone"/>
    <s v="Upright"/>
    <s v="Belly"/>
    <s v="Bank Robbers"/>
    <n v="8.900000000000001E-2"/>
    <n v="31"/>
    <n v="51550.559999999998"/>
    <n v="39654"/>
    <n v="4772"/>
    <n v="4587.9998400000004"/>
    <s v="None"/>
    <n v="0"/>
    <n v="4772"/>
    <n v="4587.9998400000004"/>
    <x v="1"/>
  </r>
  <r>
    <s v="Bank Robbers-MLV-0.01"/>
    <n v="1053"/>
    <x v="1"/>
    <s v="05"/>
    <s v="03"/>
    <n v="0.01"/>
    <s v="No"/>
    <s v="Null"/>
    <n v="250"/>
    <s v="MLV"/>
    <s v="Stand Alone"/>
    <s v="Upright"/>
    <s v="Belly"/>
    <s v="Bank Robbers"/>
    <n v="0.1012"/>
    <n v="31"/>
    <n v="46254.94"/>
    <n v="38546"/>
    <n v="4899"/>
    <n v="4680.9999280000002"/>
    <s v="None"/>
    <n v="0"/>
    <n v="4899"/>
    <n v="4680.9999280000002"/>
    <x v="1"/>
  </r>
  <r>
    <s v="Bank Robbers-MLV-0.01"/>
    <n v="1054"/>
    <x v="1"/>
    <s v="05"/>
    <s v="04"/>
    <n v="0.01"/>
    <s v="No"/>
    <s v="Null"/>
    <n v="250"/>
    <s v="MLV"/>
    <s v="Stand Alone"/>
    <s v="Upright"/>
    <s v="Belly"/>
    <s v="Bank Robbers"/>
    <n v="0.1012"/>
    <n v="31"/>
    <n v="44417"/>
    <n v="41318"/>
    <n v="4742"/>
    <n v="4495.0003999999999"/>
    <s v="None"/>
    <n v="0"/>
    <n v="4742"/>
    <n v="4495.0003999999999"/>
    <x v="1"/>
  </r>
  <r>
    <s v="Bank Robbers-MLV-0.01"/>
    <n v="1055"/>
    <x v="1"/>
    <s v="05"/>
    <s v="05"/>
    <n v="0.01"/>
    <s v="No"/>
    <s v="Null"/>
    <n v="250"/>
    <s v="MLV"/>
    <s v="Stand Alone"/>
    <s v="Upright"/>
    <s v="Belly"/>
    <s v="Bank Robbers"/>
    <n v="8.900000000000001E-2"/>
    <n v="31"/>
    <n v="49112.36"/>
    <n v="31182"/>
    <n v="4466"/>
    <n v="4371.0000400000008"/>
    <s v="None"/>
    <n v="0"/>
    <n v="4466"/>
    <n v="4371.0000400000008"/>
    <x v="1"/>
  </r>
  <r>
    <s v="Bank Robbers-MLV-0.01"/>
    <n v="1056"/>
    <x v="1"/>
    <s v="05"/>
    <s v="06"/>
    <n v="0.01"/>
    <s v="No"/>
    <s v="Null"/>
    <n v="250"/>
    <s v="MLV"/>
    <s v="Stand Alone"/>
    <s v="Upright"/>
    <s v="Belly"/>
    <s v="Bank Robbers"/>
    <n v="8.900000000000001E-2"/>
    <n v="31"/>
    <n v="49460.67"/>
    <n v="49461"/>
    <n v="4666"/>
    <n v="4401.9996300000003"/>
    <s v="None"/>
    <n v="0"/>
    <n v="4666"/>
    <n v="4401.9996300000003"/>
    <x v="1"/>
  </r>
  <r>
    <s v="Bank Robbers-MLV-0.01"/>
    <n v="1057"/>
    <x v="1"/>
    <s v="05"/>
    <s v="07"/>
    <n v="0.01"/>
    <s v="No"/>
    <s v="Null"/>
    <n v="250"/>
    <s v="MLV"/>
    <s v="Stand Alone"/>
    <s v="Upright"/>
    <s v="Belly"/>
    <s v="Bank Robbers"/>
    <n v="0.1012"/>
    <n v="31"/>
    <n v="42885.38"/>
    <n v="32989"/>
    <n v="4514"/>
    <n v="4340.0004559999998"/>
    <s v="None"/>
    <n v="0"/>
    <n v="4514"/>
    <n v="4340.0004559999998"/>
    <x v="1"/>
  </r>
  <r>
    <s v="Bank Robbers-MLV-0.01"/>
    <n v="1058"/>
    <x v="1"/>
    <s v="05"/>
    <s v="08"/>
    <n v="0.01"/>
    <s v="No"/>
    <s v="Null"/>
    <n v="250"/>
    <s v="MLV"/>
    <s v="Stand Alone"/>
    <s v="Upright"/>
    <s v="Belly"/>
    <s v="Bank Robbers"/>
    <n v="0.1012"/>
    <n v="31"/>
    <n v="43498.02"/>
    <n v="28999"/>
    <n v="4519"/>
    <n v="4401.999624"/>
    <s v="None"/>
    <n v="0"/>
    <n v="4519"/>
    <n v="4401.999624"/>
    <x v="1"/>
  </r>
  <r>
    <s v="Bank Robbers-MLV-0.01"/>
    <n v="1059"/>
    <x v="1"/>
    <s v="05"/>
    <s v="09"/>
    <n v="0.01"/>
    <s v="No"/>
    <s v="Null"/>
    <n v="250"/>
    <s v="MLV"/>
    <s v="Stand Alone"/>
    <s v="Upright"/>
    <s v="Belly"/>
    <s v="Bank Robbers"/>
    <n v="8.900000000000001E-2"/>
    <n v="31"/>
    <n v="50157.3"/>
    <n v="40945"/>
    <n v="4665"/>
    <n v="4463.9997000000003"/>
    <s v="None"/>
    <n v="0"/>
    <n v="4665"/>
    <n v="4463.9997000000003"/>
    <x v="1"/>
  </r>
  <r>
    <s v="Bank Robbers-MLV-0.01"/>
    <n v="1060"/>
    <x v="1"/>
    <s v="05"/>
    <s v="10"/>
    <n v="0.01"/>
    <s v="No"/>
    <s v="Null"/>
    <n v="250"/>
    <s v="MLV"/>
    <s v="Stand Alone"/>
    <s v="Upright"/>
    <s v="Belly"/>
    <s v="Bank Robbers"/>
    <n v="8.900000000000001E-2"/>
    <n v="31"/>
    <n v="60258.43"/>
    <n v="56054"/>
    <n v="5658"/>
    <n v="5363.0002700000005"/>
    <s v="None"/>
    <n v="0"/>
    <n v="5658"/>
    <n v="5363.0002700000005"/>
    <x v="1"/>
  </r>
  <r>
    <s v="Poker Deluxe-Poker-0.05"/>
    <n v="1061"/>
    <x v="2"/>
    <s v="01"/>
    <s v="01"/>
    <n v="0.05"/>
    <s v="No"/>
    <s v="Null"/>
    <n v="10"/>
    <s v="Poker"/>
    <s v="No"/>
    <s v="Slant"/>
    <s v="Belly"/>
    <s v="Poker Deluxe"/>
    <n v="2.2499999999999999E-2"/>
    <n v="31"/>
    <n v="297600"/>
    <n v="753418"/>
    <n v="6663"/>
    <n v="6696"/>
    <s v="None"/>
    <n v="0"/>
    <n v="6663"/>
    <n v="6696"/>
    <x v="3"/>
  </r>
  <r>
    <s v="Poker Deluxe-Poker-0.05"/>
    <n v="1062"/>
    <x v="2"/>
    <s v="01"/>
    <s v="02"/>
    <n v="0.05"/>
    <s v="No"/>
    <s v="Null"/>
    <n v="10"/>
    <s v="Poker"/>
    <s v="No"/>
    <s v="Slant"/>
    <s v="Belly"/>
    <s v="Poker Deluxe"/>
    <n v="2.2499999999999999E-2"/>
    <n v="31"/>
    <n v="264533.34999999998"/>
    <n v="881778"/>
    <n v="6111"/>
    <n v="5952.0003749999996"/>
    <s v="None"/>
    <n v="0"/>
    <n v="6111"/>
    <n v="5952.0003749999996"/>
    <x v="3"/>
  </r>
  <r>
    <s v="Poker Deluxe-Poker-0.05"/>
    <n v="1063"/>
    <x v="2"/>
    <s v="01"/>
    <s v="03"/>
    <n v="0.05"/>
    <s v="No"/>
    <s v="Null"/>
    <n v="10"/>
    <s v="Poker"/>
    <s v="No"/>
    <s v="Slant"/>
    <s v="Belly"/>
    <s v="Poker Deluxe"/>
    <n v="2.2499999999999999E-2"/>
    <n v="31"/>
    <n v="272800"/>
    <n v="924746"/>
    <n v="6312"/>
    <n v="6138"/>
    <s v="None"/>
    <n v="0"/>
    <n v="6312"/>
    <n v="6138"/>
    <x v="3"/>
  </r>
  <r>
    <s v="Poker Deluxe-Poker-0.05"/>
    <n v="1064"/>
    <x v="2"/>
    <s v="01"/>
    <s v="04"/>
    <n v="0.05"/>
    <s v="No"/>
    <s v="Null"/>
    <n v="10"/>
    <s v="Poker"/>
    <s v="No"/>
    <s v="Slant"/>
    <s v="Belly"/>
    <s v="Poker Deluxe"/>
    <n v="2.2499999999999999E-2"/>
    <n v="31"/>
    <n v="300355.55"/>
    <n v="760394"/>
    <n v="6724"/>
    <n v="6757.9998749999995"/>
    <s v="None"/>
    <n v="0"/>
    <n v="6724"/>
    <n v="6757.9998749999995"/>
    <x v="3"/>
  </r>
  <r>
    <s v="Poker Deluxe-Poker-0.05"/>
    <n v="1065"/>
    <x v="2"/>
    <s v="01"/>
    <s v="05"/>
    <n v="0.05"/>
    <s v="No"/>
    <s v="Null"/>
    <n v="10"/>
    <s v="Poker"/>
    <s v="No"/>
    <s v="Slant"/>
    <s v="Belly"/>
    <s v="Poker Deluxe"/>
    <n v="2.2499999999999999E-2"/>
    <n v="31"/>
    <n v="296222.2"/>
    <n v="987407"/>
    <n v="6843"/>
    <n v="6664.9994999999999"/>
    <s v="None"/>
    <n v="0"/>
    <n v="6843"/>
    <n v="6664.9994999999999"/>
    <x v="3"/>
  </r>
  <r>
    <s v="Poker Deluxe-Poker-0.05"/>
    <n v="1066"/>
    <x v="2"/>
    <s v="01"/>
    <s v="06"/>
    <n v="0.05"/>
    <s v="No"/>
    <s v="Null"/>
    <n v="10"/>
    <s v="Poker"/>
    <s v="No"/>
    <s v="Slant"/>
    <s v="Belly"/>
    <s v="Poker Deluxe"/>
    <n v="2.2499999999999999E-2"/>
    <n v="31"/>
    <n v="271422.2"/>
    <n v="969365"/>
    <n v="6311"/>
    <n v="6106.9994999999999"/>
    <s v="None"/>
    <n v="0"/>
    <n v="6311"/>
    <n v="6106.9994999999999"/>
    <x v="3"/>
  </r>
  <r>
    <s v="Poker Deluxe-Poker-0.05"/>
    <n v="1067"/>
    <x v="2"/>
    <s v="01"/>
    <s v="07"/>
    <n v="0.05"/>
    <s v="No"/>
    <s v="Null"/>
    <n v="10"/>
    <s v="Poker"/>
    <s v="No"/>
    <s v="Slant"/>
    <s v="Belly"/>
    <s v="Poker Deluxe"/>
    <n v="2.2499999999999999E-2"/>
    <n v="31"/>
    <n v="263155.55"/>
    <n v="809709"/>
    <n v="6030"/>
    <n v="5920.9998749999995"/>
    <s v="None"/>
    <n v="0"/>
    <n v="6030"/>
    <n v="5920.9998749999995"/>
    <x v="3"/>
  </r>
  <r>
    <s v="Poker Deluxe-Poker-0.05"/>
    <n v="1068"/>
    <x v="2"/>
    <s v="01"/>
    <s v="08"/>
    <n v="0.05"/>
    <s v="No"/>
    <s v="Null"/>
    <n v="10"/>
    <s v="Poker"/>
    <s v="No"/>
    <s v="Slant"/>
    <s v="Belly"/>
    <s v="Poker Deluxe"/>
    <n v="2.2499999999999999E-2"/>
    <n v="31"/>
    <n v="311377.8"/>
    <n v="768834"/>
    <n v="6948"/>
    <n v="7006.0004999999992"/>
    <s v="None"/>
    <n v="0"/>
    <n v="6948"/>
    <n v="7006.0004999999992"/>
    <x v="3"/>
  </r>
  <r>
    <s v="Poker Deluxe-Poker-0.05"/>
    <n v="2069"/>
    <x v="1"/>
    <s v="09"/>
    <s v="02"/>
    <n v="0.05"/>
    <s v="No"/>
    <s v="Null"/>
    <n v="10"/>
    <s v="Poker"/>
    <s v="No"/>
    <s v="Upright"/>
    <s v="Belly"/>
    <s v="Poker Deluxe"/>
    <n v="0.02"/>
    <n v="5"/>
    <n v="28250"/>
    <n v="72436"/>
    <n v="563"/>
    <n v="565"/>
    <s v="None"/>
    <n v="0"/>
    <n v="563"/>
    <n v="565"/>
    <x v="4"/>
  </r>
  <r>
    <s v="Poker Deluxe-Poker-0.05"/>
    <n v="2070"/>
    <x v="1"/>
    <s v="09"/>
    <s v="03"/>
    <n v="0.05"/>
    <s v="No"/>
    <s v="Null"/>
    <n v="10"/>
    <s v="Poker"/>
    <s v="No"/>
    <s v="Upright"/>
    <s v="Belly"/>
    <s v="Poker Deluxe"/>
    <n v="0.02"/>
    <n v="5"/>
    <n v="27250"/>
    <n v="90833"/>
    <n v="560"/>
    <n v="545"/>
    <s v="None"/>
    <n v="0"/>
    <n v="560"/>
    <n v="545"/>
    <x v="4"/>
  </r>
  <r>
    <s v="Poker Deluxe-Poker-0.05"/>
    <n v="2071"/>
    <x v="1"/>
    <s v="09"/>
    <s v="09"/>
    <n v="0.05"/>
    <s v="No"/>
    <s v="Null"/>
    <n v="10"/>
    <s v="Poker"/>
    <s v="No"/>
    <s v="Upright"/>
    <s v="Belly"/>
    <s v="Poker Deluxe"/>
    <n v="0.02"/>
    <n v="5"/>
    <n v="27500"/>
    <n v="85938"/>
    <n v="561"/>
    <n v="550"/>
    <s v="None"/>
    <n v="0"/>
    <n v="561"/>
    <n v="550"/>
    <x v="4"/>
  </r>
  <r>
    <s v="Poker Deluxe-Poker-0.05"/>
    <n v="2072"/>
    <x v="1"/>
    <s v="09"/>
    <n v="10"/>
    <n v="0.05"/>
    <s v="No"/>
    <s v="Null"/>
    <n v="10"/>
    <s v="Poker"/>
    <s v="No"/>
    <s v="Upright"/>
    <s v="Belly"/>
    <s v="Poker Deluxe"/>
    <n v="0.02"/>
    <n v="5"/>
    <n v="35500"/>
    <n v="95946"/>
    <n v="712"/>
    <n v="710"/>
    <s v="None"/>
    <n v="0"/>
    <n v="712"/>
    <n v="710"/>
    <x v="4"/>
  </r>
  <r>
    <s v="Poker Deluxe-Poker-0.25"/>
    <n v="1073"/>
    <x v="1"/>
    <s v="09"/>
    <s v="01"/>
    <n v="0.25"/>
    <s v="No"/>
    <s v="Null"/>
    <n v="5"/>
    <s v="Poker"/>
    <s v="No"/>
    <s v="Upright"/>
    <s v="Belly"/>
    <s v="Poker Deluxe"/>
    <n v="1.7500000000000002E-2"/>
    <n v="31"/>
    <n v="256857.25"/>
    <n v="348281"/>
    <n v="4622"/>
    <n v="4495.0018750000008"/>
    <s v="None"/>
    <n v="0"/>
    <n v="4622"/>
    <n v="4495.0018750000008"/>
    <x v="5"/>
  </r>
  <r>
    <s v="Poker Deluxe-Poker-0.25"/>
    <n v="1074"/>
    <x v="1"/>
    <s v="09"/>
    <s v="04"/>
    <n v="0.25"/>
    <s v="No"/>
    <s v="Null"/>
    <n v="5"/>
    <s v="Poker"/>
    <s v="No"/>
    <s v="Upright"/>
    <s v="Belly"/>
    <s v="Poker Deluxe"/>
    <n v="1.7500000000000002E-2"/>
    <n v="31"/>
    <n v="210800"/>
    <n v="219013"/>
    <n v="3683"/>
    <n v="3689.0000000000005"/>
    <s v="None"/>
    <n v="0"/>
    <n v="3683"/>
    <n v="3689.0000000000005"/>
    <x v="5"/>
  </r>
  <r>
    <s v="Poker Deluxe-Poker-0.25"/>
    <n v="1075"/>
    <x v="1"/>
    <s v="09"/>
    <s v="05"/>
    <n v="0.25"/>
    <s v="No"/>
    <s v="Null"/>
    <n v="5"/>
    <s v="Poker"/>
    <s v="No"/>
    <s v="Upright"/>
    <s v="Belly"/>
    <s v="Poker Deluxe"/>
    <n v="1.7500000000000002E-2"/>
    <n v="31"/>
    <n v="262171.5"/>
    <n v="367960"/>
    <n v="4733"/>
    <n v="4588.0012500000003"/>
    <s v="None"/>
    <n v="0"/>
    <n v="4733"/>
    <n v="4588.0012500000003"/>
    <x v="5"/>
  </r>
  <r>
    <s v="Poker Deluxe-Poker-0.25"/>
    <n v="1076"/>
    <x v="1"/>
    <s v="09"/>
    <s v="06"/>
    <n v="0.25"/>
    <s v="No"/>
    <s v="Null"/>
    <n v="5"/>
    <s v="Poker"/>
    <s v="No"/>
    <s v="Upright"/>
    <s v="Belly"/>
    <s v="Poker Deluxe"/>
    <n v="1.7500000000000002E-2"/>
    <n v="31"/>
    <n v="248000"/>
    <n v="354286"/>
    <n v="4485"/>
    <n v="4340"/>
    <s v="None"/>
    <n v="0"/>
    <n v="4485"/>
    <n v="4340"/>
    <x v="5"/>
  </r>
  <r>
    <s v="Poker Deluxe-Poker-0.25"/>
    <n v="1077"/>
    <x v="1"/>
    <s v="09"/>
    <s v="07"/>
    <n v="0.25"/>
    <s v="No"/>
    <s v="Null"/>
    <n v="5"/>
    <s v="Poker"/>
    <s v="No"/>
    <s v="Upright"/>
    <s v="Belly"/>
    <s v="Poker Deluxe"/>
    <n v="1.7500000000000002E-2"/>
    <n v="31"/>
    <n v="203714.25"/>
    <n v="211651"/>
    <n v="3559"/>
    <n v="3564.9993750000003"/>
    <s v="None"/>
    <n v="0"/>
    <n v="3559"/>
    <n v="3564.9993750000003"/>
    <x v="5"/>
  </r>
  <r>
    <s v="Poker Deluxe-Poker-0.25"/>
    <n v="1078"/>
    <x v="1"/>
    <s v="09"/>
    <s v="08"/>
    <n v="0.25"/>
    <s v="No"/>
    <s v="Null"/>
    <n v="5"/>
    <s v="Poker"/>
    <s v="No"/>
    <s v="Upright"/>
    <s v="Belly"/>
    <s v="Poker Deluxe"/>
    <n v="1.7500000000000002E-2"/>
    <n v="31"/>
    <n v="196628.5"/>
    <n v="238338"/>
    <n v="3498"/>
    <n v="3440.9987500000002"/>
    <s v="None"/>
    <n v="0"/>
    <n v="3498"/>
    <n v="3440.9987500000002"/>
    <x v="5"/>
  </r>
  <r>
    <s v="Sleepy 7's-Reels-0.25"/>
    <n v="2079"/>
    <x v="2"/>
    <s v="07"/>
    <s v="01"/>
    <n v="0.25"/>
    <s v="No"/>
    <s v="Null"/>
    <n v="3"/>
    <s v="Reels"/>
    <s v="No"/>
    <s v="Upright"/>
    <s v="Belly"/>
    <s v="Sleepy 7's"/>
    <n v="0.06"/>
    <n v="20"/>
    <n v="83666.75"/>
    <n v="128225"/>
    <n v="4928"/>
    <n v="5020.0050000000001"/>
    <s v="None"/>
    <n v="0"/>
    <n v="4928"/>
    <n v="5020.0050000000001"/>
    <x v="6"/>
  </r>
  <r>
    <s v="Sleepy 7's-Reels-0.25"/>
    <n v="2080"/>
    <x v="2"/>
    <s v="07"/>
    <s v="03"/>
    <n v="0.25"/>
    <s v="No"/>
    <s v="Null"/>
    <n v="3"/>
    <s v="Reels"/>
    <s v="No"/>
    <s v="Upright"/>
    <s v="Belly"/>
    <s v="Sleepy 7's"/>
    <n v="6.5000000000000002E-2"/>
    <n v="20"/>
    <n v="77538.5"/>
    <n v="139709"/>
    <n v="5057"/>
    <n v="5040.0025000000005"/>
    <s v="None"/>
    <n v="0"/>
    <n v="5057"/>
    <n v="5040.0025000000005"/>
    <x v="6"/>
  </r>
  <r>
    <s v="Sleepy 7's-Reels-0.25"/>
    <n v="2081"/>
    <x v="2"/>
    <s v="07"/>
    <s v="04"/>
    <n v="0.25"/>
    <s v="No"/>
    <s v="Null"/>
    <n v="3"/>
    <s v="Reels"/>
    <s v="No"/>
    <s v="Upright"/>
    <s v="Belly"/>
    <s v="Sleepy 7's"/>
    <n v="0.06"/>
    <n v="20"/>
    <n v="84666.75"/>
    <n v="141111"/>
    <n v="5046"/>
    <n v="5080.0050000000001"/>
    <s v="None"/>
    <n v="0"/>
    <n v="5046"/>
    <n v="5080.0050000000001"/>
    <x v="6"/>
  </r>
  <r>
    <s v="Sleepy 7's-Reels-0.25"/>
    <n v="2082"/>
    <x v="2"/>
    <s v="07"/>
    <s v="06"/>
    <n v="0.25"/>
    <s v="No"/>
    <s v="Null"/>
    <n v="3"/>
    <s v="Reels"/>
    <s v="No"/>
    <s v="Upright"/>
    <s v="Belly"/>
    <s v="Sleepy 7's"/>
    <n v="6.5000000000000002E-2"/>
    <n v="20"/>
    <n v="78461.5"/>
    <n v="121646"/>
    <n v="5015"/>
    <n v="5099.9975000000004"/>
    <s v="None"/>
    <n v="0"/>
    <n v="5015"/>
    <n v="5099.9975000000004"/>
    <x v="6"/>
  </r>
  <r>
    <s v="Smokin 7's-Reels-0.25"/>
    <n v="1083"/>
    <x v="2"/>
    <s v="08"/>
    <s v="01"/>
    <n v="0.25"/>
    <s v="No"/>
    <s v="Null"/>
    <n v="3"/>
    <s v="Reels"/>
    <s v="No"/>
    <s v="Upright"/>
    <s v="Belly"/>
    <s v="Smokin 7's"/>
    <n v="6.5000000000000002E-2"/>
    <n v="31"/>
    <n v="114461.5"/>
    <n v="299246"/>
    <n v="7750"/>
    <n v="7439.9975000000004"/>
    <s v="None"/>
    <n v="0"/>
    <n v="7750"/>
    <n v="7439.9975000000004"/>
    <x v="6"/>
  </r>
  <r>
    <s v="Insane 7s-Reels-0.25"/>
    <n v="1084"/>
    <x v="2"/>
    <s v="08"/>
    <s v="02"/>
    <n v="0.25"/>
    <s v="No"/>
    <s v="Null"/>
    <n v="3"/>
    <s v="Reels"/>
    <s v="No"/>
    <s v="Upright"/>
    <s v="Belly"/>
    <s v="Insane 7s"/>
    <n v="0.06"/>
    <n v="31"/>
    <n v="127616.75"/>
    <n v="278944"/>
    <n v="7848"/>
    <n v="7657.0050000000001"/>
    <s v="None"/>
    <n v="0"/>
    <n v="7848"/>
    <n v="7657.0050000000001"/>
    <x v="6"/>
  </r>
  <r>
    <s v="Insane 7s-Reels-0.25"/>
    <n v="1085"/>
    <x v="2"/>
    <s v="08"/>
    <s v="03"/>
    <n v="0.25"/>
    <s v="No"/>
    <s v="Null"/>
    <n v="3"/>
    <s v="Reels"/>
    <s v="No"/>
    <s v="Upright"/>
    <s v="Belly"/>
    <s v="Insane 7s"/>
    <n v="6.5000000000000002E-2"/>
    <n v="31"/>
    <n v="116846.25"/>
    <n v="268612"/>
    <n v="7823"/>
    <n v="7595.0062500000004"/>
    <s v="None"/>
    <n v="0"/>
    <n v="7823"/>
    <n v="7595.0062500000004"/>
    <x v="6"/>
  </r>
  <r>
    <s v="Insane 7s-Reels-0.25"/>
    <n v="1086"/>
    <x v="2"/>
    <s v="08"/>
    <s v="04"/>
    <n v="0.25"/>
    <s v="No"/>
    <s v="Null"/>
    <n v="3"/>
    <s v="Reels"/>
    <s v="No"/>
    <s v="Upright"/>
    <s v="Belly"/>
    <s v="Insane 7s"/>
    <n v="0.06"/>
    <n v="31"/>
    <n v="122966.75"/>
    <n v="264445"/>
    <n v="7550"/>
    <n v="7378.0050000000001"/>
    <s v="None"/>
    <n v="0"/>
    <n v="7550"/>
    <n v="7378.0050000000001"/>
    <x v="6"/>
  </r>
  <r>
    <s v="Insane 7s-Reels-0.25"/>
    <n v="1087"/>
    <x v="2"/>
    <s v="08"/>
    <s v="05"/>
    <n v="0.25"/>
    <s v="No"/>
    <s v="Null"/>
    <n v="3"/>
    <s v="Reels"/>
    <s v="No"/>
    <s v="Upright"/>
    <s v="Belly"/>
    <s v="Insane 7s"/>
    <n v="6.5000000000000002E-2"/>
    <n v="31"/>
    <n v="113507.75"/>
    <n v="236474"/>
    <n v="7526"/>
    <n v="7378.0037499999999"/>
    <s v="None"/>
    <n v="0"/>
    <n v="7526"/>
    <n v="7378.0037499999999"/>
    <x v="6"/>
  </r>
  <r>
    <s v="Insane 7s-Reels-1"/>
    <n v="1088"/>
    <x v="0"/>
    <s v="07"/>
    <s v="01"/>
    <n v="1"/>
    <s v="No"/>
    <s v="Null"/>
    <n v="3"/>
    <s v="Reels"/>
    <s v="Stand Alone"/>
    <s v="Upright"/>
    <s v="Belly"/>
    <s v="Insane 7s"/>
    <n v="2.8000000000000001E-2"/>
    <n v="31"/>
    <n v="249107"/>
    <n v="131803"/>
    <n v="7126"/>
    <n v="6974.9960000000001"/>
    <s v="None"/>
    <n v="0"/>
    <n v="7126"/>
    <n v="6974.9960000000001"/>
    <x v="7"/>
  </r>
  <r>
    <s v="Insane 7s-Reels-1"/>
    <n v="1089"/>
    <x v="0"/>
    <s v="07"/>
    <s v="04"/>
    <n v="1"/>
    <s v="No"/>
    <s v="Null"/>
    <n v="3"/>
    <s v="Reels"/>
    <s v="Stand Alone"/>
    <s v="Upright"/>
    <s v="Belly"/>
    <s v="Insane 7s"/>
    <n v="2.8000000000000001E-2"/>
    <n v="31"/>
    <n v="243571"/>
    <n v="126860"/>
    <n v="6956"/>
    <n v="6819.9880000000003"/>
    <s v="None"/>
    <n v="0"/>
    <n v="6956"/>
    <n v="6819.9880000000003"/>
    <x v="7"/>
  </r>
  <r>
    <s v="Insane 7s-Reels-1"/>
    <n v="1090"/>
    <x v="0"/>
    <s v="08"/>
    <s v="01"/>
    <n v="1"/>
    <s v="No"/>
    <s v="Null"/>
    <n v="3"/>
    <s v="Reels"/>
    <s v="Stand Alone"/>
    <s v="Upright"/>
    <s v="Belly"/>
    <s v="Insane 7s"/>
    <n v="2.8000000000000001E-2"/>
    <n v="31"/>
    <n v="280107"/>
    <n v="119704"/>
    <n v="7817"/>
    <n v="7842.9960000000001"/>
    <s v="None"/>
    <n v="0"/>
    <n v="7817"/>
    <n v="7842.9960000000001"/>
    <x v="7"/>
  </r>
  <r>
    <s v="Insane 7s-Reels-1"/>
    <n v="1091"/>
    <x v="0"/>
    <s v="08"/>
    <s v="04"/>
    <n v="1"/>
    <s v="No"/>
    <s v="Null"/>
    <n v="3"/>
    <s v="Reels"/>
    <s v="Stand Alone"/>
    <s v="Upright"/>
    <s v="Belly"/>
    <s v="Insane 7s"/>
    <n v="2.8000000000000001E-2"/>
    <n v="31"/>
    <n v="255750"/>
    <n v="115203"/>
    <n v="7185"/>
    <n v="7161"/>
    <s v="None"/>
    <n v="0"/>
    <n v="7185"/>
    <n v="7161"/>
    <x v="7"/>
  </r>
  <r>
    <s v="Insane 7s-Reels-1"/>
    <n v="1092"/>
    <x v="0"/>
    <s v="08"/>
    <s v="07"/>
    <n v="1"/>
    <s v="No"/>
    <s v="Null"/>
    <n v="3"/>
    <s v="Reels"/>
    <s v="Stand Alone"/>
    <s v="Upright"/>
    <s v="Belly"/>
    <s v="Insane 7s"/>
    <n v="2.8000000000000001E-2"/>
    <n v="31"/>
    <n v="272357"/>
    <n v="171294"/>
    <n v="7918"/>
    <n v="7625.9960000000001"/>
    <s v="None"/>
    <n v="0"/>
    <n v="7918"/>
    <n v="7625.9960000000001"/>
    <x v="7"/>
  </r>
  <r>
    <s v="Insane 7s-Reels-1"/>
    <n v="1093"/>
    <x v="0"/>
    <s v="08"/>
    <s v="10"/>
    <n v="1"/>
    <s v="No"/>
    <s v="Null"/>
    <n v="3"/>
    <s v="Reels"/>
    <s v="Stand Alone"/>
    <s v="Upright"/>
    <s v="Belly"/>
    <s v="Insane 7s"/>
    <n v="2.8000000000000001E-2"/>
    <n v="31"/>
    <n v="252429"/>
    <n v="106510"/>
    <n v="7033"/>
    <n v="7068.0119999999997"/>
    <s v="None"/>
    <n v="0"/>
    <n v="7033"/>
    <n v="7068.0119999999997"/>
    <x v="7"/>
  </r>
  <r>
    <s v="Ultra Triple Double 7's Deluxe-Reels-1"/>
    <n v="1094"/>
    <x v="0"/>
    <s v="07"/>
    <s v="03"/>
    <n v="1"/>
    <s v="No"/>
    <s v="Null"/>
    <n v="3"/>
    <s v="Reels"/>
    <s v="Stand Alone"/>
    <s v="Upright"/>
    <s v="Belly"/>
    <s v="Ultra Triple Double 7's Deluxe"/>
    <n v="2.8500000000000001E-2"/>
    <n v="31"/>
    <n v="240386"/>
    <n v="97718"/>
    <n v="6782"/>
    <n v="6851.0010000000002"/>
    <s v="None"/>
    <n v="0"/>
    <n v="6782"/>
    <n v="6851.0010000000002"/>
    <x v="7"/>
  </r>
  <r>
    <s v="Ultra Triple Double 7's Deluxe-Reels-1"/>
    <n v="1095"/>
    <x v="0"/>
    <s v="07"/>
    <s v="06"/>
    <n v="1"/>
    <s v="No"/>
    <s v="Null"/>
    <n v="3"/>
    <s v="Reels"/>
    <s v="Stand Alone"/>
    <s v="Upright"/>
    <s v="Belly"/>
    <s v="Ultra Triple Double 7's Deluxe"/>
    <n v="2.8500000000000001E-2"/>
    <n v="31"/>
    <n v="238211"/>
    <n v="120309"/>
    <n v="6902"/>
    <n v="6789.0135"/>
    <s v="None"/>
    <n v="0"/>
    <n v="6902"/>
    <n v="6789.0135"/>
    <x v="7"/>
  </r>
  <r>
    <s v="Ultra Triple Double 7's Deluxe-Reels-1"/>
    <n v="1096"/>
    <x v="0"/>
    <s v="08"/>
    <s v="03"/>
    <n v="1"/>
    <s v="No"/>
    <s v="Null"/>
    <n v="3"/>
    <s v="Reels"/>
    <s v="Stand Alone"/>
    <s v="Upright"/>
    <s v="Belly"/>
    <s v="Ultra Triple Double 7's Deluxe"/>
    <n v="2.8500000000000001E-2"/>
    <n v="31"/>
    <n v="243649"/>
    <n v="147666"/>
    <n v="7187"/>
    <n v="6943.9965000000002"/>
    <s v="None"/>
    <n v="0"/>
    <n v="7187"/>
    <n v="6943.9965000000002"/>
    <x v="7"/>
  </r>
  <r>
    <s v="Ultra Triple Double 7's Deluxe-Reels-1"/>
    <n v="1097"/>
    <x v="0"/>
    <s v="08"/>
    <s v="06"/>
    <n v="1"/>
    <s v="No"/>
    <s v="Null"/>
    <n v="3"/>
    <s v="Reels"/>
    <s v="Stand Alone"/>
    <s v="Upright"/>
    <s v="Belly"/>
    <s v="Ultra Triple Double 7's Deluxe"/>
    <n v="2.8500000000000001E-2"/>
    <n v="31"/>
    <n v="269754"/>
    <n v="169657"/>
    <n v="7983"/>
    <n v="7687.9890000000005"/>
    <s v="None"/>
    <n v="0"/>
    <n v="7983"/>
    <n v="7687.9890000000005"/>
    <x v="7"/>
  </r>
  <r>
    <s v="Ultra Triple Double 7's Deluxe-Reels-1"/>
    <n v="1098"/>
    <x v="0"/>
    <s v="08"/>
    <s v="09"/>
    <n v="1"/>
    <s v="No"/>
    <s v="Null"/>
    <n v="3"/>
    <s v="Reels"/>
    <s v="Stand Alone"/>
    <s v="Upright"/>
    <s v="Belly"/>
    <s v="Ultra Triple Double 7's Deluxe"/>
    <n v="2.8500000000000001E-2"/>
    <n v="31"/>
    <n v="244737"/>
    <n v="105947"/>
    <n v="6963"/>
    <n v="6975.0045"/>
    <s v="None"/>
    <n v="0"/>
    <n v="6963"/>
    <n v="6975.0045"/>
    <x v="7"/>
  </r>
  <r>
    <s v="Ultra Triple Double 7's Deluxe-Reels-1"/>
    <n v="1099"/>
    <x v="0"/>
    <s v="08"/>
    <s v="12"/>
    <n v="1"/>
    <s v="No"/>
    <s v="Null"/>
    <n v="3"/>
    <s v="Reels"/>
    <s v="Stand Alone"/>
    <s v="Upright"/>
    <s v="Belly"/>
    <s v="Ultra Triple Double 7's Deluxe"/>
    <n v="2.8500000000000001E-2"/>
    <n v="31"/>
    <n v="278456"/>
    <n v="140634"/>
    <n v="8068"/>
    <n v="7935.9960000000001"/>
    <s v="None"/>
    <n v="0"/>
    <n v="8068"/>
    <n v="7935.9960000000001"/>
    <x v="7"/>
  </r>
  <r>
    <s v="Smokin 7s-Reels-1"/>
    <n v="1100"/>
    <x v="0"/>
    <s v="07"/>
    <s v="02"/>
    <n v="1"/>
    <s v="No"/>
    <s v="Null"/>
    <n v="3"/>
    <s v="Reels"/>
    <s v="Stand Alone"/>
    <s v="Upright"/>
    <s v="Belly"/>
    <s v="Smokin 7s"/>
    <n v="2.9000000000000001E-2"/>
    <n v="31"/>
    <n v="716207"/>
    <n v="426314"/>
    <n v="5366"/>
    <n v="20770.003000000001"/>
    <s v="None"/>
    <n v="0"/>
    <n v="5366"/>
    <n v="20770.003000000001"/>
    <x v="7"/>
  </r>
  <r>
    <s v="Smokin 7s-Reels-1"/>
    <n v="1101"/>
    <x v="0"/>
    <s v="07"/>
    <s v="05"/>
    <n v="1"/>
    <s v="No"/>
    <s v="Null"/>
    <n v="3"/>
    <s v="Reels"/>
    <s v="Stand Alone"/>
    <s v="Upright"/>
    <s v="Belly"/>
    <s v="Smokin 7s"/>
    <n v="2.9000000000000001E-2"/>
    <n v="31"/>
    <n v="189207"/>
    <n v="88830"/>
    <n v="5533"/>
    <n v="5487.0030000000006"/>
    <s v="None"/>
    <n v="0"/>
    <n v="5533"/>
    <n v="5487.0030000000006"/>
    <x v="7"/>
  </r>
  <r>
    <s v="Smokin 7s-Reels-1"/>
    <n v="1102"/>
    <x v="0"/>
    <s v="08"/>
    <s v="02"/>
    <n v="1"/>
    <s v="No"/>
    <s v="Null"/>
    <n v="3"/>
    <s v="Reels"/>
    <s v="Stand Alone"/>
    <s v="Upright"/>
    <s v="Belly"/>
    <s v="Smokin 7s"/>
    <n v="2.9000000000000001E-2"/>
    <n v="31"/>
    <n v="210586"/>
    <n v="92362"/>
    <n v="6107"/>
    <n v="6106.9940000000006"/>
    <s v="None"/>
    <n v="0"/>
    <n v="6107"/>
    <n v="6106.9940000000006"/>
    <x v="7"/>
  </r>
  <r>
    <s v="Smokin 7s-Reels-1"/>
    <n v="1103"/>
    <x v="0"/>
    <s v="08"/>
    <s v="05"/>
    <n v="1"/>
    <s v="No"/>
    <s v="Null"/>
    <n v="3"/>
    <s v="Reels"/>
    <s v="Stand Alone"/>
    <s v="Upright"/>
    <s v="Belly"/>
    <s v="Smokin 7s"/>
    <n v="2.9000000000000001E-2"/>
    <n v="31"/>
    <n v="217000"/>
    <n v="90417"/>
    <n v="6251"/>
    <n v="6293"/>
    <s v="None"/>
    <n v="0"/>
    <n v="6251"/>
    <n v="6293"/>
    <x v="7"/>
  </r>
  <r>
    <s v="Smokin 7s-Reels-1"/>
    <n v="1104"/>
    <x v="0"/>
    <s v="08"/>
    <s v="08"/>
    <n v="1"/>
    <s v="No"/>
    <s v="Null"/>
    <n v="3"/>
    <s v="Reels"/>
    <s v="Stand Alone"/>
    <s v="Upright"/>
    <s v="Belly"/>
    <s v="Smokin 7s"/>
    <n v="2.9000000000000001E-2"/>
    <n v="31"/>
    <n v="210586"/>
    <n v="116992"/>
    <n v="6270"/>
    <n v="6106.9940000000006"/>
    <s v="None"/>
    <n v="0"/>
    <n v="6270"/>
    <n v="6106.9940000000006"/>
    <x v="7"/>
  </r>
  <r>
    <s v="Smokin 7s-Reels-1"/>
    <n v="1105"/>
    <x v="0"/>
    <s v="08"/>
    <s v="11"/>
    <n v="1"/>
    <s v="No"/>
    <s v="Null"/>
    <n v="3"/>
    <s v="Reels"/>
    <s v="Stand Alone"/>
    <s v="Upright"/>
    <s v="Belly"/>
    <s v="Smokin 7s"/>
    <n v="2.9000000000000001E-2"/>
    <n v="31"/>
    <n v="214862"/>
    <n v="98111"/>
    <n v="6262"/>
    <n v="6230.9980000000005"/>
    <s v="None"/>
    <n v="0"/>
    <n v="6262"/>
    <n v="6230.9980000000005"/>
    <x v="7"/>
  </r>
  <r>
    <s v="Super Sleepy 7's-Reels-0.25"/>
    <n v="2106"/>
    <x v="2"/>
    <s v="07"/>
    <s v="02"/>
    <n v="0.25"/>
    <s v="No"/>
    <s v="Null"/>
    <n v="3"/>
    <s v="Reels"/>
    <s v="No"/>
    <s v="Upright"/>
    <s v="Belly"/>
    <s v="Super Sleepy 7's"/>
    <n v="6.5000000000000002E-2"/>
    <n v="20"/>
    <n v="68000"/>
    <n v="137374"/>
    <n v="4494"/>
    <n v="4420"/>
    <s v="None"/>
    <n v="0"/>
    <n v="4494"/>
    <n v="4420"/>
    <x v="6"/>
  </r>
  <r>
    <s v="Super Sleepy 7's-Reels-0.25"/>
    <n v="2107"/>
    <x v="2"/>
    <s v="07"/>
    <s v="05"/>
    <n v="0.25"/>
    <s v="No"/>
    <s v="Null"/>
    <n v="3"/>
    <s v="Reels"/>
    <s v="No"/>
    <s v="Upright"/>
    <s v="Belly"/>
    <s v="Super Sleepy 7's"/>
    <n v="0.06"/>
    <n v="20"/>
    <n v="73666.75"/>
    <n v="134551"/>
    <n v="4442"/>
    <n v="4420.0050000000001"/>
    <s v="None"/>
    <n v="0"/>
    <n v="4442"/>
    <n v="4420.0050000000001"/>
    <x v="6"/>
  </r>
  <r>
    <s v="Butterfly Temple-MLV-0.01"/>
    <n v="1108"/>
    <x v="2"/>
    <s v="03"/>
    <s v="01"/>
    <n v="0.01"/>
    <s v="No"/>
    <s v="Null"/>
    <n v="200"/>
    <s v="MLV"/>
    <s v="No"/>
    <s v="Upright"/>
    <s v="Kyoto"/>
    <s v="Butterfly Temple"/>
    <n v="7.0000000000000007E-2"/>
    <n v="31"/>
    <n v="106285.71"/>
    <n v="94898"/>
    <n v="7688"/>
    <n v="7439.9997000000012"/>
    <s v="None"/>
    <n v="0"/>
    <n v="7688"/>
    <n v="7439.9997000000012"/>
    <x v="2"/>
  </r>
  <r>
    <s v="Butterfly Temple-MLV-0.01"/>
    <n v="1109"/>
    <x v="2"/>
    <s v="03"/>
    <s v="02"/>
    <n v="0.01"/>
    <s v="No"/>
    <s v="Null"/>
    <n v="200"/>
    <s v="MLV"/>
    <s v="No"/>
    <s v="Upright"/>
    <s v="Kyoto"/>
    <s v="Butterfly Temple"/>
    <n v="7.0000000000000007E-2"/>
    <n v="31"/>
    <n v="94328.57"/>
    <n v="79939"/>
    <n v="6790"/>
    <n v="6602.9999000000007"/>
    <s v="None"/>
    <n v="0"/>
    <n v="6790"/>
    <n v="6602.9999000000007"/>
    <x v="2"/>
  </r>
  <r>
    <s v="Butterfly Temple-MLV-0.01"/>
    <n v="1110"/>
    <x v="0"/>
    <s v="05"/>
    <s v="02"/>
    <n v="0.01"/>
    <s v="No"/>
    <s v="Null"/>
    <n v="200"/>
    <s v="MLV"/>
    <s v="Stand Alone"/>
    <s v="Upright"/>
    <s v="Kyoto"/>
    <s v="Butterfly Temple"/>
    <n v="7.0000000000000007E-2"/>
    <n v="31"/>
    <n v="93885.71"/>
    <n v="82356"/>
    <n v="6780"/>
    <n v="6571.9997000000012"/>
    <s v="None"/>
    <n v="0"/>
    <n v="6780"/>
    <n v="6571.9997000000012"/>
    <x v="8"/>
  </r>
  <r>
    <s v="Circle of Fortune-Reels-0.25"/>
    <n v="2111"/>
    <x v="0"/>
    <s v="02"/>
    <s v="01"/>
    <n v="0.25"/>
    <s v="No"/>
    <s v="Null"/>
    <n v="3"/>
    <s v="Reels"/>
    <s v="Stand Alone"/>
    <s v="Upright"/>
    <s v="YGT"/>
    <s v="Circle of Fortune"/>
    <n v="4.8500000000000001E-2"/>
    <n v="10"/>
    <n v="54226.75"/>
    <n v="114766"/>
    <n v="5374"/>
    <n v="2629.9973749999999"/>
    <s v="Coin-In"/>
    <n v="542.26750000000004"/>
    <n v="4831.7325000000001"/>
    <n v="2087.729875"/>
    <x v="9"/>
  </r>
  <r>
    <s v="Circle of Dreams-Reels-0.25"/>
    <n v="2112"/>
    <x v="0"/>
    <s v="02"/>
    <s v="02"/>
    <n v="0.25"/>
    <s v="No"/>
    <s v="Null"/>
    <n v="3"/>
    <s v="Reels"/>
    <s v="Stand Alone"/>
    <s v="Upright"/>
    <s v="YGT"/>
    <s v="Circle of Dreams"/>
    <n v="4.8500000000000001E-2"/>
    <n v="10"/>
    <n v="40206.25"/>
    <n v="87883"/>
    <n v="1999"/>
    <n v="1950.003125"/>
    <s v="Coin-In"/>
    <n v="402.0625"/>
    <n v="1596.9375"/>
    <n v="1547.940625"/>
    <x v="9"/>
  </r>
  <r>
    <s v="Circle of Cash-Reels-0.25"/>
    <n v="2113"/>
    <x v="1"/>
    <s v="01"/>
    <s v="04"/>
    <n v="0.25"/>
    <s v="No"/>
    <s v="Null"/>
    <n v="3"/>
    <s v="Reels"/>
    <s v="Stand Alone"/>
    <s v="Upright"/>
    <s v="YGT"/>
    <s v="Circle of Cash"/>
    <n v="4.8500000000000001E-2"/>
    <n v="10"/>
    <n v="36082.5"/>
    <n v="104587"/>
    <n v="1838"/>
    <n v="1750.00125"/>
    <s v="Coin-In"/>
    <n v="360.82499999999999"/>
    <n v="1477.175"/>
    <n v="1389.17625"/>
    <x v="10"/>
  </r>
  <r>
    <s v="Circle of Winners-Reels-0.25"/>
    <n v="2114"/>
    <x v="0"/>
    <s v="02"/>
    <s v="03"/>
    <n v="0.25"/>
    <s v="No"/>
    <s v="Null"/>
    <n v="3"/>
    <s v="Reels"/>
    <s v="Stand Alone"/>
    <s v="Upright"/>
    <s v="YGT"/>
    <s v="Circle of Winners"/>
    <n v="4.8500000000000001E-2"/>
    <n v="10"/>
    <n v="43711.25"/>
    <n v="105967"/>
    <n v="2194"/>
    <n v="2119.995625"/>
    <s v="Coin-In"/>
    <n v="437.11250000000001"/>
    <n v="1756.8875"/>
    <n v="1682.8831250000001"/>
    <x v="9"/>
  </r>
  <r>
    <s v="Circle of Fortune-Reels-0.25"/>
    <n v="2115"/>
    <x v="0"/>
    <s v="02"/>
    <s v="04"/>
    <n v="0.25"/>
    <s v="No"/>
    <s v="Null"/>
    <n v="3"/>
    <s v="Reels"/>
    <s v="Stand Alone"/>
    <s v="Upright"/>
    <s v="YGT"/>
    <s v="Circle of Fortune"/>
    <n v="4.8500000000000001E-2"/>
    <n v="10"/>
    <n v="50103"/>
    <n v="92783"/>
    <n v="4892"/>
    <n v="2429.9955"/>
    <s v="Coin-In"/>
    <n v="501.03000000000003"/>
    <n v="4390.97"/>
    <n v="1928.9655"/>
    <x v="9"/>
  </r>
  <r>
    <s v="Circle of Dreams-Reels-0.25"/>
    <n v="2116"/>
    <x v="0"/>
    <s v="02"/>
    <s v="05"/>
    <n v="0.25"/>
    <s v="No"/>
    <s v="Null"/>
    <n v="3"/>
    <s v="Reels"/>
    <s v="Stand Alone"/>
    <s v="Upright"/>
    <s v="YGT"/>
    <s v="Circle of Dreams"/>
    <n v="4.8500000000000001E-2"/>
    <n v="10"/>
    <n v="41649.5"/>
    <n v="113332"/>
    <n v="2111"/>
    <n v="2020.0007500000002"/>
    <s v="Coin-In"/>
    <n v="416.495"/>
    <n v="1694.5050000000001"/>
    <n v="1603.5057500000003"/>
    <x v="9"/>
  </r>
  <r>
    <s v="Circle of Cash-Reels-0.25"/>
    <n v="2117"/>
    <x v="1"/>
    <s v="01"/>
    <s v="06"/>
    <n v="0.25"/>
    <s v="No"/>
    <s v="Null"/>
    <n v="3"/>
    <s v="Reels"/>
    <s v="Stand Alone"/>
    <s v="Upright"/>
    <s v="YGT"/>
    <s v="Circle of Cash"/>
    <n v="4.8500000000000001E-2"/>
    <n v="10"/>
    <n v="36082.5"/>
    <n v="126605"/>
    <n v="1861"/>
    <n v="1750.00125"/>
    <s v="Coin-In"/>
    <n v="360.82499999999999"/>
    <n v="1500.175"/>
    <n v="1389.17625"/>
    <x v="10"/>
  </r>
  <r>
    <s v="Circle of Winners-Reels-0.25"/>
    <n v="2118"/>
    <x v="0"/>
    <s v="02"/>
    <s v="06"/>
    <n v="0.25"/>
    <s v="No"/>
    <s v="Null"/>
    <n v="3"/>
    <s v="Reels"/>
    <s v="Stand Alone"/>
    <s v="Upright"/>
    <s v="YGT"/>
    <s v="Circle of Winners"/>
    <n v="4.8500000000000001E-2"/>
    <n v="10"/>
    <n v="51134"/>
    <n v="121748"/>
    <n v="5125"/>
    <n v="2479.9990000000003"/>
    <s v="Coin-In"/>
    <n v="511.34000000000003"/>
    <n v="4613.66"/>
    <n v="1968.6590000000001"/>
    <x v="9"/>
  </r>
  <r>
    <s v="Circle of Fortune-Reels-0.25"/>
    <n v="1119"/>
    <x v="1"/>
    <s v="01"/>
    <s v="01"/>
    <n v="0.25"/>
    <s v="No"/>
    <s v="Null"/>
    <n v="3"/>
    <s v="Reels"/>
    <s v="Stand Alone"/>
    <s v="Slant"/>
    <s v="YGT"/>
    <s v="Circle of Fortune"/>
    <n v="4.36E-2"/>
    <n v="31"/>
    <n v="157844"/>
    <n v="309498"/>
    <n v="6974"/>
    <n v="6881.9984000000004"/>
    <s v="None"/>
    <n v="1578.44"/>
    <n v="5395.5599999999995"/>
    <n v="5303.5583999999999"/>
    <x v="10"/>
  </r>
  <r>
    <s v="Circle of Dreams-Reels-0.25"/>
    <n v="1120"/>
    <x v="1"/>
    <s v="01"/>
    <s v="02"/>
    <n v="0.25"/>
    <s v="No"/>
    <s v="Null"/>
    <n v="3"/>
    <s v="Reels"/>
    <s v="Stand Alone"/>
    <s v="Slant"/>
    <s v="YGT"/>
    <s v="Circle of Dreams"/>
    <n v="4.36E-2"/>
    <n v="31"/>
    <n v="112339.5"/>
    <n v="325622"/>
    <n v="5143"/>
    <n v="4898.0021999999999"/>
    <s v="Coin-In"/>
    <n v="1123.395"/>
    <n v="4019.605"/>
    <n v="3774.6071999999999"/>
    <x v="10"/>
  </r>
  <r>
    <s v="Circle of Cash-Reels-0.25"/>
    <n v="1121"/>
    <x v="1"/>
    <s v="01"/>
    <s v="03"/>
    <n v="0.25"/>
    <s v="No"/>
    <s v="Null"/>
    <n v="3"/>
    <s v="Reels"/>
    <s v="Stand Alone"/>
    <s v="Slant"/>
    <s v="YGT"/>
    <s v="Circle of Cash"/>
    <n v="4.36E-2"/>
    <n v="31"/>
    <n v="126559.75"/>
    <n v="312493"/>
    <n v="5720"/>
    <n v="5518.0051000000003"/>
    <s v="Coin-In"/>
    <n v="1265.5975000000001"/>
    <n v="4454.4025000000001"/>
    <n v="4252.4076000000005"/>
    <x v="10"/>
  </r>
  <r>
    <s v="Circle of Winners-Reels-0.25"/>
    <n v="1122"/>
    <x v="1"/>
    <s v="01"/>
    <s v="05"/>
    <n v="0.25"/>
    <s v="No"/>
    <s v="Null"/>
    <n v="3"/>
    <s v="Reels"/>
    <s v="Stand Alone"/>
    <s v="Slant"/>
    <s v="YGT"/>
    <s v="Circle of Winners"/>
    <n v="4.36E-2"/>
    <n v="31"/>
    <n v="122293.5"/>
    <n v="339704"/>
    <n v="5581"/>
    <n v="5331.9966000000004"/>
    <s v="Coin-In"/>
    <n v="1222.9349999999999"/>
    <n v="4358.0650000000005"/>
    <n v="4109.0616000000009"/>
    <x v="10"/>
  </r>
  <r>
    <s v="Crouching Tiger-MLV-0.01"/>
    <n v="1123"/>
    <x v="2"/>
    <s v="03"/>
    <s v="03"/>
    <n v="0.01"/>
    <s v="No"/>
    <s v="Null"/>
    <n v="200"/>
    <s v="MLV"/>
    <s v="No"/>
    <s v="Upright"/>
    <s v="Kyoto"/>
    <s v="Crouching Tiger"/>
    <n v="7.0000000000000007E-2"/>
    <n v="31"/>
    <n v="95214.29"/>
    <n v="68010"/>
    <n v="6732"/>
    <n v="6665.0003000000006"/>
    <s v="None"/>
    <n v="0"/>
    <n v="6732"/>
    <n v="6665.0003000000006"/>
    <x v="2"/>
  </r>
  <r>
    <s v="Crouching Tiger-MLV-0.01"/>
    <n v="1124"/>
    <x v="2"/>
    <s v="03"/>
    <s v="04"/>
    <n v="0.01"/>
    <s v="No"/>
    <s v="Null"/>
    <n v="200"/>
    <s v="MLV"/>
    <s v="No"/>
    <s v="Upright"/>
    <s v="Kyoto"/>
    <s v="Crouching Tiger"/>
    <n v="7.0000000000000007E-2"/>
    <n v="31"/>
    <n v="111157.14"/>
    <n v="80549"/>
    <n v="7872"/>
    <n v="7780.9998000000005"/>
    <s v="None"/>
    <n v="0"/>
    <n v="7872"/>
    <n v="7780.9998000000005"/>
    <x v="2"/>
  </r>
  <r>
    <s v="Crouching Tiger-MLV-0.01"/>
    <n v="1125"/>
    <x v="0"/>
    <s v="05"/>
    <s v="04"/>
    <n v="0.01"/>
    <s v="No"/>
    <s v="Null"/>
    <n v="200"/>
    <s v="MLV"/>
    <s v="Stand Alone"/>
    <s v="Upright"/>
    <s v="Kyoto"/>
    <s v="Crouching Tiger"/>
    <n v="7.0000000000000007E-2"/>
    <n v="31"/>
    <n v="99642.86"/>
    <n v="90584"/>
    <n v="7219"/>
    <n v="6975.0002000000004"/>
    <s v="None"/>
    <n v="0"/>
    <n v="7219"/>
    <n v="6975.0002000000004"/>
    <x v="8"/>
  </r>
  <r>
    <s v="Hidden Dragon-MLV-0.01"/>
    <n v="1126"/>
    <x v="2"/>
    <s v="03"/>
    <s v="05"/>
    <n v="0.01"/>
    <s v="No"/>
    <s v="Null"/>
    <n v="200"/>
    <s v="MLV"/>
    <s v="No"/>
    <s v="Upright"/>
    <s v="Kyoto"/>
    <s v="Hidden Dragon"/>
    <n v="7.0000000000000007E-2"/>
    <n v="31"/>
    <n v="109385.71"/>
    <n v="79265"/>
    <n v="7746"/>
    <n v="7656.9997000000012"/>
    <s v="None"/>
    <n v="0"/>
    <n v="7746"/>
    <n v="7656.9997000000012"/>
    <x v="2"/>
  </r>
  <r>
    <s v="Hidden Dragon-MLV-0.01"/>
    <n v="1127"/>
    <x v="2"/>
    <s v="03"/>
    <s v="06"/>
    <n v="0.01"/>
    <s v="No"/>
    <s v="Null"/>
    <n v="200"/>
    <s v="MLV"/>
    <s v="No"/>
    <s v="Upright"/>
    <s v="Kyoto"/>
    <s v="Hidden Dragon"/>
    <n v="7.0000000000000007E-2"/>
    <n v="31"/>
    <n v="94771.43"/>
    <n v="80315"/>
    <n v="6822"/>
    <n v="6634.0001000000002"/>
    <s v="None"/>
    <n v="0"/>
    <n v="6822"/>
    <n v="6634.0001000000002"/>
    <x v="2"/>
  </r>
  <r>
    <s v="Hidden Dragon-MLV-0.01"/>
    <n v="1128"/>
    <x v="2"/>
    <s v="03"/>
    <s v="07"/>
    <n v="0.01"/>
    <s v="No"/>
    <s v="Null"/>
    <n v="200"/>
    <s v="MLV"/>
    <s v="No"/>
    <s v="Upright"/>
    <s v="Kyoto"/>
    <s v="Hidden Dragon"/>
    <n v="7.0000000000000007E-2"/>
    <n v="31"/>
    <n v="94328.57"/>
    <n v="70394"/>
    <n v="6702"/>
    <n v="6602.9999000000007"/>
    <s v="None"/>
    <n v="0"/>
    <n v="6702"/>
    <n v="6602.9999000000007"/>
    <x v="2"/>
  </r>
  <r>
    <s v="Hidden Dragon-MLV-0.01"/>
    <n v="1129"/>
    <x v="2"/>
    <s v="03"/>
    <s v="08"/>
    <n v="0.01"/>
    <s v="No"/>
    <s v="Null"/>
    <n v="200"/>
    <s v="MLV"/>
    <s v="No"/>
    <s v="Upright"/>
    <s v="Kyoto"/>
    <s v="Hidden Dragon"/>
    <n v="7.0000000000000007E-2"/>
    <n v="31"/>
    <n v="107614.29"/>
    <n v="77981"/>
    <n v="7621"/>
    <n v="7533.0003000000006"/>
    <s v="None"/>
    <n v="0"/>
    <n v="7621"/>
    <n v="7533.0003000000006"/>
    <x v="2"/>
  </r>
  <r>
    <s v="Hidden Dragon-MLV-0.01"/>
    <n v="1130"/>
    <x v="0"/>
    <s v="05"/>
    <s v="01"/>
    <n v="0.01"/>
    <s v="No"/>
    <s v="Null"/>
    <n v="200"/>
    <s v="MLV"/>
    <s v="Stand Alone"/>
    <s v="Upright"/>
    <s v="Kyoto"/>
    <s v="Hidden Dragon"/>
    <n v="7.0000000000000007E-2"/>
    <n v="31"/>
    <n v="108942.86"/>
    <n v="89297"/>
    <n v="7817"/>
    <n v="7626.0002000000004"/>
    <s v="None"/>
    <n v="0"/>
    <n v="7817"/>
    <n v="7626.0002000000004"/>
    <x v="8"/>
  </r>
  <r>
    <s v="Hidden Dragon-MLV-0.01"/>
    <n v="1131"/>
    <x v="0"/>
    <s v="05"/>
    <s v="05"/>
    <n v="0.01"/>
    <s v="No"/>
    <s v="Null"/>
    <n v="200"/>
    <s v="MLV"/>
    <s v="Stand Alone"/>
    <s v="Upright"/>
    <s v="Kyoto"/>
    <s v="Hidden Dragon"/>
    <n v="7.0000000000000007E-2"/>
    <n v="31"/>
    <n v="95214.29"/>
    <n v="86558"/>
    <n v="6898"/>
    <n v="6665.0003000000006"/>
    <s v="None"/>
    <n v="0"/>
    <n v="6898"/>
    <n v="6665.0003000000006"/>
    <x v="8"/>
  </r>
  <r>
    <s v="Lotus Blossom-MLV-0.01"/>
    <n v="1132"/>
    <x v="2"/>
    <s v="10"/>
    <s v="01"/>
    <n v="0.01"/>
    <s v="No"/>
    <s v="Null"/>
    <n v="200"/>
    <s v="MLV"/>
    <s v="No"/>
    <s v="Upright"/>
    <s v="Kyoto"/>
    <s v="Lotus Blossom"/>
    <n v="7.0000000000000007E-2"/>
    <n v="31"/>
    <n v="107614.29"/>
    <n v="89679"/>
    <n v="7734"/>
    <n v="7533.0003000000006"/>
    <s v="None"/>
    <n v="0"/>
    <n v="7734"/>
    <n v="7533.0003000000006"/>
    <x v="2"/>
  </r>
  <r>
    <s v="Lotus Blossom-MLV-0.01"/>
    <n v="1133"/>
    <x v="2"/>
    <s v="10"/>
    <s v="02"/>
    <n v="0.01"/>
    <s v="No"/>
    <s v="Null"/>
    <n v="200"/>
    <s v="MLV"/>
    <s v="No"/>
    <s v="Upright"/>
    <s v="Kyoto"/>
    <s v="Lotus Blossom"/>
    <n v="7.0000000000000007E-2"/>
    <n v="31"/>
    <n v="98757.14"/>
    <n v="98757"/>
    <n v="7213"/>
    <n v="6912.9998000000005"/>
    <s v="None"/>
    <n v="0"/>
    <n v="7213"/>
    <n v="6912.9998000000005"/>
    <x v="2"/>
  </r>
  <r>
    <s v="Lotus Blossom-MLV-0.01"/>
    <n v="1134"/>
    <x v="0"/>
    <s v="05"/>
    <s v="07"/>
    <n v="0.01"/>
    <s v="No"/>
    <s v="Null"/>
    <n v="200"/>
    <s v="MLV"/>
    <s v="Stand Alone"/>
    <s v="Upright"/>
    <s v="Kyoto"/>
    <s v="Lotus Blossom"/>
    <n v="7.0000000000000007E-2"/>
    <n v="31"/>
    <n v="109828.57"/>
    <n v="94680"/>
    <n v="7919"/>
    <n v="7687.9999000000016"/>
    <s v="None"/>
    <n v="0"/>
    <n v="7919"/>
    <n v="7687.9999000000016"/>
    <x v="8"/>
  </r>
  <r>
    <s v="Mystic Diamond-MLV-0.01"/>
    <n v="1135"/>
    <x v="2"/>
    <s v="10"/>
    <s v="03"/>
    <n v="0.01"/>
    <s v="No"/>
    <s v="Null"/>
    <n v="200"/>
    <s v="MLV"/>
    <s v="No"/>
    <s v="Upright"/>
    <s v="Kyoto"/>
    <s v="Mystic Diamond"/>
    <n v="7.0000000000000007E-2"/>
    <n v="31"/>
    <n v="105400"/>
    <n v="86393"/>
    <n v="7562"/>
    <n v="7378.0000000000009"/>
    <s v="None"/>
    <n v="0"/>
    <n v="7562"/>
    <n v="7378.0000000000009"/>
    <x v="2"/>
  </r>
  <r>
    <s v="Mystic Diamond-MLV-0.01"/>
    <n v="1136"/>
    <x v="2"/>
    <s v="10"/>
    <s v="04"/>
    <n v="0.01"/>
    <s v="No"/>
    <s v="Null"/>
    <n v="200"/>
    <s v="MLV"/>
    <s v="No"/>
    <s v="Upright"/>
    <s v="Kyoto"/>
    <s v="Mystic Diamond"/>
    <n v="7.0000000000000007E-2"/>
    <n v="31"/>
    <n v="108500"/>
    <n v="108500"/>
    <n v="7924"/>
    <n v="7595.0000000000009"/>
    <s v="None"/>
    <n v="0"/>
    <n v="7924"/>
    <n v="7595.0000000000009"/>
    <x v="2"/>
  </r>
  <r>
    <s v="Mystic Diamond-MLV-0.01"/>
    <n v="1137"/>
    <x v="0"/>
    <s v="05"/>
    <s v="03"/>
    <n v="0.01"/>
    <s v="No"/>
    <s v="Null"/>
    <n v="200"/>
    <s v="MLV"/>
    <s v="Stand Alone"/>
    <s v="Upright"/>
    <s v="Kyoto"/>
    <s v="Mystic Diamond"/>
    <n v="7.0000000000000007E-2"/>
    <n v="31"/>
    <n v="93885.71"/>
    <n v="88571"/>
    <n v="6824"/>
    <n v="6571.9997000000012"/>
    <s v="None"/>
    <n v="0"/>
    <n v="6824"/>
    <n v="6571.9997000000012"/>
    <x v="8"/>
  </r>
  <r>
    <s v="Ring of Fire-MLV-0.05"/>
    <n v="1138"/>
    <x v="1"/>
    <s v="02"/>
    <s v="01"/>
    <n v="0.05"/>
    <s v="No"/>
    <s v="Null"/>
    <n v="90"/>
    <s v="MLV"/>
    <s v="No"/>
    <s v="Slant"/>
    <s v="Kyoto"/>
    <s v="Ring of Fire"/>
    <n v="4.36E-2"/>
    <n v="31"/>
    <n v="126559.65"/>
    <n v="38448"/>
    <n v="5544"/>
    <n v="5518.0007399999995"/>
    <s v="None"/>
    <n v="0"/>
    <n v="5544"/>
    <n v="5518.0007399999995"/>
    <x v="11"/>
  </r>
  <r>
    <s v="Ring of Fire-MLV-0.05"/>
    <n v="1139"/>
    <x v="1"/>
    <s v="02"/>
    <s v="02"/>
    <n v="0.05"/>
    <s v="No"/>
    <s v="Null"/>
    <n v="90"/>
    <s v="MLV"/>
    <s v="No"/>
    <s v="Slant"/>
    <s v="Kyoto"/>
    <s v="Ring of Fire"/>
    <n v="5.3600000000000002E-2"/>
    <n v="31"/>
    <n v="87910.45"/>
    <n v="28170"/>
    <n v="4764"/>
    <n v="4712.0001199999997"/>
    <s v="None"/>
    <n v="0"/>
    <n v="4764"/>
    <n v="4712.0001199999997"/>
    <x v="11"/>
  </r>
  <r>
    <s v="Ring of Fire-MLV-0.05"/>
    <n v="1140"/>
    <x v="1"/>
    <s v="02"/>
    <s v="03"/>
    <n v="0.05"/>
    <s v="No"/>
    <s v="Null"/>
    <n v="90"/>
    <s v="MLV"/>
    <s v="No"/>
    <s v="Slant"/>
    <s v="Kyoto"/>
    <s v="Ring of Fire"/>
    <n v="4.36E-2"/>
    <n v="31"/>
    <n v="127981.65"/>
    <n v="39391"/>
    <n v="5615"/>
    <n v="5579.9999399999997"/>
    <s v="None"/>
    <n v="0"/>
    <n v="5615"/>
    <n v="5579.9999399999997"/>
    <x v="11"/>
  </r>
  <r>
    <s v="Ring of Fire-MLV-0.05"/>
    <n v="1141"/>
    <x v="1"/>
    <s v="02"/>
    <s v="04"/>
    <n v="0.05"/>
    <s v="No"/>
    <s v="Null"/>
    <n v="90"/>
    <s v="MLV"/>
    <s v="No"/>
    <s v="Slant"/>
    <s v="Kyoto"/>
    <s v="Ring of Fire"/>
    <n v="5.3600000000000002E-2"/>
    <n v="31"/>
    <n v="102947.75"/>
    <n v="33446"/>
    <n v="5588"/>
    <n v="5517.9994000000006"/>
    <s v="None"/>
    <n v="0"/>
    <n v="5588"/>
    <n v="5517.9994000000006"/>
    <x v="11"/>
  </r>
  <r>
    <s v="Ring of Fire-MLV-0.05"/>
    <n v="1142"/>
    <x v="1"/>
    <s v="02"/>
    <s v="05"/>
    <n v="0.05"/>
    <s v="No"/>
    <s v="Null"/>
    <n v="90"/>
    <s v="MLV"/>
    <s v="No"/>
    <s v="Slant"/>
    <s v="Kyoto"/>
    <s v="Ring of Fire"/>
    <n v="4.36E-2"/>
    <n v="31"/>
    <n v="113761.45"/>
    <n v="53222"/>
    <n v="5196"/>
    <n v="4959.9992199999997"/>
    <s v="None"/>
    <n v="0"/>
    <n v="5196"/>
    <n v="4959.9992199999997"/>
    <x v="11"/>
  </r>
  <r>
    <s v="Ring of Fire-MLV-0.05"/>
    <n v="1143"/>
    <x v="1"/>
    <s v="02"/>
    <s v="06"/>
    <n v="0.05"/>
    <s v="No"/>
    <s v="Null"/>
    <n v="90"/>
    <s v="MLV"/>
    <s v="No"/>
    <s v="Slant"/>
    <s v="Kyoto"/>
    <s v="Ring of Fire"/>
    <n v="5.3600000000000002E-2"/>
    <n v="31"/>
    <n v="101791.05"/>
    <n v="29763"/>
    <n v="5456"/>
    <n v="5456.0002800000002"/>
    <s v="None"/>
    <n v="0"/>
    <n v="5456"/>
    <n v="5456.0002800000002"/>
    <x v="11"/>
  </r>
  <r>
    <s v="Sushi Fever-MLV-0.01"/>
    <n v="1144"/>
    <x v="2"/>
    <s v="10"/>
    <s v="05"/>
    <n v="0.01"/>
    <s v="No"/>
    <s v="Null"/>
    <n v="200"/>
    <s v="MLV"/>
    <s v="No"/>
    <s v="Upright"/>
    <s v="Kyoto"/>
    <s v="Sushi Fever"/>
    <n v="7.0000000000000007E-2"/>
    <n v="31"/>
    <n v="89900"/>
    <n v="68106"/>
    <n v="6398"/>
    <n v="6293.0000000000009"/>
    <s v="None"/>
    <n v="0"/>
    <n v="6398"/>
    <n v="6293.0000000000009"/>
    <x v="2"/>
  </r>
  <r>
    <s v="Sushi Fever-MLV-0.01"/>
    <n v="1145"/>
    <x v="2"/>
    <s v="10"/>
    <s v="06"/>
    <n v="0.01"/>
    <s v="No"/>
    <s v="Null"/>
    <n v="200"/>
    <s v="MLV"/>
    <s v="No"/>
    <s v="Upright"/>
    <s v="Kyoto"/>
    <s v="Sushi Fever"/>
    <n v="7.0000000000000007E-2"/>
    <n v="31"/>
    <n v="102742.86"/>
    <n v="87070"/>
    <n v="7396"/>
    <n v="7192.0002000000004"/>
    <s v="None"/>
    <n v="0"/>
    <n v="7396"/>
    <n v="7192.0002000000004"/>
    <x v="2"/>
  </r>
  <r>
    <s v="Sushi Fever-MLV-0.01"/>
    <n v="1146"/>
    <x v="0"/>
    <s v="05"/>
    <s v="06"/>
    <n v="0.01"/>
    <s v="No"/>
    <s v="Null"/>
    <n v="200"/>
    <s v="MLV"/>
    <s v="Stand Alone"/>
    <s v="Upright"/>
    <s v="Kyoto"/>
    <s v="Sushi Fever"/>
    <n v="7.0000000000000007E-2"/>
    <n v="31"/>
    <n v="91671.43"/>
    <n v="80414"/>
    <n v="6620"/>
    <n v="6417.0001000000002"/>
    <s v="None"/>
    <n v="0"/>
    <n v="6620"/>
    <n v="6417.0001000000002"/>
    <x v="8"/>
  </r>
  <r>
    <s v="Fifty Hand Poker-Poker-0.01"/>
    <n v="1147"/>
    <x v="2"/>
    <s v="09"/>
    <s v="01"/>
    <n v="0.01"/>
    <s v="No"/>
    <s v="Null"/>
    <n v="250"/>
    <s v="Poker"/>
    <s v="No"/>
    <s v="Upright"/>
    <s v="YGT"/>
    <s v="Fifty Hand Poker"/>
    <n v="2.5000000000000001E-2"/>
    <n v="31"/>
    <n v="162440"/>
    <n v="196897"/>
    <n v="4352"/>
    <n v="4061"/>
    <s v="Daily"/>
    <n v="465"/>
    <n v="3887"/>
    <n v="3596"/>
    <x v="12"/>
  </r>
  <r>
    <s v="Fifty Hand Poker-Poker-0.01"/>
    <n v="1148"/>
    <x v="2"/>
    <s v="09"/>
    <s v="02"/>
    <n v="0.01"/>
    <s v="No"/>
    <s v="Null"/>
    <n v="250"/>
    <s v="Poker"/>
    <s v="No"/>
    <s v="Upright"/>
    <s v="YGT"/>
    <s v="Fifty Hand Poker"/>
    <n v="2.5000000000000001E-2"/>
    <n v="31"/>
    <n v="121520"/>
    <n v="88378"/>
    <n v="3144"/>
    <n v="3038"/>
    <s v="Daily"/>
    <n v="465"/>
    <n v="2679"/>
    <n v="2573"/>
    <x v="12"/>
  </r>
  <r>
    <s v="Fifty Hand Poker-Poker-0.01"/>
    <n v="1149"/>
    <x v="2"/>
    <s v="09"/>
    <s v="03"/>
    <n v="0.01"/>
    <s v="No"/>
    <s v="Null"/>
    <n v="250"/>
    <s v="Poker"/>
    <s v="No"/>
    <s v="Upright"/>
    <s v="YGT"/>
    <s v="Fifty Hand Poker"/>
    <n v="2.5000000000000001E-2"/>
    <n v="31"/>
    <n v="128960"/>
    <n v="161200"/>
    <n v="3460"/>
    <n v="3224"/>
    <s v="Daily"/>
    <n v="465"/>
    <n v="2995"/>
    <n v="2759"/>
    <x v="12"/>
  </r>
  <r>
    <s v="Fifty Hand Poker-Poker-0.01"/>
    <n v="1150"/>
    <x v="2"/>
    <s v="09"/>
    <s v="04"/>
    <n v="0.01"/>
    <s v="No"/>
    <s v="Null"/>
    <n v="250"/>
    <s v="Poker"/>
    <s v="No"/>
    <s v="Upright"/>
    <s v="YGT"/>
    <s v="Fifty Hand Poker"/>
    <n v="2.5000000000000001E-2"/>
    <n v="31"/>
    <n v="135160"/>
    <n v="128724"/>
    <n v="3570"/>
    <n v="3379"/>
    <s v="Daily"/>
    <n v="465"/>
    <n v="3105"/>
    <n v="2914"/>
    <x v="12"/>
  </r>
  <r>
    <s v="Fifty Hand Poker-Poker-0.01"/>
    <n v="1151"/>
    <x v="2"/>
    <s v="09"/>
    <s v="05"/>
    <n v="0.01"/>
    <s v="No"/>
    <s v="Null"/>
    <n v="250"/>
    <s v="Poker"/>
    <s v="No"/>
    <s v="Upright"/>
    <s v="YGT"/>
    <s v="Fifty Hand Poker"/>
    <n v="2.5000000000000001E-2"/>
    <n v="31"/>
    <n v="163680"/>
    <n v="218240"/>
    <n v="4406"/>
    <n v="4092"/>
    <s v="Daily"/>
    <n v="465"/>
    <n v="3941"/>
    <n v="3627"/>
    <x v="12"/>
  </r>
  <r>
    <s v="Pawn Shop-MLV-0.05"/>
    <n v="1152"/>
    <x v="2"/>
    <s v="04"/>
    <s v="04"/>
    <n v="0.05"/>
    <s v="No"/>
    <s v="Null"/>
    <n v="75"/>
    <s v="MLV"/>
    <s v="No"/>
    <s v="Upright"/>
    <s v="YGT"/>
    <s v="Pawn Shop"/>
    <n v="5.9400000000000001E-2"/>
    <n v="31"/>
    <n v="114814.8"/>
    <n v="47840"/>
    <n v="6956"/>
    <n v="6819.9991200000004"/>
    <s v="None"/>
    <n v="0"/>
    <n v="6956"/>
    <n v="6819.9991200000004"/>
    <x v="13"/>
  </r>
  <r>
    <s v="Pawn Shop-MLV-0.05"/>
    <n v="1153"/>
    <x v="2"/>
    <s v="02"/>
    <s v="03"/>
    <n v="0.05"/>
    <s v="No"/>
    <s v="Null"/>
    <n v="75"/>
    <s v="MLV"/>
    <s v="No"/>
    <s v="Upright"/>
    <s v="YGT"/>
    <s v="Pawn Shop"/>
    <n v="5.9400000000000001E-2"/>
    <n v="31"/>
    <n v="108552.2"/>
    <n v="42321"/>
    <n v="6530"/>
    <n v="6448.0006800000001"/>
    <s v="None"/>
    <n v="0"/>
    <n v="6530"/>
    <n v="6448.0006800000001"/>
    <x v="13"/>
  </r>
  <r>
    <s v="Pawn Shop-MLV-0.05"/>
    <n v="1154"/>
    <x v="2"/>
    <s v="02"/>
    <s v="05"/>
    <n v="0.05"/>
    <s v="No"/>
    <s v="Null"/>
    <n v="75"/>
    <s v="MLV"/>
    <s v="No"/>
    <s v="Upright"/>
    <s v="YGT"/>
    <s v="Pawn Shop"/>
    <n v="5.9400000000000001E-2"/>
    <n v="31"/>
    <n v="110117.85"/>
    <n v="45456"/>
    <n v="6665"/>
    <n v="6541.0002900000009"/>
    <s v="None"/>
    <n v="0"/>
    <n v="6665"/>
    <n v="6541.0002900000009"/>
    <x v="13"/>
  </r>
  <r>
    <s v="Pawn Shop-MLV-0.05"/>
    <n v="1155"/>
    <x v="2"/>
    <s v="04"/>
    <s v="01"/>
    <n v="0.05"/>
    <s v="No"/>
    <s v="Null"/>
    <n v="75"/>
    <s v="MLV"/>
    <s v="No"/>
    <s v="Upright"/>
    <s v="YGT"/>
    <s v="Pawn Shop"/>
    <n v="5.9400000000000001E-2"/>
    <n v="31"/>
    <n v="113249.15"/>
    <n v="50333"/>
    <n v="6906"/>
    <n v="6726.9995099999996"/>
    <s v="None"/>
    <n v="0"/>
    <n v="6906"/>
    <n v="6726.9995099999996"/>
    <x v="13"/>
  </r>
  <r>
    <s v="Hollywood-MLV-0.05"/>
    <n v="1156"/>
    <x v="2"/>
    <s v="04"/>
    <s v="02"/>
    <n v="0.05"/>
    <s v="No"/>
    <s v="Null"/>
    <n v="75"/>
    <s v="MLV"/>
    <s v="No"/>
    <s v="Upright"/>
    <s v="YGT"/>
    <s v="Hollywood"/>
    <n v="5.9400000000000001E-2"/>
    <n v="31"/>
    <n v="116902.35"/>
    <n v="61125"/>
    <n v="7233"/>
    <n v="6943.9995900000004"/>
    <s v="None"/>
    <n v="0"/>
    <n v="7233"/>
    <n v="6943.9995900000004"/>
    <x v="13"/>
  </r>
  <r>
    <s v="Hollywood-MLV-0.05"/>
    <n v="1157"/>
    <x v="2"/>
    <s v="04"/>
    <s v="03"/>
    <n v="0.05"/>
    <s v="No"/>
    <s v="Null"/>
    <n v="75"/>
    <s v="MLV"/>
    <s v="No"/>
    <s v="Upright"/>
    <s v="YGT"/>
    <s v="Hollywood"/>
    <n v="5.9400000000000001E-2"/>
    <n v="31"/>
    <n v="115858.6"/>
    <n v="73561"/>
    <n v="7272"/>
    <n v="6882.0008400000006"/>
    <s v="None"/>
    <n v="0"/>
    <n v="7272"/>
    <n v="6882.0008400000006"/>
    <x v="13"/>
  </r>
  <r>
    <s v="Cool Cats-MLV-0.05"/>
    <n v="1158"/>
    <x v="2"/>
    <s v="02"/>
    <s v="06"/>
    <n v="0.05"/>
    <s v="No"/>
    <s v="Null"/>
    <n v="75"/>
    <s v="MLV"/>
    <s v="No"/>
    <s v="Upright"/>
    <s v="YGT"/>
    <s v="Cool Cats"/>
    <n v="5.9400000000000001E-2"/>
    <n v="31"/>
    <n v="123643.1"/>
    <n v="77869"/>
    <n v="7698"/>
    <n v="7344.4001400000006"/>
    <s v="None"/>
    <n v="0"/>
    <n v="7698"/>
    <n v="7344.4001400000006"/>
    <x v="13"/>
  </r>
  <r>
    <s v="Cool Cats-MLV-0.05"/>
    <n v="1159"/>
    <x v="2"/>
    <s v="02"/>
    <s v="01"/>
    <n v="0.05"/>
    <s v="No"/>
    <s v="Null"/>
    <n v="75"/>
    <s v="MLV"/>
    <s v="No"/>
    <s v="Upright"/>
    <s v="YGT"/>
    <s v="Cool Cats"/>
    <n v="5.9400000000000001E-2"/>
    <n v="31"/>
    <n v="125989"/>
    <n v="47715"/>
    <n v="7180"/>
    <n v="7483.7466000000004"/>
    <s v="None"/>
    <n v="0"/>
    <n v="7180"/>
    <n v="7483.7466000000004"/>
    <x v="13"/>
  </r>
  <r>
    <s v="Big Doggies-MLV-0.01"/>
    <n v="1160"/>
    <x v="0"/>
    <s v="06"/>
    <s v="01"/>
    <n v="0.01"/>
    <s v="No"/>
    <s v="Null"/>
    <n v="300"/>
    <s v="MLV"/>
    <s v="Stand Alone"/>
    <s v="Upright"/>
    <s v="YGT"/>
    <s v="Big Doggies"/>
    <n v="8.1900000000000001E-2"/>
    <n v="31"/>
    <n v="71916.97"/>
    <n v="36880"/>
    <n v="5998"/>
    <n v="5889.9998430000005"/>
    <s v="None"/>
    <n v="0"/>
    <n v="5998"/>
    <n v="5889.9998430000005"/>
    <x v="8"/>
  </r>
  <r>
    <s v="Big Doggies-MLV-0.01"/>
    <n v="1161"/>
    <x v="0"/>
    <s v="06"/>
    <s v="05"/>
    <n v="0.01"/>
    <s v="No"/>
    <s v="Null"/>
    <n v="300"/>
    <s v="MLV"/>
    <s v="Stand Alone"/>
    <s v="Upright"/>
    <s v="YGT"/>
    <s v="Big Doggies"/>
    <n v="8.1900000000000001E-2"/>
    <n v="31"/>
    <n v="64725.27"/>
    <n v="37851"/>
    <n v="5469"/>
    <n v="5300.999613"/>
    <s v="None"/>
    <n v="0"/>
    <n v="5469"/>
    <n v="5300.999613"/>
    <x v="8"/>
  </r>
  <r>
    <s v="Big Doggies-MLV-0.01"/>
    <n v="1162"/>
    <x v="0"/>
    <s v="06"/>
    <s v="09"/>
    <n v="0.01"/>
    <s v="No"/>
    <s v="Null"/>
    <n v="300"/>
    <s v="MLV"/>
    <s v="Stand Alone"/>
    <s v="Upright"/>
    <s v="YGT"/>
    <s v="Big Doggies"/>
    <n v="8.1900000000000001E-2"/>
    <n v="31"/>
    <n v="67374.850000000006"/>
    <n v="40104"/>
    <n v="5702"/>
    <n v="5518.0002150000009"/>
    <s v="None"/>
    <n v="0"/>
    <n v="5702"/>
    <n v="5518.0002150000009"/>
    <x v="8"/>
  </r>
  <r>
    <s v="Darling Diva-Reels-0.25"/>
    <n v="1163"/>
    <x v="0"/>
    <s v="01"/>
    <s v="01"/>
    <n v="0.25"/>
    <s v="No"/>
    <s v="Null"/>
    <n v="4"/>
    <s v="Reels"/>
    <s v="No"/>
    <s v="Upright"/>
    <s v="YGT"/>
    <s v="Darling Diva"/>
    <n v="5.2400000000000002E-2"/>
    <n v="31"/>
    <n v="126011.5"/>
    <n v="242330"/>
    <n v="6867"/>
    <n v="6603.0026000000007"/>
    <s v="None"/>
    <n v="0"/>
    <n v="6867"/>
    <n v="6603.0026000000007"/>
    <x v="9"/>
  </r>
  <r>
    <s v="Darling Diva-Reels-0.25"/>
    <n v="1164"/>
    <x v="0"/>
    <s v="01"/>
    <s v="02"/>
    <n v="0.25"/>
    <s v="No"/>
    <s v="Null"/>
    <n v="4"/>
    <s v="Reels"/>
    <s v="No"/>
    <s v="Upright"/>
    <s v="YGT"/>
    <s v="Darling Diva"/>
    <n v="6.7900000000000002E-2"/>
    <n v="31"/>
    <n v="98159"/>
    <n v="144351"/>
    <n v="6754"/>
    <n v="6664.9961000000003"/>
    <s v="None"/>
    <n v="0"/>
    <n v="6754"/>
    <n v="6664.9961000000003"/>
    <x v="9"/>
  </r>
  <r>
    <s v="Darling Diva-Reels-0.25"/>
    <n v="1165"/>
    <x v="0"/>
    <s v="01"/>
    <s v="03"/>
    <n v="0.25"/>
    <s v="No"/>
    <s v="Null"/>
    <n v="4"/>
    <s v="Reels"/>
    <s v="No"/>
    <s v="Upright"/>
    <s v="YGT"/>
    <s v="Darling Diva"/>
    <n v="5.2400000000000002E-2"/>
    <n v="31"/>
    <n v="124828.25"/>
    <n v="170998"/>
    <n v="6574"/>
    <n v="6541.0003000000006"/>
    <s v="None"/>
    <n v="0"/>
    <n v="6574"/>
    <n v="6541.0003000000006"/>
    <x v="9"/>
  </r>
  <r>
    <s v="Darling Diva-Reels-0.25"/>
    <n v="1166"/>
    <x v="0"/>
    <s v="01"/>
    <s v="04"/>
    <n v="0.25"/>
    <s v="No"/>
    <s v="Null"/>
    <n v="4"/>
    <s v="Reels"/>
    <s v="No"/>
    <s v="Upright"/>
    <s v="YGT"/>
    <s v="Darling Diva"/>
    <n v="6.7900000000000002E-2"/>
    <n v="31"/>
    <n v="99985.25"/>
    <n v="175413"/>
    <n v="7004"/>
    <n v="6788.9984750000003"/>
    <s v="None"/>
    <n v="0"/>
    <n v="7004"/>
    <n v="6788.9984750000003"/>
    <x v="9"/>
  </r>
  <r>
    <s v="Green Mushrooms-MLV-0.01"/>
    <n v="1167"/>
    <x v="0"/>
    <s v="06"/>
    <s v="03"/>
    <n v="0.01"/>
    <s v="No"/>
    <s v="Null"/>
    <n v="300"/>
    <s v="MLV"/>
    <s v="Stand Alone"/>
    <s v="Upright"/>
    <s v="YGT"/>
    <s v="Green Mushrooms"/>
    <n v="8.1900000000000001E-2"/>
    <n v="31"/>
    <n v="68888.89"/>
    <n v="35328"/>
    <n v="5745"/>
    <n v="5642.0000909999999"/>
    <s v="None"/>
    <n v="0"/>
    <n v="5745"/>
    <n v="5642.0000909999999"/>
    <x v="8"/>
  </r>
  <r>
    <s v="Green Mushrooms-MLV-0.01"/>
    <n v="1168"/>
    <x v="0"/>
    <s v="06"/>
    <s v="07"/>
    <n v="0.01"/>
    <s v="No"/>
    <s v="Null"/>
    <n v="300"/>
    <s v="MLV"/>
    <s v="Stand Alone"/>
    <s v="Upright"/>
    <s v="YGT"/>
    <s v="Green Mushrooms"/>
    <n v="8.1900000000000001E-2"/>
    <n v="31"/>
    <n v="69645.91"/>
    <n v="34650"/>
    <n v="5790"/>
    <n v="5704.0000290000007"/>
    <s v="None"/>
    <n v="0"/>
    <n v="5790"/>
    <n v="5704.0000290000007"/>
    <x v="8"/>
  </r>
  <r>
    <s v="Green Mushrooms-MLV-0.01"/>
    <n v="1169"/>
    <x v="0"/>
    <s v="06"/>
    <n v="11"/>
    <n v="0.01"/>
    <s v="No"/>
    <s v="Null"/>
    <n v="300"/>
    <s v="MLV"/>
    <s v="Stand Alone"/>
    <s v="Upright"/>
    <s v="YGT"/>
    <s v="Green Mushrooms"/>
    <n v="8.1900000000000001E-2"/>
    <n v="31"/>
    <n v="79487.179999999993"/>
    <n v="42735"/>
    <n v="6662"/>
    <n v="6510.0000419999997"/>
    <s v="None"/>
    <n v="0"/>
    <n v="6662"/>
    <n v="6510.0000419999997"/>
    <x v="8"/>
  </r>
  <r>
    <s v="Pawn Shop-MLV-0.05"/>
    <n v="1171"/>
    <x v="2"/>
    <s v="02"/>
    <s v="02"/>
    <n v="0.05"/>
    <s v="No"/>
    <s v="Null"/>
    <n v="75"/>
    <s v="MLV"/>
    <s v="No"/>
    <s v="Upright"/>
    <s v="YGT"/>
    <s v="Pawn Shop"/>
    <n v="5.9400000000000001E-2"/>
    <n v="31"/>
    <n v="105420.9"/>
    <n v="42887"/>
    <n v="6371"/>
    <n v="6262.0014599999995"/>
    <s v="None"/>
    <n v="0"/>
    <n v="6371"/>
    <n v="6262.0014599999995"/>
    <x v="13"/>
  </r>
  <r>
    <s v="Pawn Shop-MLV-0.05"/>
    <n v="1172"/>
    <x v="2"/>
    <s v="02"/>
    <s v="04"/>
    <n v="0.05"/>
    <s v="No"/>
    <s v="Null"/>
    <n v="75"/>
    <s v="MLV"/>
    <s v="No"/>
    <s v="Upright"/>
    <s v="YGT"/>
    <s v="Pawn Shop"/>
    <n v="5.9400000000000001E-2"/>
    <n v="31"/>
    <n v="106464.65"/>
    <n v="37356"/>
    <n v="6324"/>
    <n v="6324.0002100000002"/>
    <s v="None"/>
    <n v="0"/>
    <n v="6324"/>
    <n v="6324.0002100000002"/>
    <x v="13"/>
  </r>
  <r>
    <s v="Cool Cats-MLV-0.05"/>
    <n v="2173"/>
    <x v="1"/>
    <s v="04"/>
    <s v="05"/>
    <n v="0.05"/>
    <s v="No"/>
    <s v="Null"/>
    <n v="75"/>
    <s v="MLV"/>
    <s v="No"/>
    <s v="Upright"/>
    <s v="YGT"/>
    <s v="Cool Cats"/>
    <n v="5.9400000000000001E-2"/>
    <n v="15"/>
    <n v="53852.49"/>
    <n v="18600.484261501209"/>
    <n v="3217.4334140435835"/>
    <n v="3198.8379059999997"/>
    <s v="None"/>
    <n v="0"/>
    <n v="3217.4334140435835"/>
    <n v="3198.8379059999997"/>
    <x v="11"/>
  </r>
  <r>
    <s v="Cool Cats-MLV-0.05"/>
    <n v="1174"/>
    <x v="1"/>
    <s v="04"/>
    <s v="06"/>
    <n v="0.05"/>
    <s v="No"/>
    <s v="Null"/>
    <n v="75"/>
    <s v="MLV"/>
    <s v="No"/>
    <s v="Upright"/>
    <s v="YGT"/>
    <s v="Cool Cats"/>
    <n v="5.9400000000000001E-2"/>
    <n v="31"/>
    <n v="110074.05"/>
    <n v="37338"/>
    <n v="6458"/>
    <n v="6538.3985700000003"/>
    <s v="None"/>
    <n v="0"/>
    <n v="6458"/>
    <n v="6538.3985700000003"/>
    <x v="11"/>
  </r>
  <r>
    <s v="James Bond 777-MLV-0.05"/>
    <n v="1175"/>
    <x v="1"/>
    <s v="04"/>
    <s v="03"/>
    <n v="0.05"/>
    <s v="No"/>
    <s v="Null"/>
    <n v="75"/>
    <s v="MLV"/>
    <s v="No"/>
    <s v="Upright"/>
    <s v="YGT"/>
    <s v="James Bond 777"/>
    <n v="5.9400000000000001E-2"/>
    <n v="31"/>
    <n v="106986.55"/>
    <n v="35331"/>
    <n v="6305"/>
    <n v="6355.0010700000003"/>
    <s v="None"/>
    <n v="0"/>
    <n v="6305"/>
    <n v="6355.0010700000003"/>
    <x v="11"/>
  </r>
  <r>
    <s v="James Bond 777-MLV-0.05"/>
    <n v="1176"/>
    <x v="1"/>
    <s v="04"/>
    <s v="04"/>
    <n v="0.05"/>
    <s v="No"/>
    <s v="Null"/>
    <n v="75"/>
    <s v="MLV"/>
    <s v="No"/>
    <s v="Upright"/>
    <s v="YGT"/>
    <s v="James Bond 777"/>
    <n v="5.9400000000000001E-2"/>
    <n v="31"/>
    <n v="107508.4"/>
    <n v="36802"/>
    <n v="6366"/>
    <n v="6385.9989599999999"/>
    <s v="None"/>
    <n v="0"/>
    <n v="6366"/>
    <n v="6385.9989599999999"/>
    <x v="11"/>
  </r>
  <r>
    <s v="James Bond 777-MLV-0.05"/>
    <n v="1177"/>
    <x v="1"/>
    <s v="04"/>
    <s v="01"/>
    <n v="0.05"/>
    <s v="No"/>
    <s v="Null"/>
    <n v="75"/>
    <s v="MLV"/>
    <s v="No"/>
    <s v="Upright"/>
    <s v="YGT"/>
    <s v="James Bond 777"/>
    <n v="5.9400000000000001E-2"/>
    <n v="31"/>
    <n v="115555"/>
    <n v="44129"/>
    <n v="7552"/>
    <n v="6863.9670000000006"/>
    <s v="None"/>
    <n v="0"/>
    <n v="7552"/>
    <n v="6863.9670000000006"/>
    <x v="11"/>
  </r>
  <r>
    <s v="James Bond 777-MLV-0.05"/>
    <n v="1178"/>
    <x v="1"/>
    <s v="04"/>
    <s v="02"/>
    <n v="0.05"/>
    <s v="No"/>
    <s v="Null"/>
    <n v="75"/>
    <s v="MLV"/>
    <s v="No"/>
    <s v="Upright"/>
    <s v="YGT"/>
    <s v="James Bond 777"/>
    <n v="5.9400000000000001E-2"/>
    <n v="31"/>
    <n v="107030.3"/>
    <n v="41540"/>
    <n v="6488"/>
    <n v="6357.5998200000004"/>
    <s v="None"/>
    <n v="0"/>
    <n v="6488"/>
    <n v="6357.5998200000004"/>
    <x v="11"/>
  </r>
  <r>
    <s v="Multi Poker-Poker-0.01"/>
    <n v="1179"/>
    <x v="1"/>
    <s v="11"/>
    <s v="01"/>
    <n v="0.01"/>
    <s v="Yes"/>
    <s v=".01/.02/.03"/>
    <n v="300"/>
    <s v="Poker"/>
    <s v="No"/>
    <s v="Slant"/>
    <s v="YGT"/>
    <s v="Multi Poker"/>
    <n v="1.4999999999999999E-2"/>
    <n v="31"/>
    <n v="283133.33"/>
    <n v="108480"/>
    <n v="4169"/>
    <n v="4246.9999500000004"/>
    <s v="None"/>
    <n v="0"/>
    <n v="4169"/>
    <n v="4246.9999500000004"/>
    <x v="14"/>
  </r>
  <r>
    <s v="Multi Poker-Poker-0.01"/>
    <n v="1180"/>
    <x v="1"/>
    <s v="07"/>
    <s v="01"/>
    <n v="0.01"/>
    <s v="Yes"/>
    <s v=".01/.02/.03"/>
    <n v="300"/>
    <s v="Poker"/>
    <s v="No"/>
    <s v="Slant"/>
    <s v="YGT"/>
    <s v="Multi Poker"/>
    <n v="1.4999999999999999E-2"/>
    <n v="31"/>
    <n v="256266.67"/>
    <n v="92850"/>
    <n v="3741"/>
    <n v="3844.0000500000001"/>
    <s v="None"/>
    <n v="0"/>
    <n v="3741"/>
    <n v="3844.0000500000001"/>
    <x v="14"/>
  </r>
  <r>
    <s v="Multi Poker-Poker-0.01"/>
    <n v="1181"/>
    <x v="1"/>
    <s v="07"/>
    <s v="02"/>
    <n v="0.01"/>
    <s v="Yes"/>
    <s v=".01/.02/.03"/>
    <n v="300"/>
    <s v="Poker"/>
    <s v="No"/>
    <s v="Slant"/>
    <s v="YGT"/>
    <s v="Multi Poker"/>
    <n v="1.4999999999999999E-2"/>
    <n v="31"/>
    <n v="258333.33"/>
    <n v="107639"/>
    <n v="3849"/>
    <n v="3874.9999499999994"/>
    <s v="None"/>
    <n v="0"/>
    <n v="3849"/>
    <n v="3874.9999499999994"/>
    <x v="14"/>
  </r>
  <r>
    <s v="Multi Poker-Poker-0.01"/>
    <n v="1182"/>
    <x v="1"/>
    <s v="11"/>
    <s v="02"/>
    <n v="0.01"/>
    <s v="Yes"/>
    <s v=".01/.02/.03"/>
    <n v="300"/>
    <s v="Poker"/>
    <s v="No"/>
    <s v="Slant"/>
    <s v="YGT"/>
    <s v="Multi Poker"/>
    <n v="1.4999999999999999E-2"/>
    <n v="31"/>
    <n v="281066.67"/>
    <n v="106465"/>
    <n v="4132"/>
    <n v="4216.0000499999996"/>
    <s v="None"/>
    <n v="0"/>
    <n v="4132"/>
    <n v="4216.0000499999996"/>
    <x v="14"/>
  </r>
  <r>
    <s v="Multi Poker-Poker-0.01"/>
    <n v="1183"/>
    <x v="1"/>
    <s v="11"/>
    <s v="03"/>
    <n v="0.01"/>
    <s v="Yes"/>
    <s v=".01/.02/.03"/>
    <n v="300"/>
    <s v="Poker"/>
    <s v="No"/>
    <s v="Slant"/>
    <s v="YGT"/>
    <s v="Multi Poker"/>
    <n v="1.4999999999999999E-2"/>
    <n v="31"/>
    <n v="291400"/>
    <n v="106740"/>
    <n v="4262"/>
    <n v="4371"/>
    <s v="None"/>
    <n v="0"/>
    <n v="4262"/>
    <n v="4371"/>
    <x v="14"/>
  </r>
  <r>
    <s v="Multi Poker-Poker-0.01"/>
    <n v="1184"/>
    <x v="1"/>
    <s v="07"/>
    <s v="03"/>
    <n v="0.01"/>
    <s v="Yes"/>
    <s v=".01/.02/.03"/>
    <n v="300"/>
    <s v="Poker"/>
    <s v="No"/>
    <s v="Slant"/>
    <s v="YGT"/>
    <s v="Multi Poker"/>
    <n v="1.4999999999999999E-2"/>
    <n v="31"/>
    <n v="256266.67"/>
    <n v="89918"/>
    <n v="3722"/>
    <n v="3844.0000500000001"/>
    <s v="None"/>
    <n v="0"/>
    <n v="3722"/>
    <n v="3844.0000500000001"/>
    <x v="14"/>
  </r>
  <r>
    <s v="Multi Poker-Poker-0.01"/>
    <n v="1185"/>
    <x v="1"/>
    <s v="07"/>
    <s v="04"/>
    <n v="0.01"/>
    <s v="Yes"/>
    <s v=".01/.02/.03"/>
    <n v="300"/>
    <s v="Poker"/>
    <s v="No"/>
    <s v="Slant"/>
    <s v="YGT"/>
    <s v="Multi Poker"/>
    <n v="1.4999999999999999E-2"/>
    <n v="31"/>
    <n v="252133.33"/>
    <n v="105056"/>
    <n v="3757"/>
    <n v="3781.9999499999994"/>
    <s v="None"/>
    <n v="0"/>
    <n v="3757"/>
    <n v="3781.9999499999994"/>
    <x v="14"/>
  </r>
  <r>
    <s v="Multi Poker-Poker-0.01"/>
    <n v="1186"/>
    <x v="1"/>
    <s v="11"/>
    <s v="04"/>
    <n v="0.01"/>
    <s v="Yes"/>
    <s v=".01/.02/.03"/>
    <n v="300"/>
    <s v="Poker"/>
    <s v="No"/>
    <s v="Slant"/>
    <s v="YGT"/>
    <s v="Multi Poker"/>
    <n v="1.4999999999999999E-2"/>
    <n v="31"/>
    <n v="291400"/>
    <n v="118455"/>
    <n v="4327"/>
    <n v="4371"/>
    <s v="None"/>
    <n v="0"/>
    <n v="4327"/>
    <n v="4371"/>
    <x v="14"/>
  </r>
  <r>
    <s v="Multi Poker-Poker-0.25"/>
    <n v="1187"/>
    <x v="2"/>
    <s v="11"/>
    <s v="01"/>
    <n v="0.25"/>
    <s v="No"/>
    <s v="Null"/>
    <n v="5"/>
    <s v="Poker"/>
    <s v="No"/>
    <s v="Upright"/>
    <s v="YGT"/>
    <s v="Multi Poker"/>
    <n v="1.4999999999999999E-2"/>
    <n v="31"/>
    <n v="235600"/>
    <n v="224381"/>
    <n v="3487"/>
    <n v="3534"/>
    <s v="None"/>
    <n v="0"/>
    <n v="3487"/>
    <n v="3534"/>
    <x v="15"/>
  </r>
  <r>
    <s v="Multi Poker-Poker-0.25"/>
    <n v="1188"/>
    <x v="2"/>
    <s v="11"/>
    <s v="02"/>
    <n v="0.25"/>
    <s v="No"/>
    <s v="Null"/>
    <n v="5"/>
    <s v="Poker"/>
    <s v="No"/>
    <s v="Upright"/>
    <s v="YGT"/>
    <s v="Multi Poker"/>
    <n v="1.4999999999999999E-2"/>
    <n v="31"/>
    <n v="183933.25"/>
    <n v="179447"/>
    <n v="2731"/>
    <n v="2758.9987499999997"/>
    <s v="None"/>
    <n v="0"/>
    <n v="2731"/>
    <n v="2758.9987499999997"/>
    <x v="15"/>
  </r>
  <r>
    <s v="Multi Poker-Poker-0.25"/>
    <n v="1189"/>
    <x v="2"/>
    <s v="11"/>
    <s v="03"/>
    <n v="0.25"/>
    <s v="No"/>
    <s v="Null"/>
    <n v="5"/>
    <s v="Poker"/>
    <s v="No"/>
    <s v="Upright"/>
    <s v="YGT"/>
    <s v="Multi Poker"/>
    <n v="1.4999999999999999E-2"/>
    <n v="31"/>
    <n v="194266.75"/>
    <n v="254776"/>
    <n v="2987"/>
    <n v="2914.0012499999998"/>
    <s v="None"/>
    <n v="0"/>
    <n v="2987"/>
    <n v="2914.0012499999998"/>
    <x v="15"/>
  </r>
  <r>
    <s v="Multi Poker-Poker-0.25"/>
    <n v="1190"/>
    <x v="2"/>
    <s v="11"/>
    <s v="04"/>
    <n v="0.25"/>
    <s v="No"/>
    <s v="Null"/>
    <n v="5"/>
    <s v="Poker"/>
    <s v="No"/>
    <s v="Upright"/>
    <s v="YGT"/>
    <s v="Multi Poker"/>
    <n v="1.4999999999999999E-2"/>
    <n v="31"/>
    <n v="192200"/>
    <n v="216563"/>
    <n v="2907"/>
    <n v="2883"/>
    <s v="None"/>
    <n v="0"/>
    <n v="2907"/>
    <n v="2883"/>
    <x v="15"/>
  </r>
  <r>
    <s v="Multi Poker-Poker-0.25"/>
    <n v="1191"/>
    <x v="2"/>
    <s v="11"/>
    <s v="05"/>
    <n v="0.25"/>
    <s v="No"/>
    <s v="Null"/>
    <n v="5"/>
    <s v="Poker"/>
    <s v="No"/>
    <s v="Upright"/>
    <s v="YGT"/>
    <s v="Multi Poker"/>
    <n v="1.4999999999999999E-2"/>
    <n v="31"/>
    <n v="233533.25"/>
    <n v="222413"/>
    <n v="3456"/>
    <n v="3502.9987499999997"/>
    <s v="None"/>
    <n v="0"/>
    <n v="3456"/>
    <n v="3502.9987499999997"/>
    <x v="15"/>
  </r>
  <r>
    <s v="Old Blue Eyes-Reels-0.25"/>
    <n v="1192"/>
    <x v="1"/>
    <s v="10"/>
    <s v="01"/>
    <n v="0.25"/>
    <s v="No"/>
    <s v="Null"/>
    <n v="4"/>
    <s v="Reels"/>
    <s v="No"/>
    <s v="Slant"/>
    <s v="YGT"/>
    <s v="Old Blue Eyes"/>
    <n v="5.2400000000000002E-2"/>
    <n v="31"/>
    <n v="134294"/>
    <n v="191849"/>
    <n v="7107"/>
    <n v="7037.0056000000004"/>
    <s v="None"/>
    <n v="0"/>
    <n v="7107"/>
    <n v="7037.0056000000004"/>
    <x v="10"/>
  </r>
  <r>
    <s v="Old Blue Eyes-Reels-0.25"/>
    <n v="1193"/>
    <x v="1"/>
    <s v="10"/>
    <s v="02"/>
    <n v="0.25"/>
    <s v="No"/>
    <s v="Null"/>
    <n v="4"/>
    <s v="Reels"/>
    <s v="No"/>
    <s v="Slant"/>
    <s v="YGT"/>
    <s v="Old Blue Eyes"/>
    <n v="6.7900000000000002E-2"/>
    <n v="31"/>
    <n v="100441.75"/>
    <n v="154526"/>
    <n v="6945"/>
    <n v="6819.9948249999998"/>
    <s v="None"/>
    <n v="0"/>
    <n v="6945"/>
    <n v="6819.9948249999998"/>
    <x v="10"/>
  </r>
  <r>
    <s v="Old Blue Eyes-Reels-0.25"/>
    <n v="1194"/>
    <x v="1"/>
    <s v="10"/>
    <s v="03"/>
    <n v="0.25"/>
    <s v="No"/>
    <s v="Null"/>
    <n v="4"/>
    <s v="Reels"/>
    <s v="No"/>
    <s v="Slant"/>
    <s v="YGT"/>
    <s v="Old Blue Eyes"/>
    <n v="6.7900000000000002E-2"/>
    <n v="31"/>
    <n v="98615.5"/>
    <n v="131487"/>
    <n v="6707"/>
    <n v="6695.9924500000006"/>
    <s v="None"/>
    <n v="0"/>
    <n v="6707"/>
    <n v="6695.9924500000006"/>
    <x v="10"/>
  </r>
  <r>
    <s v="Old Blue Eyes-Reels-0.25"/>
    <n v="1195"/>
    <x v="1"/>
    <s v="10"/>
    <s v="04"/>
    <n v="0.25"/>
    <s v="No"/>
    <s v="Null"/>
    <n v="4"/>
    <s v="Reels"/>
    <s v="No"/>
    <s v="Slant"/>
    <s v="YGT"/>
    <s v="Old Blue Eyes"/>
    <n v="5.2400000000000002E-2"/>
    <n v="31"/>
    <n v="127194.75"/>
    <n v="239990"/>
    <n v="6920"/>
    <n v="6665.0048999999999"/>
    <s v="None"/>
    <n v="0"/>
    <n v="6920"/>
    <n v="6665.0048999999999"/>
    <x v="10"/>
  </r>
  <r>
    <s v="Silver Slippers-MLV-0.01"/>
    <n v="1196"/>
    <x v="0"/>
    <s v="06"/>
    <s v="04"/>
    <n v="0.01"/>
    <s v="No"/>
    <s v="Null"/>
    <n v="300"/>
    <s v="MLV"/>
    <s v="Stand Alone"/>
    <s v="Upright"/>
    <s v="YGT"/>
    <s v="Silver Slippers"/>
    <n v="8.1900000000000001E-2"/>
    <n v="31"/>
    <n v="70402.929999999993"/>
    <n v="29335"/>
    <n v="5728"/>
    <n v="5765.9999669999997"/>
    <s v="None"/>
    <n v="0"/>
    <n v="5728"/>
    <n v="5765.9999669999997"/>
    <x v="8"/>
  </r>
  <r>
    <s v="Silver Slippers-MLV-0.01"/>
    <n v="1197"/>
    <x v="0"/>
    <s v="06"/>
    <s v="08"/>
    <n v="0.01"/>
    <s v="No"/>
    <s v="Null"/>
    <n v="300"/>
    <s v="MLV"/>
    <s v="Stand Alone"/>
    <s v="Upright"/>
    <s v="YGT"/>
    <s v="Silver Slippers"/>
    <n v="8.1900000000000001E-2"/>
    <n v="31"/>
    <n v="74566.539999999994"/>
    <n v="26726"/>
    <n v="5934"/>
    <n v="6106.9996259999998"/>
    <s v="None"/>
    <n v="0"/>
    <n v="5934"/>
    <n v="6106.9996259999998"/>
    <x v="8"/>
  </r>
  <r>
    <s v="White Kitty-MLV-0.01"/>
    <n v="1198"/>
    <x v="0"/>
    <s v="06"/>
    <s v="02"/>
    <n v="0.01"/>
    <s v="No"/>
    <s v="Null"/>
    <n v="300"/>
    <s v="MLV"/>
    <s v="Stand Alone"/>
    <s v="Upright"/>
    <s v="YGT"/>
    <s v="White Kitty"/>
    <n v="8.1900000000000001E-2"/>
    <n v="31"/>
    <n v="83272.28"/>
    <n v="45504"/>
    <n v="6990"/>
    <n v="6819.9997320000002"/>
    <s v="None"/>
    <n v="0"/>
    <n v="6990"/>
    <n v="6819.9997320000002"/>
    <x v="8"/>
  </r>
  <r>
    <s v="White Kitty-MLV-0.01"/>
    <n v="1199"/>
    <x v="0"/>
    <s v="06"/>
    <s v="06"/>
    <n v="0.01"/>
    <s v="No"/>
    <s v="Null"/>
    <n v="300"/>
    <s v="MLV"/>
    <s v="Stand Alone"/>
    <s v="Upright"/>
    <s v="YGT"/>
    <s v="White Kitty"/>
    <n v="8.1900000000000001E-2"/>
    <n v="31"/>
    <n v="85543.35"/>
    <n v="50919"/>
    <n v="7240"/>
    <n v="7006.0003650000008"/>
    <s v="None"/>
    <n v="0"/>
    <n v="7240"/>
    <n v="7006.0003650000008"/>
    <x v="8"/>
  </r>
  <r>
    <s v="White Kitty-MLV-0.01"/>
    <n v="1200"/>
    <x v="0"/>
    <s v="06"/>
    <n v="10"/>
    <n v="0.01"/>
    <s v="No"/>
    <s v="Null"/>
    <n v="300"/>
    <s v="MLV"/>
    <s v="Stand Alone"/>
    <s v="Upright"/>
    <s v="YGT"/>
    <s v="White Kitty"/>
    <n v="8.1900000000000001E-2"/>
    <n v="31"/>
    <n v="84407.81"/>
    <n v="49361"/>
    <n v="7132"/>
    <n v="6912.9996389999997"/>
    <s v="None"/>
    <n v="0"/>
    <n v="7132"/>
    <n v="6912.9996389999997"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68">
  <r>
    <x v="0"/>
    <s v="UPRIGHT"/>
    <n v="0.01"/>
    <s v="None"/>
    <x v="0"/>
    <n v="9"/>
    <n v="10733"/>
    <x v="0"/>
    <n v="180"/>
    <s v="N"/>
    <s v="No"/>
    <s v="TEXAS TEA(IGT)"/>
    <n v="0"/>
    <n v="20"/>
    <n v="28292"/>
    <n v="11726"/>
    <n v="1758"/>
    <n v="2342"/>
    <n v="1758"/>
  </r>
  <r>
    <x v="1"/>
    <s v="UPRIGHT"/>
    <n v="0.01"/>
    <s v="Win"/>
    <x v="0"/>
    <n v="30"/>
    <n v="11159"/>
    <x v="1"/>
    <n v="150"/>
    <s v="N"/>
    <s v="Yes"/>
    <s v="QH RICHES TRP BLAZING 7S WILD 150C(BAL)"/>
    <n v="1"/>
    <n v="89"/>
    <n v="245022"/>
    <n v="259476"/>
    <n v="20980"/>
    <n v="31812"/>
    <n v="25274"/>
  </r>
  <r>
    <x v="1"/>
    <s v="UPRIGHT"/>
    <n v="0.01"/>
    <s v="Win"/>
    <x v="0"/>
    <n v="30"/>
    <n v="11158"/>
    <x v="1"/>
    <n v="150"/>
    <s v="N"/>
    <s v="Yes"/>
    <s v="QH RICHES B/G WILD 150C(BAL)"/>
    <n v="1"/>
    <n v="69"/>
    <n v="109402"/>
    <n v="110496"/>
    <n v="16192"/>
    <n v="8814"/>
    <n v="10796"/>
  </r>
  <r>
    <x v="1"/>
    <s v="SLANT"/>
    <n v="0.01"/>
    <s v="Win"/>
    <x v="0"/>
    <n v="40"/>
    <n v="11186"/>
    <x v="1"/>
    <n v="250"/>
    <s v="N"/>
    <s v="No"/>
    <s v="MONTY PYTHON KILLER BUNNY 250C(BAL)"/>
    <n v="1"/>
    <n v="69"/>
    <n v="119908"/>
    <n v="109592"/>
    <n v="16192"/>
    <n v="13988"/>
    <n v="10630"/>
  </r>
  <r>
    <x v="2"/>
    <s v="SPECIALTY"/>
    <n v="0.01"/>
    <s v="Win"/>
    <x v="0"/>
    <n v="243"/>
    <n v="11032"/>
    <x v="1"/>
    <n v="880"/>
    <s v="N"/>
    <s v="No"/>
    <s v="FU DAO LE(BAL)"/>
    <n v="1"/>
    <n v="69"/>
    <n v="109236"/>
    <n v="141810"/>
    <n v="16192"/>
    <n v="31574"/>
    <n v="16734"/>
  </r>
  <r>
    <x v="3"/>
    <s v="SLANT"/>
    <n v="0.01"/>
    <s v="Win"/>
    <x v="0"/>
    <n v="30"/>
    <n v="11201"/>
    <x v="2"/>
    <n v="400"/>
    <s v="Y"/>
    <s v="No"/>
    <s v="ZUMA 3D 400C(G T)"/>
    <n v="1"/>
    <n v="89"/>
    <n v="155956"/>
    <n v="251050"/>
    <n v="21244"/>
    <n v="20746"/>
    <n v="29674"/>
  </r>
  <r>
    <x v="4"/>
    <s v="UPRIGHT"/>
    <n v="0.01"/>
    <s v="Win"/>
    <x v="0"/>
    <n v="88"/>
    <n v="11184"/>
    <x v="1"/>
    <n v="880"/>
    <s v="N"/>
    <s v="Yes"/>
    <s v="DANCING DRUMS 880C(BAL)"/>
    <n v="1"/>
    <n v="89"/>
    <n v="306582"/>
    <n v="518266"/>
    <n v="20980"/>
    <n v="43414"/>
    <n v="46748"/>
  </r>
  <r>
    <x v="4"/>
    <s v="UPRIGHT"/>
    <n v="0.01"/>
    <s v="Win"/>
    <x v="0"/>
    <n v="88"/>
    <n v="11185"/>
    <x v="1"/>
    <n v="880"/>
    <s v="N"/>
    <s v="Yes"/>
    <s v="DANCING DRUMS 880C(BAL)"/>
    <n v="1"/>
    <n v="89"/>
    <n v="300300"/>
    <n v="528016"/>
    <n v="20980"/>
    <n v="19044"/>
    <n v="47626"/>
  </r>
  <r>
    <x v="5"/>
    <s v="UPRIGHT"/>
    <n v="0.01"/>
    <s v="Win"/>
    <x v="0"/>
    <n v="243"/>
    <n v="11021"/>
    <x v="1"/>
    <n v="88"/>
    <s v="N"/>
    <s v="Yes"/>
    <s v="88 FORTUNES(BAL)"/>
    <n v="0"/>
    <n v="47"/>
    <n v="41352"/>
    <n v="69134"/>
    <n v="8794"/>
    <n v="10332"/>
    <n v="6574"/>
  </r>
  <r>
    <x v="4"/>
    <s v="UPRIGHT"/>
    <n v="0.01"/>
    <s v="Win"/>
    <x v="0"/>
    <n v="243"/>
    <n v="11207"/>
    <x v="1"/>
    <n v="250"/>
    <s v="N"/>
    <s v="Yes"/>
    <s v="QH ULTRA SUN DRAGON 250C(BAL)"/>
    <n v="0"/>
    <n v="17"/>
    <n v="17218"/>
    <n v="22930"/>
    <n v="2622"/>
    <n v="2900"/>
    <n v="2178"/>
  </r>
  <r>
    <x v="4"/>
    <s v="UPRIGHT"/>
    <n v="0.01"/>
    <s v="Win"/>
    <x v="0"/>
    <n v="240"/>
    <n v="11208"/>
    <x v="1"/>
    <n v="250"/>
    <s v="N"/>
    <s v="Yes"/>
    <s v="QH ULTRA MONKEYS FORTUNE 250C(BAL)"/>
    <n v="1"/>
    <n v="42"/>
    <n v="68362"/>
    <n v="97208"/>
    <n v="10128"/>
    <n v="7872"/>
    <n v="9234"/>
  </r>
  <r>
    <x v="5"/>
    <s v="UPRIGHT"/>
    <n v="0.01"/>
    <s v="Win"/>
    <x v="0"/>
    <n v="243"/>
    <n v="11022"/>
    <x v="1"/>
    <n v="88"/>
    <s v="N"/>
    <s v="Yes"/>
    <s v="88 FORTUNES(BAL)"/>
    <n v="0"/>
    <n v="47"/>
    <n v="37446"/>
    <n v="64074"/>
    <n v="9512"/>
    <n v="10478"/>
    <n v="6094"/>
  </r>
  <r>
    <x v="4"/>
    <s v="UPRIGHT"/>
    <n v="0.01"/>
    <s v="Win"/>
    <x v="0"/>
    <n v="243"/>
    <n v="11215"/>
    <x v="1"/>
    <n v="250"/>
    <s v="N"/>
    <s v="Yes"/>
    <s v="QH ULTRA SUN DRAGON 250C(BAL)"/>
    <n v="1"/>
    <n v="26"/>
    <n v="37584"/>
    <n v="43236"/>
    <n v="6506"/>
    <n v="3218"/>
    <n v="4108"/>
  </r>
  <r>
    <x v="6"/>
    <s v="UPRIGHT"/>
    <n v="0.01"/>
    <s v="Win"/>
    <x v="0"/>
    <n v="25"/>
    <n v="10972"/>
    <x v="1"/>
    <n v="200"/>
    <s v="N"/>
    <s v="Yes"/>
    <s v="CASH WHEEL QUICKHIT(BAL)"/>
    <n v="0"/>
    <n v="26"/>
    <n v="52908"/>
    <n v="71028"/>
    <n v="6826"/>
    <n v="3550"/>
    <n v="6826"/>
  </r>
  <r>
    <x v="0"/>
    <s v="UPRIGHT"/>
    <n v="0.01"/>
    <s v="None"/>
    <x v="0"/>
    <n v="30"/>
    <n v="11060"/>
    <x v="0"/>
    <n v="300"/>
    <s v="Y"/>
    <s v="No"/>
    <s v="CATS 300C(IGT)"/>
    <n v="0"/>
    <n v="21"/>
    <n v="58622"/>
    <n v="56468"/>
    <n v="5674"/>
    <n v="5000"/>
    <n v="5674"/>
  </r>
  <r>
    <x v="7"/>
    <s v="UPRIGHT"/>
    <n v="0.01"/>
    <s v="Win"/>
    <x v="0"/>
    <n v="80"/>
    <n v="11199"/>
    <x v="3"/>
    <n v="300"/>
    <s v="N"/>
    <s v="No"/>
    <s v="LUCKY O'LEARY JPS 300C(KON)"/>
    <n v="0"/>
    <n v="20"/>
    <n v="37656"/>
    <n v="43480"/>
    <n v="4300"/>
    <n v="2368"/>
    <n v="4300"/>
  </r>
  <r>
    <x v="8"/>
    <s v="UPRIGHT"/>
    <n v="0.01"/>
    <s v="Win"/>
    <x v="0"/>
    <n v="50"/>
    <n v="11126"/>
    <x v="3"/>
    <n v="300"/>
    <s v="N"/>
    <s v="No"/>
    <s v="MG SELEXION 7 FSB 300C(KON)"/>
    <n v="0"/>
    <n v="26"/>
    <n v="87304"/>
    <n v="53576"/>
    <n v="5326"/>
    <n v="7184"/>
    <n v="5326"/>
  </r>
  <r>
    <x v="9"/>
    <s v="UPRIGHT"/>
    <n v="0.01"/>
    <s v="Win"/>
    <x v="0"/>
    <n v="30"/>
    <n v="11173"/>
    <x v="4"/>
    <n v="250"/>
    <s v="N"/>
    <s v="No"/>
    <s v="MONEY RUSH 205C(ARU)"/>
    <n v="1"/>
    <n v="89"/>
    <n v="121786"/>
    <n v="141896"/>
    <n v="21244"/>
    <n v="19872"/>
    <n v="14048"/>
  </r>
  <r>
    <x v="10"/>
    <s v="UPRIGHT"/>
    <n v="1"/>
    <s v="CoinIn"/>
    <x v="1"/>
    <n v="1"/>
    <n v="60098"/>
    <x v="0"/>
    <n v="2"/>
    <s v="N"/>
    <s v="WAP"/>
    <s v="WOF 3X4X5X WAP(IGT)"/>
    <n v="1"/>
    <n v="89"/>
    <n v="92870"/>
    <n v="174316"/>
    <n v="20980"/>
    <n v="20328"/>
    <n v="19136"/>
  </r>
  <r>
    <x v="10"/>
    <s v="UPRIGHT"/>
    <n v="1"/>
    <s v="CoinIn"/>
    <x v="1"/>
    <n v="1"/>
    <n v="60097"/>
    <x v="0"/>
    <n v="2"/>
    <s v="N"/>
    <s v="WAP"/>
    <s v="WOF DBL DIA WAP(IGT)"/>
    <n v="1"/>
    <n v="89"/>
    <n v="114242"/>
    <n v="220386"/>
    <n v="20980"/>
    <n v="31638"/>
    <n v="24264"/>
  </r>
  <r>
    <x v="11"/>
    <s v="UPRIGHT"/>
    <n v="0.01"/>
    <s v="Win"/>
    <x v="1"/>
    <n v="243"/>
    <n v="11205"/>
    <x v="1"/>
    <n v="880"/>
    <s v="N"/>
    <s v="Yes"/>
    <s v="88 FORTUNE STEPPER 880C(BAL)"/>
    <n v="1"/>
    <n v="42"/>
    <n v="31844"/>
    <n v="60346"/>
    <n v="10102"/>
    <n v="3104"/>
    <n v="6046"/>
  </r>
  <r>
    <x v="12"/>
    <s v="WAVE"/>
    <n v="0.01"/>
    <s v="Win"/>
    <x v="0"/>
    <n v="60"/>
    <n v="11117"/>
    <x v="1"/>
    <n v="300"/>
    <s v="N"/>
    <s v="Yes"/>
    <s v="TRP QHITS CASH WHEEL B/W 300C(BAL)"/>
    <n v="0"/>
    <n v="47"/>
    <n v="24870"/>
    <n v="53534"/>
    <n v="8316"/>
    <n v="6504"/>
    <n v="5406"/>
  </r>
  <r>
    <x v="13"/>
    <s v="UPRIGHT"/>
    <n v="0.01"/>
    <s v="Win"/>
    <x v="0"/>
    <n v="60"/>
    <n v="11197"/>
    <x v="0"/>
    <n v="600"/>
    <s v="Y"/>
    <s v="No"/>
    <s v="WILD FURY JPFG(IGT)"/>
    <n v="1"/>
    <n v="29"/>
    <n v="30030"/>
    <n v="66586"/>
    <n v="7256"/>
    <n v="10400"/>
    <n v="6786"/>
  </r>
  <r>
    <x v="14"/>
    <s v="UPRIGHT"/>
    <n v="0.01"/>
    <s v="Win"/>
    <x v="0"/>
    <n v="50"/>
    <n v="11183"/>
    <x v="0"/>
    <n v="300"/>
    <s v="Y"/>
    <s v="No"/>
    <s v="OCEAN MAGIC 300C(IGT)"/>
    <n v="0"/>
    <n v="60"/>
    <n v="63274"/>
    <n v="88672"/>
    <n v="13512"/>
    <n v="12952"/>
    <n v="8796"/>
  </r>
  <r>
    <x v="13"/>
    <s v="UPRIGHT"/>
    <n v="0.01"/>
    <s v="Win"/>
    <x v="0"/>
    <n v="60"/>
    <n v="11198"/>
    <x v="0"/>
    <n v="600"/>
    <s v="Y"/>
    <s v="No"/>
    <s v="WILD FURY JPFG(IGT)"/>
    <n v="1"/>
    <n v="29"/>
    <n v="30324"/>
    <n v="61690"/>
    <n v="7256"/>
    <n v="4708"/>
    <n v="6286"/>
  </r>
  <r>
    <x v="14"/>
    <s v="UPRIGHT"/>
    <n v="0.01"/>
    <s v="Win"/>
    <x v="0"/>
    <n v="50"/>
    <n v="11150"/>
    <x v="0"/>
    <n v="375"/>
    <s v="Y"/>
    <s v="No"/>
    <s v="GOLDEN EGYPT 375C(IGT)"/>
    <n v="0"/>
    <n v="60"/>
    <n v="62062"/>
    <n v="90002"/>
    <n v="13618"/>
    <n v="8142"/>
    <n v="8820"/>
  </r>
  <r>
    <x v="9"/>
    <s v="UPRIGHT"/>
    <n v="0.01"/>
    <s v="Win"/>
    <x v="0"/>
    <n v="30"/>
    <n v="11174"/>
    <x v="4"/>
    <n v="250"/>
    <s v="N"/>
    <s v="No"/>
    <s v="ROYAL CROWN 250C(ARU)"/>
    <n v="1"/>
    <n v="89"/>
    <n v="142452"/>
    <n v="159466"/>
    <n v="21244"/>
    <n v="11726"/>
    <n v="15788"/>
  </r>
  <r>
    <x v="15"/>
    <s v="SLANT"/>
    <n v="0.01"/>
    <s v="Win"/>
    <x v="0"/>
    <n v="40"/>
    <n v="11169"/>
    <x v="5"/>
    <n v="360"/>
    <s v="N"/>
    <s v="No"/>
    <s v="BUFFALO GOLD 360C(ARI)"/>
    <n v="1"/>
    <n v="89"/>
    <n v="290102"/>
    <n v="331220"/>
    <n v="20980"/>
    <n v="30814"/>
    <n v="33686"/>
  </r>
  <r>
    <x v="16"/>
    <s v="SLANT"/>
    <n v="0.01"/>
    <s v="Win"/>
    <x v="0"/>
    <n v="10"/>
    <n v="11170"/>
    <x v="5"/>
    <n v="400"/>
    <s v="N"/>
    <s v="No"/>
    <s v="SHARKNADO 400C(ARI)"/>
    <n v="1"/>
    <n v="89"/>
    <n v="120170"/>
    <n v="175548"/>
    <n v="20980"/>
    <n v="25720"/>
    <n v="17380"/>
  </r>
  <r>
    <x v="0"/>
    <s v="UPRIGHT"/>
    <n v="0.01"/>
    <s v="None"/>
    <x v="0"/>
    <n v="50"/>
    <n v="10732"/>
    <x v="0"/>
    <n v="500"/>
    <s v="Y"/>
    <s v="No"/>
    <s v="WILD WOLF(IGT)"/>
    <n v="0"/>
    <n v="20"/>
    <n v="12890"/>
    <n v="10604"/>
    <n v="1530"/>
    <n v="2562"/>
    <n v="1530"/>
  </r>
  <r>
    <x v="15"/>
    <s v="SLANT"/>
    <n v="0.01"/>
    <s v="Win"/>
    <x v="0"/>
    <n v="30"/>
    <n v="11191"/>
    <x v="5"/>
    <n v="300"/>
    <s v="Y"/>
    <s v="No"/>
    <s v="MG WHALES OF CASH LEGENDS 300C(ARI)"/>
    <n v="1"/>
    <n v="89"/>
    <n v="172204"/>
    <n v="147452"/>
    <n v="20980"/>
    <n v="16764"/>
    <n v="16382"/>
  </r>
  <r>
    <x v="15"/>
    <s v="SLANT"/>
    <n v="0.01"/>
    <s v="Win"/>
    <x v="0"/>
    <n v="40"/>
    <n v="11192"/>
    <x v="5"/>
    <n v="360"/>
    <s v="N"/>
    <s v="No"/>
    <s v="BUFFALO GOLD 360C(ARI)"/>
    <n v="1"/>
    <n v="89"/>
    <n v="295774"/>
    <n v="355318"/>
    <n v="20980"/>
    <n v="43462"/>
    <n v="36136"/>
  </r>
  <r>
    <x v="11"/>
    <s v="UPRIGHT"/>
    <n v="0.01"/>
    <s v="Win"/>
    <x v="1"/>
    <n v="243"/>
    <n v="11206"/>
    <x v="1"/>
    <n v="880"/>
    <s v="N"/>
    <s v="Yes"/>
    <s v="88 FORTUNE STEPPER 880C(BAL)"/>
    <n v="1"/>
    <n v="42"/>
    <n v="55938"/>
    <n v="94658"/>
    <n v="10102"/>
    <n v="12690"/>
    <n v="9484"/>
  </r>
  <r>
    <x v="12"/>
    <s v="WAVE"/>
    <n v="0.01"/>
    <s v="Win"/>
    <x v="0"/>
    <n v="60"/>
    <n v="11116"/>
    <x v="1"/>
    <n v="300"/>
    <s v="N"/>
    <s v="Yes"/>
    <s v="TRP QHITS CASH WHEEL 300C(BAL)"/>
    <n v="0"/>
    <n v="47"/>
    <n v="46198"/>
    <n v="90830"/>
    <n v="11102"/>
    <n v="6786"/>
    <n v="9174"/>
  </r>
  <r>
    <x v="17"/>
    <s v="UPRIGHT"/>
    <n v="0.01"/>
    <s v="Win"/>
    <x v="0"/>
    <n v="30"/>
    <n v="11107"/>
    <x v="3"/>
    <n v="275"/>
    <s v="N"/>
    <s v="No"/>
    <s v="HONEYCOMB GOLIATH JS 275C(KON)"/>
    <n v="1"/>
    <n v="89"/>
    <n v="187284"/>
    <n v="248804"/>
    <n v="28740"/>
    <n v="24566"/>
    <n v="24880"/>
  </r>
  <r>
    <x v="17"/>
    <s v="UPRIGHT"/>
    <n v="0.01"/>
    <s v="Win"/>
    <x v="0"/>
    <n v="30"/>
    <n v="11127"/>
    <x v="3"/>
    <n v="350"/>
    <s v="N"/>
    <s v="No"/>
    <s v="LADY PEONY GOLIATH JS 350C(KON)"/>
    <n v="1"/>
    <n v="89"/>
    <n v="159776"/>
    <n v="179434"/>
    <n v="28740"/>
    <n v="12204"/>
    <n v="17944"/>
  </r>
  <r>
    <x v="17"/>
    <s v="UPRIGHT"/>
    <n v="0.01"/>
    <s v="Win"/>
    <x v="0"/>
    <n v="68"/>
    <n v="11164"/>
    <x v="3"/>
    <n v="340"/>
    <s v="Y"/>
    <s v="No"/>
    <s v="WEALTH OF DYNASTY GOLIATH 340C(KON)"/>
    <n v="1"/>
    <n v="89"/>
    <n v="138716"/>
    <n v="202008"/>
    <n v="28740"/>
    <n v="25044"/>
    <n v="19998"/>
  </r>
  <r>
    <x v="11"/>
    <s v="UPRIGHT"/>
    <n v="0.01"/>
    <s v="Win"/>
    <x v="0"/>
    <n v="50"/>
    <n v="11202"/>
    <x v="1"/>
    <n v="500"/>
    <s v="Y"/>
    <s v="Yes"/>
    <s v="MD LOCK IT LINK EL DIABLITO 500C(BAL)"/>
    <n v="1"/>
    <n v="89"/>
    <n v="144058"/>
    <n v="129952"/>
    <n v="20980"/>
    <n v="18280"/>
    <n v="12852"/>
  </r>
  <r>
    <x v="11"/>
    <s v="UPRIGHT"/>
    <n v="0.01"/>
    <s v="Win"/>
    <x v="0"/>
    <n v="50"/>
    <n v="11203"/>
    <x v="1"/>
    <n v="500"/>
    <s v="Y"/>
    <s v="Yes"/>
    <s v="MD LOCK IT LINK LA SIRENA 500C(BAL)"/>
    <n v="1"/>
    <n v="89"/>
    <n v="120088"/>
    <n v="121618"/>
    <n v="20980"/>
    <n v="19784"/>
    <n v="12126"/>
  </r>
  <r>
    <x v="11"/>
    <s v="UPRIGHT"/>
    <n v="0.01"/>
    <s v="Win"/>
    <x v="0"/>
    <n v="50"/>
    <n v="11167"/>
    <x v="1"/>
    <n v="500"/>
    <s v="Y"/>
    <s v="Yes"/>
    <s v="MD LOCKIT LINK DIAMONDS 500C(BAL)"/>
    <n v="1"/>
    <n v="89"/>
    <n v="112288"/>
    <n v="130850"/>
    <n v="20980"/>
    <n v="17732"/>
    <n v="13046"/>
  </r>
  <r>
    <x v="11"/>
    <s v="UPRIGHT"/>
    <n v="0.01"/>
    <s v="Win"/>
    <x v="0"/>
    <n v="50"/>
    <n v="11168"/>
    <x v="1"/>
    <n v="500"/>
    <s v="Y"/>
    <s v="Yes"/>
    <s v="MD LOCKIT LINK NIGHTLIFE 500C(BAL)"/>
    <n v="1"/>
    <n v="89"/>
    <n v="118382"/>
    <n v="139274"/>
    <n v="20980"/>
    <n v="21318"/>
    <n v="13774"/>
  </r>
  <r>
    <x v="10"/>
    <s v="UPRIGHT"/>
    <n v="0.25"/>
    <s v="CoinIn"/>
    <x v="1"/>
    <n v="5"/>
    <n v="40441"/>
    <x v="0"/>
    <n v="5"/>
    <s v="Y"/>
    <s v="WAP"/>
    <s v="WOF WILD RED 7'S 5C(IGT)"/>
    <n v="1"/>
    <n v="14"/>
    <n v="23320"/>
    <n v="25748"/>
    <n v="3464"/>
    <n v="3508"/>
    <n v="3348"/>
  </r>
  <r>
    <x v="10"/>
    <s v="UPRIGHT"/>
    <n v="0.25"/>
    <s v="CoinIn"/>
    <x v="1"/>
    <n v="1"/>
    <n v="40432"/>
    <x v="0"/>
    <n v="3"/>
    <s v="N"/>
    <s v="WAP"/>
    <s v="WOF DBL DIA WAP(IGT)"/>
    <n v="0"/>
    <n v="75"/>
    <n v="159566"/>
    <n v="112478"/>
    <n v="16292"/>
    <n v="12758"/>
    <n v="14048"/>
  </r>
  <r>
    <x v="10"/>
    <s v="UPRIGHT"/>
    <n v="0.25"/>
    <s v="CoinIn"/>
    <x v="1"/>
    <n v="1"/>
    <n v="40335"/>
    <x v="0"/>
    <n v="3"/>
    <s v="N"/>
    <s v="WAP"/>
    <s v="WOF 3X4X5X WAP(IGT)"/>
    <n v="1"/>
    <n v="89"/>
    <n v="258516"/>
    <n v="181540"/>
    <n v="20980"/>
    <n v="22078"/>
    <n v="22682"/>
  </r>
  <r>
    <x v="10"/>
    <s v="UPRIGHT"/>
    <n v="0.25"/>
    <s v="CoinIn"/>
    <x v="1"/>
    <n v="5"/>
    <n v="40443"/>
    <x v="0"/>
    <n v="5"/>
    <s v="Y"/>
    <s v="WAP"/>
    <s v="WOF WILD RED 7'S 5C(IGT)"/>
    <n v="1"/>
    <n v="14"/>
    <n v="27274"/>
    <n v="31366"/>
    <n v="3464"/>
    <n v="4884"/>
    <n v="4078"/>
  </r>
  <r>
    <x v="10"/>
    <s v="UPRIGHT"/>
    <n v="0.25"/>
    <s v="CoinIn"/>
    <x v="1"/>
    <n v="1"/>
    <n v="40336"/>
    <x v="0"/>
    <n v="3"/>
    <s v="N"/>
    <s v="WAP"/>
    <s v="WOF DBL DIA WAP(IGT)"/>
    <n v="0"/>
    <n v="75"/>
    <n v="156734"/>
    <n v="109726"/>
    <n v="15698"/>
    <n v="14582"/>
    <n v="13704"/>
  </r>
  <r>
    <x v="10"/>
    <s v="UPRIGHT"/>
    <n v="0.25"/>
    <s v="CoinIn"/>
    <x v="1"/>
    <n v="5"/>
    <n v="40442"/>
    <x v="0"/>
    <n v="5"/>
    <s v="Y"/>
    <s v="WAP"/>
    <s v="WOF ULTIMATE 7'S 5C(IGT)"/>
    <n v="1"/>
    <n v="14"/>
    <n v="30428"/>
    <n v="33524"/>
    <n v="3464"/>
    <n v="5620"/>
    <n v="4358"/>
  </r>
  <r>
    <x v="10"/>
    <s v="UPRIGHT"/>
    <n v="0.25"/>
    <s v="CoinIn"/>
    <x v="1"/>
    <n v="1"/>
    <n v="40412"/>
    <x v="0"/>
    <n v="3"/>
    <s v="N"/>
    <s v="WAP"/>
    <s v="WOF 3X4X5X WAP(IGT)"/>
    <n v="0"/>
    <n v="75"/>
    <n v="157242"/>
    <n v="111378"/>
    <n v="16120"/>
    <n v="17140"/>
    <n v="13916"/>
  </r>
  <r>
    <x v="18"/>
    <s v="UPRIGHT"/>
    <n v="0.01"/>
    <s v="Win"/>
    <x v="0"/>
    <n v="27"/>
    <n v="11156"/>
    <x v="0"/>
    <n v="270"/>
    <s v="Y"/>
    <s v="No"/>
    <s v="RED HOT TAMALES SAP 270C(IGT)"/>
    <n v="1"/>
    <n v="89"/>
    <n v="161628"/>
    <n v="241660"/>
    <n v="20980"/>
    <n v="19638"/>
    <n v="24166"/>
  </r>
  <r>
    <x v="18"/>
    <s v="UPRIGHT"/>
    <n v="0.01"/>
    <s v="Win"/>
    <x v="0"/>
    <n v="27"/>
    <n v="11157"/>
    <x v="0"/>
    <n v="270"/>
    <s v="Y"/>
    <s v="No"/>
    <s v="RED HOT TAMALES SAP 270C(IGT)"/>
    <n v="1"/>
    <n v="89"/>
    <n v="143200"/>
    <n v="207494"/>
    <n v="20632"/>
    <n v="24006"/>
    <n v="20750"/>
  </r>
  <r>
    <x v="19"/>
    <s v="ARC"/>
    <n v="0.01"/>
    <s v="CoinIn"/>
    <x v="0"/>
    <n v="50"/>
    <n v="11124"/>
    <x v="5"/>
    <n v="375"/>
    <s v="N"/>
    <s v="WAP"/>
    <s v="BUFFALO GRAND MSP 375C(ARI)"/>
    <n v="1"/>
    <n v="89"/>
    <n v="485808"/>
    <n v="782446"/>
    <n v="28740"/>
    <n v="87736"/>
    <n v="88182"/>
  </r>
  <r>
    <x v="20"/>
    <s v="UPRIGHT"/>
    <n v="0.01"/>
    <s v="Win"/>
    <x v="0"/>
    <n v="15"/>
    <n v="11151"/>
    <x v="6"/>
    <n v="300"/>
    <s v="Y"/>
    <s v="No"/>
    <s v="CRAZY MONEY DELUXE SKYBOX 300C(INC)"/>
    <n v="1"/>
    <n v="89"/>
    <n v="138630"/>
    <n v="196714"/>
    <n v="28740"/>
    <n v="27602"/>
    <n v="19672"/>
  </r>
  <r>
    <x v="20"/>
    <s v="UPRIGHT"/>
    <n v="0.01"/>
    <s v="Win"/>
    <x v="0"/>
    <n v="15"/>
    <n v="11152"/>
    <x v="6"/>
    <n v="300"/>
    <s v="Y"/>
    <s v="No"/>
    <s v="CRAZY MONEY DELUXE SKYBOX 300C(INC)"/>
    <n v="1"/>
    <n v="89"/>
    <n v="119268"/>
    <n v="185536"/>
    <n v="28740"/>
    <n v="13274"/>
    <n v="18554"/>
  </r>
  <r>
    <x v="6"/>
    <s v="UPRIGHT"/>
    <n v="0.01"/>
    <s v="Win"/>
    <x v="0"/>
    <n v="25"/>
    <n v="10972"/>
    <x v="1"/>
    <n v="200"/>
    <s v="N"/>
    <s v="Yes"/>
    <s v="CASH WHEEL QUICKHIT(BAL)"/>
    <n v="1"/>
    <n v="63"/>
    <n v="116680"/>
    <n v="159256"/>
    <n v="14600"/>
    <n v="14070"/>
    <n v="15304"/>
  </r>
  <r>
    <x v="13"/>
    <s v="UPRIGHT"/>
    <n v="0.01"/>
    <s v="Win"/>
    <x v="0"/>
    <n v="30"/>
    <n v="11187"/>
    <x v="0"/>
    <n v="400"/>
    <s v="Y"/>
    <s v="Yes"/>
    <s v="FORT KNOX CLEOPATRA 400C(IGT)"/>
    <n v="1"/>
    <n v="89"/>
    <n v="129344"/>
    <n v="169914"/>
    <n v="20980"/>
    <n v="24998"/>
    <n v="16260"/>
  </r>
  <r>
    <x v="13"/>
    <s v="UPRIGHT"/>
    <n v="0.01"/>
    <s v="Win"/>
    <x v="0"/>
    <n v="30"/>
    <n v="11188"/>
    <x v="0"/>
    <n v="400"/>
    <s v="Y"/>
    <s v="Yes"/>
    <s v="FORT KNOX CLEOPATRA 400C(IGT)"/>
    <n v="1"/>
    <n v="89"/>
    <n v="100646"/>
    <n v="142274"/>
    <n v="20980"/>
    <n v="16280"/>
    <n v="13616"/>
  </r>
  <r>
    <x v="13"/>
    <s v="UPRIGHT"/>
    <n v="0.01"/>
    <s v="Win"/>
    <x v="0"/>
    <n v="50"/>
    <n v="11189"/>
    <x v="0"/>
    <n v="400"/>
    <s v="Y"/>
    <s v="Yes"/>
    <s v="FORT KNOX DIAMOND VAULT 400C(IGT)"/>
    <n v="1"/>
    <n v="89"/>
    <n v="77100"/>
    <n v="273896"/>
    <n v="20980"/>
    <n v="2006"/>
    <n v="27664"/>
  </r>
  <r>
    <x v="13"/>
    <s v="UPRIGHT"/>
    <n v="0.01"/>
    <s v="Win"/>
    <x v="0"/>
    <n v="50"/>
    <n v="11190"/>
    <x v="0"/>
    <n v="400"/>
    <s v="Y"/>
    <s v="Yes"/>
    <s v="FORT KNOX DIAMOND VAULT 400C(IGT)"/>
    <n v="1"/>
    <n v="89"/>
    <n v="94796"/>
    <n v="141076"/>
    <n v="20980"/>
    <n v="16996"/>
    <n v="14248"/>
  </r>
  <r>
    <x v="21"/>
    <s v="ROUND TOP"/>
    <n v="0.01"/>
    <s v="None"/>
    <x v="1"/>
    <n v="9"/>
    <n v="10735"/>
    <x v="0"/>
    <n v="90"/>
    <s v="N"/>
    <s v="No"/>
    <s v="TRIPLE RED HOT 7'S(IGT)"/>
    <n v="1"/>
    <n v="89"/>
    <n v="116874"/>
    <n v="61714"/>
    <n v="9812"/>
    <n v="6518"/>
    <n v="8578"/>
  </r>
  <r>
    <x v="21"/>
    <s v="ROUND TOP"/>
    <n v="0.01"/>
    <s v="None"/>
    <x v="1"/>
    <n v="9"/>
    <n v="10736"/>
    <x v="0"/>
    <n v="90"/>
    <s v="N"/>
    <s v="No"/>
    <s v="TRIPLE RED HOT 7'S(IGT)"/>
    <n v="1"/>
    <n v="89"/>
    <n v="130972"/>
    <n v="90680"/>
    <n v="9812"/>
    <n v="8822"/>
    <n v="12604"/>
  </r>
  <r>
    <x v="21"/>
    <s v="ROUND TOP"/>
    <n v="0.01"/>
    <s v="None"/>
    <x v="1"/>
    <n v="9"/>
    <n v="10737"/>
    <x v="0"/>
    <n v="90"/>
    <s v="N"/>
    <s v="No"/>
    <s v="TRIPLE RED HOT 7'S(IGT)"/>
    <n v="1"/>
    <n v="89"/>
    <n v="124324"/>
    <n v="59772"/>
    <n v="9812"/>
    <n v="9940"/>
    <n v="8308"/>
  </r>
  <r>
    <x v="21"/>
    <s v="ROUND TOP"/>
    <n v="0.01"/>
    <s v="None"/>
    <x v="1"/>
    <n v="9"/>
    <n v="10738"/>
    <x v="0"/>
    <n v="90"/>
    <s v="N"/>
    <s v="No"/>
    <s v="TRIPLE RED HOT 7'S(IGT)"/>
    <n v="1"/>
    <n v="89"/>
    <n v="95740"/>
    <n v="49578"/>
    <n v="9812"/>
    <n v="6986"/>
    <n v="6892"/>
  </r>
  <r>
    <x v="22"/>
    <s v="ROUND TOP"/>
    <n v="0.05"/>
    <s v="None"/>
    <x v="2"/>
    <n v="0"/>
    <n v="20474"/>
    <x v="0"/>
    <n v="0"/>
    <s v="N"/>
    <s v="Yes"/>
    <s v="MD T MG GK 5C PKR PR(IGT)"/>
    <n v="1"/>
    <n v="89"/>
    <n v="550848"/>
    <n v="183074"/>
    <n v="11864"/>
    <n v="12868"/>
    <n v="8532"/>
  </r>
  <r>
    <x v="22"/>
    <s v="ROUND TOP"/>
    <n v="0.05"/>
    <s v="None"/>
    <x v="2"/>
    <n v="0"/>
    <n v="20475"/>
    <x v="0"/>
    <n v="0"/>
    <s v="N"/>
    <s v="Yes"/>
    <s v="MD T MG GK 5C PKR PR(IGT)"/>
    <n v="1"/>
    <n v="89"/>
    <n v="203148"/>
    <n v="65350"/>
    <n v="8202"/>
    <n v="5616"/>
    <n v="3046"/>
  </r>
  <r>
    <x v="22"/>
    <s v="ROUND TOP"/>
    <n v="0.05"/>
    <s v="None"/>
    <x v="2"/>
    <n v="0"/>
    <n v="20476"/>
    <x v="0"/>
    <n v="0"/>
    <s v="N"/>
    <s v="Yes"/>
    <s v="MD T MG GK 5C PKR PR(IGT)"/>
    <n v="1"/>
    <n v="89"/>
    <n v="235538"/>
    <n v="72904"/>
    <n v="11864"/>
    <n v="3018"/>
    <n v="3398"/>
  </r>
  <r>
    <x v="23"/>
    <s v="UPRIGHT"/>
    <n v="0.05"/>
    <s v="None"/>
    <x v="2"/>
    <n v="0"/>
    <n v="20424"/>
    <x v="0"/>
    <n v="0"/>
    <s v="N"/>
    <s v="Yes"/>
    <s v="MD T MG GK 5C PKR PR(IGT)"/>
    <n v="1"/>
    <n v="89"/>
    <n v="498388"/>
    <n v="163058"/>
    <n v="11864"/>
    <n v="10614"/>
    <n v="7598"/>
  </r>
  <r>
    <x v="23"/>
    <s v="UPRIGHT"/>
    <n v="0.05"/>
    <s v="None"/>
    <x v="2"/>
    <n v="0"/>
    <n v="20425"/>
    <x v="0"/>
    <n v="0"/>
    <s v="N"/>
    <s v="Yes"/>
    <s v="MD T MG GK 5C PKR PR(IGT)"/>
    <n v="1"/>
    <n v="89"/>
    <n v="231952"/>
    <n v="74210"/>
    <n v="8202"/>
    <n v="3934"/>
    <n v="3458"/>
  </r>
  <r>
    <x v="23"/>
    <s v="UPRIGHT"/>
    <n v="0.05"/>
    <s v="None"/>
    <x v="2"/>
    <n v="0"/>
    <n v="20426"/>
    <x v="0"/>
    <n v="0"/>
    <s v="N"/>
    <s v="Yes"/>
    <s v="MD T MG GK 5C PKR PR(IGT)"/>
    <n v="1"/>
    <n v="89"/>
    <n v="211826"/>
    <n v="58858"/>
    <n v="8202"/>
    <n v="5572"/>
    <n v="2742"/>
  </r>
  <r>
    <x v="23"/>
    <s v="UPRIGHT"/>
    <n v="0.05"/>
    <s v="None"/>
    <x v="2"/>
    <n v="0"/>
    <n v="20427"/>
    <x v="0"/>
    <n v="0"/>
    <s v="N"/>
    <s v="Yes"/>
    <s v="MD T MG GK 5C PKR PR(IGT)"/>
    <n v="1"/>
    <n v="89"/>
    <n v="428126"/>
    <n v="151180"/>
    <n v="8202"/>
    <n v="8742"/>
    <n v="7044"/>
  </r>
  <r>
    <x v="23"/>
    <s v="UPRIGHT"/>
    <n v="0.05"/>
    <s v="None"/>
    <x v="2"/>
    <n v="0"/>
    <n v="20428"/>
    <x v="0"/>
    <n v="0"/>
    <s v="N"/>
    <s v="Yes"/>
    <s v="MD T MG GK 5C PKR PR(IGT)"/>
    <n v="1"/>
    <n v="89"/>
    <n v="350800"/>
    <n v="88566"/>
    <n v="8202"/>
    <n v="5204"/>
    <n v="4128"/>
  </r>
  <r>
    <x v="23"/>
    <s v="UPRIGHT"/>
    <n v="0.05"/>
    <s v="None"/>
    <x v="2"/>
    <n v="0"/>
    <n v="20429"/>
    <x v="0"/>
    <n v="0"/>
    <s v="N"/>
    <s v="Yes"/>
    <s v="MD T MG GK 5C PKR PR(IGT)"/>
    <n v="1"/>
    <n v="89"/>
    <n v="847608"/>
    <n v="256288"/>
    <n v="11864"/>
    <n v="24518"/>
    <n v="11942"/>
  </r>
  <r>
    <x v="23"/>
    <s v="UPRIGHT"/>
    <n v="0.05"/>
    <s v="None"/>
    <x v="3"/>
    <n v="0"/>
    <n v="20386"/>
    <x v="0"/>
    <n v="80"/>
    <s v="N"/>
    <s v="No"/>
    <s v="MD T MG GK KENO(IGT)"/>
    <n v="1"/>
    <n v="89"/>
    <n v="180688"/>
    <n v="47750"/>
    <n v="11864"/>
    <n v="9236"/>
    <n v="4340"/>
  </r>
  <r>
    <x v="23"/>
    <s v="UPRIGHT"/>
    <n v="0.05"/>
    <s v="None"/>
    <x v="3"/>
    <n v="0"/>
    <n v="20389"/>
    <x v="0"/>
    <n v="80"/>
    <s v="N"/>
    <s v="No"/>
    <s v="MD T MG GK KENO(IGT)"/>
    <n v="1"/>
    <n v="89"/>
    <n v="269458"/>
    <n v="78990"/>
    <n v="8202"/>
    <n v="8862"/>
    <n v="7180"/>
  </r>
  <r>
    <x v="23"/>
    <s v="UPRIGHT"/>
    <n v="0.05"/>
    <s v="None"/>
    <x v="3"/>
    <n v="0"/>
    <n v="20391"/>
    <x v="0"/>
    <n v="80"/>
    <s v="N"/>
    <s v="No"/>
    <s v="MD T MG GK KENO(IGT)"/>
    <n v="1"/>
    <n v="89"/>
    <n v="112850"/>
    <n v="46862"/>
    <n v="11864"/>
    <n v="4466"/>
    <n v="4260"/>
  </r>
  <r>
    <x v="24"/>
    <s v="SLANT"/>
    <n v="0.01"/>
    <s v="None"/>
    <x v="0"/>
    <n v="25"/>
    <n v="10549"/>
    <x v="7"/>
    <n v="250"/>
    <s v="Y"/>
    <s v="No"/>
    <s v="CRYSTAL FOREST(WIL)"/>
    <n v="1"/>
    <n v="68"/>
    <n v="90166"/>
    <n v="76902"/>
    <n v="7352"/>
    <n v="4950"/>
    <n v="8852"/>
  </r>
  <r>
    <x v="24"/>
    <s v="SLANT"/>
    <n v="0.01"/>
    <s v="None"/>
    <x v="0"/>
    <n v="25"/>
    <n v="10762"/>
    <x v="7"/>
    <n v="250"/>
    <s v="Y"/>
    <s v="No"/>
    <s v="INVADERS FM PLANET MOOLAH(WIL)"/>
    <n v="1"/>
    <n v="68"/>
    <n v="130214"/>
    <n v="98168"/>
    <n v="6860"/>
    <n v="12018"/>
    <n v="11300"/>
  </r>
  <r>
    <x v="24"/>
    <s v="SLANT"/>
    <n v="0.01"/>
    <s v="None"/>
    <x v="0"/>
    <n v="20"/>
    <n v="11028"/>
    <x v="7"/>
    <n v="200"/>
    <s v="Y"/>
    <s v="No"/>
    <s v="ZEUS(WIL)"/>
    <n v="1"/>
    <n v="68"/>
    <n v="86986"/>
    <n v="51930"/>
    <n v="7352"/>
    <n v="2786"/>
    <n v="4040"/>
  </r>
  <r>
    <x v="24"/>
    <s v="SLANT"/>
    <n v="0.01"/>
    <s v="None"/>
    <x v="0"/>
    <n v="20"/>
    <n v="10544"/>
    <x v="7"/>
    <n v="200"/>
    <s v="Y"/>
    <s v="No"/>
    <s v="TREASURE DIVER(WIL)"/>
    <n v="1"/>
    <n v="68"/>
    <n v="81528"/>
    <n v="52334"/>
    <n v="7352"/>
    <n v="3776"/>
    <n v="5234"/>
  </r>
  <r>
    <x v="24"/>
    <s v="SLANT"/>
    <n v="0.01"/>
    <s v="None"/>
    <x v="0"/>
    <n v="20"/>
    <n v="10561"/>
    <x v="7"/>
    <n v="200"/>
    <s v="Y"/>
    <s v="No"/>
    <s v="THAI TREASURES(WIL)"/>
    <n v="1"/>
    <n v="68"/>
    <n v="118846"/>
    <n v="40862"/>
    <n v="7352"/>
    <n v="6532"/>
    <n v="5304"/>
  </r>
  <r>
    <x v="23"/>
    <s v="BAR TOP"/>
    <n v="0.25"/>
    <s v="None"/>
    <x v="2"/>
    <n v="1"/>
    <n v="40414"/>
    <x v="0"/>
    <n v="5"/>
    <s v="Y"/>
    <s v="Yes"/>
    <s v="MD MG CASINO BAR WILD MIX POKER(IGT)"/>
    <n v="1"/>
    <n v="89"/>
    <n v="211728"/>
    <n v="278588"/>
    <n v="13450"/>
    <n v="4062"/>
    <n v="7326"/>
  </r>
  <r>
    <x v="25"/>
    <s v="BAR TOP"/>
    <n v="0.25"/>
    <s v="None"/>
    <x v="2"/>
    <n v="1"/>
    <n v="40415"/>
    <x v="0"/>
    <n v="5"/>
    <s v="Y"/>
    <s v="Yes"/>
    <s v="MD MG CASINO BAR WILD MIX POKER(IGT)"/>
    <n v="1"/>
    <n v="89"/>
    <n v="210834"/>
    <n v="285232"/>
    <n v="13450"/>
    <n v="8734"/>
    <n v="7502"/>
  </r>
  <r>
    <x v="25"/>
    <s v="BAR TOP"/>
    <n v="0.25"/>
    <s v="None"/>
    <x v="2"/>
    <n v="1"/>
    <n v="40416"/>
    <x v="0"/>
    <n v="5"/>
    <s v="Y"/>
    <s v="Yes"/>
    <s v="MD MG CASINO BAR WILD MIX POKER(IGT)"/>
    <n v="1"/>
    <n v="89"/>
    <n v="161764"/>
    <n v="192498"/>
    <n v="13450"/>
    <n v="16018"/>
    <n v="5062"/>
  </r>
  <r>
    <x v="25"/>
    <s v="BAR TOP"/>
    <n v="0.25"/>
    <s v="None"/>
    <x v="2"/>
    <n v="1"/>
    <n v="40417"/>
    <x v="0"/>
    <n v="5"/>
    <s v="Y"/>
    <s v="Yes"/>
    <s v="MD MG CASINO BAR WILD MIX POKER(IGT)"/>
    <n v="1"/>
    <n v="89"/>
    <n v="203292"/>
    <n v="249322"/>
    <n v="10714"/>
    <n v="16476"/>
    <n v="6558"/>
  </r>
  <r>
    <x v="25"/>
    <s v="BAR TOP"/>
    <n v="0.25"/>
    <s v="None"/>
    <x v="2"/>
    <n v="1"/>
    <n v="40418"/>
    <x v="0"/>
    <n v="5"/>
    <s v="Y"/>
    <s v="Yes"/>
    <s v="MD MG CASINO BAR WILD MIX POKER(IGT)"/>
    <n v="1"/>
    <n v="89"/>
    <n v="160694"/>
    <n v="215250"/>
    <n v="10714"/>
    <n v="9484"/>
    <n v="5662"/>
  </r>
  <r>
    <x v="25"/>
    <s v="BAR TOP"/>
    <n v="0.25"/>
    <s v="None"/>
    <x v="2"/>
    <n v="1"/>
    <n v="40419"/>
    <x v="0"/>
    <n v="5"/>
    <s v="Y"/>
    <s v="Yes"/>
    <s v="MD MG CASINO BAR WILD MIX POKER(IGT)"/>
    <n v="1"/>
    <n v="89"/>
    <n v="150556"/>
    <n v="224196"/>
    <n v="10714"/>
    <n v="14998"/>
    <n v="5896"/>
  </r>
  <r>
    <x v="25"/>
    <s v="BAR TOP"/>
    <n v="0.25"/>
    <s v="None"/>
    <x v="2"/>
    <n v="1"/>
    <n v="40420"/>
    <x v="0"/>
    <n v="5"/>
    <s v="Y"/>
    <s v="Yes"/>
    <s v="MD MG CASINO BAR WILD MIX POKER(IGT)"/>
    <n v="1"/>
    <n v="89"/>
    <n v="155080"/>
    <n v="216110"/>
    <n v="10714"/>
    <n v="12256"/>
    <n v="5684"/>
  </r>
  <r>
    <x v="25"/>
    <s v="BAR TOP"/>
    <n v="0.25"/>
    <s v="None"/>
    <x v="2"/>
    <n v="1"/>
    <n v="40421"/>
    <x v="0"/>
    <n v="5"/>
    <s v="Y"/>
    <s v="Yes"/>
    <s v="MD MG CASINO BAR WILD MIX POKER(IGT)"/>
    <n v="1"/>
    <n v="89"/>
    <n v="156306"/>
    <n v="191878"/>
    <n v="10714"/>
    <n v="12906"/>
    <n v="5046"/>
  </r>
  <r>
    <x v="25"/>
    <s v="BAR TOP"/>
    <n v="0.25"/>
    <s v="None"/>
    <x v="2"/>
    <n v="1"/>
    <n v="40422"/>
    <x v="0"/>
    <n v="5"/>
    <s v="Y"/>
    <s v="Yes"/>
    <s v="MD MG CASINO BAR WILD MIX POKER(IGT)"/>
    <n v="1"/>
    <n v="89"/>
    <n v="167288"/>
    <n v="209784"/>
    <n v="10714"/>
    <n v="11792"/>
    <n v="5518"/>
  </r>
  <r>
    <x v="25"/>
    <s v="BAR TOP"/>
    <n v="0.25"/>
    <s v="None"/>
    <x v="2"/>
    <n v="1"/>
    <n v="40423"/>
    <x v="0"/>
    <n v="5"/>
    <s v="Y"/>
    <s v="Yes"/>
    <s v="MD MG CASINO BAR WILD MIX POKER(IGT)"/>
    <n v="1"/>
    <n v="89"/>
    <n v="165386"/>
    <n v="198030"/>
    <n v="10714"/>
    <n v="11566"/>
    <n v="5208"/>
  </r>
  <r>
    <x v="25"/>
    <s v="BAR TOP"/>
    <n v="0.25"/>
    <s v="None"/>
    <x v="2"/>
    <n v="1"/>
    <n v="40424"/>
    <x v="0"/>
    <n v="5"/>
    <s v="Y"/>
    <s v="Yes"/>
    <s v="MD MG CASINO BAR WILD MIX POKER(IGT)"/>
    <n v="1"/>
    <n v="89"/>
    <n v="167950"/>
    <n v="198202"/>
    <n v="10714"/>
    <n v="3608"/>
    <n v="5212"/>
  </r>
  <r>
    <x v="25"/>
    <s v="BAR TOP"/>
    <n v="0.25"/>
    <s v="None"/>
    <x v="2"/>
    <n v="1"/>
    <n v="40425"/>
    <x v="0"/>
    <n v="5"/>
    <s v="Y"/>
    <s v="Yes"/>
    <s v="MD MG CASINO BAR WILD MIX POKER(IGT)"/>
    <n v="1"/>
    <n v="89"/>
    <n v="116884"/>
    <n v="138692"/>
    <n v="10714"/>
    <n v="14458"/>
    <n v="3648"/>
  </r>
  <r>
    <x v="25"/>
    <s v="BAR TOP"/>
    <n v="0.25"/>
    <s v="None"/>
    <x v="2"/>
    <n v="1"/>
    <n v="40426"/>
    <x v="0"/>
    <n v="5"/>
    <s v="Y"/>
    <s v="Yes"/>
    <s v="MD MG CASINO BAR WILD MIX POKER(IGT)"/>
    <n v="1"/>
    <n v="89"/>
    <n v="171610"/>
    <n v="190200"/>
    <n v="10714"/>
    <n v="8082"/>
    <n v="5002"/>
  </r>
  <r>
    <x v="25"/>
    <s v="BAR TOP"/>
    <n v="0.25"/>
    <s v="None"/>
    <x v="2"/>
    <n v="1"/>
    <n v="40427"/>
    <x v="0"/>
    <n v="5"/>
    <s v="Y"/>
    <s v="Yes"/>
    <s v="MD MG CASINO BAR WILD MIX POKER(IGT)"/>
    <n v="1"/>
    <n v="89"/>
    <n v="163552"/>
    <n v="178890"/>
    <n v="10714"/>
    <n v="9286"/>
    <n v="4704"/>
  </r>
  <r>
    <x v="25"/>
    <s v="BAR TOP"/>
    <n v="0.25"/>
    <s v="None"/>
    <x v="2"/>
    <n v="1"/>
    <n v="40428"/>
    <x v="0"/>
    <n v="5"/>
    <s v="Y"/>
    <s v="Yes"/>
    <s v="MD MG CASINO BAR WILD MIX POKER(IGT)"/>
    <n v="1"/>
    <n v="89"/>
    <n v="170880"/>
    <n v="230138"/>
    <n v="13450"/>
    <n v="11422"/>
    <n v="6052"/>
  </r>
  <r>
    <x v="25"/>
    <s v="BAR TOP"/>
    <n v="0.25"/>
    <s v="None"/>
    <x v="2"/>
    <n v="1"/>
    <n v="40433"/>
    <x v="0"/>
    <n v="5"/>
    <s v="Y"/>
    <s v="Yes"/>
    <s v="MD MG CASINO BAR WILD MIX POKER(IGT)"/>
    <n v="1"/>
    <n v="89"/>
    <n v="179418"/>
    <n v="228150"/>
    <n v="13450"/>
    <n v="16792"/>
    <n v="6000"/>
  </r>
  <r>
    <x v="25"/>
    <s v="BAR TOP"/>
    <n v="0.25"/>
    <s v="None"/>
    <x v="2"/>
    <n v="1"/>
    <n v="40434"/>
    <x v="0"/>
    <n v="5"/>
    <s v="Y"/>
    <s v="Yes"/>
    <s v="MD MG CASINO BAR WILD MIX POKER(IGT)"/>
    <n v="1"/>
    <n v="89"/>
    <n v="178156"/>
    <n v="301356"/>
    <n v="13450"/>
    <n v="15358"/>
    <n v="7926"/>
  </r>
  <r>
    <x v="25"/>
    <s v="BAR TOP"/>
    <n v="0.25"/>
    <s v="None"/>
    <x v="2"/>
    <n v="1"/>
    <n v="40357"/>
    <x v="0"/>
    <n v="5"/>
    <s v="Y"/>
    <s v="Yes"/>
    <s v="MD T MG MAIN BAR HD(IGT)"/>
    <n v="1"/>
    <n v="89"/>
    <n v="194828"/>
    <n v="476962"/>
    <n v="13450"/>
    <n v="13238"/>
    <n v="15788"/>
  </r>
  <r>
    <x v="25"/>
    <s v="BAR TOP"/>
    <n v="0.25"/>
    <s v="None"/>
    <x v="2"/>
    <n v="1"/>
    <n v="40358"/>
    <x v="0"/>
    <n v="5"/>
    <s v="Y"/>
    <s v="Yes"/>
    <s v="MD T MG MAIN BAR HD(IGT)"/>
    <n v="1"/>
    <n v="89"/>
    <n v="194342"/>
    <n v="406814"/>
    <n v="13450"/>
    <n v="28752"/>
    <n v="13466"/>
  </r>
  <r>
    <x v="26"/>
    <s v="BAR TOP"/>
    <n v="0.25"/>
    <s v="None"/>
    <x v="2"/>
    <n v="1"/>
    <n v="40359"/>
    <x v="0"/>
    <n v="5"/>
    <s v="Y"/>
    <s v="Yes"/>
    <s v="MD T MG MAIN BAR HD(IGT)"/>
    <n v="1"/>
    <n v="89"/>
    <n v="221484"/>
    <n v="426580"/>
    <n v="13450"/>
    <n v="28960"/>
    <n v="14120"/>
  </r>
  <r>
    <x v="26"/>
    <s v="BAR TOP"/>
    <n v="0.25"/>
    <s v="None"/>
    <x v="2"/>
    <n v="1"/>
    <n v="40360"/>
    <x v="0"/>
    <n v="5"/>
    <s v="Y"/>
    <s v="Yes"/>
    <s v="MD T MG MAIN BAR HD(IGT)"/>
    <n v="1"/>
    <n v="89"/>
    <n v="237142"/>
    <n v="593830"/>
    <n v="10714"/>
    <n v="19526"/>
    <n v="19656"/>
  </r>
  <r>
    <x v="26"/>
    <s v="BAR TOP"/>
    <n v="0.25"/>
    <s v="None"/>
    <x v="2"/>
    <n v="1"/>
    <n v="40361"/>
    <x v="0"/>
    <n v="5"/>
    <s v="Y"/>
    <s v="Yes"/>
    <s v="MD T MG MAIN BAR HD(IGT)"/>
    <n v="1"/>
    <n v="89"/>
    <n v="185090"/>
    <n v="328360"/>
    <n v="10714"/>
    <n v="19008"/>
    <n v="10868"/>
  </r>
  <r>
    <x v="26"/>
    <s v="BAR TOP"/>
    <n v="0.25"/>
    <s v="None"/>
    <x v="2"/>
    <n v="1"/>
    <n v="40362"/>
    <x v="0"/>
    <n v="5"/>
    <s v="Y"/>
    <s v="Yes"/>
    <s v="MD T MG MAIN BAR HD(IGT)"/>
    <n v="1"/>
    <n v="89"/>
    <n v="170902"/>
    <n v="312282"/>
    <n v="10714"/>
    <n v="6940"/>
    <n v="10336"/>
  </r>
  <r>
    <x v="23"/>
    <s v="BAR TOP"/>
    <n v="0.25"/>
    <s v="None"/>
    <x v="2"/>
    <n v="1"/>
    <n v="40363"/>
    <x v="0"/>
    <n v="5"/>
    <s v="Y"/>
    <s v="Yes"/>
    <s v="MD T MG MAIN BAR HD(IGT)"/>
    <n v="1"/>
    <n v="89"/>
    <n v="212706"/>
    <n v="357034"/>
    <n v="10714"/>
    <n v="20952"/>
    <n v="11818"/>
  </r>
  <r>
    <x v="26"/>
    <s v="BAR TOP"/>
    <n v="0.25"/>
    <s v="None"/>
    <x v="2"/>
    <n v="1"/>
    <n v="40364"/>
    <x v="0"/>
    <n v="5"/>
    <s v="Y"/>
    <s v="Yes"/>
    <s v="MD T MG MAIN BAR HD(IGT)"/>
    <n v="1"/>
    <n v="89"/>
    <n v="197532"/>
    <n v="370746"/>
    <n v="10714"/>
    <n v="30740"/>
    <n v="12272"/>
  </r>
  <r>
    <x v="26"/>
    <s v="BAR TOP"/>
    <n v="0.25"/>
    <s v="None"/>
    <x v="2"/>
    <n v="1"/>
    <n v="40365"/>
    <x v="0"/>
    <n v="5"/>
    <s v="Y"/>
    <s v="Yes"/>
    <s v="MD T MG MAIN BAR HD(IGT)"/>
    <n v="1"/>
    <n v="89"/>
    <n v="205694"/>
    <n v="418402"/>
    <n v="10714"/>
    <n v="21922"/>
    <n v="13850"/>
  </r>
  <r>
    <x v="26"/>
    <s v="BAR TOP"/>
    <n v="0.25"/>
    <s v="None"/>
    <x v="2"/>
    <n v="1"/>
    <n v="40366"/>
    <x v="0"/>
    <n v="5"/>
    <s v="Y"/>
    <s v="Yes"/>
    <s v="MD T MG MAIN BAR HD(IGT)"/>
    <n v="1"/>
    <n v="89"/>
    <n v="179210"/>
    <n v="331956"/>
    <n v="10714"/>
    <n v="28576"/>
    <n v="10988"/>
  </r>
  <r>
    <x v="26"/>
    <s v="BAR TOP"/>
    <n v="0.25"/>
    <s v="None"/>
    <x v="2"/>
    <n v="1"/>
    <n v="40367"/>
    <x v="0"/>
    <n v="5"/>
    <s v="Y"/>
    <s v="Yes"/>
    <s v="MD T MG MAIN BAR HD(IGT)"/>
    <n v="1"/>
    <n v="89"/>
    <n v="207122"/>
    <n v="360266"/>
    <n v="10714"/>
    <n v="9838"/>
    <n v="11924"/>
  </r>
  <r>
    <x v="26"/>
    <s v="BAR TOP"/>
    <n v="0.25"/>
    <s v="None"/>
    <x v="2"/>
    <n v="1"/>
    <n v="40368"/>
    <x v="0"/>
    <n v="5"/>
    <s v="Y"/>
    <s v="Yes"/>
    <s v="MD T MG MAIN BAR HD(IGT)"/>
    <n v="1"/>
    <n v="89"/>
    <n v="279802"/>
    <n v="541080"/>
    <n v="10714"/>
    <n v="4414"/>
    <n v="17910"/>
  </r>
  <r>
    <x v="23"/>
    <s v="BAR TOP"/>
    <n v="0.25"/>
    <s v="None"/>
    <x v="2"/>
    <n v="1"/>
    <n v="40369"/>
    <x v="0"/>
    <n v="5"/>
    <s v="Y"/>
    <s v="Yes"/>
    <s v="MD T MG MAIN BAR HD(IGT)"/>
    <n v="1"/>
    <n v="89"/>
    <n v="214478"/>
    <n v="652656"/>
    <n v="10714"/>
    <n v="19206"/>
    <n v="21602"/>
  </r>
  <r>
    <x v="23"/>
    <s v="BAR TOP"/>
    <n v="0.25"/>
    <s v="None"/>
    <x v="2"/>
    <n v="1"/>
    <n v="40370"/>
    <x v="0"/>
    <n v="5"/>
    <s v="Y"/>
    <s v="Yes"/>
    <s v="MD T MG MAIN BAR HD(IGT)"/>
    <n v="1"/>
    <n v="89"/>
    <n v="196932"/>
    <n v="850962"/>
    <n v="13450"/>
    <n v="41582"/>
    <n v="28166"/>
  </r>
  <r>
    <x v="27"/>
    <s v="BAR TOP"/>
    <n v="0.05"/>
    <s v="Flat"/>
    <x v="2"/>
    <n v="1"/>
    <n v="20490"/>
    <x v="0"/>
    <n v="100"/>
    <s v="Y"/>
    <s v="No"/>
    <s v="MG MD SUPERSTARS UMULTI POKER(IGT)"/>
    <n v="1"/>
    <n v="89"/>
    <n v="217086"/>
    <n v="554506"/>
    <n v="17776"/>
    <n v="29782"/>
    <n v="19074"/>
  </r>
  <r>
    <x v="27"/>
    <s v="BAR TOP"/>
    <n v="0.05"/>
    <s v="Flat"/>
    <x v="2"/>
    <n v="1"/>
    <n v="20491"/>
    <x v="0"/>
    <n v="100"/>
    <s v="Y"/>
    <s v="No"/>
    <s v="MG MD SUPERSTARS UMULTI POKER(IGT)"/>
    <n v="1"/>
    <n v="89"/>
    <n v="159118"/>
    <n v="497984"/>
    <n v="15038"/>
    <n v="18532"/>
    <n v="17130"/>
  </r>
  <r>
    <x v="27"/>
    <s v="BAR TOP"/>
    <n v="0.05"/>
    <s v="Flat"/>
    <x v="2"/>
    <n v="1"/>
    <n v="20492"/>
    <x v="0"/>
    <n v="100"/>
    <s v="Y"/>
    <s v="No"/>
    <s v="MG MD SUPERSTARS UMULTI POKER(IGT)"/>
    <n v="1"/>
    <n v="89"/>
    <n v="225868"/>
    <n v="616710"/>
    <n v="17776"/>
    <n v="41208"/>
    <n v="21214"/>
  </r>
  <r>
    <x v="24"/>
    <s v="SLANT"/>
    <n v="0.01"/>
    <s v="None"/>
    <x v="0"/>
    <n v="20"/>
    <n v="10450"/>
    <x v="7"/>
    <n v="300"/>
    <s v="N"/>
    <s v="No"/>
    <s v="ALL THAT GLITTERS(WIL)"/>
    <n v="1"/>
    <n v="89"/>
    <n v="109914"/>
    <n v="70880"/>
    <n v="10614"/>
    <n v="8920"/>
    <n v="7088"/>
  </r>
  <r>
    <x v="24"/>
    <s v="SLANT"/>
    <n v="0.01"/>
    <s v="None"/>
    <x v="0"/>
    <n v="20"/>
    <n v="10511"/>
    <x v="7"/>
    <n v="200"/>
    <s v="Y"/>
    <s v="No"/>
    <s v="GREAT WALL(WIL)"/>
    <n v="1"/>
    <n v="89"/>
    <n v="120750"/>
    <n v="84172"/>
    <n v="10268"/>
    <n v="4252"/>
    <n v="8098"/>
  </r>
  <r>
    <x v="24"/>
    <s v="SLANT"/>
    <n v="0.01"/>
    <s v="None"/>
    <x v="0"/>
    <n v="25"/>
    <n v="10743"/>
    <x v="7"/>
    <n v="250"/>
    <s v="Y"/>
    <s v="No"/>
    <s v="CRYSTAL FOREST(WIL)"/>
    <n v="1"/>
    <n v="89"/>
    <n v="132696"/>
    <n v="132240"/>
    <n v="10614"/>
    <n v="17722"/>
    <n v="15220"/>
  </r>
  <r>
    <x v="24"/>
    <s v="SLANT"/>
    <n v="0.01"/>
    <s v="None"/>
    <x v="0"/>
    <n v="20"/>
    <n v="11028"/>
    <x v="7"/>
    <n v="200"/>
    <s v="Y"/>
    <s v="No"/>
    <s v="ZEUS(WIL)"/>
    <n v="0"/>
    <n v="21"/>
    <n v="19986"/>
    <n v="10164"/>
    <n v="790"/>
    <n v="1644"/>
    <n v="790"/>
  </r>
  <r>
    <x v="24"/>
    <s v="SLANT"/>
    <n v="0.01"/>
    <s v="None"/>
    <x v="0"/>
    <n v="20"/>
    <n v="10544"/>
    <x v="7"/>
    <n v="200"/>
    <s v="Y"/>
    <s v="No"/>
    <s v="TREASURE DIVER(WIL)"/>
    <n v="0"/>
    <n v="21"/>
    <n v="26994"/>
    <n v="12494"/>
    <n v="1250"/>
    <n v="2326"/>
    <n v="1250"/>
  </r>
  <r>
    <x v="24"/>
    <s v="SLANT"/>
    <n v="0.01"/>
    <s v="None"/>
    <x v="0"/>
    <n v="20"/>
    <n v="10561"/>
    <x v="7"/>
    <n v="200"/>
    <s v="Y"/>
    <s v="No"/>
    <s v="THAI TREASURES(WIL)"/>
    <n v="0"/>
    <n v="21"/>
    <n v="32820"/>
    <n v="16902"/>
    <n v="2194"/>
    <n v="1310"/>
    <n v="2194"/>
  </r>
  <r>
    <x v="28"/>
    <s v="SLANT"/>
    <n v="0.01"/>
    <s v="None"/>
    <x v="0"/>
    <n v="20"/>
    <n v="10686"/>
    <x v="5"/>
    <n v="300"/>
    <s v="N"/>
    <s v="No"/>
    <s v="OUTBACK JACK(ARI)"/>
    <n v="0"/>
    <n v="26"/>
    <n v="26128"/>
    <n v="26992"/>
    <n v="1936"/>
    <n v="1388"/>
    <n v="1936"/>
  </r>
  <r>
    <x v="23"/>
    <s v="SLANT"/>
    <n v="0.05"/>
    <s v="None"/>
    <x v="2"/>
    <n v="0"/>
    <n v="20396"/>
    <x v="0"/>
    <n v="80"/>
    <s v="N"/>
    <s v="No"/>
    <s v="MD T MG GK .05 - .50(IGT)"/>
    <n v="1"/>
    <n v="64"/>
    <n v="252498"/>
    <n v="230714"/>
    <n v="8948"/>
    <n v="17726"/>
    <n v="13820"/>
  </r>
  <r>
    <x v="21"/>
    <s v="SLANT"/>
    <n v="0.25"/>
    <s v="None"/>
    <x v="1"/>
    <n v="1"/>
    <n v="40237"/>
    <x v="0"/>
    <n v="3"/>
    <s v="N"/>
    <s v="No"/>
    <s v="3X4X5XPAY 3R3CM(IGT)"/>
    <n v="0"/>
    <n v="25"/>
    <n v="28202"/>
    <n v="18156"/>
    <n v="1632"/>
    <n v="2956"/>
    <n v="1632"/>
  </r>
  <r>
    <x v="23"/>
    <s v="SLANT"/>
    <n v="0.05"/>
    <s v="None"/>
    <x v="2"/>
    <n v="0"/>
    <n v="20393"/>
    <x v="0"/>
    <n v="80"/>
    <s v="N"/>
    <s v="No"/>
    <s v="MD T MG GK .05 - .50(IGT)"/>
    <n v="1"/>
    <n v="64"/>
    <n v="122060"/>
    <n v="102422"/>
    <n v="6048"/>
    <n v="9238"/>
    <n v="6136"/>
  </r>
  <r>
    <x v="21"/>
    <s v="SLANT"/>
    <n v="0.25"/>
    <s v="None"/>
    <x v="1"/>
    <n v="1"/>
    <n v="40213"/>
    <x v="0"/>
    <n v="2"/>
    <s v="N"/>
    <s v="No"/>
    <s v="TRIPLE STAR(IGT)"/>
    <n v="0"/>
    <n v="25"/>
    <n v="27104"/>
    <n v="12906"/>
    <n v="1288"/>
    <n v="1682"/>
    <n v="1288"/>
  </r>
  <r>
    <x v="23"/>
    <s v="SLANT"/>
    <n v="0.05"/>
    <s v="None"/>
    <x v="2"/>
    <n v="0"/>
    <n v="20394"/>
    <x v="0"/>
    <n v="80"/>
    <s v="N"/>
    <s v="No"/>
    <s v="MD T MG GK .05 - .50(IGT)"/>
    <n v="1"/>
    <n v="64"/>
    <n v="186750"/>
    <n v="117886"/>
    <n v="6048"/>
    <n v="8632"/>
    <n v="7062"/>
  </r>
  <r>
    <x v="24"/>
    <s v="SLANT"/>
    <n v="0.01"/>
    <s v="None"/>
    <x v="0"/>
    <n v="20"/>
    <n v="10684"/>
    <x v="7"/>
    <n v="100"/>
    <s v="Y"/>
    <s v="No"/>
    <s v="WMS WOLVERTON(WIL)"/>
    <n v="0"/>
    <n v="25"/>
    <n v="47142"/>
    <n v="20552"/>
    <n v="2468"/>
    <n v="2588"/>
    <n v="2468"/>
  </r>
  <r>
    <x v="23"/>
    <s v="SLANT"/>
    <n v="0.05"/>
    <s v="None"/>
    <x v="2"/>
    <n v="0"/>
    <n v="20395"/>
    <x v="0"/>
    <n v="80"/>
    <s v="N"/>
    <s v="No"/>
    <s v="MD T MG GK .05 - .50(IGT)"/>
    <n v="1"/>
    <n v="64"/>
    <n v="321382"/>
    <n v="225522"/>
    <n v="8948"/>
    <n v="11664"/>
    <n v="13508"/>
  </r>
  <r>
    <x v="24"/>
    <s v="SLANT"/>
    <n v="0.01"/>
    <s v="None"/>
    <x v="0"/>
    <n v="20"/>
    <n v="11036"/>
    <x v="7"/>
    <n v="200"/>
    <s v="N"/>
    <s v="No"/>
    <s v="SUPER JP PARTY(WIL)"/>
    <n v="0"/>
    <n v="25"/>
    <n v="34628"/>
    <n v="13502"/>
    <n v="1098"/>
    <n v="2112"/>
    <n v="1098"/>
  </r>
  <r>
    <x v="23"/>
    <s v="SLANT"/>
    <n v="0.05"/>
    <s v="None"/>
    <x v="2"/>
    <n v="0"/>
    <n v="20477"/>
    <x v="0"/>
    <n v="80"/>
    <s v="N"/>
    <s v="No"/>
    <s v="MD T MG GK .05 - .50(IGT)"/>
    <n v="1"/>
    <n v="64"/>
    <n v="253162"/>
    <n v="199622"/>
    <n v="8948"/>
    <n v="18008"/>
    <n v="11958"/>
  </r>
  <r>
    <x v="24"/>
    <s v="SLANT"/>
    <n v="0.01"/>
    <s v="None"/>
    <x v="0"/>
    <n v="20"/>
    <n v="10523"/>
    <x v="7"/>
    <n v="200"/>
    <s v="Y"/>
    <s v="No"/>
    <s v="COUNT MONEY(WIL)"/>
    <n v="0"/>
    <n v="25"/>
    <n v="48864"/>
    <n v="39570"/>
    <n v="3960"/>
    <n v="3596"/>
    <n v="3960"/>
  </r>
  <r>
    <x v="23"/>
    <s v="SLANT"/>
    <n v="0.05"/>
    <s v="None"/>
    <x v="2"/>
    <n v="0"/>
    <n v="20478"/>
    <x v="0"/>
    <n v="80"/>
    <s v="N"/>
    <s v="No"/>
    <s v="MD T MG GK .05 - .50(IGT)"/>
    <n v="1"/>
    <n v="64"/>
    <n v="284744"/>
    <n v="187314"/>
    <n v="8948"/>
    <n v="8948"/>
    <n v="11220"/>
  </r>
  <r>
    <x v="24"/>
    <s v="SLANT"/>
    <n v="0.01"/>
    <s v="None"/>
    <x v="0"/>
    <n v="20"/>
    <n v="10519"/>
    <x v="7"/>
    <n v="200"/>
    <s v="Y"/>
    <s v="No"/>
    <s v="OPEN THE VAULT(WIL)"/>
    <n v="0"/>
    <n v="25"/>
    <n v="37966"/>
    <n v="39866"/>
    <n v="3946"/>
    <n v="1934"/>
    <n v="3946"/>
  </r>
  <r>
    <x v="23"/>
    <s v="SLANT"/>
    <n v="0.05"/>
    <s v="None"/>
    <x v="2"/>
    <n v="0"/>
    <n v="20398"/>
    <x v="0"/>
    <n v="80"/>
    <s v="N"/>
    <s v="No"/>
    <s v="MD T MG GK .05 - .50(IGT)"/>
    <n v="1"/>
    <n v="64"/>
    <n v="244926"/>
    <n v="180828"/>
    <n v="8948"/>
    <n v="7898"/>
    <n v="10832"/>
  </r>
  <r>
    <x v="24"/>
    <s v="SLANT"/>
    <n v="0.01"/>
    <s v="None"/>
    <x v="0"/>
    <n v="20"/>
    <n v="10643"/>
    <x v="7"/>
    <n v="100"/>
    <s v="Y"/>
    <s v="No"/>
    <s v="KILUAEA: FREE SPIN ERUPTION(WIL)"/>
    <n v="0"/>
    <n v="25"/>
    <n v="32810"/>
    <n v="15720"/>
    <n v="1420"/>
    <n v="350"/>
    <n v="1420"/>
  </r>
  <r>
    <x v="23"/>
    <s v="SLANT"/>
    <n v="0.05"/>
    <s v="None"/>
    <x v="2"/>
    <n v="0"/>
    <n v="20399"/>
    <x v="0"/>
    <n v="80"/>
    <s v="N"/>
    <s v="No"/>
    <s v="MD T MG GK .05 - .50(IGT)"/>
    <n v="1"/>
    <n v="64"/>
    <n v="245364"/>
    <n v="179198"/>
    <n v="6048"/>
    <n v="-5512"/>
    <n v="10734"/>
  </r>
  <r>
    <x v="24"/>
    <s v="SLANT"/>
    <n v="0.01"/>
    <s v="None"/>
    <x v="0"/>
    <n v="20"/>
    <n v="10487"/>
    <x v="7"/>
    <n v="200"/>
    <s v="Y"/>
    <s v="No"/>
    <s v="LUCKY LEMMING(WIL)"/>
    <n v="0"/>
    <n v="25"/>
    <n v="35360"/>
    <n v="26098"/>
    <n v="2064"/>
    <n v="1324"/>
    <n v="2064"/>
  </r>
  <r>
    <x v="23"/>
    <s v="SLANT"/>
    <n v="0.05"/>
    <s v="None"/>
    <x v="2"/>
    <n v="0"/>
    <n v="20400"/>
    <x v="0"/>
    <n v="80"/>
    <s v="N"/>
    <s v="No"/>
    <s v="MD T MG GK .05 - .50(IGT)"/>
    <n v="1"/>
    <n v="64"/>
    <n v="184512"/>
    <n v="118560"/>
    <n v="6048"/>
    <n v="11090"/>
    <n v="7102"/>
  </r>
  <r>
    <x v="24"/>
    <s v="SLANT"/>
    <n v="0.01"/>
    <s v="None"/>
    <x v="0"/>
    <n v="25"/>
    <n v="11121"/>
    <x v="7"/>
    <n v="250"/>
    <s v="Y"/>
    <s v="No"/>
    <s v="CRYSTAL FOREST(WIL)"/>
    <n v="0"/>
    <n v="25"/>
    <n v="69554"/>
    <n v="47330"/>
    <n v="5448"/>
    <n v="4608"/>
    <n v="5448"/>
  </r>
  <r>
    <x v="23"/>
    <s v="SLANT"/>
    <n v="0.05"/>
    <s v="None"/>
    <x v="2"/>
    <n v="0"/>
    <n v="20397"/>
    <x v="0"/>
    <n v="80"/>
    <s v="N"/>
    <s v="No"/>
    <s v="MD T MG GK .05 - .50(IGT)"/>
    <n v="1"/>
    <n v="64"/>
    <n v="199364"/>
    <n v="144470"/>
    <n v="8948"/>
    <n v="3662"/>
    <n v="8654"/>
  </r>
  <r>
    <x v="24"/>
    <s v="SLANT"/>
    <n v="0.01"/>
    <s v="None"/>
    <x v="0"/>
    <n v="20"/>
    <n v="10451"/>
    <x v="7"/>
    <n v="300"/>
    <s v="Y"/>
    <s v="No"/>
    <s v="PYRAMID OF KINGS(WIL)"/>
    <n v="0"/>
    <n v="25"/>
    <n v="37738"/>
    <n v="20714"/>
    <n v="2072"/>
    <n v="2618"/>
    <n v="2072"/>
  </r>
  <r>
    <x v="0"/>
    <s v="SLANT"/>
    <n v="0.01"/>
    <s v="None"/>
    <x v="0"/>
    <n v="15"/>
    <n v="10724"/>
    <x v="0"/>
    <n v="150"/>
    <s v="N"/>
    <s v="No"/>
    <s v="WILD BEAR S. RUN(IGT)"/>
    <n v="1"/>
    <n v="89"/>
    <n v="67736"/>
    <n v="36012"/>
    <n v="10268"/>
    <n v="6544"/>
    <n v="5388"/>
  </r>
  <r>
    <x v="0"/>
    <s v="SLANT"/>
    <n v="0.01"/>
    <s v="None"/>
    <x v="0"/>
    <n v="20"/>
    <n v="10725"/>
    <x v="0"/>
    <n v="400"/>
    <s v="N"/>
    <s v="No"/>
    <s v="CLEOPATRA(IGT)"/>
    <n v="1"/>
    <n v="89"/>
    <n v="76100"/>
    <n v="61676"/>
    <n v="10268"/>
    <n v="6172"/>
    <n v="9270"/>
  </r>
  <r>
    <x v="23"/>
    <s v="SLANT"/>
    <n v="0.01"/>
    <s v="None"/>
    <x v="0"/>
    <n v="20"/>
    <n v="10726"/>
    <x v="0"/>
    <n v="400"/>
    <s v="N"/>
    <s v="No"/>
    <s v="DAVINCCI DIAMONDS(IGT)"/>
    <n v="1"/>
    <n v="89"/>
    <n v="177074"/>
    <n v="122622"/>
    <n v="10614"/>
    <n v="11422"/>
    <n v="14838"/>
  </r>
  <r>
    <x v="0"/>
    <s v="SLANT"/>
    <n v="0.01"/>
    <s v="None"/>
    <x v="0"/>
    <n v="20"/>
    <n v="10727"/>
    <x v="0"/>
    <n v="200"/>
    <s v="N"/>
    <s v="No"/>
    <s v="MONEY STORM(IGT)"/>
    <n v="1"/>
    <n v="89"/>
    <n v="98680"/>
    <n v="62580"/>
    <n v="10614"/>
    <n v="7034"/>
    <n v="9074"/>
  </r>
  <r>
    <x v="23"/>
    <s v="SLANT"/>
    <n v="0.01"/>
    <s v="None"/>
    <x v="0"/>
    <n v="40"/>
    <n v="10719"/>
    <x v="0"/>
    <n v="400"/>
    <s v="Y"/>
    <s v="No"/>
    <s v="COYOTE MOON(IGT)"/>
    <n v="1"/>
    <n v="89"/>
    <n v="170056"/>
    <n v="111894"/>
    <n v="10614"/>
    <n v="11238"/>
    <n v="13938"/>
  </r>
  <r>
    <x v="0"/>
    <s v="SLANT"/>
    <n v="0.01"/>
    <s v="None"/>
    <x v="0"/>
    <n v="15"/>
    <n v="10723"/>
    <x v="0"/>
    <n v="150"/>
    <s v="N"/>
    <s v="No"/>
    <s v="LOBSTERMANIA(IGT)"/>
    <n v="1"/>
    <n v="89"/>
    <n v="99010"/>
    <n v="62266"/>
    <n v="10614"/>
    <n v="8704"/>
    <n v="9334"/>
  </r>
  <r>
    <x v="23"/>
    <s v="SLANT"/>
    <n v="0.01"/>
    <s v="None"/>
    <x v="0"/>
    <n v="20"/>
    <n v="10721"/>
    <x v="0"/>
    <n v="400"/>
    <s v="N"/>
    <s v="No"/>
    <s v="DAVINCCI DIAMONDS(IGT)"/>
    <n v="1"/>
    <n v="89"/>
    <n v="139924"/>
    <n v="96658"/>
    <n v="10268"/>
    <n v="9102"/>
    <n v="11696"/>
  </r>
  <r>
    <x v="23"/>
    <s v="SLANT"/>
    <n v="0.01"/>
    <s v="None"/>
    <x v="0"/>
    <n v="40"/>
    <n v="10722"/>
    <x v="0"/>
    <n v="200"/>
    <s v="Y"/>
    <s v="No"/>
    <s v="WOLF RUN(IGT)"/>
    <n v="1"/>
    <n v="89"/>
    <n v="105346"/>
    <n v="82032"/>
    <n v="10268"/>
    <n v="9132"/>
    <n v="10222"/>
  </r>
  <r>
    <x v="21"/>
    <s v="SLANT"/>
    <n v="0.25"/>
    <s v="None"/>
    <x v="1"/>
    <n v="1"/>
    <n v="40237"/>
    <x v="0"/>
    <n v="3"/>
    <s v="N"/>
    <s v="No"/>
    <s v="3X4X5XPAY 3R3CM(IGT)"/>
    <n v="1"/>
    <n v="64"/>
    <n v="74678"/>
    <n v="47396"/>
    <n v="6792"/>
    <n v="3344"/>
    <n v="4260"/>
  </r>
  <r>
    <x v="21"/>
    <s v="SLANT"/>
    <n v="0.25"/>
    <s v="None"/>
    <x v="1"/>
    <n v="1"/>
    <n v="40213"/>
    <x v="0"/>
    <n v="2"/>
    <s v="N"/>
    <s v="No"/>
    <s v="TRIPLE STAR(IGT)"/>
    <n v="1"/>
    <n v="64"/>
    <n v="81188"/>
    <n v="38296"/>
    <n v="6792"/>
    <n v="178"/>
    <n v="3822"/>
  </r>
  <r>
    <x v="29"/>
    <s v="SLANT"/>
    <n v="0.01"/>
    <s v="CoinIn"/>
    <x v="0"/>
    <n v="40"/>
    <n v="11209"/>
    <x v="0"/>
    <n v="375"/>
    <s v="N"/>
    <s v="WAP"/>
    <s v="WOF DESTINATION 375C(IGT)"/>
    <n v="1"/>
    <n v="41"/>
    <n v="34388"/>
    <n v="59290"/>
    <n v="9910"/>
    <n v="8640"/>
    <n v="7120"/>
  </r>
  <r>
    <x v="29"/>
    <s v="SLANT"/>
    <n v="0.01"/>
    <s v="CoinIn"/>
    <x v="0"/>
    <n v="30"/>
    <n v="11176"/>
    <x v="0"/>
    <n v="375"/>
    <s v="N"/>
    <s v="WAP"/>
    <s v="WOF VEGAS 375C(IGT)"/>
    <n v="0"/>
    <n v="48"/>
    <n v="37442"/>
    <n v="64516"/>
    <n v="10780"/>
    <n v="6918"/>
    <n v="8400"/>
  </r>
  <r>
    <x v="29"/>
    <s v="SLANT"/>
    <n v="0.01"/>
    <s v="CoinIn"/>
    <x v="0"/>
    <n v="40"/>
    <n v="11210"/>
    <x v="0"/>
    <n v="375"/>
    <s v="N"/>
    <s v="WAP"/>
    <s v="WOF DESTINATION 375C(IGT)"/>
    <n v="1"/>
    <n v="41"/>
    <n v="35532"/>
    <n v="66012"/>
    <n v="9910"/>
    <n v="5792"/>
    <n v="7928"/>
  </r>
  <r>
    <x v="29"/>
    <s v="SLANT"/>
    <n v="0.01"/>
    <s v="CoinIn"/>
    <x v="0"/>
    <n v="30"/>
    <n v="11177"/>
    <x v="0"/>
    <n v="375"/>
    <s v="N"/>
    <s v="WAP"/>
    <s v="WOF VEGAS 375C(IGT)"/>
    <n v="0"/>
    <n v="48"/>
    <n v="32598"/>
    <n v="61362"/>
    <n v="10640"/>
    <n v="9334"/>
    <n v="7990"/>
  </r>
  <r>
    <x v="10"/>
    <s v="SPECIALTY"/>
    <n v="0.01"/>
    <s v="CoinIn"/>
    <x v="0"/>
    <n v="720"/>
    <n v="10836"/>
    <x v="0"/>
    <n v="300"/>
    <s v="N"/>
    <s v="WAP"/>
    <s v="WOF EXTREME SPIN(IGT)"/>
    <n v="1"/>
    <n v="89"/>
    <n v="193980"/>
    <n v="262696"/>
    <n v="21782"/>
    <n v="20514"/>
    <n v="28766"/>
  </r>
  <r>
    <x v="10"/>
    <s v="SPECIALTY"/>
    <n v="0.01"/>
    <s v="CoinIn"/>
    <x v="0"/>
    <n v="720"/>
    <n v="10837"/>
    <x v="0"/>
    <n v="300"/>
    <s v="N"/>
    <s v="WAP"/>
    <s v="WOF EXTREME SPIN(IGT)"/>
    <n v="1"/>
    <n v="89"/>
    <n v="229180"/>
    <n v="378530"/>
    <n v="21782"/>
    <n v="40972"/>
    <n v="41448"/>
  </r>
  <r>
    <x v="21"/>
    <s v="SLANT"/>
    <n v="1"/>
    <s v="None"/>
    <x v="1"/>
    <n v="1"/>
    <n v="60075"/>
    <x v="0"/>
    <n v="2"/>
    <s v="N"/>
    <s v="No"/>
    <s v="3X4X5XPAY 3R2CM(IGT)"/>
    <n v="1"/>
    <n v="89"/>
    <n v="35754"/>
    <n v="60528"/>
    <n v="10878"/>
    <n v="5292"/>
    <n v="3026"/>
  </r>
  <r>
    <x v="21"/>
    <s v="SLANT"/>
    <n v="1"/>
    <s v="None"/>
    <x v="1"/>
    <n v="1"/>
    <n v="60074"/>
    <x v="0"/>
    <n v="2"/>
    <s v="N"/>
    <s v="No"/>
    <s v="TRIPLE RED HOT 7 3R2CM(IGT)"/>
    <n v="1"/>
    <n v="89"/>
    <n v="45880"/>
    <n v="62062"/>
    <n v="10614"/>
    <n v="-2240"/>
    <n v="3122"/>
  </r>
  <r>
    <x v="21"/>
    <s v="SLANT"/>
    <n v="1"/>
    <s v="None"/>
    <x v="1"/>
    <n v="1"/>
    <n v="60108"/>
    <x v="0"/>
    <n v="2"/>
    <s v="N"/>
    <s v="No"/>
    <s v="TRPL DBL DOLLARS 2C(IGT)"/>
    <n v="1"/>
    <n v="89"/>
    <n v="45596"/>
    <n v="67684"/>
    <n v="10614"/>
    <n v="-4162"/>
    <n v="3398"/>
  </r>
  <r>
    <x v="21"/>
    <s v="SLANT"/>
    <n v="1"/>
    <s v="None"/>
    <x v="1"/>
    <n v="1"/>
    <n v="60087"/>
    <x v="0"/>
    <n v="2"/>
    <s v="N"/>
    <s v="No"/>
    <s v="DBL 3X4X5X DIAMOND(IGT)"/>
    <n v="1"/>
    <n v="89"/>
    <n v="47122"/>
    <n v="71260"/>
    <n v="10614"/>
    <n v="-3902"/>
    <n v="3564"/>
  </r>
  <r>
    <x v="21"/>
    <s v="SLANT"/>
    <n v="1"/>
    <s v="None"/>
    <x v="1"/>
    <n v="1"/>
    <n v="60086"/>
    <x v="0"/>
    <n v="2"/>
    <s v="N"/>
    <s v="No"/>
    <s v="TRIPLE HOT ICE(IGT)"/>
    <n v="1"/>
    <n v="89"/>
    <n v="28946"/>
    <n v="50720"/>
    <n v="10614"/>
    <n v="-718"/>
    <n v="2542"/>
  </r>
  <r>
    <x v="30"/>
    <s v="SLANT"/>
    <n v="0.01"/>
    <s v="Win"/>
    <x v="0"/>
    <n v="1024"/>
    <n v="10998"/>
    <x v="5"/>
    <n v="200"/>
    <s v="N"/>
    <s v="No"/>
    <s v="XTREME TIMBERWOLF(ARI)"/>
    <n v="1"/>
    <n v="89"/>
    <n v="282368"/>
    <n v="289444"/>
    <n v="22046"/>
    <n v="32258"/>
    <n v="27700"/>
  </r>
  <r>
    <x v="30"/>
    <s v="SLANT"/>
    <n v="0.01"/>
    <s v="Win"/>
    <x v="0"/>
    <n v="40"/>
    <n v="10931"/>
    <x v="5"/>
    <n v="200"/>
    <s v="N"/>
    <s v="No"/>
    <s v="XTREME BUFFALO(ARI)"/>
    <n v="1"/>
    <n v="89"/>
    <n v="652736"/>
    <n v="475124"/>
    <n v="21782"/>
    <n v="20516"/>
    <n v="44282"/>
  </r>
  <r>
    <x v="30"/>
    <s v="SLANT"/>
    <n v="0.01"/>
    <s v="Win"/>
    <x v="0"/>
    <n v="50"/>
    <n v="11088"/>
    <x v="5"/>
    <n v="250"/>
    <s v="N"/>
    <s v="No"/>
    <s v="XTREME LONGHORN DELX 250C(ARI)"/>
    <n v="1"/>
    <n v="89"/>
    <n v="261460"/>
    <n v="224090"/>
    <n v="21782"/>
    <n v="16000"/>
    <n v="20908"/>
  </r>
  <r>
    <x v="30"/>
    <s v="SLANT"/>
    <n v="0.01"/>
    <s v="Win"/>
    <x v="0"/>
    <n v="40"/>
    <n v="10932"/>
    <x v="5"/>
    <n v="200"/>
    <s v="N"/>
    <s v="No"/>
    <s v="XTREME JAGUAR MYST(ARI)"/>
    <n v="1"/>
    <n v="89"/>
    <n v="431324"/>
    <n v="436816"/>
    <n v="22046"/>
    <n v="41852"/>
    <n v="40754"/>
  </r>
  <r>
    <x v="31"/>
    <s v="SLANT"/>
    <n v="0.01"/>
    <s v="Win"/>
    <x v="0"/>
    <n v="40"/>
    <n v="10890"/>
    <x v="5"/>
    <n v="200"/>
    <s v="N"/>
    <s v="No"/>
    <s v="XTREME BUFFALO(ARI)"/>
    <n v="1"/>
    <n v="89"/>
    <n v="525614"/>
    <n v="348404"/>
    <n v="21782"/>
    <n v="36428"/>
    <n v="32472"/>
  </r>
  <r>
    <x v="31"/>
    <s v="SLANT"/>
    <n v="0.01"/>
    <s v="Win"/>
    <x v="0"/>
    <n v="40"/>
    <n v="10891"/>
    <x v="5"/>
    <n v="200"/>
    <s v="N"/>
    <s v="No"/>
    <s v="XTREME BUFFALO(ARI)"/>
    <n v="1"/>
    <n v="89"/>
    <n v="792174"/>
    <n v="457604"/>
    <n v="21782"/>
    <n v="45834"/>
    <n v="42648"/>
  </r>
  <r>
    <x v="28"/>
    <s v="ROUND TOP"/>
    <n v="0.01"/>
    <s v="None"/>
    <x v="0"/>
    <n v="20"/>
    <n v="10801"/>
    <x v="5"/>
    <n v="200"/>
    <s v="N"/>
    <s v="No"/>
    <s v="ARISTO BUFFALO(ARI)"/>
    <n v="1"/>
    <n v="89"/>
    <n v="741926"/>
    <n v="544572"/>
    <n v="18376"/>
    <n v="43526"/>
    <n v="53640"/>
  </r>
  <r>
    <x v="28"/>
    <s v="ROUND TOP"/>
    <n v="0.01"/>
    <s v="None"/>
    <x v="0"/>
    <n v="20"/>
    <n v="10709"/>
    <x v="5"/>
    <n v="200"/>
    <s v="N"/>
    <s v="No"/>
    <s v="ARISTO BUFFALO(ARI)"/>
    <n v="1"/>
    <n v="89"/>
    <n v="575372"/>
    <n v="497470"/>
    <n v="18376"/>
    <n v="49420"/>
    <n v="49000"/>
  </r>
  <r>
    <x v="28"/>
    <s v="ROUND TOP"/>
    <n v="0.01"/>
    <s v="None"/>
    <x v="0"/>
    <n v="20"/>
    <n v="10802"/>
    <x v="5"/>
    <n v="200"/>
    <s v="N"/>
    <s v="No"/>
    <s v="ARISTO BUFFALO(ARI)"/>
    <n v="1"/>
    <n v="89"/>
    <n v="592106"/>
    <n v="486422"/>
    <n v="18376"/>
    <n v="45494"/>
    <n v="47912"/>
  </r>
  <r>
    <x v="28"/>
    <s v="ROUND TOP"/>
    <n v="0.01"/>
    <s v="None"/>
    <x v="0"/>
    <n v="20"/>
    <n v="10689"/>
    <x v="5"/>
    <n v="200"/>
    <s v="N"/>
    <s v="No"/>
    <s v="ARISTO BUFFALO(ARI)"/>
    <n v="1"/>
    <n v="89"/>
    <n v="673464"/>
    <n v="462688"/>
    <n v="18376"/>
    <n v="58562"/>
    <n v="45574"/>
  </r>
  <r>
    <x v="0"/>
    <s v="SLANT"/>
    <n v="0.01"/>
    <s v="Win"/>
    <x v="0"/>
    <n v="20"/>
    <n v="10470"/>
    <x v="0"/>
    <n v="200"/>
    <s v="Y"/>
    <s v="No"/>
    <s v="WOF CLASSIC(IGT)"/>
    <n v="1"/>
    <n v="63"/>
    <n v="201338"/>
    <n v="130574"/>
    <n v="14658"/>
    <n v="15748"/>
    <n v="15656"/>
  </r>
  <r>
    <x v="32"/>
    <s v="SPECIALTY"/>
    <n v="0.01"/>
    <s v="Win"/>
    <x v="0"/>
    <n v="25"/>
    <n v="10892"/>
    <x v="5"/>
    <n v="250"/>
    <s v="N"/>
    <s v="Yes"/>
    <s v="CXPRS SUN &amp; MOON(ARI)"/>
    <n v="1"/>
    <n v="89"/>
    <n v="303826"/>
    <n v="209038"/>
    <n v="21782"/>
    <n v="18974"/>
    <n v="14130"/>
  </r>
  <r>
    <x v="32"/>
    <s v="SPECIALTY"/>
    <n v="0.01"/>
    <s v="Win"/>
    <x v="0"/>
    <n v="25"/>
    <n v="10429"/>
    <x v="5"/>
    <n v="250"/>
    <s v="N"/>
    <s v="Yes"/>
    <s v="CXPRS GEISHA(ARI)"/>
    <n v="1"/>
    <n v="89"/>
    <n v="205926"/>
    <n v="171496"/>
    <n v="21436"/>
    <n v="15628"/>
    <n v="13000"/>
  </r>
  <r>
    <x v="33"/>
    <s v="SPECIALTY"/>
    <n v="0.01"/>
    <s v="Win"/>
    <x v="0"/>
    <n v="25"/>
    <n v="10688"/>
    <x v="5"/>
    <n v="200"/>
    <s v="N"/>
    <s v="Yes"/>
    <s v="CXPRS PLAYERS WORLD(ARI)"/>
    <n v="1"/>
    <n v="89"/>
    <n v="463376"/>
    <n v="310102"/>
    <n v="21782"/>
    <n v="29996"/>
    <n v="23382"/>
  </r>
  <r>
    <x v="32"/>
    <s v="SPECIALTY"/>
    <n v="0.01"/>
    <s v="Win"/>
    <x v="0"/>
    <n v="25"/>
    <n v="10428"/>
    <x v="5"/>
    <n v="250"/>
    <s v="N"/>
    <s v="Yes"/>
    <s v="CXPRS GEISHA(ARI)"/>
    <n v="1"/>
    <n v="89"/>
    <n v="300558"/>
    <n v="248888"/>
    <n v="21782"/>
    <n v="11212"/>
    <n v="18866"/>
  </r>
  <r>
    <x v="32"/>
    <s v="SPECIALTY"/>
    <n v="0.01"/>
    <s v="Win"/>
    <x v="0"/>
    <n v="243"/>
    <n v="10586"/>
    <x v="5"/>
    <n v="250"/>
    <s v="N"/>
    <s v="Yes"/>
    <s v="CXPRS POMPEII(ARI)"/>
    <n v="1"/>
    <n v="89"/>
    <n v="424426"/>
    <n v="225576"/>
    <n v="21436"/>
    <n v="18000"/>
    <n v="15340"/>
  </r>
  <r>
    <x v="32"/>
    <s v="SPECIALTY"/>
    <n v="0.01"/>
    <s v="Win"/>
    <x v="0"/>
    <n v="25"/>
    <n v="10496"/>
    <x v="5"/>
    <n v="250"/>
    <s v="N"/>
    <s v="Yes"/>
    <s v="CXPRS SUN &amp; MOON(ARI)"/>
    <n v="1"/>
    <n v="89"/>
    <n v="321878"/>
    <n v="234864"/>
    <n v="21782"/>
    <n v="15768"/>
    <n v="15876"/>
  </r>
  <r>
    <x v="28"/>
    <s v="SLANT"/>
    <n v="0.01"/>
    <s v="None"/>
    <x v="0"/>
    <n v="20"/>
    <n v="10686"/>
    <x v="5"/>
    <n v="300"/>
    <s v="N"/>
    <s v="No"/>
    <s v="OUTBACK JACK(ARI)"/>
    <n v="1"/>
    <n v="63"/>
    <n v="67496"/>
    <n v="67980"/>
    <n v="6666"/>
    <n v="4212"/>
    <n v="4874"/>
  </r>
  <r>
    <x v="34"/>
    <s v="ROUND TOP"/>
    <n v="0.01"/>
    <s v="None"/>
    <x v="0"/>
    <n v="40"/>
    <n v="10598"/>
    <x v="0"/>
    <n v="400"/>
    <s v="Y"/>
    <s v="No"/>
    <s v="COYOTE MOON(IGT)"/>
    <n v="1"/>
    <n v="89"/>
    <n v="129894"/>
    <n v="85836"/>
    <n v="18376"/>
    <n v="9716"/>
    <n v="8550"/>
  </r>
  <r>
    <x v="34"/>
    <s v="ROUND TOP"/>
    <n v="0.01"/>
    <s v="None"/>
    <x v="0"/>
    <n v="40"/>
    <n v="10609"/>
    <x v="0"/>
    <n v="200"/>
    <s v="Y"/>
    <s v="No"/>
    <s v="WOLF RUN(IGT)"/>
    <n v="1"/>
    <n v="89"/>
    <n v="308104"/>
    <n v="319442"/>
    <n v="18376"/>
    <n v="26632"/>
    <n v="31816"/>
  </r>
  <r>
    <x v="34"/>
    <s v="ROUND TOP"/>
    <n v="0.01"/>
    <s v="None"/>
    <x v="0"/>
    <n v="40"/>
    <n v="10599"/>
    <x v="0"/>
    <n v="400"/>
    <s v="Y"/>
    <s v="No"/>
    <s v="COYOTE MOON(IGT)"/>
    <n v="1"/>
    <n v="89"/>
    <n v="176352"/>
    <n v="90606"/>
    <n v="18376"/>
    <n v="10850"/>
    <n v="9024"/>
  </r>
  <r>
    <x v="34"/>
    <s v="ROUND TOP"/>
    <n v="0.01"/>
    <s v="None"/>
    <x v="0"/>
    <n v="40"/>
    <n v="10613"/>
    <x v="0"/>
    <n v="200"/>
    <s v="Y"/>
    <s v="No"/>
    <s v="WOLF RUN(IGT)"/>
    <n v="1"/>
    <n v="89"/>
    <n v="198730"/>
    <n v="137402"/>
    <n v="18376"/>
    <n v="12818"/>
    <n v="13686"/>
  </r>
  <r>
    <x v="23"/>
    <s v="SLANT"/>
    <n v="0.05"/>
    <s v="Flat"/>
    <x v="2"/>
    <n v="0"/>
    <n v="20415"/>
    <x v="0"/>
    <n v="0"/>
    <s v="N"/>
    <s v="No"/>
    <s v="MD T MG SPIN PKR(IGT)"/>
    <n v="1"/>
    <n v="89"/>
    <n v="173308"/>
    <n v="425294"/>
    <n v="16190"/>
    <n v="17448"/>
    <n v="21860"/>
  </r>
  <r>
    <x v="23"/>
    <s v="SLANT"/>
    <n v="0.05"/>
    <s v="Flat"/>
    <x v="2"/>
    <n v="0"/>
    <n v="20414"/>
    <x v="0"/>
    <n v="0"/>
    <s v="N"/>
    <s v="No"/>
    <s v="MD T MG SPIN PKR(IGT)"/>
    <n v="1"/>
    <n v="89"/>
    <n v="133280"/>
    <n v="337690"/>
    <n v="16190"/>
    <n v="15672"/>
    <n v="17358"/>
  </r>
  <r>
    <x v="35"/>
    <s v="SLANT"/>
    <n v="0.05"/>
    <s v="Flat"/>
    <x v="2"/>
    <n v="0"/>
    <n v="20379"/>
    <x v="0"/>
    <n v="300"/>
    <s v="Y"/>
    <s v="No"/>
    <s v="MD T MG P ALL STAR PKR(IGT)"/>
    <n v="0"/>
    <n v="26"/>
    <n v="31386"/>
    <n v="51544"/>
    <n v="1834"/>
    <n v="1592"/>
    <n v="1834"/>
  </r>
  <r>
    <x v="35"/>
    <s v="SLANT"/>
    <n v="0.05"/>
    <s v="Flat"/>
    <x v="2"/>
    <n v="0"/>
    <n v="20378"/>
    <x v="0"/>
    <n v="300"/>
    <s v="Y"/>
    <s v="No"/>
    <s v="MD T MG P ALL STAR PKR(IGT)"/>
    <n v="0"/>
    <n v="26"/>
    <n v="41106"/>
    <n v="49374"/>
    <n v="1758"/>
    <n v="6194"/>
    <n v="1758"/>
  </r>
  <r>
    <x v="23"/>
    <s v="SLANT"/>
    <n v="0.05"/>
    <s v="Flat"/>
    <x v="2"/>
    <n v="1"/>
    <n v="20460"/>
    <x v="0"/>
    <n v="30"/>
    <s v="N"/>
    <s v="No"/>
    <s v="MD 3 WAY ACTION III(IGT)"/>
    <n v="1"/>
    <n v="89"/>
    <n v="211338"/>
    <n v="565552"/>
    <n v="16190"/>
    <n v="26154"/>
    <n v="13574"/>
  </r>
  <r>
    <x v="23"/>
    <s v="SLANT"/>
    <n v="0.05"/>
    <s v="Flat"/>
    <x v="2"/>
    <n v="1"/>
    <n v="20461"/>
    <x v="0"/>
    <n v="30"/>
    <s v="N"/>
    <s v="No"/>
    <s v="MD 3 WAY ACTION III(IGT)"/>
    <n v="1"/>
    <n v="89"/>
    <n v="248282"/>
    <n v="715894"/>
    <n v="16190"/>
    <n v="23676"/>
    <n v="17182"/>
  </r>
  <r>
    <x v="23"/>
    <s v="SLANT"/>
    <n v="0.05"/>
    <s v="None"/>
    <x v="2"/>
    <n v="0"/>
    <n v="20477"/>
    <x v="0"/>
    <n v="80"/>
    <s v="N"/>
    <s v="No"/>
    <s v="MD T MG GK .05 - .50(IGT)"/>
    <n v="0"/>
    <n v="25"/>
    <n v="74626"/>
    <n v="48212"/>
    <n v="2888"/>
    <n v="4294"/>
    <n v="2888"/>
  </r>
  <r>
    <x v="23"/>
    <s v="SLANT"/>
    <n v="0.05"/>
    <s v="None"/>
    <x v="2"/>
    <n v="0"/>
    <n v="20478"/>
    <x v="0"/>
    <n v="80"/>
    <s v="N"/>
    <s v="No"/>
    <s v="MD T MG GK .05 - .50(IGT)"/>
    <n v="0"/>
    <n v="25"/>
    <n v="101046"/>
    <n v="67530"/>
    <n v="4046"/>
    <n v="4134"/>
    <n v="4046"/>
  </r>
  <r>
    <x v="35"/>
    <s v="SLANT"/>
    <n v="0.05"/>
    <s v="Flat"/>
    <x v="2"/>
    <n v="0"/>
    <n v="20379"/>
    <x v="0"/>
    <n v="300"/>
    <s v="Y"/>
    <s v="No"/>
    <s v="MD T MG P ALL STAR PKR(IGT)"/>
    <n v="1"/>
    <n v="63"/>
    <n v="129918"/>
    <n v="217134"/>
    <n v="9380"/>
    <n v="6624"/>
    <n v="7730"/>
  </r>
  <r>
    <x v="24"/>
    <s v="SLANT"/>
    <n v="0.01"/>
    <s v="None"/>
    <x v="0"/>
    <n v="25"/>
    <n v="10549"/>
    <x v="7"/>
    <n v="250"/>
    <s v="Y"/>
    <s v="No"/>
    <s v="CRYSTAL FOREST(WIL)"/>
    <n v="0"/>
    <n v="21"/>
    <n v="45642"/>
    <n v="55832"/>
    <n v="6426"/>
    <n v="5734"/>
    <n v="6426"/>
  </r>
  <r>
    <x v="35"/>
    <s v="SLANT"/>
    <n v="0.05"/>
    <s v="Flat"/>
    <x v="2"/>
    <n v="0"/>
    <n v="20378"/>
    <x v="0"/>
    <n v="300"/>
    <s v="Y"/>
    <s v="No"/>
    <s v="MD T MG P ALL STAR PKR(IGT)"/>
    <n v="1"/>
    <n v="63"/>
    <n v="82178"/>
    <n v="134846"/>
    <n v="9380"/>
    <n v="5140"/>
    <n v="4800"/>
  </r>
  <r>
    <x v="24"/>
    <s v="SLANT"/>
    <n v="0.01"/>
    <s v="None"/>
    <x v="0"/>
    <n v="25"/>
    <n v="10762"/>
    <x v="7"/>
    <n v="250"/>
    <s v="Y"/>
    <s v="No"/>
    <s v="INVADERS FM PLANET MOOLAH(WIL)"/>
    <n v="0"/>
    <n v="21"/>
    <n v="42686"/>
    <n v="46780"/>
    <n v="5384"/>
    <n v="7268"/>
    <n v="5384"/>
  </r>
  <r>
    <x v="0"/>
    <s v="SLANT"/>
    <n v="0.05"/>
    <s v="Flat"/>
    <x v="2"/>
    <n v="5"/>
    <n v="20368"/>
    <x v="0"/>
    <n v="300"/>
    <s v="N"/>
    <s v="No"/>
    <s v="MD MG 3PL 5PL(IGT)"/>
    <n v="1"/>
    <n v="89"/>
    <n v="264560"/>
    <n v="554230"/>
    <n v="16190"/>
    <n v="34922"/>
    <n v="19676"/>
  </r>
  <r>
    <x v="0"/>
    <s v="SLANT"/>
    <n v="0.05"/>
    <s v="Flat"/>
    <x v="2"/>
    <n v="5"/>
    <n v="20369"/>
    <x v="0"/>
    <n v="300"/>
    <s v="N"/>
    <s v="No"/>
    <s v="MD MG 3PL 5PL(IGT)"/>
    <n v="1"/>
    <n v="89"/>
    <n v="266450"/>
    <n v="625372"/>
    <n v="16190"/>
    <n v="19520"/>
    <n v="22200"/>
  </r>
  <r>
    <x v="0"/>
    <s v="SLANT"/>
    <n v="0.05"/>
    <s v="Flat"/>
    <x v="2"/>
    <n v="5"/>
    <n v="20366"/>
    <x v="0"/>
    <n v="300"/>
    <s v="N"/>
    <s v="No"/>
    <s v="MD MG 3PL 5PL(IGT)"/>
    <n v="1"/>
    <n v="89"/>
    <n v="215498"/>
    <n v="583966"/>
    <n v="16190"/>
    <n v="2486"/>
    <n v="20730"/>
  </r>
  <r>
    <x v="0"/>
    <s v="SLANT"/>
    <n v="0.05"/>
    <s v="Flat"/>
    <x v="2"/>
    <n v="5"/>
    <n v="20367"/>
    <x v="0"/>
    <n v="300"/>
    <s v="N"/>
    <s v="No"/>
    <s v="MD MG 3PL 5PL(IGT)"/>
    <n v="1"/>
    <n v="89"/>
    <n v="228454"/>
    <n v="634614"/>
    <n v="16190"/>
    <n v="15086"/>
    <n v="22528"/>
  </r>
  <r>
    <x v="36"/>
    <s v="SLANT"/>
    <n v="0.01"/>
    <s v="Win"/>
    <x v="0"/>
    <n v="50"/>
    <n v="11193"/>
    <x v="5"/>
    <n v="250"/>
    <s v="N"/>
    <s v="No"/>
    <s v="VALKYRIE THUNDER 250C(ARI)"/>
    <n v="0"/>
    <n v="64"/>
    <n v="57960"/>
    <n v="57084"/>
    <n v="14648"/>
    <n v="7608"/>
    <n v="6548"/>
  </r>
  <r>
    <x v="36"/>
    <s v="UPRIGHT"/>
    <n v="0.01"/>
    <s v="Win"/>
    <x v="0"/>
    <n v="25"/>
    <n v="11213"/>
    <x v="5"/>
    <n v="300"/>
    <s v="Y"/>
    <s v="No"/>
    <s v="CHOY COIN DOA DRAGON INGOT 300C(ARI)"/>
    <n v="0"/>
    <n v="19"/>
    <n v="50928"/>
    <n v="57292"/>
    <n v="6194"/>
    <n v="8232"/>
    <n v="6194"/>
  </r>
  <r>
    <x v="37"/>
    <s v="UPRIGHT"/>
    <n v="0.01"/>
    <s v="Win"/>
    <x v="0"/>
    <n v="40"/>
    <n v="11200"/>
    <x v="8"/>
    <n v="200"/>
    <s v="Y"/>
    <s v="No"/>
    <s v="ACTION DRAGON 200C(AIN)"/>
    <n v="1"/>
    <n v="7"/>
    <n v="20012"/>
    <n v="14662"/>
    <n v="1752"/>
    <n v="1592"/>
    <n v="1454"/>
  </r>
  <r>
    <x v="36"/>
    <s v="UPRIGHT"/>
    <n v="0.01"/>
    <s v="Win"/>
    <x v="0"/>
    <n v="50"/>
    <n v="11194"/>
    <x v="5"/>
    <n v="250"/>
    <s v="Y"/>
    <s v="No"/>
    <s v="MG BUFFALO LEGENDS 250C(ARI)"/>
    <n v="0"/>
    <n v="82"/>
    <n v="227196"/>
    <n v="221158"/>
    <n v="21160"/>
    <n v="33530"/>
    <n v="24902"/>
  </r>
  <r>
    <x v="38"/>
    <s v="UPRIGHT"/>
    <n v="0.01"/>
    <s v="Win"/>
    <x v="0"/>
    <n v="40"/>
    <n v="11211"/>
    <x v="0"/>
    <n v="400"/>
    <s v="N"/>
    <s v="No"/>
    <s v="THE GOONIES 400C(IGT)"/>
    <n v="1"/>
    <n v="29"/>
    <n v="63760"/>
    <n v="100500"/>
    <n v="7176"/>
    <n v="5766"/>
    <n v="9628"/>
  </r>
  <r>
    <x v="13"/>
    <s v="UPRIGHT"/>
    <n v="0.01"/>
    <s v="Win"/>
    <x v="0"/>
    <n v="60"/>
    <n v="11197"/>
    <x v="0"/>
    <n v="600"/>
    <s v="Y"/>
    <s v="No"/>
    <s v="WILD FURY JPFG(IGT)"/>
    <n v="0"/>
    <n v="60"/>
    <n v="99994"/>
    <n v="161300"/>
    <n v="14354"/>
    <n v="12922"/>
    <n v="16436"/>
  </r>
  <r>
    <x v="38"/>
    <s v="UPRIGHT"/>
    <n v="0.01"/>
    <s v="Win"/>
    <x v="0"/>
    <n v="40"/>
    <n v="11212"/>
    <x v="0"/>
    <n v="400"/>
    <s v="N"/>
    <s v="No"/>
    <s v="THE GOONIES 400C(IGT)"/>
    <n v="1"/>
    <n v="29"/>
    <n v="62570"/>
    <n v="87102"/>
    <n v="7176"/>
    <n v="6184"/>
    <n v="8344"/>
  </r>
  <r>
    <x v="13"/>
    <s v="UPRIGHT"/>
    <n v="0.01"/>
    <s v="Win"/>
    <x v="0"/>
    <n v="60"/>
    <n v="11198"/>
    <x v="0"/>
    <n v="600"/>
    <s v="Y"/>
    <s v="No"/>
    <s v="WILD FURY JPFG(IGT)"/>
    <n v="0"/>
    <n v="60"/>
    <n v="105234"/>
    <n v="172446"/>
    <n v="14218"/>
    <n v="11308"/>
    <n v="17572"/>
  </r>
  <r>
    <x v="39"/>
    <s v="UPRIGHT"/>
    <n v="1"/>
    <s v="Win"/>
    <x v="1"/>
    <n v="1"/>
    <n v="60109"/>
    <x v="0"/>
    <n v="3"/>
    <s v="Y"/>
    <s v="No"/>
    <s v="DOUBLE DIAMOND PINBALL XL 3C(IGT)"/>
    <n v="1"/>
    <n v="89"/>
    <n v="69706"/>
    <n v="172136"/>
    <n v="21782"/>
    <n v="19556"/>
    <n v="12858"/>
  </r>
  <r>
    <x v="0"/>
    <s v="UPRIGHT"/>
    <n v="0.01"/>
    <s v="None"/>
    <x v="0"/>
    <n v="20"/>
    <n v="10790"/>
    <x v="0"/>
    <n v="300"/>
    <s v="Y"/>
    <s v="No"/>
    <s v="HOOT LOOT(IGT)"/>
    <n v="1"/>
    <n v="89"/>
    <n v="118606"/>
    <n v="68086"/>
    <n v="10614"/>
    <n v="12192"/>
    <n v="10206"/>
  </r>
  <r>
    <x v="0"/>
    <s v="UPRIGHT"/>
    <n v="0.01"/>
    <s v="None"/>
    <x v="0"/>
    <n v="20"/>
    <n v="10542"/>
    <x v="0"/>
    <n v="400"/>
    <s v="Y"/>
    <s v="No"/>
    <s v="DAVINCI DIAMONDS(IGT)"/>
    <n v="1"/>
    <n v="89"/>
    <n v="116066"/>
    <n v="96426"/>
    <n v="10614"/>
    <n v="6862"/>
    <n v="9642"/>
  </r>
  <r>
    <x v="34"/>
    <s v="ROUND TOP"/>
    <n v="0.01"/>
    <s v="None"/>
    <x v="0"/>
    <n v="13"/>
    <n v="10593"/>
    <x v="0"/>
    <n v="260"/>
    <s v="N"/>
    <s v="No"/>
    <s v="HEXBREAKER(IGT)"/>
    <n v="1"/>
    <n v="89"/>
    <n v="115612"/>
    <n v="61394"/>
    <n v="8574"/>
    <n v="7940"/>
    <n v="6122"/>
  </r>
  <r>
    <x v="23"/>
    <s v="ROUND TOP"/>
    <n v="0.01"/>
    <s v="None"/>
    <x v="0"/>
    <n v="20"/>
    <n v="10601"/>
    <x v="0"/>
    <n v="200"/>
    <s v="Y"/>
    <s v="No"/>
    <s v="CLEOPATRA II(IGT)"/>
    <n v="1"/>
    <n v="89"/>
    <n v="81244"/>
    <n v="52416"/>
    <n v="8226"/>
    <n v="6444"/>
    <n v="5194"/>
  </r>
  <r>
    <x v="0"/>
    <s v="ROUND TOP"/>
    <n v="0.01"/>
    <s v="None"/>
    <x v="0"/>
    <n v="15"/>
    <n v="10590"/>
    <x v="0"/>
    <n v="150"/>
    <s v="N"/>
    <s v="No"/>
    <s v="LOBSTERMANIA(IGT)"/>
    <n v="1"/>
    <n v="89"/>
    <n v="146114"/>
    <n v="103028"/>
    <n v="8226"/>
    <n v="9202"/>
    <n v="10302"/>
  </r>
  <r>
    <x v="0"/>
    <s v="UPRIGHT"/>
    <n v="0.01"/>
    <s v="None"/>
    <x v="0"/>
    <n v="30"/>
    <n v="11060"/>
    <x v="0"/>
    <n v="300"/>
    <s v="Y"/>
    <s v="No"/>
    <s v="CATS 300C(IGT)"/>
    <n v="1"/>
    <n v="68"/>
    <n v="168714"/>
    <n v="135314"/>
    <n v="7042"/>
    <n v="14098"/>
    <n v="13598"/>
  </r>
  <r>
    <x v="23"/>
    <s v="ROUND TOP"/>
    <n v="0.01"/>
    <s v="None"/>
    <x v="0"/>
    <n v="30"/>
    <n v="11091"/>
    <x v="0"/>
    <n v="300"/>
    <s v="Y"/>
    <s v="No"/>
    <s v="CATS 300C(IGT)"/>
    <n v="0"/>
    <n v="21"/>
    <n v="60858"/>
    <n v="51868"/>
    <n v="5212"/>
    <n v="8046"/>
    <n v="5212"/>
  </r>
  <r>
    <x v="34"/>
    <s v="ROUND TOP"/>
    <n v="0.01"/>
    <s v="None"/>
    <x v="0"/>
    <n v="30"/>
    <n v="11092"/>
    <x v="0"/>
    <n v="300"/>
    <s v="Y"/>
    <s v="No"/>
    <s v="CATS 300C(IGT)"/>
    <n v="1"/>
    <n v="89"/>
    <n v="165908"/>
    <n v="132782"/>
    <n v="8226"/>
    <n v="16348"/>
    <n v="13344"/>
  </r>
  <r>
    <x v="23"/>
    <s v="SLANT"/>
    <n v="0.01"/>
    <s v="None"/>
    <x v="2"/>
    <n v="0"/>
    <n v="10652"/>
    <x v="0"/>
    <n v="10000"/>
    <s v="Y"/>
    <s v="No"/>
    <s v="MD T MG GK PLAT 6.0 II(IGT)"/>
    <n v="1"/>
    <n v="89"/>
    <n v="625968"/>
    <n v="566518"/>
    <n v="11864"/>
    <n v="38880"/>
    <n v="22774"/>
  </r>
  <r>
    <x v="23"/>
    <s v="SLANT"/>
    <n v="0.01"/>
    <s v="None"/>
    <x v="2"/>
    <n v="0"/>
    <n v="10651"/>
    <x v="0"/>
    <n v="10000"/>
    <s v="Y"/>
    <s v="No"/>
    <s v="MD T MG GK PLAT 6.0 II(IGT)"/>
    <n v="1"/>
    <n v="89"/>
    <n v="397526"/>
    <n v="658322"/>
    <n v="8202"/>
    <n v="19266"/>
    <n v="26464"/>
  </r>
  <r>
    <x v="23"/>
    <s v="SLANT"/>
    <n v="0.01"/>
    <s v="None"/>
    <x v="2"/>
    <n v="0"/>
    <n v="10650"/>
    <x v="0"/>
    <n v="10000"/>
    <s v="Y"/>
    <s v="No"/>
    <s v="MD T MG GK PLAT 6.0 II(IGT)"/>
    <n v="1"/>
    <n v="89"/>
    <n v="751712"/>
    <n v="790780"/>
    <n v="11864"/>
    <n v="29364"/>
    <n v="31790"/>
  </r>
  <r>
    <x v="23"/>
    <s v="SLANT"/>
    <n v="0.01"/>
    <s v="None"/>
    <x v="2"/>
    <n v="0"/>
    <n v="10649"/>
    <x v="0"/>
    <n v="10000"/>
    <s v="Y"/>
    <s v="No"/>
    <s v="MD T MG GK PLAT 6.0 II(IGT)"/>
    <n v="1"/>
    <n v="89"/>
    <n v="451548"/>
    <n v="464638"/>
    <n v="11864"/>
    <n v="27772"/>
    <n v="18678"/>
  </r>
  <r>
    <x v="23"/>
    <s v="SLANT"/>
    <n v="0.01"/>
    <s v="None"/>
    <x v="2"/>
    <n v="0"/>
    <n v="10647"/>
    <x v="0"/>
    <n v="10000"/>
    <s v="Y"/>
    <s v="No"/>
    <s v="MD T MG GK PLAT 6.0 II(IGT)"/>
    <n v="1"/>
    <n v="89"/>
    <n v="445358"/>
    <n v="891126"/>
    <n v="8202"/>
    <n v="-2100"/>
    <n v="35824"/>
  </r>
  <r>
    <x v="23"/>
    <s v="SLANT"/>
    <n v="0.01"/>
    <s v="None"/>
    <x v="2"/>
    <n v="0"/>
    <n v="10648"/>
    <x v="0"/>
    <n v="10000"/>
    <s v="Y"/>
    <s v="No"/>
    <s v="MD T MG GK PLAT 6.0 II(IGT)"/>
    <n v="1"/>
    <n v="89"/>
    <n v="419730"/>
    <n v="535734"/>
    <n v="11864"/>
    <n v="29678"/>
    <n v="21536"/>
  </r>
  <r>
    <x v="40"/>
    <s v="ROUND TOP"/>
    <n v="0.01"/>
    <s v="None"/>
    <x v="1"/>
    <n v="20"/>
    <n v="10480"/>
    <x v="1"/>
    <n v="100"/>
    <s v="N"/>
    <s v="No"/>
    <s v="STARS &amp; BARS Q.HIT(BAL)"/>
    <n v="0"/>
    <n v="79"/>
    <n v="57544"/>
    <n v="35996"/>
    <n v="6066"/>
    <n v="6016"/>
    <n v="3606"/>
  </r>
  <r>
    <x v="0"/>
    <s v="UPRIGHT"/>
    <n v="0.01"/>
    <s v="None"/>
    <x v="0"/>
    <n v="50"/>
    <n v="10732"/>
    <x v="0"/>
    <n v="500"/>
    <s v="Y"/>
    <s v="No"/>
    <s v="WILD WOLF(IGT)"/>
    <n v="1"/>
    <n v="69"/>
    <n v="60424"/>
    <n v="43002"/>
    <n v="13376"/>
    <n v="6386"/>
    <n v="6206"/>
  </r>
  <r>
    <x v="1"/>
    <s v="SLANT"/>
    <n v="0.01"/>
    <s v="Win"/>
    <x v="0"/>
    <n v="40"/>
    <n v="11186"/>
    <x v="1"/>
    <n v="250"/>
    <s v="N"/>
    <s v="No"/>
    <s v="MONTY PYTHON KILLER BUNNY 250C(BAL)"/>
    <n v="0"/>
    <n v="20"/>
    <n v="42778"/>
    <n v="41976"/>
    <n v="4072"/>
    <n v="3052"/>
    <n v="4072"/>
  </r>
  <r>
    <x v="0"/>
    <s v="UPRIGHT"/>
    <n v="0.01"/>
    <s v="None"/>
    <x v="0"/>
    <n v="9"/>
    <n v="10733"/>
    <x v="0"/>
    <n v="180"/>
    <s v="N"/>
    <s v="No"/>
    <s v="TEXAS TEA(IGT)"/>
    <n v="1"/>
    <n v="69"/>
    <n v="105296"/>
    <n v="52296"/>
    <n v="13376"/>
    <n v="6468"/>
    <n v="7844"/>
  </r>
  <r>
    <x v="1"/>
    <s v="UPRIGHT"/>
    <n v="0.01"/>
    <s v="Win"/>
    <x v="0"/>
    <n v="30"/>
    <n v="11158"/>
    <x v="1"/>
    <n v="150"/>
    <s v="N"/>
    <s v="No"/>
    <s v="QH RICHES B/G WILD 150C(BAL)"/>
    <n v="0"/>
    <n v="20"/>
    <n v="34682"/>
    <n v="33072"/>
    <n v="3232"/>
    <n v="3894"/>
    <n v="3232"/>
  </r>
  <r>
    <x v="2"/>
    <s v="SPECIALTY"/>
    <n v="0.01"/>
    <s v="Win"/>
    <x v="0"/>
    <n v="243"/>
    <n v="11032"/>
    <x v="1"/>
    <n v="880"/>
    <s v="N"/>
    <s v="No"/>
    <s v="FU DAO LE(BAL)"/>
    <n v="0"/>
    <n v="20"/>
    <n v="32118"/>
    <n v="38340"/>
    <n v="4524"/>
    <n v="6492"/>
    <n v="4524"/>
  </r>
  <r>
    <x v="40"/>
    <s v="ROUND TOP"/>
    <n v="0.01"/>
    <s v="None"/>
    <x v="1"/>
    <n v="20"/>
    <n v="10481"/>
    <x v="1"/>
    <n v="100"/>
    <s v="N"/>
    <s v="Yes"/>
    <s v="BLACK GOLD WILD Q.H. PR(BAL)"/>
    <n v="1"/>
    <n v="89"/>
    <n v="146248"/>
    <n v="99374"/>
    <n v="8574"/>
    <n v="10740"/>
    <n v="9938"/>
  </r>
  <r>
    <x v="40"/>
    <s v="ROUND TOP"/>
    <n v="0.01"/>
    <s v="None"/>
    <x v="1"/>
    <n v="20"/>
    <n v="10479"/>
    <x v="1"/>
    <n v="100"/>
    <s v="N"/>
    <s v="No"/>
    <s v="STARS &amp; BARS Q.HIT(BAL)"/>
    <n v="1"/>
    <n v="89"/>
    <n v="144050"/>
    <n v="100136"/>
    <n v="8226"/>
    <n v="-1858"/>
    <n v="10034"/>
  </r>
  <r>
    <x v="40"/>
    <s v="ROUND TOP"/>
    <n v="0.01"/>
    <s v="None"/>
    <x v="1"/>
    <n v="20"/>
    <n v="10482"/>
    <x v="1"/>
    <n v="100"/>
    <s v="N"/>
    <s v="Yes"/>
    <s v="BLACK GOLD WILD Q.H. PR(BAL)"/>
    <n v="1"/>
    <n v="89"/>
    <n v="124840"/>
    <n v="73822"/>
    <n v="8574"/>
    <n v="8656"/>
    <n v="7382"/>
  </r>
  <r>
    <x v="7"/>
    <s v="UPRIGHT"/>
    <n v="0.01"/>
    <s v="Win"/>
    <x v="0"/>
    <n v="80"/>
    <n v="11199"/>
    <x v="3"/>
    <n v="300"/>
    <s v="N"/>
    <s v="No"/>
    <s v="LUCKY O'LEARY JPS 300C(KON)"/>
    <n v="0"/>
    <n v="62"/>
    <n v="125206"/>
    <n v="152880"/>
    <n v="13454"/>
    <n v="14744"/>
    <n v="15120"/>
  </r>
  <r>
    <x v="23"/>
    <s v="SLANT"/>
    <n v="0.01"/>
    <s v="None"/>
    <x v="2"/>
    <n v="0"/>
    <n v="10171"/>
    <x v="0"/>
    <n v="8000"/>
    <s v="Y"/>
    <s v="No"/>
    <s v="MD T MG PLAT 5 .01-.10(IGT)"/>
    <n v="1"/>
    <n v="89"/>
    <n v="331402"/>
    <n v="111460"/>
    <n v="11864"/>
    <n v="7008"/>
    <n v="10700"/>
  </r>
  <r>
    <x v="23"/>
    <s v="SLANT"/>
    <n v="0.01"/>
    <s v="None"/>
    <x v="2"/>
    <n v="0"/>
    <n v="10172"/>
    <x v="0"/>
    <n v="8000"/>
    <s v="Y"/>
    <s v="No"/>
    <s v="MD T MG PLAT 5 .01-.10(IGT)"/>
    <n v="1"/>
    <n v="89"/>
    <n v="294952"/>
    <n v="84200"/>
    <n v="8202"/>
    <n v="11752"/>
    <n v="8084"/>
  </r>
  <r>
    <x v="23"/>
    <s v="SLANT"/>
    <n v="0.01"/>
    <s v="None"/>
    <x v="2"/>
    <n v="0"/>
    <n v="10165"/>
    <x v="0"/>
    <n v="8000"/>
    <s v="Y"/>
    <s v="No"/>
    <s v="MD T MG PLAT 5 .01-.10(IGT)"/>
    <n v="1"/>
    <n v="89"/>
    <n v="327266"/>
    <n v="115590"/>
    <n v="11864"/>
    <n v="10668"/>
    <n v="11096"/>
  </r>
  <r>
    <x v="23"/>
    <s v="SLANT"/>
    <n v="0.05"/>
    <s v="Flat"/>
    <x v="2"/>
    <n v="1"/>
    <n v="20462"/>
    <x v="0"/>
    <n v="30"/>
    <s v="N"/>
    <s v="No"/>
    <s v="MD 3 WAY ACTION III(IGT)"/>
    <n v="1"/>
    <n v="89"/>
    <n v="186758"/>
    <n v="351370"/>
    <n v="16190"/>
    <n v="7534"/>
    <n v="8432"/>
  </r>
  <r>
    <x v="23"/>
    <s v="SLANT"/>
    <n v="0.05"/>
    <s v="Flat"/>
    <x v="2"/>
    <n v="1"/>
    <n v="20459"/>
    <x v="0"/>
    <n v="30"/>
    <s v="N"/>
    <s v="No"/>
    <s v="MD 3 WAY ACTION III(IGT)"/>
    <n v="1"/>
    <n v="89"/>
    <n v="134598"/>
    <n v="344156"/>
    <n v="12526"/>
    <n v="16402"/>
    <n v="8260"/>
  </r>
  <r>
    <x v="23"/>
    <s v="SLANT"/>
    <n v="0.05"/>
    <s v="Flat"/>
    <x v="2"/>
    <n v="1"/>
    <n v="20463"/>
    <x v="0"/>
    <n v="30"/>
    <s v="N"/>
    <s v="No"/>
    <s v="MD 3 WAY ACTION III(IGT)"/>
    <n v="1"/>
    <n v="89"/>
    <n v="219720"/>
    <n v="534764"/>
    <n v="16190"/>
    <n v="15068"/>
    <n v="12834"/>
  </r>
  <r>
    <x v="36"/>
    <s v="UPRIGHT"/>
    <n v="0.01"/>
    <s v="Win"/>
    <x v="0"/>
    <n v="50"/>
    <n v="11194"/>
    <x v="5"/>
    <n v="250"/>
    <s v="Y"/>
    <s v="No"/>
    <s v="MG BUFFALO LEGENDS 250C(ARI)"/>
    <n v="1"/>
    <n v="7"/>
    <n v="20514"/>
    <n v="17742"/>
    <n v="2490"/>
    <n v="1496"/>
    <n v="1998"/>
  </r>
  <r>
    <x v="23"/>
    <s v="UPRIGHT"/>
    <n v="0.01"/>
    <s v="None"/>
    <x v="0"/>
    <n v="50"/>
    <n v="10572"/>
    <x v="0"/>
    <n v="500"/>
    <s v="Y"/>
    <s v="No"/>
    <s v="WILD WOLF(IGT)"/>
    <n v="0"/>
    <n v="82"/>
    <n v="74336"/>
    <n v="44666"/>
    <n v="11410"/>
    <n v="6268"/>
    <n v="4524"/>
  </r>
  <r>
    <x v="36"/>
    <s v="UPRIGHT"/>
    <n v="0.01"/>
    <s v="Win"/>
    <x v="0"/>
    <n v="50"/>
    <n v="11195"/>
    <x v="5"/>
    <n v="250"/>
    <s v="N"/>
    <s v="No"/>
    <s v="WILD LEPRE COINS 250C(ARI)"/>
    <n v="1"/>
    <n v="89"/>
    <n v="308458"/>
    <n v="274468"/>
    <n v="27502"/>
    <n v="25684"/>
    <n v="29230"/>
  </r>
  <r>
    <x v="36"/>
    <s v="UPRIGHT"/>
    <n v="0.01"/>
    <s v="Win"/>
    <x v="0"/>
    <n v="25"/>
    <n v="11214"/>
    <x v="5"/>
    <n v="300"/>
    <s v="Y"/>
    <s v="No"/>
    <s v="WILD FIESTA' COINS 300C(ARI)"/>
    <n v="1"/>
    <n v="26"/>
    <n v="84260"/>
    <n v="84804"/>
    <n v="9246"/>
    <n v="12510"/>
    <n v="9168"/>
  </r>
  <r>
    <x v="36"/>
    <s v="UPRIGHT"/>
    <n v="0.01"/>
    <s v="Win"/>
    <x v="0"/>
    <n v="50"/>
    <n v="11196"/>
    <x v="5"/>
    <n v="250"/>
    <s v="N"/>
    <s v="No"/>
    <s v="PEACOCK RICHES 250C(ARI)"/>
    <n v="0"/>
    <n v="63"/>
    <n v="77890"/>
    <n v="74850"/>
    <n v="17370"/>
    <n v="13186"/>
    <n v="8556"/>
  </r>
  <r>
    <x v="36"/>
    <s v="UPRIGHT"/>
    <n v="0.01"/>
    <s v="Win"/>
    <x v="0"/>
    <n v="25"/>
    <n v="11213"/>
    <x v="5"/>
    <n v="300"/>
    <s v="Y"/>
    <s v="No"/>
    <s v="CHOY COIN DOA DRAGON INGOT 300C(ARI)"/>
    <n v="1"/>
    <n v="7"/>
    <n v="26522"/>
    <n v="28140"/>
    <n v="2490"/>
    <n v="-3680"/>
    <n v="3042"/>
  </r>
  <r>
    <x v="0"/>
    <s v="UPRIGHT"/>
    <n v="0.01"/>
    <s v="None"/>
    <x v="0"/>
    <n v="15"/>
    <n v="10603"/>
    <x v="0"/>
    <n v="300"/>
    <s v="N"/>
    <s v="No"/>
    <s v="FROG PRINCE(IGT)"/>
    <n v="0"/>
    <n v="82"/>
    <n v="93160"/>
    <n v="57440"/>
    <n v="11358"/>
    <n v="2350"/>
    <n v="5762"/>
  </r>
  <r>
    <x v="37"/>
    <s v="UPRIGHT"/>
    <n v="0.01"/>
    <s v="Win"/>
    <x v="0"/>
    <n v="40"/>
    <n v="11200"/>
    <x v="8"/>
    <n v="200"/>
    <s v="Y"/>
    <s v="No"/>
    <s v="ACTION DRAGON 200C(AIN)"/>
    <n v="0"/>
    <n v="82"/>
    <n v="163362"/>
    <n v="133214"/>
    <n v="21140"/>
    <n v="12360"/>
    <n v="13202"/>
  </r>
  <r>
    <x v="41"/>
    <s v="UPRIGHT"/>
    <n v="0.01"/>
    <s v="Win"/>
    <x v="0"/>
    <n v="30"/>
    <n v="11204"/>
    <x v="9"/>
    <n v="300"/>
    <s v="Y"/>
    <s v="No"/>
    <s v="MONEY FROG 300C(EVE)"/>
    <n v="1"/>
    <n v="85"/>
    <n v="296114"/>
    <n v="230702"/>
    <n v="26422"/>
    <n v="15778"/>
    <n v="23486"/>
  </r>
  <r>
    <x v="41"/>
    <s v="UPRIGHT"/>
    <n v="0.01"/>
    <s v="Win"/>
    <x v="0"/>
    <n v="32"/>
    <n v="11160"/>
    <x v="9"/>
    <n v="160"/>
    <s v="Y"/>
    <s v="No"/>
    <s v="RIVERBOAT QUEEN 160C(EVE)"/>
    <n v="0"/>
    <n v="4"/>
    <n v="12018"/>
    <n v="14728"/>
    <n v="1474"/>
    <n v="1954"/>
    <n v="1474"/>
  </r>
  <r>
    <x v="24"/>
    <s v="SPECIALTY"/>
    <n v="0.01"/>
    <s v="None"/>
    <x v="0"/>
    <n v="50"/>
    <n v="11035"/>
    <x v="7"/>
    <n v="150"/>
    <s v="Y"/>
    <s v="No"/>
    <s v="ZEUS II(WIL)"/>
    <n v="1"/>
    <n v="89"/>
    <n v="81982"/>
    <n v="53438"/>
    <n v="16334"/>
    <n v="4562"/>
    <n v="4302"/>
  </r>
  <r>
    <x v="23"/>
    <s v="ROUND TOP"/>
    <n v="0.01"/>
    <s v="None"/>
    <x v="0"/>
    <n v="30"/>
    <n v="11091"/>
    <x v="0"/>
    <n v="300"/>
    <s v="Y"/>
    <s v="No"/>
    <s v="CATS 300C(IGT)"/>
    <n v="1"/>
    <n v="68"/>
    <n v="170736"/>
    <n v="113932"/>
    <n v="13228"/>
    <n v="12462"/>
    <n v="11450"/>
  </r>
  <r>
    <x v="23"/>
    <s v="SLANT"/>
    <n v="0.25"/>
    <s v="None"/>
    <x v="2"/>
    <n v="1"/>
    <n v="40436"/>
    <x v="0"/>
    <n v="16"/>
    <s v="N"/>
    <s v="Yes"/>
    <s v="MD MG 25C PROG + $ + KENO(IGT)"/>
    <n v="1"/>
    <n v="89"/>
    <n v="204762"/>
    <n v="419300"/>
    <n v="11864"/>
    <n v="44518"/>
    <n v="17276"/>
  </r>
  <r>
    <x v="23"/>
    <s v="SLANT"/>
    <n v="0.25"/>
    <s v="None"/>
    <x v="2"/>
    <n v="1"/>
    <n v="40437"/>
    <x v="0"/>
    <n v="16"/>
    <s v="N"/>
    <s v="Yes"/>
    <s v="MD MG 25C PROG + $ + KENO(IGT)"/>
    <n v="1"/>
    <n v="89"/>
    <n v="115180"/>
    <n v="249692"/>
    <n v="8202"/>
    <n v="16726"/>
    <n v="10288"/>
  </r>
  <r>
    <x v="23"/>
    <s v="SLANT"/>
    <n v="0.25"/>
    <s v="None"/>
    <x v="2"/>
    <n v="1"/>
    <n v="40438"/>
    <x v="0"/>
    <n v="16"/>
    <s v="N"/>
    <s v="Yes"/>
    <s v="MD MG 25C PROG + $ + KENO(IGT)"/>
    <n v="1"/>
    <n v="89"/>
    <n v="84640"/>
    <n v="147862"/>
    <n v="8202"/>
    <n v="11902"/>
    <n v="6092"/>
  </r>
  <r>
    <x v="23"/>
    <s v="SLANT"/>
    <n v="0.25"/>
    <s v="None"/>
    <x v="2"/>
    <n v="1"/>
    <n v="40439"/>
    <x v="0"/>
    <n v="16"/>
    <s v="N"/>
    <s v="Yes"/>
    <s v="MD MG 25C PROG + $ + KENO(IGT)"/>
    <n v="1"/>
    <n v="89"/>
    <n v="105834"/>
    <n v="177654"/>
    <n v="8202"/>
    <n v="21092"/>
    <n v="7320"/>
  </r>
  <r>
    <x v="23"/>
    <s v="SLANT"/>
    <n v="0.25"/>
    <s v="None"/>
    <x v="2"/>
    <n v="1"/>
    <n v="40440"/>
    <x v="0"/>
    <n v="16"/>
    <s v="N"/>
    <s v="Yes"/>
    <s v="MD MG 25C PROG + $ + KENO(IGT)"/>
    <n v="1"/>
    <n v="89"/>
    <n v="151524"/>
    <n v="291054"/>
    <n v="11864"/>
    <n v="27344"/>
    <n v="11992"/>
  </r>
  <r>
    <x v="23"/>
    <s v="SLANT"/>
    <n v="0.05"/>
    <s v="None"/>
    <x v="2"/>
    <n v="1"/>
    <n v="20493"/>
    <x v="0"/>
    <n v="20"/>
    <s v="N"/>
    <s v="Yes"/>
    <s v="MG 5 C NICKEL PROG + KENO(IGT)"/>
    <n v="1"/>
    <n v="89"/>
    <n v="221802"/>
    <n v="57580"/>
    <n v="11864"/>
    <n v="7118"/>
    <n v="3662"/>
  </r>
  <r>
    <x v="23"/>
    <s v="SLANT"/>
    <n v="0.05"/>
    <s v="None"/>
    <x v="2"/>
    <n v="1"/>
    <n v="20494"/>
    <x v="0"/>
    <n v="20"/>
    <s v="N"/>
    <s v="Yes"/>
    <s v="MG 5 C NICKEL PROG + KENO(IGT)"/>
    <n v="1"/>
    <n v="89"/>
    <n v="164510"/>
    <n v="42652"/>
    <n v="8202"/>
    <n v="2856"/>
    <n v="2712"/>
  </r>
  <r>
    <x v="23"/>
    <s v="SLANT"/>
    <n v="0.05"/>
    <s v="None"/>
    <x v="2"/>
    <n v="1"/>
    <n v="20495"/>
    <x v="0"/>
    <n v="20"/>
    <s v="N"/>
    <s v="Yes"/>
    <s v="MG 5 C NICKEL PROG + KENO(IGT)"/>
    <n v="1"/>
    <n v="89"/>
    <n v="121948"/>
    <n v="32268"/>
    <n v="8202"/>
    <n v="3284"/>
    <n v="2052"/>
  </r>
  <r>
    <x v="23"/>
    <s v="SLANT"/>
    <n v="0.05"/>
    <s v="None"/>
    <x v="2"/>
    <n v="1"/>
    <n v="20496"/>
    <x v="0"/>
    <n v="20"/>
    <s v="N"/>
    <s v="Yes"/>
    <s v="MG 5 C NICKEL PROG + KENO(IGT)"/>
    <n v="1"/>
    <n v="89"/>
    <n v="151596"/>
    <n v="40546"/>
    <n v="8202"/>
    <n v="4252"/>
    <n v="2578"/>
  </r>
  <r>
    <x v="23"/>
    <s v="SLANT"/>
    <n v="0.05"/>
    <s v="None"/>
    <x v="2"/>
    <n v="1"/>
    <n v="20497"/>
    <x v="0"/>
    <n v="20"/>
    <s v="N"/>
    <s v="Yes"/>
    <s v="MG 5 C NICKEL PROG + KENO(IGT)"/>
    <n v="1"/>
    <n v="89"/>
    <n v="268386"/>
    <n v="66526"/>
    <n v="11864"/>
    <n v="7618"/>
    <n v="4230"/>
  </r>
  <r>
    <x v="24"/>
    <s v="SLANT"/>
    <n v="0.01"/>
    <s v="None"/>
    <x v="0"/>
    <n v="20"/>
    <n v="10684"/>
    <x v="7"/>
    <n v="100"/>
    <s v="Y"/>
    <s v="No"/>
    <s v="WMS WOLVERTON(WIL)"/>
    <n v="1"/>
    <n v="64"/>
    <n v="99902"/>
    <n v="49662"/>
    <n v="6574"/>
    <n v="7860"/>
    <n v="5964"/>
  </r>
  <r>
    <x v="23"/>
    <s v="SLANT"/>
    <n v="0.05"/>
    <s v="None"/>
    <x v="2"/>
    <n v="0"/>
    <n v="20393"/>
    <x v="0"/>
    <n v="80"/>
    <s v="N"/>
    <s v="No"/>
    <s v="MD T MG GK .05 - .50(IGT)"/>
    <n v="0"/>
    <n v="25"/>
    <n v="72844"/>
    <n v="44224"/>
    <n v="2650"/>
    <n v="5074"/>
    <n v="2650"/>
  </r>
  <r>
    <x v="24"/>
    <s v="SLANT"/>
    <n v="0.01"/>
    <s v="None"/>
    <x v="0"/>
    <n v="20"/>
    <n v="11036"/>
    <x v="7"/>
    <n v="200"/>
    <s v="N"/>
    <s v="No"/>
    <s v="SUPER JP PARTY(WIL)"/>
    <n v="1"/>
    <n v="64"/>
    <n v="90136"/>
    <n v="38842"/>
    <n v="6056"/>
    <n v="2954"/>
    <n v="3158"/>
  </r>
  <r>
    <x v="23"/>
    <s v="SLANT"/>
    <n v="0.05"/>
    <s v="None"/>
    <x v="2"/>
    <n v="0"/>
    <n v="20394"/>
    <x v="0"/>
    <n v="80"/>
    <s v="N"/>
    <s v="No"/>
    <s v="MD T MG GK .05 - .50(IGT)"/>
    <n v="0"/>
    <n v="25"/>
    <n v="81130"/>
    <n v="67576"/>
    <n v="4048"/>
    <n v="3766"/>
    <n v="4048"/>
  </r>
  <r>
    <x v="24"/>
    <s v="SLANT"/>
    <n v="0.01"/>
    <s v="None"/>
    <x v="0"/>
    <n v="20"/>
    <n v="10523"/>
    <x v="7"/>
    <n v="200"/>
    <s v="Y"/>
    <s v="No"/>
    <s v="COUNT MONEY(WIL)"/>
    <n v="1"/>
    <n v="64"/>
    <n v="78334"/>
    <n v="47744"/>
    <n v="6056"/>
    <n v="6970"/>
    <n v="4780"/>
  </r>
  <r>
    <x v="23"/>
    <s v="SLANT"/>
    <n v="0.05"/>
    <s v="None"/>
    <x v="2"/>
    <n v="0"/>
    <n v="20395"/>
    <x v="0"/>
    <n v="80"/>
    <s v="N"/>
    <s v="No"/>
    <s v="MD T MG GK .05 - .50(IGT)"/>
    <n v="0"/>
    <n v="25"/>
    <n v="117980"/>
    <n v="80868"/>
    <n v="4844"/>
    <n v="10434"/>
    <n v="4844"/>
  </r>
  <r>
    <x v="24"/>
    <s v="SLANT"/>
    <n v="0.01"/>
    <s v="None"/>
    <x v="0"/>
    <n v="20"/>
    <n v="10519"/>
    <x v="7"/>
    <n v="200"/>
    <s v="Y"/>
    <s v="No"/>
    <s v="OPEN THE VAULT(WIL)"/>
    <n v="1"/>
    <n v="64"/>
    <n v="89570"/>
    <n v="59352"/>
    <n v="6574"/>
    <n v="6870"/>
    <n v="5876"/>
  </r>
  <r>
    <x v="23"/>
    <s v="SLANT"/>
    <n v="0.05"/>
    <s v="None"/>
    <x v="2"/>
    <n v="0"/>
    <n v="20396"/>
    <x v="0"/>
    <n v="80"/>
    <s v="N"/>
    <s v="No"/>
    <s v="MD T MG GK .05 - .50(IGT)"/>
    <n v="0"/>
    <n v="25"/>
    <n v="76632"/>
    <n v="54002"/>
    <n v="3234"/>
    <n v="9964"/>
    <n v="3234"/>
  </r>
  <r>
    <x v="24"/>
    <s v="SLANT"/>
    <n v="0.01"/>
    <s v="None"/>
    <x v="0"/>
    <n v="20"/>
    <n v="10643"/>
    <x v="7"/>
    <n v="100"/>
    <s v="Y"/>
    <s v="No"/>
    <s v="KILUAEA: FREE SPIN ERUPTION(WIL)"/>
    <n v="1"/>
    <n v="64"/>
    <n v="78548"/>
    <n v="33186"/>
    <n v="6574"/>
    <n v="3992"/>
    <n v="2996"/>
  </r>
  <r>
    <x v="23"/>
    <s v="SLANT"/>
    <n v="0.05"/>
    <s v="None"/>
    <x v="2"/>
    <n v="0"/>
    <n v="20397"/>
    <x v="0"/>
    <n v="80"/>
    <s v="N"/>
    <s v="No"/>
    <s v="MD T MG GK .05 - .50(IGT)"/>
    <n v="0"/>
    <n v="25"/>
    <n v="78352"/>
    <n v="63402"/>
    <n v="3798"/>
    <n v="6782"/>
    <n v="3798"/>
  </r>
  <r>
    <x v="24"/>
    <s v="SLANT"/>
    <n v="0.01"/>
    <s v="None"/>
    <x v="0"/>
    <n v="20"/>
    <n v="10487"/>
    <x v="7"/>
    <n v="200"/>
    <s v="Y"/>
    <s v="No"/>
    <s v="LUCKY LEMMING(WIL)"/>
    <n v="1"/>
    <n v="64"/>
    <n v="76714"/>
    <n v="39196"/>
    <n v="6056"/>
    <n v="4858"/>
    <n v="3100"/>
  </r>
  <r>
    <x v="23"/>
    <s v="SLANT"/>
    <n v="0.05"/>
    <s v="None"/>
    <x v="2"/>
    <n v="0"/>
    <n v="20398"/>
    <x v="0"/>
    <n v="80"/>
    <s v="N"/>
    <s v="No"/>
    <s v="MD T MG GK .05 - .50(IGT)"/>
    <n v="0"/>
    <n v="25"/>
    <n v="100932"/>
    <n v="91596"/>
    <n v="5486"/>
    <n v="258"/>
    <n v="5486"/>
  </r>
  <r>
    <x v="24"/>
    <s v="SLANT"/>
    <n v="0.01"/>
    <s v="None"/>
    <x v="0"/>
    <n v="25"/>
    <n v="11121"/>
    <x v="7"/>
    <n v="250"/>
    <s v="Y"/>
    <s v="No"/>
    <s v="CRYSTAL FOREST(WIL)"/>
    <n v="1"/>
    <n v="64"/>
    <n v="116968"/>
    <n v="85548"/>
    <n v="6056"/>
    <n v="9570"/>
    <n v="9846"/>
  </r>
  <r>
    <x v="23"/>
    <s v="SLANT"/>
    <n v="0.05"/>
    <s v="None"/>
    <x v="2"/>
    <n v="0"/>
    <n v="20399"/>
    <x v="0"/>
    <n v="80"/>
    <s v="N"/>
    <s v="No"/>
    <s v="MD T MG GK .05 - .50(IGT)"/>
    <n v="0"/>
    <n v="25"/>
    <n v="88296"/>
    <n v="47556"/>
    <n v="2848"/>
    <n v="4900"/>
    <n v="2848"/>
  </r>
  <r>
    <x v="24"/>
    <s v="SLANT"/>
    <n v="0.01"/>
    <s v="None"/>
    <x v="0"/>
    <n v="20"/>
    <n v="10451"/>
    <x v="7"/>
    <n v="300"/>
    <s v="Y"/>
    <s v="No"/>
    <s v="PYRAMID OF KINGS(WIL)"/>
    <n v="1"/>
    <n v="64"/>
    <n v="109196"/>
    <n v="52668"/>
    <n v="6574"/>
    <n v="5096"/>
    <n v="5266"/>
  </r>
  <r>
    <x v="23"/>
    <s v="SLANT"/>
    <n v="0.05"/>
    <s v="None"/>
    <x v="2"/>
    <n v="0"/>
    <n v="20400"/>
    <x v="0"/>
    <n v="80"/>
    <s v="N"/>
    <s v="No"/>
    <s v="MD T MG GK .05 - .50(IGT)"/>
    <n v="0"/>
    <n v="25"/>
    <n v="89658"/>
    <n v="63674"/>
    <n v="3814"/>
    <n v="6792"/>
    <n v="3814"/>
  </r>
  <r>
    <x v="8"/>
    <s v="UPRIGHT"/>
    <n v="0.01"/>
    <s v="Win"/>
    <x v="0"/>
    <n v="50"/>
    <n v="11126"/>
    <x v="3"/>
    <n v="300"/>
    <s v="N"/>
    <s v="No"/>
    <s v="MG SELEXION 7 FSB 300C(KON)"/>
    <n v="1"/>
    <n v="63"/>
    <n v="172016"/>
    <n v="108168"/>
    <n v="20364"/>
    <n v="9584"/>
    <n v="10752"/>
  </r>
  <r>
    <x v="42"/>
    <s v="UPRIGHT"/>
    <n v="0.01"/>
    <s v="Win"/>
    <x v="0"/>
    <n v="50"/>
    <n v="11181"/>
    <x v="3"/>
    <n v="250"/>
    <s v="Y"/>
    <s v="No"/>
    <s v="MG CONCERTO SELEXTION 2 250C(KON)"/>
    <n v="1"/>
    <n v="89"/>
    <n v="295410"/>
    <n v="340952"/>
    <n v="27502"/>
    <n v="45890"/>
    <n v="33720"/>
  </r>
  <r>
    <x v="8"/>
    <s v="UPRIGHT"/>
    <n v="0.01"/>
    <s v="Win"/>
    <x v="0"/>
    <n v="50"/>
    <n v="11115"/>
    <x v="3"/>
    <n v="350"/>
    <s v="Y"/>
    <s v="No"/>
    <s v="MG SELEXION 6 FSB 350C(KON)"/>
    <n v="1"/>
    <n v="89"/>
    <n v="273580"/>
    <n v="166054"/>
    <n v="27502"/>
    <n v="20844"/>
    <n v="16506"/>
  </r>
  <r>
    <x v="42"/>
    <s v="UPRIGHT"/>
    <n v="0.01"/>
    <s v="Win"/>
    <x v="0"/>
    <n v="50"/>
    <n v="11180"/>
    <x v="3"/>
    <n v="250"/>
    <s v="Y"/>
    <s v="No"/>
    <s v="MG CONCERTO SELEXTION 1 250C(KON)"/>
    <n v="1"/>
    <n v="89"/>
    <n v="252058"/>
    <n v="220504"/>
    <n v="27502"/>
    <n v="21274"/>
    <n v="21874"/>
  </r>
  <r>
    <x v="23"/>
    <s v="UPRIGHT"/>
    <n v="0.05"/>
    <s v="Flat"/>
    <x v="2"/>
    <n v="1"/>
    <n v="20464"/>
    <x v="0"/>
    <n v="30"/>
    <s v="N"/>
    <s v="No"/>
    <s v="MD 3 WAY ACTION III(IGT)"/>
    <n v="1"/>
    <n v="89"/>
    <n v="205494"/>
    <n v="379906"/>
    <n v="16190"/>
    <n v="20336"/>
    <n v="9118"/>
  </r>
  <r>
    <x v="23"/>
    <s v="UPRIGHT"/>
    <n v="0.05"/>
    <s v="Flat"/>
    <x v="2"/>
    <n v="1"/>
    <n v="20465"/>
    <x v="0"/>
    <n v="30"/>
    <s v="N"/>
    <s v="No"/>
    <s v="MD 3 WAY ACTION III(IGT)"/>
    <n v="1"/>
    <n v="89"/>
    <n v="104666"/>
    <n v="204620"/>
    <n v="12526"/>
    <n v="10894"/>
    <n v="4910"/>
  </r>
  <r>
    <x v="23"/>
    <s v="ROUND TOP"/>
    <n v="0.05"/>
    <s v="Flat"/>
    <x v="2"/>
    <n v="0"/>
    <n v="20358"/>
    <x v="0"/>
    <n v="90"/>
    <s v="Y"/>
    <s v="No"/>
    <s v="MD T MG SUPR PAYS(IGT)"/>
    <n v="1"/>
    <n v="89"/>
    <n v="168528"/>
    <n v="521528"/>
    <n v="12526"/>
    <n v="22148"/>
    <n v="22634"/>
  </r>
  <r>
    <x v="23"/>
    <s v="ROUND TOP"/>
    <n v="0.05"/>
    <s v="Flat"/>
    <x v="2"/>
    <n v="0"/>
    <n v="20359"/>
    <x v="0"/>
    <n v="90"/>
    <s v="Y"/>
    <s v="No"/>
    <s v="MD T MG SUPR PAYS(IGT)"/>
    <n v="1"/>
    <n v="89"/>
    <n v="234384"/>
    <n v="675074"/>
    <n v="16190"/>
    <n v="35706"/>
    <n v="29298"/>
  </r>
  <r>
    <x v="7"/>
    <s v="UPRIGHT"/>
    <n v="0.01"/>
    <s v="Win"/>
    <x v="0"/>
    <n v="80"/>
    <n v="11199"/>
    <x v="3"/>
    <n v="300"/>
    <s v="N"/>
    <s v="No"/>
    <s v="LUCKY O'LEARY JPS 300C(KON)"/>
    <n v="1"/>
    <n v="7"/>
    <n v="31088"/>
    <n v="45348"/>
    <n v="2490"/>
    <n v="-4218"/>
    <n v="4486"/>
  </r>
  <r>
    <x v="43"/>
    <s v="SQUARE TOP"/>
    <n v="0.01"/>
    <s v="None"/>
    <x v="0"/>
    <n v="20"/>
    <n v="10491"/>
    <x v="7"/>
    <n v="200"/>
    <s v="Y"/>
    <s v="No"/>
    <s v="ZEUS(WIL)"/>
    <n v="0"/>
    <n v="82"/>
    <n v="159880"/>
    <n v="75814"/>
    <n v="11272"/>
    <n v="11238"/>
    <n v="5898"/>
  </r>
  <r>
    <x v="43"/>
    <s v="SQUARE TOP"/>
    <n v="0.01"/>
    <s v="None"/>
    <x v="0"/>
    <n v="20"/>
    <n v="10490"/>
    <x v="7"/>
    <n v="200"/>
    <s v="Y"/>
    <s v="No"/>
    <s v="JUNGLE WILD(WIL)"/>
    <n v="1"/>
    <n v="89"/>
    <n v="174670"/>
    <n v="115616"/>
    <n v="16334"/>
    <n v="7556"/>
    <n v="9134"/>
  </r>
  <r>
    <x v="43"/>
    <s v="SQUARE TOP"/>
    <n v="0.01"/>
    <s v="None"/>
    <x v="0"/>
    <n v="20"/>
    <n v="10491"/>
    <x v="7"/>
    <n v="200"/>
    <s v="Y"/>
    <s v="No"/>
    <s v="ZEUS(WIL)"/>
    <n v="1"/>
    <n v="7"/>
    <n v="12140"/>
    <n v="5070"/>
    <n v="1514"/>
    <n v="768"/>
    <n v="394"/>
  </r>
  <r>
    <x v="43"/>
    <s v="SQUARE TOP"/>
    <n v="0.01"/>
    <s v="None"/>
    <x v="0"/>
    <n v="20"/>
    <n v="10489"/>
    <x v="7"/>
    <n v="200"/>
    <s v="Y"/>
    <s v="No"/>
    <s v="BRAZILIAN BEAUTY(WIL)"/>
    <n v="0"/>
    <n v="82"/>
    <n v="75152"/>
    <n v="61530"/>
    <n v="10754"/>
    <n v="5670"/>
    <n v="5034"/>
  </r>
  <r>
    <x v="23"/>
    <s v="SLANT"/>
    <n v="0.01"/>
    <s v="None"/>
    <x v="2"/>
    <n v="1"/>
    <n v="11061"/>
    <x v="0"/>
    <n v="5"/>
    <s v="Y"/>
    <s v="Yes"/>
    <s v="MD MG DBL DBL PROG + KENO(IGT)"/>
    <n v="1"/>
    <n v="89"/>
    <n v="176050"/>
    <n v="178308"/>
    <n v="11864"/>
    <n v="7650"/>
    <n v="13570"/>
  </r>
  <r>
    <x v="23"/>
    <s v="SLANT"/>
    <n v="0.01"/>
    <s v="None"/>
    <x v="2"/>
    <n v="1"/>
    <n v="11062"/>
    <x v="0"/>
    <n v="5"/>
    <s v="Y"/>
    <s v="Yes"/>
    <s v="MD MG DBL DBL PROG + KENO(IGT)"/>
    <n v="1"/>
    <n v="89"/>
    <n v="109454"/>
    <n v="87228"/>
    <n v="8202"/>
    <n v="10144"/>
    <n v="6638"/>
  </r>
  <r>
    <x v="23"/>
    <s v="SLANT"/>
    <n v="0.01"/>
    <s v="None"/>
    <x v="2"/>
    <n v="1"/>
    <n v="11063"/>
    <x v="0"/>
    <n v="5"/>
    <s v="Y"/>
    <s v="Yes"/>
    <s v="MD MG DBL DBL PROG + KENO(IGT)"/>
    <n v="1"/>
    <n v="89"/>
    <n v="80328"/>
    <n v="72712"/>
    <n v="8202"/>
    <n v="2058"/>
    <n v="5534"/>
  </r>
  <r>
    <x v="23"/>
    <s v="SLANT"/>
    <n v="0.01"/>
    <s v="None"/>
    <x v="2"/>
    <n v="1"/>
    <n v="11064"/>
    <x v="0"/>
    <n v="5"/>
    <s v="Y"/>
    <s v="Yes"/>
    <s v="MD MG DBL DBL PROG + KENO(IGT)"/>
    <n v="1"/>
    <n v="89"/>
    <n v="151798"/>
    <n v="125042"/>
    <n v="11864"/>
    <n v="3906"/>
    <n v="9516"/>
  </r>
  <r>
    <x v="23"/>
    <s v="SLANT"/>
    <n v="1"/>
    <s v="None"/>
    <x v="2"/>
    <n v="1"/>
    <n v="60100"/>
    <x v="0"/>
    <n v="5"/>
    <s v="Y"/>
    <s v="Yes"/>
    <s v="TRIPLE DBL BONUS PROG(IGT)"/>
    <n v="1"/>
    <n v="89"/>
    <n v="16476"/>
    <n v="71326"/>
    <n v="11864"/>
    <n v="4198"/>
    <n v="2304"/>
  </r>
  <r>
    <x v="23"/>
    <s v="SLANT"/>
    <n v="1"/>
    <s v="None"/>
    <x v="2"/>
    <n v="1"/>
    <n v="60101"/>
    <x v="0"/>
    <n v="5"/>
    <s v="Y"/>
    <s v="Yes"/>
    <s v="TRIPLE DBL BONUS PROG(IGT)"/>
    <n v="1"/>
    <n v="89"/>
    <n v="15480"/>
    <n v="73082"/>
    <n v="8202"/>
    <n v="17568"/>
    <n v="2360"/>
  </r>
  <r>
    <x v="23"/>
    <s v="SLANT"/>
    <n v="1"/>
    <s v="None"/>
    <x v="2"/>
    <n v="1"/>
    <n v="60102"/>
    <x v="0"/>
    <n v="5"/>
    <s v="Y"/>
    <s v="Yes"/>
    <s v="TRIPLE DBL BONUS PROG(IGT)"/>
    <n v="1"/>
    <n v="89"/>
    <n v="14906"/>
    <n v="70086"/>
    <n v="8202"/>
    <n v="-4442"/>
    <n v="2264"/>
  </r>
  <r>
    <x v="23"/>
    <s v="SLANT"/>
    <n v="1"/>
    <s v="None"/>
    <x v="2"/>
    <n v="1"/>
    <n v="60103"/>
    <x v="0"/>
    <n v="5"/>
    <s v="Y"/>
    <s v="Yes"/>
    <s v="TRIPLE DBL BONUS PROG(IGT)"/>
    <n v="1"/>
    <n v="89"/>
    <n v="25346"/>
    <n v="116020"/>
    <n v="11864"/>
    <n v="22174"/>
    <n v="3748"/>
  </r>
  <r>
    <x v="23"/>
    <s v="SLANT"/>
    <n v="0.01"/>
    <s v="None"/>
    <x v="2"/>
    <n v="1"/>
    <n v="11037"/>
    <x v="0"/>
    <n v="5"/>
    <s v="Y"/>
    <s v="Yes"/>
    <s v="MD MG TRIPLE DBL PROG + KENO(IGT)"/>
    <n v="1"/>
    <n v="89"/>
    <n v="267268"/>
    <n v="247710"/>
    <n v="11864"/>
    <n v="10790"/>
    <n v="19148"/>
  </r>
  <r>
    <x v="23"/>
    <s v="SLANT"/>
    <n v="0.01"/>
    <s v="None"/>
    <x v="2"/>
    <n v="1"/>
    <n v="11038"/>
    <x v="0"/>
    <n v="5"/>
    <s v="Y"/>
    <s v="Yes"/>
    <s v="MD MG TRIPLE DBL PROG + KENO(IGT)"/>
    <n v="1"/>
    <n v="89"/>
    <n v="189024"/>
    <n v="176670"/>
    <n v="11864"/>
    <n v="16986"/>
    <n v="13656"/>
  </r>
  <r>
    <x v="23"/>
    <s v="SLANT"/>
    <n v="0.01"/>
    <s v="None"/>
    <x v="2"/>
    <n v="1"/>
    <n v="11039"/>
    <x v="0"/>
    <n v="5"/>
    <s v="Y"/>
    <s v="Yes"/>
    <s v="MD MG TRIPLE DBL PROG + KENO(IGT)"/>
    <n v="1"/>
    <n v="89"/>
    <n v="262730"/>
    <n v="237918"/>
    <n v="11864"/>
    <n v="16058"/>
    <n v="18392"/>
  </r>
  <r>
    <x v="23"/>
    <s v="SLANT"/>
    <n v="0.01"/>
    <s v="None"/>
    <x v="2"/>
    <n v="1"/>
    <n v="11040"/>
    <x v="0"/>
    <n v="5"/>
    <s v="Y"/>
    <s v="Yes"/>
    <s v="MD MG TRIPLE DBL PROG + KENO(IGT)"/>
    <n v="1"/>
    <n v="89"/>
    <n v="225978"/>
    <n v="220000"/>
    <n v="11864"/>
    <n v="9650"/>
    <n v="17006"/>
  </r>
  <r>
    <x v="23"/>
    <s v="SLANT"/>
    <n v="0.01"/>
    <s v="None"/>
    <x v="2"/>
    <n v="1"/>
    <n v="11042"/>
    <x v="0"/>
    <n v="5"/>
    <s v="Y"/>
    <s v="No"/>
    <s v="MD MG RBP + KENO(IGT)"/>
    <n v="1"/>
    <n v="89"/>
    <n v="151628"/>
    <n v="124098"/>
    <n v="11864"/>
    <n v="6700"/>
    <n v="9134"/>
  </r>
  <r>
    <x v="23"/>
    <s v="SLANT"/>
    <n v="0.01"/>
    <s v="None"/>
    <x v="2"/>
    <n v="1"/>
    <n v="11043"/>
    <x v="0"/>
    <n v="5"/>
    <s v="Y"/>
    <s v="No"/>
    <s v="MD MG RBP + KENO(IGT)"/>
    <n v="1"/>
    <n v="89"/>
    <n v="98158"/>
    <n v="96362"/>
    <n v="8202"/>
    <n v="-5074"/>
    <n v="7092"/>
  </r>
  <r>
    <x v="23"/>
    <s v="SLANT"/>
    <n v="0.01"/>
    <s v="None"/>
    <x v="2"/>
    <n v="1"/>
    <n v="11044"/>
    <x v="0"/>
    <n v="5"/>
    <s v="Y"/>
    <s v="No"/>
    <s v="MD MG RBP + KENO(IGT)"/>
    <n v="1"/>
    <n v="89"/>
    <n v="114298"/>
    <n v="106338"/>
    <n v="8202"/>
    <n v="5628"/>
    <n v="7826"/>
  </r>
  <r>
    <x v="23"/>
    <s v="SLANT"/>
    <n v="0.01"/>
    <s v="None"/>
    <x v="2"/>
    <n v="1"/>
    <n v="11045"/>
    <x v="0"/>
    <n v="5"/>
    <s v="Y"/>
    <s v="No"/>
    <s v="MD MG RBP + KENO(IGT)"/>
    <n v="1"/>
    <n v="89"/>
    <n v="202074"/>
    <n v="180160"/>
    <n v="11864"/>
    <n v="12400"/>
    <n v="13260"/>
  </r>
  <r>
    <x v="23"/>
    <s v="SLANT"/>
    <n v="0.01"/>
    <s v="None"/>
    <x v="2"/>
    <n v="1"/>
    <n v="11046"/>
    <x v="0"/>
    <n v="5"/>
    <s v="Y"/>
    <s v="No"/>
    <s v="MD MG RBP + KENO(IGT)"/>
    <n v="1"/>
    <n v="89"/>
    <n v="148986"/>
    <n v="121398"/>
    <n v="11864"/>
    <n v="1776"/>
    <n v="8934"/>
  </r>
  <r>
    <x v="23"/>
    <s v="SLANT"/>
    <n v="0.01"/>
    <s v="None"/>
    <x v="2"/>
    <n v="1"/>
    <n v="11047"/>
    <x v="0"/>
    <n v="5"/>
    <s v="Y"/>
    <s v="No"/>
    <s v="MD MG RBP + KENO(IGT)"/>
    <n v="1"/>
    <n v="89"/>
    <n v="108298"/>
    <n v="109280"/>
    <n v="8202"/>
    <n v="8608"/>
    <n v="8042"/>
  </r>
  <r>
    <x v="23"/>
    <s v="SLANT"/>
    <n v="0.01"/>
    <s v="None"/>
    <x v="2"/>
    <n v="1"/>
    <n v="11048"/>
    <x v="0"/>
    <n v="5"/>
    <s v="Y"/>
    <s v="No"/>
    <s v="MD MG RBP + KENO(IGT)"/>
    <n v="1"/>
    <n v="89"/>
    <n v="160310"/>
    <n v="180176"/>
    <n v="8202"/>
    <n v="22804"/>
    <n v="13260"/>
  </r>
  <r>
    <x v="23"/>
    <s v="SLANT"/>
    <n v="0.01"/>
    <s v="None"/>
    <x v="2"/>
    <n v="1"/>
    <n v="11049"/>
    <x v="0"/>
    <n v="5"/>
    <s v="Y"/>
    <s v="No"/>
    <s v="MD MG RBP + KENO(IGT)"/>
    <n v="1"/>
    <n v="89"/>
    <n v="309884"/>
    <n v="343078"/>
    <n v="11864"/>
    <n v="19052"/>
    <n v="25250"/>
  </r>
  <r>
    <x v="23"/>
    <s v="SLANT"/>
    <n v="0.01"/>
    <s v="None"/>
    <x v="2"/>
    <n v="1"/>
    <n v="11041"/>
    <x v="0"/>
    <n v="5"/>
    <s v="Y"/>
    <s v="Yes"/>
    <s v="MD MG TRIPLE DBL PROG + KENO(IGT)"/>
    <n v="1"/>
    <n v="89"/>
    <n v="170724"/>
    <n v="150296"/>
    <n v="9750"/>
    <n v="11298"/>
    <n v="11618"/>
  </r>
  <r>
    <x v="23"/>
    <s v="SLANT"/>
    <n v="0.01"/>
    <s v="None"/>
    <x v="2"/>
    <n v="1"/>
    <n v="11050"/>
    <x v="0"/>
    <n v="5"/>
    <s v="Y"/>
    <s v="Yes"/>
    <s v="MD MG DBL DBL PROG + KENO(IGT)"/>
    <n v="1"/>
    <n v="89"/>
    <n v="176762"/>
    <n v="144346"/>
    <n v="11864"/>
    <n v="7906"/>
    <n v="10984"/>
  </r>
  <r>
    <x v="23"/>
    <s v="SLANT"/>
    <n v="0.01"/>
    <s v="None"/>
    <x v="2"/>
    <n v="1"/>
    <n v="11051"/>
    <x v="0"/>
    <n v="5"/>
    <s v="Y"/>
    <s v="Yes"/>
    <s v="MD MG DBL DBL PROG + KENO(IGT)"/>
    <n v="1"/>
    <n v="89"/>
    <n v="373456"/>
    <n v="255448"/>
    <n v="11864"/>
    <n v="20926"/>
    <n v="19440"/>
  </r>
  <r>
    <x v="23"/>
    <s v="SLANT"/>
    <n v="0.01"/>
    <s v="None"/>
    <x v="2"/>
    <n v="1"/>
    <n v="11052"/>
    <x v="0"/>
    <n v="5"/>
    <s v="Y"/>
    <s v="Yes"/>
    <s v="MD MG DBL DBL PROG + KENO(IGT)"/>
    <n v="1"/>
    <n v="89"/>
    <n v="321100"/>
    <n v="234320"/>
    <n v="11864"/>
    <n v="11176"/>
    <n v="17832"/>
  </r>
  <r>
    <x v="23"/>
    <s v="SLANT"/>
    <n v="0.01"/>
    <s v="None"/>
    <x v="2"/>
    <n v="1"/>
    <n v="11053"/>
    <x v="0"/>
    <n v="5"/>
    <s v="Y"/>
    <s v="Yes"/>
    <s v="MD MG DBL DBL PROG + KENO(IGT)"/>
    <n v="1"/>
    <n v="89"/>
    <n v="235202"/>
    <n v="180096"/>
    <n v="11864"/>
    <n v="19108"/>
    <n v="13706"/>
  </r>
  <r>
    <x v="23"/>
    <s v="SLANT"/>
    <n v="1"/>
    <s v="None"/>
    <x v="2"/>
    <n v="1"/>
    <n v="60104"/>
    <x v="0"/>
    <n v="5"/>
    <s v="Y"/>
    <s v="Yes"/>
    <s v="DBL DBL BONUS PROG(IGT)"/>
    <n v="1"/>
    <n v="89"/>
    <n v="18974"/>
    <n v="83598"/>
    <n v="11864"/>
    <n v="8200"/>
    <n v="2174"/>
  </r>
  <r>
    <x v="23"/>
    <s v="SLANT"/>
    <n v="1"/>
    <s v="None"/>
    <x v="2"/>
    <n v="1"/>
    <n v="60105"/>
    <x v="0"/>
    <n v="5"/>
    <s v="Y"/>
    <s v="Yes"/>
    <s v="DBL DBL BONUS PROG(IGT)"/>
    <n v="1"/>
    <n v="89"/>
    <n v="113540"/>
    <n v="557480"/>
    <n v="8202"/>
    <n v="48998"/>
    <n v="14494"/>
  </r>
  <r>
    <x v="23"/>
    <s v="SLANT"/>
    <n v="1"/>
    <s v="None"/>
    <x v="2"/>
    <n v="1"/>
    <n v="60106"/>
    <x v="0"/>
    <n v="5"/>
    <s v="Y"/>
    <s v="Yes"/>
    <s v="DBL DBL BONUS PROG(IGT)"/>
    <n v="1"/>
    <n v="89"/>
    <n v="63924"/>
    <n v="309810"/>
    <n v="8202"/>
    <n v="21630"/>
    <n v="8056"/>
  </r>
  <r>
    <x v="23"/>
    <s v="SLANT"/>
    <n v="1"/>
    <s v="None"/>
    <x v="2"/>
    <n v="1"/>
    <n v="60107"/>
    <x v="0"/>
    <n v="5"/>
    <s v="Y"/>
    <s v="Yes"/>
    <s v="DBL DBL BONUS PROG(IGT)"/>
    <n v="1"/>
    <n v="89"/>
    <n v="11130"/>
    <n v="49178"/>
    <n v="11864"/>
    <n v="4210"/>
    <n v="1278"/>
  </r>
  <r>
    <x v="23"/>
    <s v="SLANT"/>
    <n v="0.05"/>
    <s v="Flat"/>
    <x v="2"/>
    <n v="1"/>
    <n v="20466"/>
    <x v="0"/>
    <n v="30"/>
    <s v="N"/>
    <s v="No"/>
    <s v="MD 3 WAY ACTION III(IGT)"/>
    <n v="1"/>
    <n v="89"/>
    <n v="374342"/>
    <n v="871822"/>
    <n v="19324"/>
    <n v="57392"/>
    <n v="20924"/>
  </r>
  <r>
    <x v="23"/>
    <s v="SLANT"/>
    <n v="0.01"/>
    <s v="Flat"/>
    <x v="2"/>
    <n v="20"/>
    <n v="10251"/>
    <x v="0"/>
    <n v="200"/>
    <s v="Y"/>
    <s v="No"/>
    <s v="MD T MG SPIN POKER DLX(IGT)"/>
    <n v="1"/>
    <n v="89"/>
    <n v="279066"/>
    <n v="431360"/>
    <n v="17210"/>
    <n v="30724"/>
    <n v="16434"/>
  </r>
  <r>
    <x v="23"/>
    <s v="SLANT"/>
    <n v="0.05"/>
    <s v="Flat"/>
    <x v="2"/>
    <n v="1"/>
    <n v="20467"/>
    <x v="0"/>
    <n v="30"/>
    <s v="N"/>
    <s v="No"/>
    <s v="MD 3 WAY ACTION III(IGT)"/>
    <n v="1"/>
    <n v="89"/>
    <n v="292458"/>
    <n v="724914"/>
    <n v="19324"/>
    <n v="58650"/>
    <n v="17398"/>
  </r>
  <r>
    <x v="23"/>
    <s v="SLANT"/>
    <n v="0.05"/>
    <s v="Flat"/>
    <x v="2"/>
    <n v="1"/>
    <n v="20468"/>
    <x v="0"/>
    <n v="30"/>
    <s v="N"/>
    <s v="No"/>
    <s v="MD 3 WAY ACTION III(IGT)"/>
    <n v="1"/>
    <n v="89"/>
    <n v="261210"/>
    <n v="601278"/>
    <n v="19324"/>
    <n v="37486"/>
    <n v="14430"/>
  </r>
  <r>
    <x v="23"/>
    <s v="SLANT"/>
    <n v="0.05"/>
    <s v="Flat"/>
    <x v="2"/>
    <n v="1"/>
    <n v="20469"/>
    <x v="0"/>
    <n v="30"/>
    <s v="N"/>
    <s v="No"/>
    <s v="MD 3 WAY ACTION III(IGT)"/>
    <n v="1"/>
    <n v="89"/>
    <n v="335734"/>
    <n v="774678"/>
    <n v="19324"/>
    <n v="64408"/>
    <n v="18592"/>
  </r>
  <r>
    <x v="23"/>
    <s v="SLANT"/>
    <n v="0.05"/>
    <s v="None"/>
    <x v="2"/>
    <n v="0"/>
    <n v="20401"/>
    <x v="0"/>
    <n v="80"/>
    <s v="N"/>
    <s v="No"/>
    <s v="MD T MG GK .05 - .50(IGT)"/>
    <n v="1"/>
    <n v="89"/>
    <n v="553966"/>
    <n v="421528"/>
    <n v="14998"/>
    <n v="27228"/>
    <n v="25250"/>
  </r>
  <r>
    <x v="23"/>
    <s v="SLANT"/>
    <n v="0.05"/>
    <s v="None"/>
    <x v="2"/>
    <n v="0"/>
    <n v="20402"/>
    <x v="0"/>
    <n v="80"/>
    <s v="N"/>
    <s v="No"/>
    <s v="MD T MG GK .05 - .50(IGT)"/>
    <n v="1"/>
    <n v="89"/>
    <n v="551360"/>
    <n v="466346"/>
    <n v="14998"/>
    <n v="35316"/>
    <n v="27934"/>
  </r>
  <r>
    <x v="23"/>
    <s v="SLANT"/>
    <n v="0.05"/>
    <s v="None"/>
    <x v="2"/>
    <n v="0"/>
    <n v="20403"/>
    <x v="0"/>
    <n v="80"/>
    <s v="N"/>
    <s v="No"/>
    <s v="MD T MG GK .05 - .50(IGT)"/>
    <n v="1"/>
    <n v="89"/>
    <n v="310756"/>
    <n v="352232"/>
    <n v="14998"/>
    <n v="10810"/>
    <n v="21098"/>
  </r>
  <r>
    <x v="23"/>
    <s v="SLANT"/>
    <n v="0.05"/>
    <s v="None"/>
    <x v="2"/>
    <n v="0"/>
    <n v="20404"/>
    <x v="0"/>
    <n v="80"/>
    <s v="N"/>
    <s v="No"/>
    <s v="MD T MG GK .05 - .50(IGT)"/>
    <n v="1"/>
    <n v="89"/>
    <n v="265336"/>
    <n v="259392"/>
    <n v="14514"/>
    <n v="18118"/>
    <n v="15538"/>
  </r>
  <r>
    <x v="23"/>
    <s v="SLANT"/>
    <n v="0.05"/>
    <s v="Flat"/>
    <x v="2"/>
    <n v="1"/>
    <n v="20470"/>
    <x v="0"/>
    <n v="30"/>
    <s v="N"/>
    <s v="No"/>
    <s v="MD 3 WAY ACTION III(IGT)"/>
    <n v="1"/>
    <n v="89"/>
    <n v="219726"/>
    <n v="481866"/>
    <n v="19324"/>
    <n v="6984"/>
    <n v="11564"/>
  </r>
  <r>
    <x v="23"/>
    <s v="SLANT"/>
    <n v="0.05"/>
    <s v="Flat"/>
    <x v="2"/>
    <n v="1"/>
    <n v="20471"/>
    <x v="0"/>
    <n v="30"/>
    <s v="N"/>
    <s v="No"/>
    <s v="MD 3 WAY ACTION III(IGT)"/>
    <n v="1"/>
    <n v="89"/>
    <n v="192866"/>
    <n v="471102"/>
    <n v="19324"/>
    <n v="15666"/>
    <n v="11306"/>
  </r>
  <r>
    <x v="23"/>
    <s v="SLANT"/>
    <n v="0.01"/>
    <s v="None"/>
    <x v="2"/>
    <n v="0"/>
    <n v="10133"/>
    <x v="0"/>
    <n v="500"/>
    <s v="N"/>
    <s v="No"/>
    <s v="MD T MG GK .01-$1 II(IGT)"/>
    <n v="1"/>
    <n v="89"/>
    <n v="416882"/>
    <n v="320936"/>
    <n v="14998"/>
    <n v="25408"/>
    <n v="15502"/>
  </r>
  <r>
    <x v="23"/>
    <s v="SLANT"/>
    <n v="0.01"/>
    <s v="None"/>
    <x v="2"/>
    <n v="0"/>
    <n v="10134"/>
    <x v="0"/>
    <n v="500"/>
    <s v="N"/>
    <s v="No"/>
    <s v="MD T MG GK .01-$1 II(IGT)"/>
    <n v="1"/>
    <n v="89"/>
    <n v="141492"/>
    <n v="112204"/>
    <n v="14998"/>
    <n v="3212"/>
    <n v="5420"/>
  </r>
  <r>
    <x v="23"/>
    <s v="SLANT"/>
    <n v="0.01"/>
    <s v="None"/>
    <x v="2"/>
    <n v="0"/>
    <n v="10135"/>
    <x v="0"/>
    <n v="500"/>
    <s v="N"/>
    <s v="No"/>
    <s v="MD T MG GK .01-$1 II(IGT)"/>
    <n v="1"/>
    <n v="89"/>
    <n v="162780"/>
    <n v="108146"/>
    <n v="14998"/>
    <n v="8974"/>
    <n v="5224"/>
  </r>
  <r>
    <x v="23"/>
    <s v="SLANT"/>
    <n v="0.01"/>
    <s v="None"/>
    <x v="2"/>
    <n v="0"/>
    <n v="10136"/>
    <x v="0"/>
    <n v="500"/>
    <s v="N"/>
    <s v="No"/>
    <s v="MD T MG GK .01-$1 II(IGT)"/>
    <n v="1"/>
    <n v="89"/>
    <n v="265100"/>
    <n v="254748"/>
    <n v="14998"/>
    <n v="23726"/>
    <n v="12304"/>
  </r>
  <r>
    <x v="23"/>
    <s v="SLANT"/>
    <n v="0.01"/>
    <s v="None"/>
    <x v="2"/>
    <n v="0"/>
    <n v="10131"/>
    <x v="0"/>
    <n v="500"/>
    <s v="N"/>
    <s v="No"/>
    <s v="MD T MG GK .01-$1 II(IGT)"/>
    <n v="1"/>
    <n v="89"/>
    <n v="177882"/>
    <n v="130012"/>
    <n v="14394"/>
    <n v="14760"/>
    <n v="6280"/>
  </r>
  <r>
    <x v="23"/>
    <s v="SLANT"/>
    <n v="0.01"/>
    <s v="None"/>
    <x v="2"/>
    <n v="0"/>
    <n v="10132"/>
    <x v="0"/>
    <n v="500"/>
    <s v="N"/>
    <s v="No"/>
    <s v="MD T MG GK .01-$1 II(IGT)"/>
    <n v="1"/>
    <n v="89"/>
    <n v="217232"/>
    <n v="172612"/>
    <n v="14794"/>
    <n v="11018"/>
    <n v="8338"/>
  </r>
  <r>
    <x v="23"/>
    <s v="SLANT"/>
    <n v="0.01"/>
    <s v="None"/>
    <x v="2"/>
    <n v="0"/>
    <n v="10128"/>
    <x v="0"/>
    <n v="500"/>
    <s v="N"/>
    <s v="No"/>
    <s v="MD T MG GK TAV 01-$1(IGT)"/>
    <n v="1"/>
    <n v="89"/>
    <n v="433896"/>
    <n v="251902"/>
    <n v="14998"/>
    <n v="11988"/>
    <n v="17104"/>
  </r>
  <r>
    <x v="23"/>
    <s v="SLANT"/>
    <n v="0.01"/>
    <s v="None"/>
    <x v="2"/>
    <n v="0"/>
    <n v="10129"/>
    <x v="0"/>
    <n v="500"/>
    <s v="N"/>
    <s v="No"/>
    <s v="MD T MG GK TAV 01-$1(IGT)"/>
    <n v="1"/>
    <n v="89"/>
    <n v="153020"/>
    <n v="72538"/>
    <n v="14998"/>
    <n v="6222"/>
    <n v="4926"/>
  </r>
  <r>
    <x v="23"/>
    <s v="BAR TOP"/>
    <n v="0.25"/>
    <s v="None"/>
    <x v="2"/>
    <n v="0"/>
    <n v="40314"/>
    <x v="0"/>
    <n v="100"/>
    <s v="N"/>
    <s v="Yes"/>
    <s v="MD T MG SPORTS BAR(IGT)"/>
    <n v="1"/>
    <n v="89"/>
    <n v="262230"/>
    <n v="522998"/>
    <n v="16584"/>
    <n v="27890"/>
    <n v="14854"/>
  </r>
  <r>
    <x v="23"/>
    <s v="BAR TOP"/>
    <n v="0.25"/>
    <s v="None"/>
    <x v="2"/>
    <n v="0"/>
    <n v="40315"/>
    <x v="0"/>
    <n v="100"/>
    <s v="N"/>
    <s v="Yes"/>
    <s v="MD T MG SPORTS BAR(IGT)"/>
    <n v="1"/>
    <n v="89"/>
    <n v="299776"/>
    <n v="544222"/>
    <n v="16584"/>
    <n v="31262"/>
    <n v="15456"/>
  </r>
  <r>
    <x v="23"/>
    <s v="BAR TOP"/>
    <n v="0.25"/>
    <s v="None"/>
    <x v="2"/>
    <n v="0"/>
    <n v="40316"/>
    <x v="0"/>
    <n v="100"/>
    <s v="N"/>
    <s v="Yes"/>
    <s v="MD T MG SPORTS BAR(IGT)"/>
    <n v="1"/>
    <n v="89"/>
    <n v="282726"/>
    <n v="526082"/>
    <n v="16584"/>
    <n v="11144"/>
    <n v="14940"/>
  </r>
  <r>
    <x v="23"/>
    <s v="BAR TOP"/>
    <n v="0.25"/>
    <s v="None"/>
    <x v="2"/>
    <n v="0"/>
    <n v="40317"/>
    <x v="0"/>
    <n v="100"/>
    <s v="N"/>
    <s v="Yes"/>
    <s v="MD T MG SPORTS BAR(IGT)"/>
    <n v="1"/>
    <n v="89"/>
    <n v="248308"/>
    <n v="540638"/>
    <n v="13848"/>
    <n v="18500"/>
    <n v="15354"/>
  </r>
  <r>
    <x v="23"/>
    <s v="BAR TOP"/>
    <n v="0.25"/>
    <s v="None"/>
    <x v="2"/>
    <n v="0"/>
    <n v="40318"/>
    <x v="0"/>
    <n v="100"/>
    <s v="N"/>
    <s v="Yes"/>
    <s v="MD T MG SPORTS BAR(IGT)"/>
    <n v="1"/>
    <n v="89"/>
    <n v="255186"/>
    <n v="387312"/>
    <n v="13848"/>
    <n v="14996"/>
    <n v="11000"/>
  </r>
  <r>
    <x v="23"/>
    <s v="BAR TOP"/>
    <n v="0.25"/>
    <s v="None"/>
    <x v="2"/>
    <n v="0"/>
    <n v="40319"/>
    <x v="0"/>
    <n v="100"/>
    <s v="N"/>
    <s v="Yes"/>
    <s v="MD T MG SPORTS BAR(IGT)"/>
    <n v="1"/>
    <n v="89"/>
    <n v="218394"/>
    <n v="363252"/>
    <n v="13848"/>
    <n v="17966"/>
    <n v="10316"/>
  </r>
  <r>
    <x v="23"/>
    <s v="BAR TOP"/>
    <n v="0.25"/>
    <s v="None"/>
    <x v="2"/>
    <n v="0"/>
    <n v="40320"/>
    <x v="0"/>
    <n v="100"/>
    <s v="N"/>
    <s v="Yes"/>
    <s v="MD T MG SPORTS BAR(IGT)"/>
    <n v="1"/>
    <n v="89"/>
    <n v="258368"/>
    <n v="374856"/>
    <n v="13848"/>
    <n v="18854"/>
    <n v="10646"/>
  </r>
  <r>
    <x v="23"/>
    <s v="BAR TOP"/>
    <n v="0.25"/>
    <s v="None"/>
    <x v="2"/>
    <n v="0"/>
    <n v="40321"/>
    <x v="0"/>
    <n v="100"/>
    <s v="N"/>
    <s v="Yes"/>
    <s v="MD T MG SPORTS BAR(IGT)"/>
    <n v="1"/>
    <n v="89"/>
    <n v="264616"/>
    <n v="419824"/>
    <n v="13848"/>
    <n v="16418"/>
    <n v="11922"/>
  </r>
  <r>
    <x v="23"/>
    <s v="BAR TOP"/>
    <n v="0.25"/>
    <s v="None"/>
    <x v="2"/>
    <n v="0"/>
    <n v="40322"/>
    <x v="0"/>
    <n v="100"/>
    <s v="N"/>
    <s v="Yes"/>
    <s v="MD T MG SPORTS BAR(IGT)"/>
    <n v="1"/>
    <n v="89"/>
    <n v="284524"/>
    <n v="619720"/>
    <n v="13848"/>
    <n v="7030"/>
    <n v="17600"/>
  </r>
  <r>
    <x v="23"/>
    <s v="BAR TOP"/>
    <n v="0.25"/>
    <s v="None"/>
    <x v="2"/>
    <n v="0"/>
    <n v="40323"/>
    <x v="0"/>
    <n v="100"/>
    <s v="N"/>
    <s v="Yes"/>
    <s v="MD T MG SPORTS BAR(IGT)"/>
    <n v="1"/>
    <n v="89"/>
    <n v="229574"/>
    <n v="509338"/>
    <n v="13848"/>
    <n v="5498"/>
    <n v="14466"/>
  </r>
  <r>
    <x v="23"/>
    <s v="BAR TOP"/>
    <n v="0.25"/>
    <s v="None"/>
    <x v="2"/>
    <n v="0"/>
    <n v="40324"/>
    <x v="0"/>
    <n v="100"/>
    <s v="N"/>
    <s v="Yes"/>
    <s v="MD T MG SPORTS BAR(IGT)"/>
    <n v="1"/>
    <n v="89"/>
    <n v="242614"/>
    <n v="438454"/>
    <n v="13848"/>
    <n v="26000"/>
    <n v="12452"/>
  </r>
  <r>
    <x v="23"/>
    <s v="BAR TOP"/>
    <n v="0.25"/>
    <s v="None"/>
    <x v="2"/>
    <n v="0"/>
    <n v="40325"/>
    <x v="0"/>
    <n v="100"/>
    <s v="N"/>
    <s v="Yes"/>
    <s v="MD T MG SPORTS BAR(IGT)"/>
    <n v="1"/>
    <n v="89"/>
    <n v="257566"/>
    <n v="673382"/>
    <n v="13848"/>
    <n v="33368"/>
    <n v="19124"/>
  </r>
  <r>
    <x v="23"/>
    <s v="BAR TOP"/>
    <n v="0.25"/>
    <s v="None"/>
    <x v="2"/>
    <n v="0"/>
    <n v="40326"/>
    <x v="0"/>
    <n v="100"/>
    <s v="N"/>
    <s v="Yes"/>
    <s v="MD T MG SPORTS BAR(IGT)"/>
    <n v="1"/>
    <n v="89"/>
    <n v="281986"/>
    <n v="729152"/>
    <n v="13848"/>
    <n v="36548"/>
    <n v="20708"/>
  </r>
  <r>
    <x v="23"/>
    <s v="BAR TOP"/>
    <n v="0.25"/>
    <s v="None"/>
    <x v="2"/>
    <n v="0"/>
    <n v="40327"/>
    <x v="0"/>
    <n v="100"/>
    <s v="N"/>
    <s v="Yes"/>
    <s v="MD T MG SPORTS BAR(IGT)"/>
    <n v="1"/>
    <n v="89"/>
    <n v="475314"/>
    <n v="868814"/>
    <n v="13848"/>
    <n v="50864"/>
    <n v="24674"/>
  </r>
  <r>
    <x v="23"/>
    <s v="BAR TOP"/>
    <n v="0.25"/>
    <s v="None"/>
    <x v="2"/>
    <n v="0"/>
    <n v="40328"/>
    <x v="0"/>
    <n v="100"/>
    <s v="N"/>
    <s v="Yes"/>
    <s v="MD T MG SPORTS BAR(IGT)"/>
    <n v="1"/>
    <n v="89"/>
    <n v="255874"/>
    <n v="453734"/>
    <n v="13848"/>
    <n v="28142"/>
    <n v="12886"/>
  </r>
  <r>
    <x v="23"/>
    <s v="BAR TOP"/>
    <n v="0.25"/>
    <s v="None"/>
    <x v="2"/>
    <n v="0"/>
    <n v="40329"/>
    <x v="0"/>
    <n v="100"/>
    <s v="N"/>
    <s v="Yes"/>
    <s v="MD T MG SPORTS BAR(IGT)"/>
    <n v="1"/>
    <n v="89"/>
    <n v="272162"/>
    <n v="466436"/>
    <n v="13848"/>
    <n v="37486"/>
    <n v="13246"/>
  </r>
  <r>
    <x v="23"/>
    <s v="BAR TOP"/>
    <n v="0.25"/>
    <s v="None"/>
    <x v="2"/>
    <n v="0"/>
    <n v="40330"/>
    <x v="0"/>
    <n v="100"/>
    <s v="N"/>
    <s v="Yes"/>
    <s v="MD T MG SPORTS BAR(IGT)"/>
    <n v="1"/>
    <n v="89"/>
    <n v="474086"/>
    <n v="1422238"/>
    <n v="16584"/>
    <n v="39420"/>
    <n v="40392"/>
  </r>
  <r>
    <x v="23"/>
    <s v="BAR TOP"/>
    <n v="0.25"/>
    <s v="None"/>
    <x v="2"/>
    <n v="0"/>
    <n v="40331"/>
    <x v="0"/>
    <n v="100"/>
    <s v="N"/>
    <s v="Yes"/>
    <s v="MD T MG SPORTS BAR(IGT)"/>
    <n v="1"/>
    <n v="89"/>
    <n v="261384"/>
    <n v="636044"/>
    <n v="13848"/>
    <n v="17896"/>
    <n v="18064"/>
  </r>
  <r>
    <x v="23"/>
    <s v="BAR TOP"/>
    <n v="0.25"/>
    <s v="None"/>
    <x v="2"/>
    <n v="0"/>
    <n v="40332"/>
    <x v="0"/>
    <n v="100"/>
    <s v="N"/>
    <s v="Yes"/>
    <s v="MD T MG SPORTS BAR(IGT)"/>
    <n v="1"/>
    <n v="89"/>
    <n v="258944"/>
    <n v="661350"/>
    <n v="13848"/>
    <n v="41078"/>
    <n v="18782"/>
  </r>
  <r>
    <x v="23"/>
    <s v="BAR TOP"/>
    <n v="0.25"/>
    <s v="None"/>
    <x v="2"/>
    <n v="0"/>
    <n v="40333"/>
    <x v="0"/>
    <n v="100"/>
    <s v="N"/>
    <s v="Yes"/>
    <s v="MD T MG SPORTS BAR(IGT)"/>
    <n v="1"/>
    <n v="89"/>
    <n v="270860"/>
    <n v="780444"/>
    <n v="16584"/>
    <n v="-32350"/>
    <n v="22164"/>
  </r>
  <r>
    <x v="23"/>
    <s v="SLANT"/>
    <n v="0.01"/>
    <s v="None"/>
    <x v="2"/>
    <n v="0"/>
    <n v="10130"/>
    <x v="0"/>
    <n v="500"/>
    <s v="N"/>
    <s v="No"/>
    <s v="MD T MG GK TAV 01-$1(IGT)"/>
    <n v="1"/>
    <n v="89"/>
    <n v="319244"/>
    <n v="202884"/>
    <n v="12952"/>
    <n v="5712"/>
    <n v="13776"/>
  </r>
  <r>
    <x v="0"/>
    <s v="SLANT"/>
    <n v="0.01"/>
    <s v="Win"/>
    <x v="0"/>
    <n v="20"/>
    <n v="10470"/>
    <x v="0"/>
    <n v="200"/>
    <s v="Y"/>
    <s v="WAP"/>
    <s v="WOF CLASSIC(IGT)"/>
    <n v="0"/>
    <n v="26"/>
    <n v="89524"/>
    <n v="66806"/>
    <n v="8010"/>
    <n v="8352"/>
    <n v="8010"/>
  </r>
  <r>
    <x v="23"/>
    <s v="SLANT"/>
    <n v="0.01"/>
    <s v="None"/>
    <x v="2"/>
    <n v="0"/>
    <n v="10174"/>
    <x v="0"/>
    <n v="8000"/>
    <s v="Y"/>
    <s v="No"/>
    <s v="MD T MG PLAT 5 .01-.10(IGT)"/>
    <n v="1"/>
    <n v="89"/>
    <n v="231034"/>
    <n v="90916"/>
    <n v="14566"/>
    <n v="6956"/>
    <n v="8728"/>
  </r>
  <r>
    <x v="23"/>
    <s v="SLANT"/>
    <n v="0.01"/>
    <s v="None"/>
    <x v="2"/>
    <n v="0"/>
    <n v="10173"/>
    <x v="0"/>
    <n v="8000"/>
    <s v="Y"/>
    <s v="No"/>
    <s v="MD T MG PLAT 5 .01-.10(IGT)"/>
    <n v="1"/>
    <n v="89"/>
    <n v="301504"/>
    <n v="142678"/>
    <n v="14922"/>
    <n v="10692"/>
    <n v="13696"/>
  </r>
  <r>
    <x v="23"/>
    <s v="SLANT"/>
    <n v="0.01"/>
    <s v="None"/>
    <x v="2"/>
    <n v="0"/>
    <n v="10176"/>
    <x v="0"/>
    <n v="8000"/>
    <s v="Y"/>
    <s v="No"/>
    <s v="MD T MG PLAT 5 .01-.10(IGT)"/>
    <n v="1"/>
    <n v="89"/>
    <n v="455192"/>
    <n v="198414"/>
    <n v="14894"/>
    <n v="18928"/>
    <n v="19048"/>
  </r>
  <r>
    <x v="23"/>
    <s v="SLANT"/>
    <n v="0.01"/>
    <s v="None"/>
    <x v="2"/>
    <n v="0"/>
    <n v="10175"/>
    <x v="0"/>
    <n v="8000"/>
    <s v="Y"/>
    <s v="No"/>
    <s v="MD T MG PLAT 5 .01-.10(IGT)"/>
    <n v="1"/>
    <n v="89"/>
    <n v="235250"/>
    <n v="112028"/>
    <n v="14360"/>
    <n v="13078"/>
    <n v="10754"/>
  </r>
  <r>
    <x v="23"/>
    <s v="SLANT"/>
    <n v="0.01"/>
    <s v="None"/>
    <x v="2"/>
    <n v="0"/>
    <n v="10558"/>
    <x v="0"/>
    <n v="500"/>
    <s v="N"/>
    <s v="No"/>
    <s v="MD T MG GK .01-$1 II(IGT)"/>
    <n v="1"/>
    <n v="89"/>
    <n v="540458"/>
    <n v="286868"/>
    <n v="12816"/>
    <n v="7358"/>
    <n v="13856"/>
  </r>
  <r>
    <x v="44"/>
    <s v="SLANT"/>
    <n v="0.01"/>
    <s v="None"/>
    <x v="0"/>
    <n v="1024"/>
    <n v="11000"/>
    <x v="5"/>
    <n v="200"/>
    <s v="N"/>
    <s v="No"/>
    <s v="BUFFALO L(ARI)"/>
    <n v="1"/>
    <n v="89"/>
    <n v="529874"/>
    <n v="372860"/>
    <n v="33588"/>
    <n v="28418"/>
    <n v="36726"/>
  </r>
  <r>
    <x v="44"/>
    <s v="SLANT"/>
    <n v="0.01"/>
    <s v="None"/>
    <x v="0"/>
    <n v="1024"/>
    <n v="10999"/>
    <x v="5"/>
    <n v="200"/>
    <s v="N"/>
    <s v="No"/>
    <s v="BUFFALO L(ARI)"/>
    <n v="1"/>
    <n v="89"/>
    <n v="411830"/>
    <n v="342830"/>
    <n v="33588"/>
    <n v="37306"/>
    <n v="33768"/>
  </r>
  <r>
    <x v="44"/>
    <s v="SLANT"/>
    <n v="0.01"/>
    <s v="None"/>
    <x v="0"/>
    <n v="1024"/>
    <n v="11149"/>
    <x v="5"/>
    <n v="200"/>
    <s v="N"/>
    <s v="No"/>
    <s v="BUFFALO L(ARI)"/>
    <n v="1"/>
    <n v="89"/>
    <n v="424670"/>
    <n v="342628"/>
    <n v="33588"/>
    <n v="34632"/>
    <n v="33748"/>
  </r>
  <r>
    <x v="44"/>
    <s v="SLANT"/>
    <n v="0.01"/>
    <s v="None"/>
    <x v="0"/>
    <n v="1024"/>
    <n v="11002"/>
    <x v="5"/>
    <n v="200"/>
    <s v="N"/>
    <s v="No"/>
    <s v="BUFFALO L(ARI)"/>
    <n v="1"/>
    <n v="89"/>
    <n v="398668"/>
    <n v="305672"/>
    <n v="33588"/>
    <n v="25772"/>
    <n v="3010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00">
  <r>
    <x v="0"/>
    <x v="0"/>
    <x v="0"/>
    <x v="0"/>
    <x v="0"/>
    <x v="0"/>
    <s v="No"/>
    <s v="Null"/>
    <n v="90"/>
    <x v="0"/>
    <s v="No"/>
    <s v="Upright"/>
    <s v="Aussie"/>
    <s v="Martini Madness"/>
    <n v="4.65E-2"/>
    <n v="31"/>
    <n v="149333.35"/>
    <n v="46576"/>
    <n v="6999"/>
    <n v="6944.0007750000004"/>
    <s v="None"/>
    <n v="0"/>
    <n v="6999"/>
    <n v="6944.0007750000004"/>
    <s v="B-MLV-0.05"/>
    <n v="224.00002500000002"/>
    <n v="217.66666747311828"/>
    <n v="6747.6666916666663"/>
  </r>
  <r>
    <x v="0"/>
    <x v="1"/>
    <x v="0"/>
    <x v="0"/>
    <x v="1"/>
    <x v="0"/>
    <s v="No"/>
    <s v="Null"/>
    <n v="90"/>
    <x v="0"/>
    <s v="No"/>
    <s v="Upright"/>
    <s v="Aussie"/>
    <s v="Martini Madness"/>
    <n v="4.65E-2"/>
    <n v="31"/>
    <n v="154666.65"/>
    <n v="40651"/>
    <n v="7090"/>
    <n v="7191.9992249999996"/>
    <s v="None"/>
    <n v="0"/>
    <n v="7090"/>
    <n v="7191.9992249999996"/>
    <s v="B-MLV-0.05"/>
    <n v="231.99997499999998"/>
    <n v="217.66666747311828"/>
    <n v="6747.6666916666663"/>
  </r>
  <r>
    <x v="1"/>
    <x v="2"/>
    <x v="0"/>
    <x v="1"/>
    <x v="2"/>
    <x v="0"/>
    <s v="No"/>
    <s v="Null"/>
    <n v="200"/>
    <x v="0"/>
    <s v="No"/>
    <s v="Slant"/>
    <s v="Aussie"/>
    <s v="Diamond Head"/>
    <n v="5.0999999999999997E-2"/>
    <n v="31"/>
    <n v="135549"/>
    <n v="22592"/>
    <n v="7097"/>
    <n v="6912.9989999999998"/>
    <s v="None"/>
    <n v="0"/>
    <n v="7097"/>
    <n v="6912.9989999999998"/>
    <s v="B-MLV-0.05"/>
    <n v="222.99996774193548"/>
    <n v="217.66666747311828"/>
    <n v="6747.6666916666663"/>
  </r>
  <r>
    <x v="1"/>
    <x v="3"/>
    <x v="0"/>
    <x v="1"/>
    <x v="0"/>
    <x v="0"/>
    <s v="No"/>
    <s v="Null"/>
    <n v="200"/>
    <x v="0"/>
    <s v="No"/>
    <s v="Slant"/>
    <s v="Aussie"/>
    <s v="Diamond Head"/>
    <n v="5.0999999999999997E-2"/>
    <n v="31"/>
    <n v="136156.85"/>
    <n v="21612"/>
    <n v="7094"/>
    <n v="6943.99935"/>
    <s v="None"/>
    <n v="0"/>
    <n v="7094"/>
    <n v="6943.99935"/>
    <s v="B-MLV-0.05"/>
    <n v="223.99997903225807"/>
    <n v="217.66666747311828"/>
    <n v="6747.6666916666663"/>
  </r>
  <r>
    <x v="2"/>
    <x v="4"/>
    <x v="1"/>
    <x v="2"/>
    <x v="2"/>
    <x v="1"/>
    <s v="Yes"/>
    <s v=".01/.02/.03"/>
    <n v="300"/>
    <x v="0"/>
    <s v="No"/>
    <s v="Upright"/>
    <s v="Aussie"/>
    <s v="Grabby Crabs"/>
    <n v="7.6799999999999993E-2"/>
    <n v="31"/>
    <n v="87994.79"/>
    <n v="34107"/>
    <n v="6645"/>
    <n v="6757.9998719999985"/>
    <s v="None"/>
    <n v="0"/>
    <n v="6645"/>
    <n v="6757.9998719999985"/>
    <s v="C-MLV-0.01"/>
    <n v="217.99999587096769"/>
    <n v="185.40928632834098"/>
    <n v="5747.6878761785701"/>
  </r>
  <r>
    <x v="2"/>
    <x v="5"/>
    <x v="1"/>
    <x v="2"/>
    <x v="0"/>
    <x v="1"/>
    <s v="Yes"/>
    <s v=".01/.02/.03"/>
    <n v="300"/>
    <x v="0"/>
    <s v="No"/>
    <s v="Upright"/>
    <s v="Aussie"/>
    <s v="Grabby Crabs"/>
    <n v="8.9300000000000004E-2"/>
    <n v="31"/>
    <n v="62833.15"/>
    <n v="22281"/>
    <n v="5443"/>
    <n v="5611.0002950000007"/>
    <s v="None"/>
    <n v="0"/>
    <n v="5443"/>
    <n v="5611.0002950000007"/>
    <s v="C-MLV-0.01"/>
    <n v="181.00000951612907"/>
    <n v="185.40928632834098"/>
    <n v="5747.6878761785701"/>
  </r>
  <r>
    <x v="3"/>
    <x v="6"/>
    <x v="0"/>
    <x v="1"/>
    <x v="3"/>
    <x v="0"/>
    <s v="No"/>
    <s v="Null"/>
    <n v="200"/>
    <x v="0"/>
    <s v="No"/>
    <s v="Slant"/>
    <s v="Aussie"/>
    <s v="Hang 10"/>
    <n v="5.0999999999999997E-2"/>
    <n v="31"/>
    <n v="133725.5"/>
    <n v="19104"/>
    <n v="6888"/>
    <n v="6820.0004999999992"/>
    <s v="None"/>
    <n v="0"/>
    <n v="6888"/>
    <n v="6820.0004999999992"/>
    <s v="B-MLV-0.05"/>
    <n v="220.00001612903222"/>
    <n v="217.66666747311828"/>
    <n v="6747.6666916666663"/>
  </r>
  <r>
    <x v="3"/>
    <x v="7"/>
    <x v="0"/>
    <x v="1"/>
    <x v="1"/>
    <x v="0"/>
    <s v="No"/>
    <s v="Null"/>
    <n v="200"/>
    <x v="0"/>
    <s v="No"/>
    <s v="Slant"/>
    <s v="Aussie"/>
    <s v="Hang 10"/>
    <n v="5.0999999999999997E-2"/>
    <n v="31"/>
    <n v="136156.85"/>
    <n v="20947"/>
    <n v="7071"/>
    <n v="6943.99935"/>
    <s v="None"/>
    <n v="0"/>
    <n v="7071"/>
    <n v="6943.99935"/>
    <s v="B-MLV-0.05"/>
    <n v="223.99997903225807"/>
    <n v="217.66666747311828"/>
    <n v="6747.6666916666663"/>
  </r>
  <r>
    <x v="4"/>
    <x v="8"/>
    <x v="1"/>
    <x v="2"/>
    <x v="3"/>
    <x v="1"/>
    <s v="Yes"/>
    <s v=".01/.02/.03"/>
    <n v="300"/>
    <x v="0"/>
    <s v="No"/>
    <s v="Upright"/>
    <s v="Aussie"/>
    <s v="Puffer Fish"/>
    <n v="8.9300000000000004E-2"/>
    <n v="31"/>
    <n v="66651.740000000005"/>
    <n v="28854"/>
    <n v="5942"/>
    <n v="5952.0003820000011"/>
    <s v="None"/>
    <n v="0"/>
    <n v="5942"/>
    <n v="5952.0003820000011"/>
    <s v="C-MLV-0.01"/>
    <n v="192.00001232258069"/>
    <n v="185.40928632834098"/>
    <n v="5747.6878761785701"/>
  </r>
  <r>
    <x v="4"/>
    <x v="9"/>
    <x v="1"/>
    <x v="2"/>
    <x v="1"/>
    <x v="1"/>
    <s v="Yes"/>
    <s v=".01/.02/.03"/>
    <n v="300"/>
    <x v="0"/>
    <s v="No"/>
    <s v="Upright"/>
    <s v="Aussie"/>
    <s v="Puffer Fish"/>
    <n v="7.6799999999999993E-2"/>
    <n v="31"/>
    <n v="74270.83"/>
    <n v="34385"/>
    <n v="5742"/>
    <n v="5703.9997439999997"/>
    <s v="None"/>
    <n v="0"/>
    <n v="5742"/>
    <n v="5703.9997439999997"/>
    <s v="C-MLV-0.01"/>
    <n v="183.99999174193547"/>
    <n v="185.40928632834098"/>
    <n v="5747.6878761785701"/>
  </r>
  <r>
    <x v="5"/>
    <x v="10"/>
    <x v="1"/>
    <x v="2"/>
    <x v="4"/>
    <x v="1"/>
    <s v="Yes"/>
    <s v=".01/.02/.03"/>
    <n v="300"/>
    <x v="0"/>
    <s v="No"/>
    <s v="Upright"/>
    <s v="Aussie"/>
    <s v="Sleepy Starfish"/>
    <n v="8.9300000000000004E-2"/>
    <n v="31"/>
    <n v="84703.25"/>
    <n v="39767"/>
    <n v="7627"/>
    <n v="7564.0002250000007"/>
    <s v="None"/>
    <n v="0"/>
    <n v="7627"/>
    <n v="7564.0002250000007"/>
    <s v="C-MLV-0.01"/>
    <n v="244.00000725806453"/>
    <n v="185.40928632834098"/>
    <n v="5747.6878761785701"/>
  </r>
  <r>
    <x v="5"/>
    <x v="11"/>
    <x v="1"/>
    <x v="2"/>
    <x v="5"/>
    <x v="1"/>
    <s v="Yes"/>
    <s v=".01/.02/.03"/>
    <n v="300"/>
    <x v="0"/>
    <s v="No"/>
    <s v="Upright"/>
    <s v="Aussie"/>
    <s v="Sleepy Starfish"/>
    <n v="8.9300000000000004E-2"/>
    <n v="31"/>
    <n v="96159.01"/>
    <n v="37709"/>
    <n v="8458"/>
    <n v="8586.9995930000005"/>
    <s v="None"/>
    <n v="0"/>
    <n v="8458"/>
    <n v="8586.9995930000005"/>
    <s v="C-MLV-0.01"/>
    <n v="276.99998687096775"/>
    <n v="185.40928632834098"/>
    <n v="5747.6878761785701"/>
  </r>
  <r>
    <x v="6"/>
    <x v="12"/>
    <x v="2"/>
    <x v="3"/>
    <x v="2"/>
    <x v="1"/>
    <s v="No"/>
    <s v="Null"/>
    <n v="200"/>
    <x v="0"/>
    <s v="Linked"/>
    <s v="Upright"/>
    <s v="Aussie"/>
    <s v="Penny Pinchers"/>
    <n v="8.1000000000000003E-2"/>
    <n v="31"/>
    <n v="102720.99"/>
    <n v="75530.400000000009"/>
    <n v="7665"/>
    <n v="8320.4001900000003"/>
    <s v="None"/>
    <n v="0"/>
    <n v="7665"/>
    <n v="8320.4001900000003"/>
    <s v="A-MLV-0.01"/>
    <n v="268.40000612903225"/>
    <n v="233.09873385944707"/>
    <n v="7226.0607496428593"/>
  </r>
  <r>
    <x v="6"/>
    <x v="13"/>
    <x v="2"/>
    <x v="3"/>
    <x v="0"/>
    <x v="1"/>
    <s v="No"/>
    <s v="Null"/>
    <n v="200"/>
    <x v="0"/>
    <s v="Linked"/>
    <s v="Upright"/>
    <s v="Aussie"/>
    <s v="Penny Pinchers"/>
    <n v="8.1000000000000003E-2"/>
    <n v="31"/>
    <n v="86723.46"/>
    <n v="72270"/>
    <n v="6556"/>
    <n v="7024.6002600000011"/>
    <s v="None"/>
    <n v="0"/>
    <n v="6556"/>
    <n v="7024.6002600000011"/>
    <s v="A-MLV-0.01"/>
    <n v="226.60000838709681"/>
    <n v="233.09873385944707"/>
    <n v="7226.0607496428593"/>
  </r>
  <r>
    <x v="7"/>
    <x v="14"/>
    <x v="2"/>
    <x v="3"/>
    <x v="3"/>
    <x v="1"/>
    <s v="No"/>
    <s v="Null"/>
    <n v="200"/>
    <x v="0"/>
    <s v="Linked"/>
    <s v="Upright"/>
    <s v="Aussie"/>
    <s v="Penny Grabbers"/>
    <n v="8.8800000000000004E-2"/>
    <n v="31"/>
    <n v="98690.31"/>
    <n v="75221.2"/>
    <n v="8073"/>
    <n v="8763.699528000001"/>
    <s v="None"/>
    <n v="0"/>
    <n v="8073"/>
    <n v="8763.699528000001"/>
    <s v="A-MLV-0.01"/>
    <n v="282.69998477419358"/>
    <n v="233.09873385944707"/>
    <n v="7226.0607496428593"/>
  </r>
  <r>
    <x v="7"/>
    <x v="15"/>
    <x v="2"/>
    <x v="3"/>
    <x v="1"/>
    <x v="1"/>
    <s v="No"/>
    <s v="Null"/>
    <n v="200"/>
    <x v="0"/>
    <s v="Linked"/>
    <s v="Upright"/>
    <s v="Aussie"/>
    <s v="Penny Grabbers"/>
    <n v="8.8800000000000004E-2"/>
    <n v="31"/>
    <n v="99074.33"/>
    <n v="73811.3"/>
    <n v="8185"/>
    <n v="8797.8005040000007"/>
    <s v="None"/>
    <n v="0"/>
    <n v="8185"/>
    <n v="8797.8005040000007"/>
    <s v="A-MLV-0.01"/>
    <n v="283.80001625806455"/>
    <n v="233.09873385944707"/>
    <n v="7226.0607496428593"/>
  </r>
  <r>
    <x v="8"/>
    <x v="16"/>
    <x v="2"/>
    <x v="3"/>
    <x v="4"/>
    <x v="1"/>
    <s v="No"/>
    <s v="Null"/>
    <n v="200"/>
    <x v="0"/>
    <s v="Linked"/>
    <s v="Upright"/>
    <s v="Aussie"/>
    <s v="Penny Collectors"/>
    <n v="8.1000000000000003E-2"/>
    <n v="31"/>
    <n v="68283.95"/>
    <n v="35784.100000000006"/>
    <n v="2749"/>
    <n v="5530.9999500000004"/>
    <s v="None"/>
    <n v="0"/>
    <n v="2749"/>
    <n v="5530.9999500000004"/>
    <s v="A-MLV-0.01"/>
    <n v="178.41935322580647"/>
    <n v="233.09873385944707"/>
    <n v="7226.0607496428593"/>
  </r>
  <r>
    <x v="8"/>
    <x v="17"/>
    <x v="2"/>
    <x v="3"/>
    <x v="5"/>
    <x v="1"/>
    <s v="No"/>
    <s v="Null"/>
    <n v="200"/>
    <x v="0"/>
    <s v="Linked"/>
    <s v="Upright"/>
    <s v="Aussie"/>
    <s v="Penny Collectors"/>
    <n v="8.1000000000000003E-2"/>
    <n v="31"/>
    <n v="69748.149999999994"/>
    <n v="70469.3"/>
    <n v="7245"/>
    <n v="5649.6001499999993"/>
    <s v="None"/>
    <n v="0"/>
    <n v="7245"/>
    <n v="5649.6001499999993"/>
    <s v="A-MLV-0.01"/>
    <n v="182.24516612903224"/>
    <n v="233.09873385944707"/>
    <n v="7226.0607496428593"/>
  </r>
  <r>
    <x v="7"/>
    <x v="18"/>
    <x v="2"/>
    <x v="3"/>
    <x v="6"/>
    <x v="1"/>
    <s v="No"/>
    <s v="Null"/>
    <n v="200"/>
    <x v="0"/>
    <s v="Linked"/>
    <s v="Upright"/>
    <s v="Aussie"/>
    <s v="Penny Grabbers"/>
    <n v="8.8800000000000004E-2"/>
    <n v="31"/>
    <n v="100994.37"/>
    <n v="88992.200000000012"/>
    <n v="8493"/>
    <n v="8968.300056"/>
    <s v="None"/>
    <n v="0"/>
    <n v="8493"/>
    <n v="8968.300056"/>
    <s v="A-MLV-0.01"/>
    <n v="289.30000180645163"/>
    <n v="233.09873385944707"/>
    <n v="7226.0607496428593"/>
  </r>
  <r>
    <x v="7"/>
    <x v="19"/>
    <x v="2"/>
    <x v="3"/>
    <x v="7"/>
    <x v="1"/>
    <s v="No"/>
    <s v="Null"/>
    <n v="200"/>
    <x v="0"/>
    <s v="Linked"/>
    <s v="Upright"/>
    <s v="Aussie"/>
    <s v="Penny Grabbers"/>
    <n v="8.8800000000000004E-2"/>
    <n v="31"/>
    <n v="97154.28"/>
    <n v="85608.6"/>
    <n v="8170"/>
    <n v="8627.3000640000009"/>
    <s v="None"/>
    <n v="0"/>
    <n v="8170"/>
    <n v="8627.3000640000009"/>
    <s v="A-MLV-0.01"/>
    <n v="278.30000206451615"/>
    <n v="233.09873385944707"/>
    <n v="7226.0607496428593"/>
  </r>
  <r>
    <x v="6"/>
    <x v="20"/>
    <x v="2"/>
    <x v="3"/>
    <x v="8"/>
    <x v="1"/>
    <s v="No"/>
    <s v="Null"/>
    <n v="200"/>
    <x v="0"/>
    <s v="Linked"/>
    <s v="Upright"/>
    <s v="Aussie"/>
    <s v="Penny Pinchers"/>
    <n v="8.1000000000000003E-2"/>
    <n v="31"/>
    <n v="89670.37"/>
    <n v="71166.700000000012"/>
    <n v="6746"/>
    <n v="7263.29997"/>
    <s v="None"/>
    <n v="0"/>
    <n v="6746"/>
    <n v="7263.29997"/>
    <s v="A-MLV-0.01"/>
    <n v="234.29999903225806"/>
    <n v="233.09873385944707"/>
    <n v="7226.0607496428593"/>
  </r>
  <r>
    <x v="6"/>
    <x v="21"/>
    <x v="2"/>
    <x v="3"/>
    <x v="9"/>
    <x v="1"/>
    <s v="No"/>
    <s v="Null"/>
    <n v="200"/>
    <x v="0"/>
    <s v="Linked"/>
    <s v="Upright"/>
    <s v="Aussie"/>
    <s v="Penny Pinchers"/>
    <n v="8.1000000000000003E-2"/>
    <n v="31"/>
    <n v="99774.07"/>
    <n v="97817.500000000015"/>
    <n v="7653"/>
    <n v="8081.6996700000009"/>
    <s v="None"/>
    <n v="0"/>
    <n v="7653"/>
    <n v="8081.6996700000009"/>
    <s v="A-MLV-0.01"/>
    <n v="260.69998935483875"/>
    <n v="233.09873385944707"/>
    <n v="7226.0607496428593"/>
  </r>
  <r>
    <x v="9"/>
    <x v="22"/>
    <x v="1"/>
    <x v="4"/>
    <x v="2"/>
    <x v="1"/>
    <s v="No"/>
    <s v="Null"/>
    <n v="200"/>
    <x v="0"/>
    <s v="Linked"/>
    <s v="Upright"/>
    <s v="Aussie"/>
    <s v="Penny Station"/>
    <n v="9.8800000000000013E-2"/>
    <n v="31"/>
    <n v="80712.95"/>
    <n v="79130.73000000001"/>
    <n v="7621"/>
    <n v="7974.4394600000005"/>
    <s v="None"/>
    <n v="0"/>
    <n v="7621"/>
    <n v="7974.4394600000005"/>
    <s v="C-MLV-0.01"/>
    <n v="257.23998258064518"/>
    <n v="185.40928632834098"/>
    <n v="5747.6878761785701"/>
  </r>
  <r>
    <x v="9"/>
    <x v="23"/>
    <x v="1"/>
    <x v="4"/>
    <x v="0"/>
    <x v="1"/>
    <s v="No"/>
    <s v="Null"/>
    <n v="200"/>
    <x v="0"/>
    <s v="Linked"/>
    <s v="Upright"/>
    <s v="Aussie"/>
    <s v="Penny Station"/>
    <n v="8.1000000000000003E-2"/>
    <n v="31"/>
    <n v="85935.07"/>
    <n v="65102.430000000008"/>
    <n v="6492"/>
    <n v="6960.740670000001"/>
    <s v="None"/>
    <n v="0"/>
    <n v="6492"/>
    <n v="6960.740670000001"/>
    <s v="C-MLV-0.01"/>
    <n v="224.54002161290325"/>
    <n v="185.40928632834098"/>
    <n v="5747.6878761785701"/>
  </r>
  <r>
    <x v="9"/>
    <x v="24"/>
    <x v="1"/>
    <x v="4"/>
    <x v="3"/>
    <x v="1"/>
    <s v="No"/>
    <s v="Null"/>
    <n v="200"/>
    <x v="0"/>
    <s v="Linked"/>
    <s v="Upright"/>
    <s v="Aussie"/>
    <s v="Penny Station"/>
    <n v="9.8800000000000013E-2"/>
    <n v="31"/>
    <n v="73188.87"/>
    <n v="57179.22"/>
    <n v="6767"/>
    <n v="7231.0603560000009"/>
    <s v="None"/>
    <n v="0"/>
    <n v="6767"/>
    <n v="7231.0603560000009"/>
    <s v="C-MLV-0.01"/>
    <n v="233.26001148387098"/>
    <n v="185.40928632834098"/>
    <n v="5747.6878761785701"/>
  </r>
  <r>
    <x v="9"/>
    <x v="25"/>
    <x v="1"/>
    <x v="4"/>
    <x v="1"/>
    <x v="1"/>
    <s v="No"/>
    <s v="Null"/>
    <n v="200"/>
    <x v="0"/>
    <s v="Linked"/>
    <s v="Upright"/>
    <s v="Aussie"/>
    <s v="Penny Station"/>
    <n v="8.1000000000000003E-2"/>
    <n v="31"/>
    <n v="99284.2"/>
    <n v="91929.510000000009"/>
    <n v="7649"/>
    <n v="8042.0201999999999"/>
    <s v="None"/>
    <n v="0"/>
    <n v="7649"/>
    <n v="8042.0201999999999"/>
    <s v="C-MLV-0.01"/>
    <n v="259.42000645161289"/>
    <n v="185.40928632834098"/>
    <n v="5747.6878761785701"/>
  </r>
  <r>
    <x v="10"/>
    <x v="26"/>
    <x v="0"/>
    <x v="1"/>
    <x v="4"/>
    <x v="0"/>
    <s v="No"/>
    <s v="Null"/>
    <n v="200"/>
    <x v="0"/>
    <s v="No"/>
    <s v="Slant"/>
    <s v="Aussie"/>
    <s v="Pipeline"/>
    <n v="5.0999999999999997E-2"/>
    <n v="31"/>
    <n v="129470.6"/>
    <n v="18496"/>
    <n v="6669"/>
    <n v="6603.0006000000003"/>
    <s v="None"/>
    <n v="0"/>
    <n v="6669"/>
    <n v="6603.0006000000003"/>
    <s v="B-MLV-0.05"/>
    <n v="213.00001935483871"/>
    <n v="217.66666747311828"/>
    <n v="6747.6666916666663"/>
  </r>
  <r>
    <x v="10"/>
    <x v="27"/>
    <x v="0"/>
    <x v="1"/>
    <x v="5"/>
    <x v="0"/>
    <s v="No"/>
    <s v="Null"/>
    <n v="200"/>
    <x v="0"/>
    <s v="No"/>
    <s v="Slant"/>
    <s v="Aussie"/>
    <s v="Pipeline"/>
    <n v="5.0999999999999997E-2"/>
    <n v="31"/>
    <n v="129470.6"/>
    <n v="23540"/>
    <n v="6834"/>
    <n v="6603.0006000000003"/>
    <s v="None"/>
    <n v="0"/>
    <n v="6834"/>
    <n v="6603.0006000000003"/>
    <s v="B-MLV-0.05"/>
    <n v="213.00001935483871"/>
    <n v="217.66666747311828"/>
    <n v="6747.6666916666663"/>
  </r>
  <r>
    <x v="11"/>
    <x v="28"/>
    <x v="1"/>
    <x v="5"/>
    <x v="2"/>
    <x v="1"/>
    <s v="Yes"/>
    <s v=".01/.02/.03"/>
    <n v="300"/>
    <x v="0"/>
    <s v="No"/>
    <s v="Upright"/>
    <s v="Aussie"/>
    <s v="Crazy Clams"/>
    <n v="7.6799999999999993E-2"/>
    <n v="31"/>
    <n v="79518.23"/>
    <n v="30121"/>
    <n v="5985"/>
    <n v="6107.0000639999989"/>
    <s v="None"/>
    <n v="0"/>
    <n v="5985"/>
    <n v="6107.0000639999989"/>
    <s v="C-MLV-0.01"/>
    <n v="197.00000206451608"/>
    <n v="185.40928632834098"/>
    <n v="5747.6878761785701"/>
  </r>
  <r>
    <x v="11"/>
    <x v="29"/>
    <x v="1"/>
    <x v="5"/>
    <x v="0"/>
    <x v="1"/>
    <s v="Yes"/>
    <s v=".01/.02/.03"/>
    <n v="300"/>
    <x v="0"/>
    <s v="No"/>
    <s v="Upright"/>
    <s v="Aussie"/>
    <s v="Crazy Clams"/>
    <n v="8.9300000000000004E-2"/>
    <n v="31"/>
    <n v="58667.41"/>
    <n v="27937"/>
    <n v="5291"/>
    <n v="5238.9997130000002"/>
    <s v="None"/>
    <n v="0"/>
    <n v="5291"/>
    <n v="5238.9997130000002"/>
    <s v="C-MLV-0.01"/>
    <n v="168.99999074193548"/>
    <n v="185.40928632834098"/>
    <n v="5747.6878761785701"/>
  </r>
  <r>
    <x v="12"/>
    <x v="30"/>
    <x v="1"/>
    <x v="5"/>
    <x v="3"/>
    <x v="1"/>
    <s v="Yes"/>
    <s v=".01/.02/.03"/>
    <n v="300"/>
    <x v="0"/>
    <s v="No"/>
    <s v="Upright"/>
    <s v="Aussie"/>
    <s v="Green Plankton"/>
    <n v="8.9300000000000004E-2"/>
    <n v="31"/>
    <n v="47211.65"/>
    <n v="17106"/>
    <n v="4104"/>
    <n v="4216.0003450000004"/>
    <s v="None"/>
    <n v="0"/>
    <n v="4104"/>
    <n v="4216.0003450000004"/>
    <s v="C-MLV-0.01"/>
    <n v="136.00001112903226"/>
    <n v="185.40928632834098"/>
    <n v="5747.6878761785701"/>
  </r>
  <r>
    <x v="12"/>
    <x v="31"/>
    <x v="1"/>
    <x v="5"/>
    <x v="1"/>
    <x v="1"/>
    <s v="Yes"/>
    <s v=".01/.02/.03"/>
    <n v="300"/>
    <x v="0"/>
    <s v="No"/>
    <s v="Upright"/>
    <s v="Aussie"/>
    <s v="Green Plankton"/>
    <n v="7.6799999999999993E-2"/>
    <n v="31"/>
    <n v="66601.56"/>
    <n v="24944"/>
    <n v="5004"/>
    <n v="5114.9998079999996"/>
    <s v="None"/>
    <n v="0"/>
    <n v="5004"/>
    <n v="5114.9998079999996"/>
    <s v="C-MLV-0.01"/>
    <n v="164.99999380645161"/>
    <n v="185.40928632834098"/>
    <n v="5747.6878761785701"/>
  </r>
  <r>
    <x v="13"/>
    <x v="32"/>
    <x v="0"/>
    <x v="1"/>
    <x v="6"/>
    <x v="0"/>
    <s v="No"/>
    <s v="Null"/>
    <n v="200"/>
    <x v="0"/>
    <s v="No"/>
    <s v="Slant"/>
    <s v="Aussie"/>
    <s v="South Shore"/>
    <n v="5.0999999999999997E-2"/>
    <n v="31"/>
    <n v="131901.95000000001"/>
    <n v="21275"/>
    <n v="6884"/>
    <n v="6726.9994500000003"/>
    <s v="None"/>
    <n v="0"/>
    <n v="6884"/>
    <n v="6726.9994500000003"/>
    <s v="B-MLV-0.05"/>
    <n v="216.99998225806453"/>
    <n v="217.66666747311828"/>
    <n v="6747.6666916666663"/>
  </r>
  <r>
    <x v="13"/>
    <x v="33"/>
    <x v="0"/>
    <x v="5"/>
    <x v="2"/>
    <x v="0"/>
    <s v="No"/>
    <s v="Null"/>
    <n v="200"/>
    <x v="0"/>
    <s v="No"/>
    <s v="Slant"/>
    <s v="Aussie"/>
    <s v="South Shore"/>
    <n v="5.0999999999999997E-2"/>
    <n v="31"/>
    <n v="137372.54999999999"/>
    <n v="20202"/>
    <n v="7099"/>
    <n v="7006.0000499999987"/>
    <s v="None"/>
    <n v="0"/>
    <n v="7099"/>
    <n v="7006.0000499999987"/>
    <s v="B-MLV-0.05"/>
    <n v="226.00000161290319"/>
    <n v="217.66666747311828"/>
    <n v="6747.6666916666663"/>
  </r>
  <r>
    <x v="14"/>
    <x v="34"/>
    <x v="1"/>
    <x v="5"/>
    <x v="4"/>
    <x v="1"/>
    <s v="Yes"/>
    <s v=".01/.02/.03"/>
    <n v="300"/>
    <x v="0"/>
    <s v="No"/>
    <s v="Upright"/>
    <s v="Aussie"/>
    <s v="Fun Sea Sponges"/>
    <n v="8.9300000000000004E-2"/>
    <n v="31"/>
    <n v="73247.48"/>
    <n v="34880"/>
    <n v="6606"/>
    <n v="6540.9999639999996"/>
    <s v="None"/>
    <n v="0"/>
    <n v="6606"/>
    <n v="6540.9999639999996"/>
    <s v="C-MLV-0.01"/>
    <n v="210.99999883870967"/>
    <n v="185.40928632834098"/>
    <n v="5747.6878761785701"/>
  </r>
  <r>
    <x v="14"/>
    <x v="35"/>
    <x v="1"/>
    <x v="5"/>
    <x v="5"/>
    <x v="1"/>
    <s v="Yes"/>
    <s v=".01/.02/.03"/>
    <n v="300"/>
    <x v="0"/>
    <s v="No"/>
    <s v="Upright"/>
    <s v="Aussie"/>
    <s v="Fun Sea Sponges"/>
    <n v="7.6799999999999993E-2"/>
    <n v="31"/>
    <n v="71445.31"/>
    <n v="25608"/>
    <n v="5332"/>
    <n v="5486.9998079999996"/>
    <s v="None"/>
    <n v="0"/>
    <n v="5332"/>
    <n v="5486.9998079999996"/>
    <s v="C-MLV-0.01"/>
    <n v="176.99999380645161"/>
    <n v="185.40928632834098"/>
    <n v="5747.6878761785701"/>
  </r>
  <r>
    <x v="15"/>
    <x v="36"/>
    <x v="1"/>
    <x v="5"/>
    <x v="6"/>
    <x v="1"/>
    <s v="Yes"/>
    <s v=".01/.02/.03"/>
    <n v="300"/>
    <x v="0"/>
    <s v="No"/>
    <s v="Upright"/>
    <s v="Aussie"/>
    <s v="Giant Squid"/>
    <n v="8.9300000000000004E-2"/>
    <n v="31"/>
    <n v="59014.559999999998"/>
    <n v="22611"/>
    <n v="5173"/>
    <n v="5270.0002080000004"/>
    <s v="None"/>
    <n v="0"/>
    <n v="5173"/>
    <n v="5270.0002080000004"/>
    <s v="C-MLV-0.01"/>
    <n v="170.00000670967742"/>
    <n v="185.40928632834098"/>
    <n v="5747.6878761785701"/>
  </r>
  <r>
    <x v="15"/>
    <x v="37"/>
    <x v="1"/>
    <x v="5"/>
    <x v="7"/>
    <x v="1"/>
    <s v="Yes"/>
    <s v=".01/.02/.03"/>
    <n v="300"/>
    <x v="0"/>
    <s v="No"/>
    <s v="Upright"/>
    <s v="Aussie"/>
    <s v="Giant Squid"/>
    <n v="7.6799999999999993E-2"/>
    <n v="31"/>
    <n v="81132.81"/>
    <n v="31085"/>
    <n v="6117"/>
    <n v="6230.9998079999996"/>
    <s v="None"/>
    <n v="0"/>
    <n v="6117"/>
    <n v="6230.9998079999996"/>
    <s v="C-MLV-0.01"/>
    <n v="200.99999380645161"/>
    <n v="185.40928632834098"/>
    <n v="5747.6878761785701"/>
  </r>
  <r>
    <x v="16"/>
    <x v="38"/>
    <x v="0"/>
    <x v="5"/>
    <x v="0"/>
    <x v="0"/>
    <s v="No"/>
    <s v="Null"/>
    <n v="200"/>
    <x v="0"/>
    <s v="No"/>
    <s v="Slant"/>
    <s v="Aussie"/>
    <s v="Sunset Beach"/>
    <n v="5.0999999999999997E-2"/>
    <n v="31"/>
    <n v="120352.95"/>
    <n v="23145"/>
    <n v="6384"/>
    <n v="6138.0004499999995"/>
    <s v="None"/>
    <n v="0"/>
    <n v="6384"/>
    <n v="6138.0004499999995"/>
    <s v="B-MLV-0.05"/>
    <n v="198.00001451612903"/>
    <n v="217.66666747311828"/>
    <n v="6747.6666916666663"/>
  </r>
  <r>
    <x v="16"/>
    <x v="39"/>
    <x v="0"/>
    <x v="5"/>
    <x v="3"/>
    <x v="0"/>
    <s v="No"/>
    <s v="Null"/>
    <n v="200"/>
    <x v="0"/>
    <s v="No"/>
    <s v="Slant"/>
    <s v="Aussie"/>
    <s v="Sunset Beach"/>
    <n v="5.0999999999999997E-2"/>
    <n v="31"/>
    <n v="122176.45"/>
    <n v="22214"/>
    <n v="6449"/>
    <n v="6230.9989499999992"/>
    <s v="None"/>
    <n v="0"/>
    <n v="6449"/>
    <n v="6230.9989499999992"/>
    <s v="B-MLV-0.05"/>
    <n v="200.99996612903223"/>
    <n v="217.66666747311828"/>
    <n v="6747.6666916666663"/>
  </r>
  <r>
    <x v="17"/>
    <x v="40"/>
    <x v="0"/>
    <x v="0"/>
    <x v="2"/>
    <x v="0"/>
    <s v="No"/>
    <s v="Null"/>
    <n v="75"/>
    <x v="0"/>
    <s v="No"/>
    <s v="Upright"/>
    <s v="Aussie"/>
    <s v="Sugar Daddy"/>
    <n v="4.65E-2"/>
    <n v="31"/>
    <n v="153333.35"/>
    <n v="52489"/>
    <n v="7107"/>
    <n v="7130.0007750000004"/>
    <s v="None"/>
    <n v="0"/>
    <n v="7107"/>
    <n v="7130.0007750000004"/>
    <s v="B-MLV-0.05"/>
    <n v="230.00002500000002"/>
    <n v="217.66666747311828"/>
    <n v="6747.6666916666663"/>
  </r>
  <r>
    <x v="17"/>
    <x v="41"/>
    <x v="0"/>
    <x v="0"/>
    <x v="3"/>
    <x v="0"/>
    <s v="No"/>
    <s v="Null"/>
    <n v="75"/>
    <x v="0"/>
    <s v="No"/>
    <s v="Upright"/>
    <s v="Aussie"/>
    <s v="Sugar Daddy"/>
    <n v="4.65E-2"/>
    <n v="31"/>
    <n v="154000"/>
    <n v="56879"/>
    <n v="7206"/>
    <n v="7161"/>
    <s v="None"/>
    <n v="0"/>
    <n v="7206"/>
    <n v="7161"/>
    <s v="B-MLV-0.05"/>
    <n v="231"/>
    <n v="217.66666747311828"/>
    <n v="6747.6666916666663"/>
  </r>
  <r>
    <x v="17"/>
    <x v="42"/>
    <x v="0"/>
    <x v="0"/>
    <x v="4"/>
    <x v="0"/>
    <s v="No"/>
    <s v="Null"/>
    <n v="75"/>
    <x v="0"/>
    <s v="No"/>
    <s v="Upright"/>
    <s v="Aussie"/>
    <s v="Sugar Daddy"/>
    <n v="4.65E-2"/>
    <n v="31"/>
    <n v="148000"/>
    <n v="53261"/>
    <n v="6904"/>
    <n v="6882"/>
    <s v="None"/>
    <n v="0"/>
    <n v="6904"/>
    <n v="6882"/>
    <s v="B-MLV-0.05"/>
    <n v="222"/>
    <n v="217.66666747311828"/>
    <n v="6747.6666916666663"/>
  </r>
  <r>
    <x v="18"/>
    <x v="43"/>
    <x v="0"/>
    <x v="5"/>
    <x v="1"/>
    <x v="0"/>
    <s v="No"/>
    <s v="Null"/>
    <n v="200"/>
    <x v="0"/>
    <s v="No"/>
    <s v="Slant"/>
    <s v="Aussie"/>
    <s v="Waikiki"/>
    <n v="5.0999999999999997E-2"/>
    <n v="31"/>
    <n v="125823.55"/>
    <n v="18235"/>
    <n v="6492"/>
    <n v="6417.0010499999999"/>
    <s v="None"/>
    <n v="0"/>
    <n v="6492"/>
    <n v="6417.0010499999999"/>
    <s v="B-MLV-0.05"/>
    <n v="207.00003387096774"/>
    <n v="217.66666747311828"/>
    <n v="6747.6666916666663"/>
  </r>
  <r>
    <x v="18"/>
    <x v="44"/>
    <x v="0"/>
    <x v="5"/>
    <x v="4"/>
    <x v="0"/>
    <s v="No"/>
    <s v="Null"/>
    <n v="200"/>
    <x v="0"/>
    <s v="No"/>
    <s v="Slant"/>
    <s v="Aussie"/>
    <s v="Waikiki"/>
    <n v="5.0999999999999997E-2"/>
    <n v="31"/>
    <n v="130078.45"/>
    <n v="22427"/>
    <n v="6833"/>
    <n v="6634.0009499999996"/>
    <s v="None"/>
    <n v="0"/>
    <n v="6833"/>
    <n v="6634.0009499999996"/>
    <s v="B-MLV-0.05"/>
    <n v="214.00003064516127"/>
    <n v="217.66666747311828"/>
    <n v="6747.6666916666663"/>
  </r>
  <r>
    <x v="19"/>
    <x v="45"/>
    <x v="0"/>
    <x v="5"/>
    <x v="5"/>
    <x v="0"/>
    <s v="No"/>
    <s v="Null"/>
    <n v="200"/>
    <x v="0"/>
    <s v="No"/>
    <s v="Slant"/>
    <s v="Aussie"/>
    <s v="Waimea Bay"/>
    <n v="5.0999999999999997E-2"/>
    <n v="31"/>
    <n v="122784.3"/>
    <n v="22324"/>
    <n v="6481"/>
    <n v="6261.9992999999995"/>
    <s v="None"/>
    <n v="0"/>
    <n v="6481"/>
    <n v="6261.9992999999995"/>
    <s v="B-MLV-0.05"/>
    <n v="201.99997741935482"/>
    <n v="217.66666747311828"/>
    <n v="6747.6666916666663"/>
  </r>
  <r>
    <x v="19"/>
    <x v="46"/>
    <x v="0"/>
    <x v="5"/>
    <x v="6"/>
    <x v="0"/>
    <s v="No"/>
    <s v="Null"/>
    <n v="200"/>
    <x v="0"/>
    <s v="No"/>
    <s v="Slant"/>
    <s v="Aussie"/>
    <s v="Waimea Bay"/>
    <n v="5.0999999999999997E-2"/>
    <n v="31"/>
    <n v="134333.35"/>
    <n v="20050"/>
    <n v="6954"/>
    <n v="6851.0008499999994"/>
    <s v="None"/>
    <n v="0"/>
    <n v="6954"/>
    <n v="6851.0008499999994"/>
    <s v="B-MLV-0.05"/>
    <n v="221.00002741935481"/>
    <n v="217.66666747311828"/>
    <n v="6747.6666916666663"/>
  </r>
  <r>
    <x v="20"/>
    <x v="47"/>
    <x v="2"/>
    <x v="4"/>
    <x v="2"/>
    <x v="1"/>
    <s v="No"/>
    <s v="Null"/>
    <n v="250"/>
    <x v="0"/>
    <s v="Stand Alone"/>
    <s v="Upright"/>
    <s v="Belly"/>
    <s v="Bank Robbers"/>
    <n v="0.1012"/>
    <n v="31"/>
    <n v="65247.040000000001"/>
    <n v="47452"/>
    <n v="6834"/>
    <n v="6603.0004479999998"/>
    <s v="None"/>
    <n v="0"/>
    <n v="6834"/>
    <n v="6603.0004479999998"/>
    <s v="A-MLV-0.01"/>
    <n v="213.00001445161288"/>
    <n v="233.09873385944707"/>
    <n v="7226.0607496428593"/>
  </r>
  <r>
    <x v="20"/>
    <x v="48"/>
    <x v="2"/>
    <x v="4"/>
    <x v="0"/>
    <x v="1"/>
    <s v="No"/>
    <s v="Null"/>
    <n v="250"/>
    <x v="0"/>
    <s v="Stand Alone"/>
    <s v="Upright"/>
    <s v="Belly"/>
    <s v="Bank Robbers"/>
    <n v="8.8999999999999996E-2"/>
    <n v="31"/>
    <n v="66179.78"/>
    <n v="42697"/>
    <n v="6027"/>
    <n v="5890.0004199999994"/>
    <s v="None"/>
    <n v="0"/>
    <n v="6027"/>
    <n v="5890.0004199999994"/>
    <s v="A-MLV-0.01"/>
    <n v="190.00001354838707"/>
    <n v="233.09873385944707"/>
    <n v="7226.0607496428593"/>
  </r>
  <r>
    <x v="20"/>
    <x v="49"/>
    <x v="2"/>
    <x v="4"/>
    <x v="3"/>
    <x v="1"/>
    <s v="No"/>
    <s v="Null"/>
    <n v="250"/>
    <x v="0"/>
    <s v="Stand Alone"/>
    <s v="Upright"/>
    <s v="Belly"/>
    <s v="Bank Robbers"/>
    <n v="0.1012"/>
    <n v="31"/>
    <n v="60345.85"/>
    <n v="37136"/>
    <n v="6219"/>
    <n v="6107.0000199999995"/>
    <s v="None"/>
    <n v="0"/>
    <n v="6219"/>
    <n v="6107.0000199999995"/>
    <s v="A-MLV-0.01"/>
    <n v="197.00000064516126"/>
    <n v="233.09873385944707"/>
    <n v="7226.0607496428593"/>
  </r>
  <r>
    <x v="20"/>
    <x v="50"/>
    <x v="2"/>
    <x v="4"/>
    <x v="1"/>
    <x v="1"/>
    <s v="No"/>
    <s v="Null"/>
    <n v="250"/>
    <x v="0"/>
    <s v="Stand Alone"/>
    <s v="Upright"/>
    <s v="Belly"/>
    <s v="Bank Robbers"/>
    <n v="8.8999999999999996E-2"/>
    <n v="31"/>
    <n v="77325.84"/>
    <n v="68734"/>
    <n v="7238"/>
    <n v="6881.9997599999997"/>
    <s v="None"/>
    <n v="0"/>
    <n v="7238"/>
    <n v="6881.9997599999997"/>
    <s v="A-MLV-0.01"/>
    <n v="221.99999225806451"/>
    <n v="233.09873385944707"/>
    <n v="7226.0607496428593"/>
  </r>
  <r>
    <x v="20"/>
    <x v="51"/>
    <x v="1"/>
    <x v="3"/>
    <x v="2"/>
    <x v="1"/>
    <s v="No"/>
    <s v="Null"/>
    <n v="250"/>
    <x v="0"/>
    <s v="Stand Alone"/>
    <s v="Upright"/>
    <s v="Belly"/>
    <s v="Bank Robbers"/>
    <n v="8.900000000000001E-2"/>
    <n v="31"/>
    <n v="58865.17"/>
    <n v="36225"/>
    <n v="5335"/>
    <n v="5239.0001300000004"/>
    <s v="None"/>
    <n v="0"/>
    <n v="5335"/>
    <n v="5239.0001300000004"/>
    <s v="C-MLV-0.01"/>
    <n v="169.00000419354839"/>
    <n v="185.40928632834098"/>
    <n v="5747.6878761785701"/>
  </r>
  <r>
    <x v="20"/>
    <x v="52"/>
    <x v="1"/>
    <x v="3"/>
    <x v="0"/>
    <x v="1"/>
    <s v="No"/>
    <s v="Null"/>
    <n v="250"/>
    <x v="0"/>
    <s v="Stand Alone"/>
    <s v="Upright"/>
    <s v="Belly"/>
    <s v="Bank Robbers"/>
    <n v="8.900000000000001E-2"/>
    <n v="31"/>
    <n v="51550.559999999998"/>
    <n v="39654"/>
    <n v="4772"/>
    <n v="4587.9998400000004"/>
    <s v="None"/>
    <n v="0"/>
    <n v="4772"/>
    <n v="4587.9998400000004"/>
    <s v="C-MLV-0.01"/>
    <n v="147.99999483870968"/>
    <n v="185.40928632834098"/>
    <n v="5747.6878761785701"/>
  </r>
  <r>
    <x v="20"/>
    <x v="53"/>
    <x v="1"/>
    <x v="3"/>
    <x v="3"/>
    <x v="1"/>
    <s v="No"/>
    <s v="Null"/>
    <n v="250"/>
    <x v="0"/>
    <s v="Stand Alone"/>
    <s v="Upright"/>
    <s v="Belly"/>
    <s v="Bank Robbers"/>
    <n v="0.1012"/>
    <n v="31"/>
    <n v="46254.94"/>
    <n v="38546"/>
    <n v="4899"/>
    <n v="4680.9999280000002"/>
    <s v="None"/>
    <n v="0"/>
    <n v="4899"/>
    <n v="4680.9999280000002"/>
    <s v="C-MLV-0.01"/>
    <n v="150.99999767741937"/>
    <n v="185.40928632834098"/>
    <n v="5747.6878761785701"/>
  </r>
  <r>
    <x v="20"/>
    <x v="54"/>
    <x v="1"/>
    <x v="3"/>
    <x v="1"/>
    <x v="1"/>
    <s v="No"/>
    <s v="Null"/>
    <n v="250"/>
    <x v="0"/>
    <s v="Stand Alone"/>
    <s v="Upright"/>
    <s v="Belly"/>
    <s v="Bank Robbers"/>
    <n v="0.1012"/>
    <n v="31"/>
    <n v="44417"/>
    <n v="41318"/>
    <n v="4742"/>
    <n v="4495.0003999999999"/>
    <s v="None"/>
    <n v="0"/>
    <n v="4742"/>
    <n v="4495.0003999999999"/>
    <s v="C-MLV-0.01"/>
    <n v="145.00001290322581"/>
    <n v="185.40928632834098"/>
    <n v="5747.6878761785701"/>
  </r>
  <r>
    <x v="20"/>
    <x v="55"/>
    <x v="1"/>
    <x v="3"/>
    <x v="4"/>
    <x v="1"/>
    <s v="No"/>
    <s v="Null"/>
    <n v="250"/>
    <x v="0"/>
    <s v="Stand Alone"/>
    <s v="Upright"/>
    <s v="Belly"/>
    <s v="Bank Robbers"/>
    <n v="8.900000000000001E-2"/>
    <n v="31"/>
    <n v="49112.36"/>
    <n v="31182"/>
    <n v="4466"/>
    <n v="4371.0000400000008"/>
    <s v="None"/>
    <n v="0"/>
    <n v="4466"/>
    <n v="4371.0000400000008"/>
    <s v="C-MLV-0.01"/>
    <n v="141.00000129032261"/>
    <n v="185.40928632834098"/>
    <n v="5747.6878761785701"/>
  </r>
  <r>
    <x v="20"/>
    <x v="56"/>
    <x v="1"/>
    <x v="3"/>
    <x v="5"/>
    <x v="1"/>
    <s v="No"/>
    <s v="Null"/>
    <n v="250"/>
    <x v="0"/>
    <s v="Stand Alone"/>
    <s v="Upright"/>
    <s v="Belly"/>
    <s v="Bank Robbers"/>
    <n v="8.900000000000001E-2"/>
    <n v="31"/>
    <n v="49460.67"/>
    <n v="49461"/>
    <n v="4666"/>
    <n v="4401.9996300000003"/>
    <s v="None"/>
    <n v="0"/>
    <n v="4666"/>
    <n v="4401.9996300000003"/>
    <s v="C-MLV-0.01"/>
    <n v="141.99998806451615"/>
    <n v="185.40928632834098"/>
    <n v="5747.6878761785701"/>
  </r>
  <r>
    <x v="20"/>
    <x v="57"/>
    <x v="1"/>
    <x v="3"/>
    <x v="6"/>
    <x v="1"/>
    <s v="No"/>
    <s v="Null"/>
    <n v="250"/>
    <x v="0"/>
    <s v="Stand Alone"/>
    <s v="Upright"/>
    <s v="Belly"/>
    <s v="Bank Robbers"/>
    <n v="0.1012"/>
    <n v="31"/>
    <n v="42885.38"/>
    <n v="32989"/>
    <n v="4514"/>
    <n v="4340.0004559999998"/>
    <s v="None"/>
    <n v="0"/>
    <n v="4514"/>
    <n v="4340.0004559999998"/>
    <s v="C-MLV-0.01"/>
    <n v="140.0000147096774"/>
    <n v="185.40928632834098"/>
    <n v="5747.6878761785701"/>
  </r>
  <r>
    <x v="20"/>
    <x v="58"/>
    <x v="1"/>
    <x v="3"/>
    <x v="7"/>
    <x v="1"/>
    <s v="No"/>
    <s v="Null"/>
    <n v="250"/>
    <x v="0"/>
    <s v="Stand Alone"/>
    <s v="Upright"/>
    <s v="Belly"/>
    <s v="Bank Robbers"/>
    <n v="0.1012"/>
    <n v="31"/>
    <n v="43498.02"/>
    <n v="28999"/>
    <n v="4519"/>
    <n v="4401.999624"/>
    <s v="None"/>
    <n v="0"/>
    <n v="4519"/>
    <n v="4401.999624"/>
    <s v="C-MLV-0.01"/>
    <n v="141.99998787096774"/>
    <n v="185.40928632834098"/>
    <n v="5747.6878761785701"/>
  </r>
  <r>
    <x v="20"/>
    <x v="59"/>
    <x v="1"/>
    <x v="3"/>
    <x v="8"/>
    <x v="1"/>
    <s v="No"/>
    <s v="Null"/>
    <n v="250"/>
    <x v="0"/>
    <s v="Stand Alone"/>
    <s v="Upright"/>
    <s v="Belly"/>
    <s v="Bank Robbers"/>
    <n v="8.900000000000001E-2"/>
    <n v="31"/>
    <n v="50157.3"/>
    <n v="40945"/>
    <n v="4665"/>
    <n v="4463.9997000000003"/>
    <s v="None"/>
    <n v="0"/>
    <n v="4665"/>
    <n v="4463.9997000000003"/>
    <s v="C-MLV-0.01"/>
    <n v="143.99999032258066"/>
    <n v="185.40928632834098"/>
    <n v="5747.6878761785701"/>
  </r>
  <r>
    <x v="20"/>
    <x v="60"/>
    <x v="1"/>
    <x v="3"/>
    <x v="10"/>
    <x v="1"/>
    <s v="No"/>
    <s v="Null"/>
    <n v="250"/>
    <x v="0"/>
    <s v="Stand Alone"/>
    <s v="Upright"/>
    <s v="Belly"/>
    <s v="Bank Robbers"/>
    <n v="8.900000000000001E-2"/>
    <n v="31"/>
    <n v="60258.43"/>
    <n v="56054"/>
    <n v="5658"/>
    <n v="5363.0002700000005"/>
    <s v="None"/>
    <n v="0"/>
    <n v="5658"/>
    <n v="5363.0002700000005"/>
    <s v="C-MLV-0.01"/>
    <n v="173.00000870967745"/>
    <n v="185.40928632834098"/>
    <n v="5747.6878761785701"/>
  </r>
  <r>
    <x v="21"/>
    <x v="61"/>
    <x v="2"/>
    <x v="6"/>
    <x v="2"/>
    <x v="0"/>
    <s v="No"/>
    <s v="Null"/>
    <n v="10"/>
    <x v="1"/>
    <s v="No"/>
    <s v="Slant"/>
    <s v="Belly"/>
    <s v="Poker Deluxe"/>
    <n v="2.2499999999999999E-2"/>
    <n v="31"/>
    <n v="297600"/>
    <n v="753418"/>
    <n v="6663"/>
    <n v="6696"/>
    <s v="None"/>
    <n v="0"/>
    <n v="6663"/>
    <n v="6696"/>
    <s v="A-Poker-0.05"/>
    <n v="216"/>
    <n v="206.62499848790321"/>
    <n v="6405.3749531249996"/>
  </r>
  <r>
    <x v="21"/>
    <x v="62"/>
    <x v="2"/>
    <x v="6"/>
    <x v="0"/>
    <x v="0"/>
    <s v="No"/>
    <s v="Null"/>
    <n v="10"/>
    <x v="1"/>
    <s v="No"/>
    <s v="Slant"/>
    <s v="Belly"/>
    <s v="Poker Deluxe"/>
    <n v="2.2499999999999999E-2"/>
    <n v="31"/>
    <n v="264533.34999999998"/>
    <n v="881778"/>
    <n v="6111"/>
    <n v="5952.0003749999996"/>
    <s v="None"/>
    <n v="0"/>
    <n v="6111"/>
    <n v="5952.0003749999996"/>
    <s v="A-Poker-0.05"/>
    <n v="192.00001209677419"/>
    <n v="206.62499848790321"/>
    <n v="6405.3749531249996"/>
  </r>
  <r>
    <x v="21"/>
    <x v="63"/>
    <x v="2"/>
    <x v="6"/>
    <x v="3"/>
    <x v="0"/>
    <s v="No"/>
    <s v="Null"/>
    <n v="10"/>
    <x v="1"/>
    <s v="No"/>
    <s v="Slant"/>
    <s v="Belly"/>
    <s v="Poker Deluxe"/>
    <n v="2.2499999999999999E-2"/>
    <n v="31"/>
    <n v="272800"/>
    <n v="924746"/>
    <n v="6312"/>
    <n v="6138"/>
    <s v="None"/>
    <n v="0"/>
    <n v="6312"/>
    <n v="6138"/>
    <s v="A-Poker-0.05"/>
    <n v="198"/>
    <n v="206.62499848790321"/>
    <n v="6405.3749531249996"/>
  </r>
  <r>
    <x v="21"/>
    <x v="64"/>
    <x v="2"/>
    <x v="6"/>
    <x v="1"/>
    <x v="0"/>
    <s v="No"/>
    <s v="Null"/>
    <n v="10"/>
    <x v="1"/>
    <s v="No"/>
    <s v="Slant"/>
    <s v="Belly"/>
    <s v="Poker Deluxe"/>
    <n v="2.2499999999999999E-2"/>
    <n v="31"/>
    <n v="300355.55"/>
    <n v="760394"/>
    <n v="6724"/>
    <n v="6757.9998749999995"/>
    <s v="None"/>
    <n v="0"/>
    <n v="6724"/>
    <n v="6757.9998749999995"/>
    <s v="A-Poker-0.05"/>
    <n v="217.99999596774191"/>
    <n v="206.62499848790321"/>
    <n v="6405.3749531249996"/>
  </r>
  <r>
    <x v="21"/>
    <x v="65"/>
    <x v="2"/>
    <x v="6"/>
    <x v="4"/>
    <x v="0"/>
    <s v="No"/>
    <s v="Null"/>
    <n v="10"/>
    <x v="1"/>
    <s v="No"/>
    <s v="Slant"/>
    <s v="Belly"/>
    <s v="Poker Deluxe"/>
    <n v="2.2499999999999999E-2"/>
    <n v="31"/>
    <n v="296222.2"/>
    <n v="987407"/>
    <n v="6843"/>
    <n v="6664.9994999999999"/>
    <s v="None"/>
    <n v="0"/>
    <n v="6843"/>
    <n v="6664.9994999999999"/>
    <s v="A-Poker-0.05"/>
    <n v="214.99998387096772"/>
    <n v="206.62499848790321"/>
    <n v="6405.3749531249996"/>
  </r>
  <r>
    <x v="21"/>
    <x v="66"/>
    <x v="2"/>
    <x v="6"/>
    <x v="5"/>
    <x v="0"/>
    <s v="No"/>
    <s v="Null"/>
    <n v="10"/>
    <x v="1"/>
    <s v="No"/>
    <s v="Slant"/>
    <s v="Belly"/>
    <s v="Poker Deluxe"/>
    <n v="2.2499999999999999E-2"/>
    <n v="31"/>
    <n v="271422.2"/>
    <n v="969365"/>
    <n v="6311"/>
    <n v="6106.9994999999999"/>
    <s v="None"/>
    <n v="0"/>
    <n v="6311"/>
    <n v="6106.9994999999999"/>
    <s v="A-Poker-0.05"/>
    <n v="196.99998387096772"/>
    <n v="206.62499848790321"/>
    <n v="6405.3749531249996"/>
  </r>
  <r>
    <x v="21"/>
    <x v="67"/>
    <x v="2"/>
    <x v="6"/>
    <x v="6"/>
    <x v="0"/>
    <s v="No"/>
    <s v="Null"/>
    <n v="10"/>
    <x v="1"/>
    <s v="No"/>
    <s v="Slant"/>
    <s v="Belly"/>
    <s v="Poker Deluxe"/>
    <n v="2.2499999999999999E-2"/>
    <n v="31"/>
    <n v="263155.55"/>
    <n v="809709"/>
    <n v="6030"/>
    <n v="5920.9998749999995"/>
    <s v="None"/>
    <n v="0"/>
    <n v="6030"/>
    <n v="5920.9998749999995"/>
    <s v="A-Poker-0.05"/>
    <n v="190.99999596774191"/>
    <n v="206.62499848790321"/>
    <n v="6405.3749531249996"/>
  </r>
  <r>
    <x v="21"/>
    <x v="68"/>
    <x v="2"/>
    <x v="6"/>
    <x v="7"/>
    <x v="0"/>
    <s v="No"/>
    <s v="Null"/>
    <n v="10"/>
    <x v="1"/>
    <s v="No"/>
    <s v="Slant"/>
    <s v="Belly"/>
    <s v="Poker Deluxe"/>
    <n v="2.2499999999999999E-2"/>
    <n v="31"/>
    <n v="311377.8"/>
    <n v="768834"/>
    <n v="6948"/>
    <n v="7006.0004999999992"/>
    <s v="None"/>
    <n v="0"/>
    <n v="6948"/>
    <n v="7006.0004999999992"/>
    <s v="A-Poker-0.05"/>
    <n v="226.00001612903222"/>
    <n v="206.62499848790321"/>
    <n v="6405.3749531249996"/>
  </r>
  <r>
    <x v="21"/>
    <x v="69"/>
    <x v="1"/>
    <x v="1"/>
    <x v="0"/>
    <x v="0"/>
    <s v="No"/>
    <s v="Null"/>
    <n v="10"/>
    <x v="1"/>
    <s v="No"/>
    <s v="Upright"/>
    <s v="Belly"/>
    <s v="Poker Deluxe"/>
    <n v="0.02"/>
    <n v="5"/>
    <n v="28250"/>
    <n v="72436"/>
    <n v="563"/>
    <n v="565"/>
    <s v="None"/>
    <n v="0"/>
    <n v="563"/>
    <n v="565"/>
    <s v="C-Poker-0.05"/>
    <n v="113"/>
    <n v="118.5"/>
    <n v="592.5"/>
  </r>
  <r>
    <x v="21"/>
    <x v="70"/>
    <x v="1"/>
    <x v="1"/>
    <x v="3"/>
    <x v="0"/>
    <s v="No"/>
    <s v="Null"/>
    <n v="10"/>
    <x v="1"/>
    <s v="No"/>
    <s v="Upright"/>
    <s v="Belly"/>
    <s v="Poker Deluxe"/>
    <n v="0.02"/>
    <n v="5"/>
    <n v="27250"/>
    <n v="90833"/>
    <n v="560"/>
    <n v="545"/>
    <s v="None"/>
    <n v="0"/>
    <n v="560"/>
    <n v="545"/>
    <s v="C-Poker-0.05"/>
    <n v="109"/>
    <n v="118.5"/>
    <n v="592.5"/>
  </r>
  <r>
    <x v="21"/>
    <x v="71"/>
    <x v="1"/>
    <x v="1"/>
    <x v="8"/>
    <x v="0"/>
    <s v="No"/>
    <s v="Null"/>
    <n v="10"/>
    <x v="1"/>
    <s v="No"/>
    <s v="Upright"/>
    <s v="Belly"/>
    <s v="Poker Deluxe"/>
    <n v="0.02"/>
    <n v="5"/>
    <n v="27500"/>
    <n v="85938"/>
    <n v="561"/>
    <n v="550"/>
    <s v="None"/>
    <n v="0"/>
    <n v="561"/>
    <n v="550"/>
    <s v="C-Poker-0.05"/>
    <n v="110"/>
    <n v="118.5"/>
    <n v="592.5"/>
  </r>
  <r>
    <x v="21"/>
    <x v="72"/>
    <x v="1"/>
    <x v="1"/>
    <x v="9"/>
    <x v="0"/>
    <s v="No"/>
    <s v="Null"/>
    <n v="10"/>
    <x v="1"/>
    <s v="No"/>
    <s v="Upright"/>
    <s v="Belly"/>
    <s v="Poker Deluxe"/>
    <n v="0.02"/>
    <n v="5"/>
    <n v="35500"/>
    <n v="95946"/>
    <n v="712"/>
    <n v="710"/>
    <s v="None"/>
    <n v="0"/>
    <n v="712"/>
    <n v="710"/>
    <s v="C-Poker-0.05"/>
    <n v="142"/>
    <n v="118.5"/>
    <n v="592.5"/>
  </r>
  <r>
    <x v="22"/>
    <x v="73"/>
    <x v="1"/>
    <x v="1"/>
    <x v="2"/>
    <x v="2"/>
    <s v="No"/>
    <s v="Null"/>
    <n v="5"/>
    <x v="1"/>
    <s v="No"/>
    <s v="Upright"/>
    <s v="Belly"/>
    <s v="Poker Deluxe"/>
    <n v="1.7500000000000002E-2"/>
    <n v="31"/>
    <n v="256857.25"/>
    <n v="348281"/>
    <n v="4622"/>
    <n v="4495.0018750000008"/>
    <s v="None"/>
    <n v="0"/>
    <n v="4622"/>
    <n v="4495.0018750000008"/>
    <s v="C-Poker-0.25"/>
    <n v="145.00006048387098"/>
    <n v="129.66667338709678"/>
    <n v="4019.6668750000003"/>
  </r>
  <r>
    <x v="22"/>
    <x v="74"/>
    <x v="1"/>
    <x v="1"/>
    <x v="1"/>
    <x v="2"/>
    <s v="No"/>
    <s v="Null"/>
    <n v="5"/>
    <x v="1"/>
    <s v="No"/>
    <s v="Upright"/>
    <s v="Belly"/>
    <s v="Poker Deluxe"/>
    <n v="1.7500000000000002E-2"/>
    <n v="31"/>
    <n v="210800"/>
    <n v="219013"/>
    <n v="3683"/>
    <n v="3689.0000000000005"/>
    <s v="None"/>
    <n v="0"/>
    <n v="3683"/>
    <n v="3689.0000000000005"/>
    <s v="C-Poker-0.25"/>
    <n v="119.00000000000001"/>
    <n v="129.66667338709678"/>
    <n v="4019.6668750000003"/>
  </r>
  <r>
    <x v="22"/>
    <x v="75"/>
    <x v="1"/>
    <x v="1"/>
    <x v="4"/>
    <x v="2"/>
    <s v="No"/>
    <s v="Null"/>
    <n v="5"/>
    <x v="1"/>
    <s v="No"/>
    <s v="Upright"/>
    <s v="Belly"/>
    <s v="Poker Deluxe"/>
    <n v="1.7500000000000002E-2"/>
    <n v="31"/>
    <n v="262171.5"/>
    <n v="367960"/>
    <n v="4733"/>
    <n v="4588.0012500000003"/>
    <s v="None"/>
    <n v="0"/>
    <n v="4733"/>
    <n v="4588.0012500000003"/>
    <s v="C-Poker-0.25"/>
    <n v="148.00004032258065"/>
    <n v="129.66667338709678"/>
    <n v="4019.6668750000003"/>
  </r>
  <r>
    <x v="22"/>
    <x v="76"/>
    <x v="1"/>
    <x v="1"/>
    <x v="5"/>
    <x v="2"/>
    <s v="No"/>
    <s v="Null"/>
    <n v="5"/>
    <x v="1"/>
    <s v="No"/>
    <s v="Upright"/>
    <s v="Belly"/>
    <s v="Poker Deluxe"/>
    <n v="1.7500000000000002E-2"/>
    <n v="31"/>
    <n v="248000"/>
    <n v="354286"/>
    <n v="4485"/>
    <n v="4340"/>
    <s v="None"/>
    <n v="0"/>
    <n v="4485"/>
    <n v="4340"/>
    <s v="C-Poker-0.25"/>
    <n v="140"/>
    <n v="129.66667338709678"/>
    <n v="4019.6668750000003"/>
  </r>
  <r>
    <x v="22"/>
    <x v="77"/>
    <x v="1"/>
    <x v="1"/>
    <x v="6"/>
    <x v="2"/>
    <s v="No"/>
    <s v="Null"/>
    <n v="5"/>
    <x v="1"/>
    <s v="No"/>
    <s v="Upright"/>
    <s v="Belly"/>
    <s v="Poker Deluxe"/>
    <n v="1.7500000000000002E-2"/>
    <n v="31"/>
    <n v="203714.25"/>
    <n v="211651"/>
    <n v="3559"/>
    <n v="3564.9993750000003"/>
    <s v="None"/>
    <n v="0"/>
    <n v="3559"/>
    <n v="3564.9993750000003"/>
    <s v="C-Poker-0.25"/>
    <n v="114.99997983870969"/>
    <n v="129.66667338709678"/>
    <n v="4019.6668750000003"/>
  </r>
  <r>
    <x v="22"/>
    <x v="78"/>
    <x v="1"/>
    <x v="1"/>
    <x v="7"/>
    <x v="2"/>
    <s v="No"/>
    <s v="Null"/>
    <n v="5"/>
    <x v="1"/>
    <s v="No"/>
    <s v="Upright"/>
    <s v="Belly"/>
    <s v="Poker Deluxe"/>
    <n v="1.7500000000000002E-2"/>
    <n v="31"/>
    <n v="196628.5"/>
    <n v="238338"/>
    <n v="3498"/>
    <n v="3440.9987500000002"/>
    <s v="None"/>
    <n v="0"/>
    <n v="3498"/>
    <n v="3440.9987500000002"/>
    <s v="C-Poker-0.25"/>
    <n v="110.99995967741935"/>
    <n v="129.66667338709678"/>
    <n v="4019.6668750000003"/>
  </r>
  <r>
    <x v="23"/>
    <x v="79"/>
    <x v="2"/>
    <x v="7"/>
    <x v="2"/>
    <x v="2"/>
    <s v="No"/>
    <s v="Null"/>
    <n v="3"/>
    <x v="2"/>
    <s v="No"/>
    <s v="Upright"/>
    <s v="Belly"/>
    <s v="Sleepy 7's"/>
    <n v="0.06"/>
    <n v="20"/>
    <n v="83666.75"/>
    <n v="128225"/>
    <n v="4928"/>
    <n v="5020.0050000000001"/>
    <s v="None"/>
    <n v="0"/>
    <n v="4928"/>
    <n v="5020.0050000000001"/>
    <s v="A-Reels-0.25"/>
    <n v="251.00024999999999"/>
    <n v="241.9201181818182"/>
    <n v="4838.4023636363636"/>
  </r>
  <r>
    <x v="23"/>
    <x v="80"/>
    <x v="2"/>
    <x v="7"/>
    <x v="3"/>
    <x v="2"/>
    <s v="No"/>
    <s v="Null"/>
    <n v="3"/>
    <x v="2"/>
    <s v="No"/>
    <s v="Upright"/>
    <s v="Belly"/>
    <s v="Sleepy 7's"/>
    <n v="6.5000000000000002E-2"/>
    <n v="20"/>
    <n v="77538.5"/>
    <n v="139709"/>
    <n v="5057"/>
    <n v="5040.0025000000005"/>
    <s v="None"/>
    <n v="0"/>
    <n v="5057"/>
    <n v="5040.0025000000005"/>
    <s v="A-Reels-0.25"/>
    <n v="252.00012500000003"/>
    <n v="241.9201181818182"/>
    <n v="4838.4023636363636"/>
  </r>
  <r>
    <x v="23"/>
    <x v="81"/>
    <x v="2"/>
    <x v="7"/>
    <x v="1"/>
    <x v="2"/>
    <s v="No"/>
    <s v="Null"/>
    <n v="3"/>
    <x v="2"/>
    <s v="No"/>
    <s v="Upright"/>
    <s v="Belly"/>
    <s v="Sleepy 7's"/>
    <n v="0.06"/>
    <n v="20"/>
    <n v="84666.75"/>
    <n v="141111"/>
    <n v="5046"/>
    <n v="5080.0050000000001"/>
    <s v="None"/>
    <n v="0"/>
    <n v="5046"/>
    <n v="5080.0050000000001"/>
    <s v="A-Reels-0.25"/>
    <n v="254.00024999999999"/>
    <n v="241.9201181818182"/>
    <n v="4838.4023636363636"/>
  </r>
  <r>
    <x v="23"/>
    <x v="82"/>
    <x v="2"/>
    <x v="7"/>
    <x v="5"/>
    <x v="2"/>
    <s v="No"/>
    <s v="Null"/>
    <n v="3"/>
    <x v="2"/>
    <s v="No"/>
    <s v="Upright"/>
    <s v="Belly"/>
    <s v="Sleepy 7's"/>
    <n v="6.5000000000000002E-2"/>
    <n v="20"/>
    <n v="78461.5"/>
    <n v="121646"/>
    <n v="5015"/>
    <n v="5099.9975000000004"/>
    <s v="None"/>
    <n v="0"/>
    <n v="5015"/>
    <n v="5099.9975000000004"/>
    <s v="A-Reels-0.25"/>
    <n v="254.99987500000003"/>
    <n v="241.9201181818182"/>
    <n v="4838.4023636363636"/>
  </r>
  <r>
    <x v="24"/>
    <x v="83"/>
    <x v="2"/>
    <x v="2"/>
    <x v="2"/>
    <x v="2"/>
    <s v="No"/>
    <s v="Null"/>
    <n v="3"/>
    <x v="2"/>
    <s v="No"/>
    <s v="Upright"/>
    <s v="Belly"/>
    <s v="Smokin 7's"/>
    <n v="6.5000000000000002E-2"/>
    <n v="31"/>
    <n v="114461.5"/>
    <n v="299246"/>
    <n v="7750"/>
    <n v="7439.9975000000004"/>
    <s v="None"/>
    <n v="0"/>
    <n v="7750"/>
    <n v="7439.9975000000004"/>
    <s v="A-Reels-0.25"/>
    <n v="239.99991935483871"/>
    <n v="241.9201181818182"/>
    <n v="7499.5236636363643"/>
  </r>
  <r>
    <x v="25"/>
    <x v="84"/>
    <x v="2"/>
    <x v="2"/>
    <x v="0"/>
    <x v="2"/>
    <s v="No"/>
    <s v="Null"/>
    <n v="3"/>
    <x v="2"/>
    <s v="No"/>
    <s v="Upright"/>
    <s v="Belly"/>
    <s v="Insane 7s"/>
    <n v="0.06"/>
    <n v="31"/>
    <n v="127616.75"/>
    <n v="278944"/>
    <n v="7848"/>
    <n v="7657.0050000000001"/>
    <s v="None"/>
    <n v="0"/>
    <n v="7848"/>
    <n v="7657.0050000000001"/>
    <s v="A-Reels-0.25"/>
    <n v="247.00016129032258"/>
    <n v="241.9201181818182"/>
    <n v="7499.5236636363643"/>
  </r>
  <r>
    <x v="25"/>
    <x v="85"/>
    <x v="2"/>
    <x v="2"/>
    <x v="3"/>
    <x v="2"/>
    <s v="No"/>
    <s v="Null"/>
    <n v="3"/>
    <x v="2"/>
    <s v="No"/>
    <s v="Upright"/>
    <s v="Belly"/>
    <s v="Insane 7s"/>
    <n v="6.5000000000000002E-2"/>
    <n v="31"/>
    <n v="116846.25"/>
    <n v="268612"/>
    <n v="7823"/>
    <n v="7595.0062500000004"/>
    <s v="None"/>
    <n v="0"/>
    <n v="7823"/>
    <n v="7595.0062500000004"/>
    <s v="A-Reels-0.25"/>
    <n v="245.00020161290323"/>
    <n v="241.9201181818182"/>
    <n v="7499.5236636363643"/>
  </r>
  <r>
    <x v="25"/>
    <x v="86"/>
    <x v="2"/>
    <x v="2"/>
    <x v="1"/>
    <x v="2"/>
    <s v="No"/>
    <s v="Null"/>
    <n v="3"/>
    <x v="2"/>
    <s v="No"/>
    <s v="Upright"/>
    <s v="Belly"/>
    <s v="Insane 7s"/>
    <n v="0.06"/>
    <n v="31"/>
    <n v="122966.75"/>
    <n v="264445"/>
    <n v="7550"/>
    <n v="7378.0050000000001"/>
    <s v="None"/>
    <n v="0"/>
    <n v="7550"/>
    <n v="7378.0050000000001"/>
    <s v="A-Reels-0.25"/>
    <n v="238.00016129032258"/>
    <n v="241.9201181818182"/>
    <n v="7499.5236636363643"/>
  </r>
  <r>
    <x v="25"/>
    <x v="87"/>
    <x v="2"/>
    <x v="2"/>
    <x v="4"/>
    <x v="2"/>
    <s v="No"/>
    <s v="Null"/>
    <n v="3"/>
    <x v="2"/>
    <s v="No"/>
    <s v="Upright"/>
    <s v="Belly"/>
    <s v="Insane 7s"/>
    <n v="6.5000000000000002E-2"/>
    <n v="31"/>
    <n v="113507.75"/>
    <n v="236474"/>
    <n v="7526"/>
    <n v="7378.0037499999999"/>
    <s v="None"/>
    <n v="0"/>
    <n v="7526"/>
    <n v="7378.0037499999999"/>
    <s v="A-Reels-0.25"/>
    <n v="238.00012096774194"/>
    <n v="241.9201181818182"/>
    <n v="7499.5236636363643"/>
  </r>
  <r>
    <x v="26"/>
    <x v="88"/>
    <x v="0"/>
    <x v="7"/>
    <x v="2"/>
    <x v="3"/>
    <s v="No"/>
    <s v="Null"/>
    <n v="3"/>
    <x v="2"/>
    <s v="Stand Alone"/>
    <s v="Upright"/>
    <s v="Belly"/>
    <s v="Insane 7s"/>
    <n v="2.8000000000000001E-2"/>
    <n v="31"/>
    <n v="249107"/>
    <n v="131803"/>
    <n v="7126"/>
    <n v="6974.9960000000001"/>
    <s v="None"/>
    <n v="0"/>
    <n v="7126"/>
    <n v="6974.9960000000001"/>
    <s v="B-Reels-1"/>
    <n v="224.99987096774194"/>
    <n v="246.72218727598562"/>
    <n v="7648.3878055555542"/>
  </r>
  <r>
    <x v="26"/>
    <x v="89"/>
    <x v="0"/>
    <x v="7"/>
    <x v="1"/>
    <x v="3"/>
    <s v="No"/>
    <s v="Null"/>
    <n v="3"/>
    <x v="2"/>
    <s v="Stand Alone"/>
    <s v="Upright"/>
    <s v="Belly"/>
    <s v="Insane 7s"/>
    <n v="2.8000000000000001E-2"/>
    <n v="31"/>
    <n v="243571"/>
    <n v="126860"/>
    <n v="6956"/>
    <n v="6819.9880000000003"/>
    <s v="None"/>
    <n v="0"/>
    <n v="6956"/>
    <n v="6819.9880000000003"/>
    <s v="B-Reels-1"/>
    <n v="219.99961290322582"/>
    <n v="246.72218727598562"/>
    <n v="7648.3878055555542"/>
  </r>
  <r>
    <x v="26"/>
    <x v="90"/>
    <x v="0"/>
    <x v="2"/>
    <x v="2"/>
    <x v="3"/>
    <s v="No"/>
    <s v="Null"/>
    <n v="3"/>
    <x v="2"/>
    <s v="Stand Alone"/>
    <s v="Upright"/>
    <s v="Belly"/>
    <s v="Insane 7s"/>
    <n v="2.8000000000000001E-2"/>
    <n v="31"/>
    <n v="280107"/>
    <n v="119704"/>
    <n v="7817"/>
    <n v="7842.9960000000001"/>
    <s v="None"/>
    <n v="0"/>
    <n v="7817"/>
    <n v="7842.9960000000001"/>
    <s v="B-Reels-1"/>
    <n v="252.99987096774194"/>
    <n v="246.72218727598562"/>
    <n v="7648.3878055555542"/>
  </r>
  <r>
    <x v="26"/>
    <x v="91"/>
    <x v="0"/>
    <x v="2"/>
    <x v="1"/>
    <x v="3"/>
    <s v="No"/>
    <s v="Null"/>
    <n v="3"/>
    <x v="2"/>
    <s v="Stand Alone"/>
    <s v="Upright"/>
    <s v="Belly"/>
    <s v="Insane 7s"/>
    <n v="2.8000000000000001E-2"/>
    <n v="31"/>
    <n v="255750"/>
    <n v="115203"/>
    <n v="7185"/>
    <n v="7161"/>
    <s v="None"/>
    <n v="0"/>
    <n v="7185"/>
    <n v="7161"/>
    <s v="B-Reels-1"/>
    <n v="231"/>
    <n v="246.72218727598562"/>
    <n v="7648.3878055555542"/>
  </r>
  <r>
    <x v="26"/>
    <x v="92"/>
    <x v="0"/>
    <x v="2"/>
    <x v="6"/>
    <x v="3"/>
    <s v="No"/>
    <s v="Null"/>
    <n v="3"/>
    <x v="2"/>
    <s v="Stand Alone"/>
    <s v="Upright"/>
    <s v="Belly"/>
    <s v="Insane 7s"/>
    <n v="2.8000000000000001E-2"/>
    <n v="31"/>
    <n v="272357"/>
    <n v="171294"/>
    <n v="7918"/>
    <n v="7625.9960000000001"/>
    <s v="None"/>
    <n v="0"/>
    <n v="7918"/>
    <n v="7625.9960000000001"/>
    <s v="B-Reels-1"/>
    <n v="245.99987096774194"/>
    <n v="246.72218727598562"/>
    <n v="7648.3878055555542"/>
  </r>
  <r>
    <x v="26"/>
    <x v="93"/>
    <x v="0"/>
    <x v="2"/>
    <x v="10"/>
    <x v="3"/>
    <s v="No"/>
    <s v="Null"/>
    <n v="3"/>
    <x v="2"/>
    <s v="Stand Alone"/>
    <s v="Upright"/>
    <s v="Belly"/>
    <s v="Insane 7s"/>
    <n v="2.8000000000000001E-2"/>
    <n v="31"/>
    <n v="252429"/>
    <n v="106510"/>
    <n v="7033"/>
    <n v="7068.0119999999997"/>
    <s v="None"/>
    <n v="0"/>
    <n v="7033"/>
    <n v="7068.0119999999997"/>
    <s v="B-Reels-1"/>
    <n v="228.00038709677418"/>
    <n v="246.72218727598562"/>
    <n v="7648.3878055555542"/>
  </r>
  <r>
    <x v="27"/>
    <x v="94"/>
    <x v="0"/>
    <x v="7"/>
    <x v="3"/>
    <x v="3"/>
    <s v="No"/>
    <s v="Null"/>
    <n v="3"/>
    <x v="2"/>
    <s v="Stand Alone"/>
    <s v="Upright"/>
    <s v="Belly"/>
    <s v="Ultra Triple Double 7's Deluxe"/>
    <n v="2.8500000000000001E-2"/>
    <n v="31"/>
    <n v="240386"/>
    <n v="97718"/>
    <n v="6782"/>
    <n v="6851.0010000000002"/>
    <s v="None"/>
    <n v="0"/>
    <n v="6782"/>
    <n v="6851.0010000000002"/>
    <s v="B-Reels-1"/>
    <n v="221.00003225806452"/>
    <n v="246.72218727598562"/>
    <n v="7648.3878055555542"/>
  </r>
  <r>
    <x v="27"/>
    <x v="95"/>
    <x v="0"/>
    <x v="7"/>
    <x v="5"/>
    <x v="3"/>
    <s v="No"/>
    <s v="Null"/>
    <n v="3"/>
    <x v="2"/>
    <s v="Stand Alone"/>
    <s v="Upright"/>
    <s v="Belly"/>
    <s v="Ultra Triple Double 7's Deluxe"/>
    <n v="2.8500000000000001E-2"/>
    <n v="31"/>
    <n v="238211"/>
    <n v="120309"/>
    <n v="6902"/>
    <n v="6789.0135"/>
    <s v="None"/>
    <n v="0"/>
    <n v="6902"/>
    <n v="6789.0135"/>
    <s v="B-Reels-1"/>
    <n v="219.00043548387097"/>
    <n v="246.72218727598562"/>
    <n v="7648.3878055555542"/>
  </r>
  <r>
    <x v="27"/>
    <x v="96"/>
    <x v="0"/>
    <x v="2"/>
    <x v="3"/>
    <x v="3"/>
    <s v="No"/>
    <s v="Null"/>
    <n v="3"/>
    <x v="2"/>
    <s v="Stand Alone"/>
    <s v="Upright"/>
    <s v="Belly"/>
    <s v="Ultra Triple Double 7's Deluxe"/>
    <n v="2.8500000000000001E-2"/>
    <n v="31"/>
    <n v="243649"/>
    <n v="147666"/>
    <n v="7187"/>
    <n v="6943.9965000000002"/>
    <s v="None"/>
    <n v="0"/>
    <n v="7187"/>
    <n v="6943.9965000000002"/>
    <s v="B-Reels-1"/>
    <n v="223.99988709677419"/>
    <n v="246.72218727598562"/>
    <n v="7648.3878055555542"/>
  </r>
  <r>
    <x v="27"/>
    <x v="97"/>
    <x v="0"/>
    <x v="2"/>
    <x v="5"/>
    <x v="3"/>
    <s v="No"/>
    <s v="Null"/>
    <n v="3"/>
    <x v="2"/>
    <s v="Stand Alone"/>
    <s v="Upright"/>
    <s v="Belly"/>
    <s v="Ultra Triple Double 7's Deluxe"/>
    <n v="2.8500000000000001E-2"/>
    <n v="31"/>
    <n v="269754"/>
    <n v="169657"/>
    <n v="7983"/>
    <n v="7687.9890000000005"/>
    <s v="None"/>
    <n v="0"/>
    <n v="7983"/>
    <n v="7687.9890000000005"/>
    <s v="B-Reels-1"/>
    <n v="247.99964516129035"/>
    <n v="246.72218727598562"/>
    <n v="7648.3878055555542"/>
  </r>
  <r>
    <x v="27"/>
    <x v="98"/>
    <x v="0"/>
    <x v="2"/>
    <x v="8"/>
    <x v="3"/>
    <s v="No"/>
    <s v="Null"/>
    <n v="3"/>
    <x v="2"/>
    <s v="Stand Alone"/>
    <s v="Upright"/>
    <s v="Belly"/>
    <s v="Ultra Triple Double 7's Deluxe"/>
    <n v="2.8500000000000001E-2"/>
    <n v="31"/>
    <n v="244737"/>
    <n v="105947"/>
    <n v="6963"/>
    <n v="6975.0045"/>
    <s v="None"/>
    <n v="0"/>
    <n v="6963"/>
    <n v="6975.0045"/>
    <s v="B-Reels-1"/>
    <n v="225.00014516129033"/>
    <n v="246.72218727598562"/>
    <n v="7648.3878055555542"/>
  </r>
  <r>
    <x v="27"/>
    <x v="99"/>
    <x v="0"/>
    <x v="2"/>
    <x v="11"/>
    <x v="3"/>
    <s v="No"/>
    <s v="Null"/>
    <n v="3"/>
    <x v="2"/>
    <s v="Stand Alone"/>
    <s v="Upright"/>
    <s v="Belly"/>
    <s v="Ultra Triple Double 7's Deluxe"/>
    <n v="2.8500000000000001E-2"/>
    <n v="31"/>
    <n v="278456"/>
    <n v="140634"/>
    <n v="8068"/>
    <n v="7935.9960000000001"/>
    <s v="None"/>
    <n v="0"/>
    <n v="8068"/>
    <n v="7935.9960000000001"/>
    <s v="B-Reels-1"/>
    <n v="255.99987096774194"/>
    <n v="246.72218727598562"/>
    <n v="7648.3878055555542"/>
  </r>
  <r>
    <x v="28"/>
    <x v="100"/>
    <x v="0"/>
    <x v="7"/>
    <x v="0"/>
    <x v="3"/>
    <s v="No"/>
    <s v="Null"/>
    <n v="3"/>
    <x v="2"/>
    <s v="Stand Alone"/>
    <s v="Upright"/>
    <s v="Belly"/>
    <s v="Smokin 7s"/>
    <n v="2.9000000000000001E-2"/>
    <n v="31"/>
    <n v="716207"/>
    <n v="426314"/>
    <n v="5366"/>
    <n v="20770.003000000001"/>
    <s v="None"/>
    <n v="0"/>
    <n v="5366"/>
    <n v="20770.003000000001"/>
    <s v="B-Reels-1"/>
    <n v="670.00009677419359"/>
    <n v="246.72218727598562"/>
    <n v="7648.3878055555542"/>
  </r>
  <r>
    <x v="28"/>
    <x v="101"/>
    <x v="0"/>
    <x v="7"/>
    <x v="4"/>
    <x v="3"/>
    <s v="No"/>
    <s v="Null"/>
    <n v="3"/>
    <x v="2"/>
    <s v="Stand Alone"/>
    <s v="Upright"/>
    <s v="Belly"/>
    <s v="Smokin 7s"/>
    <n v="2.9000000000000001E-2"/>
    <n v="31"/>
    <n v="189207"/>
    <n v="88830"/>
    <n v="5533"/>
    <n v="5487.0030000000006"/>
    <s v="None"/>
    <n v="0"/>
    <n v="5533"/>
    <n v="5487.0030000000006"/>
    <s v="B-Reels-1"/>
    <n v="177.00009677419357"/>
    <n v="246.72218727598562"/>
    <n v="7648.3878055555542"/>
  </r>
  <r>
    <x v="28"/>
    <x v="102"/>
    <x v="0"/>
    <x v="2"/>
    <x v="0"/>
    <x v="3"/>
    <s v="No"/>
    <s v="Null"/>
    <n v="3"/>
    <x v="2"/>
    <s v="Stand Alone"/>
    <s v="Upright"/>
    <s v="Belly"/>
    <s v="Smokin 7s"/>
    <n v="2.9000000000000001E-2"/>
    <n v="31"/>
    <n v="210586"/>
    <n v="92362"/>
    <n v="6107"/>
    <n v="6106.9940000000006"/>
    <s v="None"/>
    <n v="0"/>
    <n v="6107"/>
    <n v="6106.9940000000006"/>
    <s v="B-Reels-1"/>
    <n v="196.99980645161293"/>
    <n v="246.72218727598562"/>
    <n v="7648.3878055555542"/>
  </r>
  <r>
    <x v="28"/>
    <x v="103"/>
    <x v="0"/>
    <x v="2"/>
    <x v="4"/>
    <x v="3"/>
    <s v="No"/>
    <s v="Null"/>
    <n v="3"/>
    <x v="2"/>
    <s v="Stand Alone"/>
    <s v="Upright"/>
    <s v="Belly"/>
    <s v="Smokin 7s"/>
    <n v="2.9000000000000001E-2"/>
    <n v="31"/>
    <n v="217000"/>
    <n v="90417"/>
    <n v="6251"/>
    <n v="6293"/>
    <s v="None"/>
    <n v="0"/>
    <n v="6251"/>
    <n v="6293"/>
    <s v="B-Reels-1"/>
    <n v="203"/>
    <n v="246.72218727598562"/>
    <n v="7648.3878055555542"/>
  </r>
  <r>
    <x v="28"/>
    <x v="104"/>
    <x v="0"/>
    <x v="2"/>
    <x v="7"/>
    <x v="3"/>
    <s v="No"/>
    <s v="Null"/>
    <n v="3"/>
    <x v="2"/>
    <s v="Stand Alone"/>
    <s v="Upright"/>
    <s v="Belly"/>
    <s v="Smokin 7s"/>
    <n v="2.9000000000000001E-2"/>
    <n v="31"/>
    <n v="210586"/>
    <n v="116992"/>
    <n v="6270"/>
    <n v="6106.9940000000006"/>
    <s v="None"/>
    <n v="0"/>
    <n v="6270"/>
    <n v="6106.9940000000006"/>
    <s v="B-Reels-1"/>
    <n v="196.99980645161293"/>
    <n v="246.72218727598562"/>
    <n v="7648.3878055555542"/>
  </r>
  <r>
    <x v="28"/>
    <x v="105"/>
    <x v="0"/>
    <x v="2"/>
    <x v="12"/>
    <x v="3"/>
    <s v="No"/>
    <s v="Null"/>
    <n v="3"/>
    <x v="2"/>
    <s v="Stand Alone"/>
    <s v="Upright"/>
    <s v="Belly"/>
    <s v="Smokin 7s"/>
    <n v="2.9000000000000001E-2"/>
    <n v="31"/>
    <n v="214862"/>
    <n v="98111"/>
    <n v="6262"/>
    <n v="6230.9980000000005"/>
    <s v="None"/>
    <n v="0"/>
    <n v="6262"/>
    <n v="6230.9980000000005"/>
    <s v="B-Reels-1"/>
    <n v="200.99993548387098"/>
    <n v="246.72218727598562"/>
    <n v="7648.3878055555542"/>
  </r>
  <r>
    <x v="29"/>
    <x v="106"/>
    <x v="2"/>
    <x v="7"/>
    <x v="0"/>
    <x v="2"/>
    <s v="No"/>
    <s v="Null"/>
    <n v="3"/>
    <x v="2"/>
    <s v="No"/>
    <s v="Upright"/>
    <s v="Belly"/>
    <s v="Super Sleepy 7's"/>
    <n v="6.5000000000000002E-2"/>
    <n v="20"/>
    <n v="68000"/>
    <n v="137374"/>
    <n v="4494"/>
    <n v="4420"/>
    <s v="None"/>
    <n v="0"/>
    <n v="4494"/>
    <n v="4420"/>
    <s v="A-Reels-0.25"/>
    <n v="221"/>
    <n v="241.9201181818182"/>
    <n v="4838.4023636363636"/>
  </r>
  <r>
    <x v="29"/>
    <x v="107"/>
    <x v="2"/>
    <x v="7"/>
    <x v="4"/>
    <x v="2"/>
    <s v="No"/>
    <s v="Null"/>
    <n v="3"/>
    <x v="2"/>
    <s v="No"/>
    <s v="Upright"/>
    <s v="Belly"/>
    <s v="Super Sleepy 7's"/>
    <n v="0.06"/>
    <n v="20"/>
    <n v="73666.75"/>
    <n v="134551"/>
    <n v="4442"/>
    <n v="4420.0050000000001"/>
    <s v="None"/>
    <n v="0"/>
    <n v="4442"/>
    <n v="4420.0050000000001"/>
    <s v="A-Reels-0.25"/>
    <n v="221.00024999999999"/>
    <n v="241.9201181818182"/>
    <n v="4838.4023636363636"/>
  </r>
  <r>
    <x v="30"/>
    <x v="108"/>
    <x v="2"/>
    <x v="5"/>
    <x v="2"/>
    <x v="1"/>
    <s v="No"/>
    <s v="Null"/>
    <n v="200"/>
    <x v="0"/>
    <s v="No"/>
    <s v="Upright"/>
    <s v="Kyoto"/>
    <s v="Butterfly Temple"/>
    <n v="7.0000000000000007E-2"/>
    <n v="31"/>
    <n v="106285.71"/>
    <n v="94898"/>
    <n v="7688"/>
    <n v="7439.9997000000012"/>
    <s v="None"/>
    <n v="0"/>
    <n v="7688"/>
    <n v="7439.9997000000012"/>
    <s v="A-MLV-0.01"/>
    <n v="239.99999032258069"/>
    <n v="233.09873385944707"/>
    <n v="7226.0607496428593"/>
  </r>
  <r>
    <x v="30"/>
    <x v="109"/>
    <x v="2"/>
    <x v="5"/>
    <x v="0"/>
    <x v="1"/>
    <s v="No"/>
    <s v="Null"/>
    <n v="200"/>
    <x v="0"/>
    <s v="No"/>
    <s v="Upright"/>
    <s v="Kyoto"/>
    <s v="Butterfly Temple"/>
    <n v="7.0000000000000007E-2"/>
    <n v="31"/>
    <n v="94328.57"/>
    <n v="79939"/>
    <n v="6790"/>
    <n v="6602.9999000000007"/>
    <s v="None"/>
    <n v="0"/>
    <n v="6790"/>
    <n v="6602.9999000000007"/>
    <s v="A-MLV-0.01"/>
    <n v="212.99999677419356"/>
    <n v="233.09873385944707"/>
    <n v="7226.0607496428593"/>
  </r>
  <r>
    <x v="30"/>
    <x v="110"/>
    <x v="0"/>
    <x v="3"/>
    <x v="0"/>
    <x v="1"/>
    <s v="No"/>
    <s v="Null"/>
    <n v="200"/>
    <x v="0"/>
    <s v="Stand Alone"/>
    <s v="Upright"/>
    <s v="Kyoto"/>
    <s v="Butterfly Temple"/>
    <n v="7.0000000000000007E-2"/>
    <n v="31"/>
    <n v="93885.71"/>
    <n v="82356"/>
    <n v="6780"/>
    <n v="6571.9997000000012"/>
    <s v="None"/>
    <n v="0"/>
    <n v="6780"/>
    <n v="6571.9997000000012"/>
    <s v="B-MLV-0.01"/>
    <n v="211.99999032258069"/>
    <n v="207.33333201075268"/>
    <n v="6427.3332923333328"/>
  </r>
  <r>
    <x v="31"/>
    <x v="111"/>
    <x v="0"/>
    <x v="8"/>
    <x v="2"/>
    <x v="2"/>
    <s v="No"/>
    <s v="Null"/>
    <n v="3"/>
    <x v="2"/>
    <s v="Stand Alone"/>
    <s v="Upright"/>
    <s v="YGT"/>
    <s v="Circle of Fortune"/>
    <n v="4.8500000000000001E-2"/>
    <n v="10"/>
    <n v="54226.75"/>
    <n v="114766"/>
    <n v="5374"/>
    <n v="2629.9973749999999"/>
    <s v="Coin-In"/>
    <n v="542.26750000000004"/>
    <n v="4831.7325000000001"/>
    <n v="2087.729875"/>
    <s v="B-Reels-0.25"/>
    <n v="208.7729875"/>
    <n v="203.35696385869565"/>
    <n v="2033.5696385869564"/>
  </r>
  <r>
    <x v="32"/>
    <x v="112"/>
    <x v="0"/>
    <x v="8"/>
    <x v="0"/>
    <x v="2"/>
    <s v="No"/>
    <s v="Null"/>
    <n v="3"/>
    <x v="2"/>
    <s v="Stand Alone"/>
    <s v="Upright"/>
    <s v="YGT"/>
    <s v="Circle of Dreams"/>
    <n v="4.8500000000000001E-2"/>
    <n v="10"/>
    <n v="40206.25"/>
    <n v="87883"/>
    <n v="1999"/>
    <n v="1950.003125"/>
    <s v="Coin-In"/>
    <n v="402.0625"/>
    <n v="1596.9375"/>
    <n v="1547.940625"/>
    <s v="B-Reels-0.25"/>
    <n v="154.7940625"/>
    <n v="203.35696385869565"/>
    <n v="2033.5696385869564"/>
  </r>
  <r>
    <x v="33"/>
    <x v="113"/>
    <x v="1"/>
    <x v="6"/>
    <x v="1"/>
    <x v="2"/>
    <s v="No"/>
    <s v="Null"/>
    <n v="3"/>
    <x v="2"/>
    <s v="Stand Alone"/>
    <s v="Upright"/>
    <s v="YGT"/>
    <s v="Circle of Cash"/>
    <n v="4.8500000000000001E-2"/>
    <n v="10"/>
    <n v="36082.5"/>
    <n v="104587"/>
    <n v="1838"/>
    <n v="1750.00125"/>
    <s v="Coin-In"/>
    <n v="360.82499999999999"/>
    <n v="1477.175"/>
    <n v="1389.17625"/>
    <s v="C-Reels-0.25"/>
    <n v="138.91762499999999"/>
    <n v="176.99994430970148"/>
    <n v="1769.9994430970148"/>
  </r>
  <r>
    <x v="34"/>
    <x v="114"/>
    <x v="0"/>
    <x v="8"/>
    <x v="3"/>
    <x v="2"/>
    <s v="No"/>
    <s v="Null"/>
    <n v="3"/>
    <x v="2"/>
    <s v="Stand Alone"/>
    <s v="Upright"/>
    <s v="YGT"/>
    <s v="Circle of Winners"/>
    <n v="4.8500000000000001E-2"/>
    <n v="10"/>
    <n v="43711.25"/>
    <n v="105967"/>
    <n v="2194"/>
    <n v="2119.995625"/>
    <s v="Coin-In"/>
    <n v="437.11250000000001"/>
    <n v="1756.8875"/>
    <n v="1682.8831250000001"/>
    <s v="B-Reels-0.25"/>
    <n v="168.28831250000002"/>
    <n v="203.35696385869565"/>
    <n v="2033.5696385869564"/>
  </r>
  <r>
    <x v="31"/>
    <x v="115"/>
    <x v="0"/>
    <x v="8"/>
    <x v="1"/>
    <x v="2"/>
    <s v="No"/>
    <s v="Null"/>
    <n v="3"/>
    <x v="2"/>
    <s v="Stand Alone"/>
    <s v="Upright"/>
    <s v="YGT"/>
    <s v="Circle of Fortune"/>
    <n v="4.8500000000000001E-2"/>
    <n v="10"/>
    <n v="50103"/>
    <n v="92783"/>
    <n v="4892"/>
    <n v="2429.9955"/>
    <s v="Coin-In"/>
    <n v="501.03000000000003"/>
    <n v="4390.97"/>
    <n v="1928.9655"/>
    <s v="B-Reels-0.25"/>
    <n v="192.89654999999999"/>
    <n v="203.35696385869565"/>
    <n v="2033.5696385869564"/>
  </r>
  <r>
    <x v="32"/>
    <x v="116"/>
    <x v="0"/>
    <x v="8"/>
    <x v="4"/>
    <x v="2"/>
    <s v="No"/>
    <s v="Null"/>
    <n v="3"/>
    <x v="2"/>
    <s v="Stand Alone"/>
    <s v="Upright"/>
    <s v="YGT"/>
    <s v="Circle of Dreams"/>
    <n v="4.8500000000000001E-2"/>
    <n v="10"/>
    <n v="41649.5"/>
    <n v="113332"/>
    <n v="2111"/>
    <n v="2020.0007500000002"/>
    <s v="Coin-In"/>
    <n v="416.495"/>
    <n v="1694.5050000000001"/>
    <n v="1603.5057500000003"/>
    <s v="B-Reels-0.25"/>
    <n v="160.35057500000002"/>
    <n v="203.35696385869565"/>
    <n v="2033.5696385869564"/>
  </r>
  <r>
    <x v="33"/>
    <x v="117"/>
    <x v="1"/>
    <x v="6"/>
    <x v="5"/>
    <x v="2"/>
    <s v="No"/>
    <s v="Null"/>
    <n v="3"/>
    <x v="2"/>
    <s v="Stand Alone"/>
    <s v="Upright"/>
    <s v="YGT"/>
    <s v="Circle of Cash"/>
    <n v="4.8500000000000001E-2"/>
    <n v="10"/>
    <n v="36082.5"/>
    <n v="126605"/>
    <n v="1861"/>
    <n v="1750.00125"/>
    <s v="Coin-In"/>
    <n v="360.82499999999999"/>
    <n v="1500.175"/>
    <n v="1389.17625"/>
    <s v="C-Reels-0.25"/>
    <n v="138.91762499999999"/>
    <n v="176.99994430970148"/>
    <n v="1769.9994430970148"/>
  </r>
  <r>
    <x v="34"/>
    <x v="118"/>
    <x v="0"/>
    <x v="8"/>
    <x v="5"/>
    <x v="2"/>
    <s v="No"/>
    <s v="Null"/>
    <n v="3"/>
    <x v="2"/>
    <s v="Stand Alone"/>
    <s v="Upright"/>
    <s v="YGT"/>
    <s v="Circle of Winners"/>
    <n v="4.8500000000000001E-2"/>
    <n v="10"/>
    <n v="51134"/>
    <n v="121748"/>
    <n v="5125"/>
    <n v="2479.9990000000003"/>
    <s v="Coin-In"/>
    <n v="511.34000000000003"/>
    <n v="4613.66"/>
    <n v="1968.6590000000001"/>
    <s v="B-Reels-0.25"/>
    <n v="196.86590000000001"/>
    <n v="203.35696385869565"/>
    <n v="2033.5696385869564"/>
  </r>
  <r>
    <x v="31"/>
    <x v="119"/>
    <x v="1"/>
    <x v="6"/>
    <x v="2"/>
    <x v="2"/>
    <s v="No"/>
    <s v="Null"/>
    <n v="3"/>
    <x v="2"/>
    <s v="Stand Alone"/>
    <s v="Slant"/>
    <s v="YGT"/>
    <s v="Circle of Fortune"/>
    <n v="4.36E-2"/>
    <n v="31"/>
    <n v="157844"/>
    <n v="309498"/>
    <n v="6974"/>
    <n v="6881.9984000000004"/>
    <s v="None"/>
    <n v="1578.44"/>
    <n v="5395.5599999999995"/>
    <n v="5303.5583999999999"/>
    <s v="C-Reels-0.25"/>
    <n v="171.08252903225807"/>
    <n v="176.99994430970148"/>
    <n v="5486.998273600746"/>
  </r>
  <r>
    <x v="32"/>
    <x v="120"/>
    <x v="1"/>
    <x v="6"/>
    <x v="0"/>
    <x v="2"/>
    <s v="No"/>
    <s v="Null"/>
    <n v="3"/>
    <x v="2"/>
    <s v="Stand Alone"/>
    <s v="Slant"/>
    <s v="YGT"/>
    <s v="Circle of Dreams"/>
    <n v="4.36E-2"/>
    <n v="31"/>
    <n v="112339.5"/>
    <n v="325622"/>
    <n v="5143"/>
    <n v="4898.0021999999999"/>
    <s v="Coin-In"/>
    <n v="1123.395"/>
    <n v="4019.605"/>
    <n v="3774.6071999999999"/>
    <s v="C-Reels-0.25"/>
    <n v="121.76152258064516"/>
    <n v="176.99994430970148"/>
    <n v="5486.998273600746"/>
  </r>
  <r>
    <x v="33"/>
    <x v="121"/>
    <x v="1"/>
    <x v="6"/>
    <x v="3"/>
    <x v="2"/>
    <s v="No"/>
    <s v="Null"/>
    <n v="3"/>
    <x v="2"/>
    <s v="Stand Alone"/>
    <s v="Slant"/>
    <s v="YGT"/>
    <s v="Circle of Cash"/>
    <n v="4.36E-2"/>
    <n v="31"/>
    <n v="126559.75"/>
    <n v="312493"/>
    <n v="5720"/>
    <n v="5518.0051000000003"/>
    <s v="Coin-In"/>
    <n v="1265.5975000000001"/>
    <n v="4454.4025000000001"/>
    <n v="4252.4076000000005"/>
    <s v="C-Reels-0.25"/>
    <n v="137.17443870967745"/>
    <n v="176.99994430970148"/>
    <n v="5486.998273600746"/>
  </r>
  <r>
    <x v="34"/>
    <x v="122"/>
    <x v="1"/>
    <x v="6"/>
    <x v="4"/>
    <x v="2"/>
    <s v="No"/>
    <s v="Null"/>
    <n v="3"/>
    <x v="2"/>
    <s v="Stand Alone"/>
    <s v="Slant"/>
    <s v="YGT"/>
    <s v="Circle of Winners"/>
    <n v="4.36E-2"/>
    <n v="31"/>
    <n v="122293.5"/>
    <n v="339704"/>
    <n v="5581"/>
    <n v="5331.9966000000004"/>
    <s v="Coin-In"/>
    <n v="1222.9349999999999"/>
    <n v="4358.0650000000005"/>
    <n v="4109.0616000000009"/>
    <s v="C-Reels-0.25"/>
    <n v="132.55037419354841"/>
    <n v="176.99994430970148"/>
    <n v="5486.998273600746"/>
  </r>
  <r>
    <x v="35"/>
    <x v="123"/>
    <x v="2"/>
    <x v="5"/>
    <x v="3"/>
    <x v="1"/>
    <s v="No"/>
    <s v="Null"/>
    <n v="200"/>
    <x v="0"/>
    <s v="No"/>
    <s v="Upright"/>
    <s v="Kyoto"/>
    <s v="Crouching Tiger"/>
    <n v="7.0000000000000007E-2"/>
    <n v="31"/>
    <n v="95214.29"/>
    <n v="68010"/>
    <n v="6732"/>
    <n v="6665.0003000000006"/>
    <s v="None"/>
    <n v="0"/>
    <n v="6732"/>
    <n v="6665.0003000000006"/>
    <s v="A-MLV-0.01"/>
    <n v="215.00000967741937"/>
    <n v="233.09873385944707"/>
    <n v="7226.0607496428593"/>
  </r>
  <r>
    <x v="35"/>
    <x v="124"/>
    <x v="2"/>
    <x v="5"/>
    <x v="1"/>
    <x v="1"/>
    <s v="No"/>
    <s v="Null"/>
    <n v="200"/>
    <x v="0"/>
    <s v="No"/>
    <s v="Upright"/>
    <s v="Kyoto"/>
    <s v="Crouching Tiger"/>
    <n v="7.0000000000000007E-2"/>
    <n v="31"/>
    <n v="111157.14"/>
    <n v="80549"/>
    <n v="7872"/>
    <n v="7780.9998000000005"/>
    <s v="None"/>
    <n v="0"/>
    <n v="7872"/>
    <n v="7780.9998000000005"/>
    <s v="A-MLV-0.01"/>
    <n v="250.99999354838712"/>
    <n v="233.09873385944707"/>
    <n v="7226.0607496428593"/>
  </r>
  <r>
    <x v="35"/>
    <x v="125"/>
    <x v="0"/>
    <x v="3"/>
    <x v="1"/>
    <x v="1"/>
    <s v="No"/>
    <s v="Null"/>
    <n v="200"/>
    <x v="0"/>
    <s v="Stand Alone"/>
    <s v="Upright"/>
    <s v="Kyoto"/>
    <s v="Crouching Tiger"/>
    <n v="7.0000000000000007E-2"/>
    <n v="31"/>
    <n v="99642.86"/>
    <n v="90584"/>
    <n v="7219"/>
    <n v="6975.0002000000004"/>
    <s v="None"/>
    <n v="0"/>
    <n v="7219"/>
    <n v="6975.0002000000004"/>
    <s v="B-MLV-0.01"/>
    <n v="225.0000064516129"/>
    <n v="207.33333201075268"/>
    <n v="6427.3332923333328"/>
  </r>
  <r>
    <x v="36"/>
    <x v="126"/>
    <x v="2"/>
    <x v="5"/>
    <x v="4"/>
    <x v="1"/>
    <s v="No"/>
    <s v="Null"/>
    <n v="200"/>
    <x v="0"/>
    <s v="No"/>
    <s v="Upright"/>
    <s v="Kyoto"/>
    <s v="Hidden Dragon"/>
    <n v="7.0000000000000007E-2"/>
    <n v="31"/>
    <n v="109385.71"/>
    <n v="79265"/>
    <n v="7746"/>
    <n v="7656.9997000000012"/>
    <s v="None"/>
    <n v="0"/>
    <n v="7746"/>
    <n v="7656.9997000000012"/>
    <s v="A-MLV-0.01"/>
    <n v="246.99999032258069"/>
    <n v="233.09873385944707"/>
    <n v="7226.0607496428593"/>
  </r>
  <r>
    <x v="36"/>
    <x v="127"/>
    <x v="2"/>
    <x v="5"/>
    <x v="5"/>
    <x v="1"/>
    <s v="No"/>
    <s v="Null"/>
    <n v="200"/>
    <x v="0"/>
    <s v="No"/>
    <s v="Upright"/>
    <s v="Kyoto"/>
    <s v="Hidden Dragon"/>
    <n v="7.0000000000000007E-2"/>
    <n v="31"/>
    <n v="94771.43"/>
    <n v="80315"/>
    <n v="6822"/>
    <n v="6634.0001000000002"/>
    <s v="None"/>
    <n v="0"/>
    <n v="6822"/>
    <n v="6634.0001000000002"/>
    <s v="A-MLV-0.01"/>
    <n v="214.00000322580647"/>
    <n v="233.09873385944707"/>
    <n v="7226.0607496428593"/>
  </r>
  <r>
    <x v="36"/>
    <x v="128"/>
    <x v="2"/>
    <x v="5"/>
    <x v="6"/>
    <x v="1"/>
    <s v="No"/>
    <s v="Null"/>
    <n v="200"/>
    <x v="0"/>
    <s v="No"/>
    <s v="Upright"/>
    <s v="Kyoto"/>
    <s v="Hidden Dragon"/>
    <n v="7.0000000000000007E-2"/>
    <n v="31"/>
    <n v="94328.57"/>
    <n v="70394"/>
    <n v="6702"/>
    <n v="6602.9999000000007"/>
    <s v="None"/>
    <n v="0"/>
    <n v="6702"/>
    <n v="6602.9999000000007"/>
    <s v="A-MLV-0.01"/>
    <n v="212.99999677419356"/>
    <n v="233.09873385944707"/>
    <n v="7226.0607496428593"/>
  </r>
  <r>
    <x v="36"/>
    <x v="129"/>
    <x v="2"/>
    <x v="5"/>
    <x v="7"/>
    <x v="1"/>
    <s v="No"/>
    <s v="Null"/>
    <n v="200"/>
    <x v="0"/>
    <s v="No"/>
    <s v="Upright"/>
    <s v="Kyoto"/>
    <s v="Hidden Dragon"/>
    <n v="7.0000000000000007E-2"/>
    <n v="31"/>
    <n v="107614.29"/>
    <n v="77981"/>
    <n v="7621"/>
    <n v="7533.0003000000006"/>
    <s v="None"/>
    <n v="0"/>
    <n v="7621"/>
    <n v="7533.0003000000006"/>
    <s v="A-MLV-0.01"/>
    <n v="243.00000967741937"/>
    <n v="233.09873385944707"/>
    <n v="7226.0607496428593"/>
  </r>
  <r>
    <x v="36"/>
    <x v="130"/>
    <x v="0"/>
    <x v="3"/>
    <x v="2"/>
    <x v="1"/>
    <s v="No"/>
    <s v="Null"/>
    <n v="200"/>
    <x v="0"/>
    <s v="Stand Alone"/>
    <s v="Upright"/>
    <s v="Kyoto"/>
    <s v="Hidden Dragon"/>
    <n v="7.0000000000000007E-2"/>
    <n v="31"/>
    <n v="108942.86"/>
    <n v="89297"/>
    <n v="7817"/>
    <n v="7626.0002000000004"/>
    <s v="None"/>
    <n v="0"/>
    <n v="7817"/>
    <n v="7626.0002000000004"/>
    <s v="B-MLV-0.01"/>
    <n v="246.0000064516129"/>
    <n v="207.33333201075268"/>
    <n v="6427.3332923333328"/>
  </r>
  <r>
    <x v="36"/>
    <x v="131"/>
    <x v="0"/>
    <x v="3"/>
    <x v="4"/>
    <x v="1"/>
    <s v="No"/>
    <s v="Null"/>
    <n v="200"/>
    <x v="0"/>
    <s v="Stand Alone"/>
    <s v="Upright"/>
    <s v="Kyoto"/>
    <s v="Hidden Dragon"/>
    <n v="7.0000000000000007E-2"/>
    <n v="31"/>
    <n v="95214.29"/>
    <n v="86558"/>
    <n v="6898"/>
    <n v="6665.0003000000006"/>
    <s v="None"/>
    <n v="0"/>
    <n v="6898"/>
    <n v="6665.0003000000006"/>
    <s v="B-MLV-0.01"/>
    <n v="215.00000967741937"/>
    <n v="207.33333201075268"/>
    <n v="6427.3332923333328"/>
  </r>
  <r>
    <x v="37"/>
    <x v="132"/>
    <x v="2"/>
    <x v="9"/>
    <x v="2"/>
    <x v="1"/>
    <s v="No"/>
    <s v="Null"/>
    <n v="200"/>
    <x v="0"/>
    <s v="No"/>
    <s v="Upright"/>
    <s v="Kyoto"/>
    <s v="Lotus Blossom"/>
    <n v="7.0000000000000007E-2"/>
    <n v="31"/>
    <n v="107614.29"/>
    <n v="89679"/>
    <n v="7734"/>
    <n v="7533.0003000000006"/>
    <s v="None"/>
    <n v="0"/>
    <n v="7734"/>
    <n v="7533.0003000000006"/>
    <s v="A-MLV-0.01"/>
    <n v="243.00000967741937"/>
    <n v="233.09873385944707"/>
    <n v="7226.0607496428593"/>
  </r>
  <r>
    <x v="37"/>
    <x v="133"/>
    <x v="2"/>
    <x v="9"/>
    <x v="0"/>
    <x v="1"/>
    <s v="No"/>
    <s v="Null"/>
    <n v="200"/>
    <x v="0"/>
    <s v="No"/>
    <s v="Upright"/>
    <s v="Kyoto"/>
    <s v="Lotus Blossom"/>
    <n v="7.0000000000000007E-2"/>
    <n v="31"/>
    <n v="98757.14"/>
    <n v="98757"/>
    <n v="7213"/>
    <n v="6912.9998000000005"/>
    <s v="None"/>
    <n v="0"/>
    <n v="7213"/>
    <n v="6912.9998000000005"/>
    <s v="A-MLV-0.01"/>
    <n v="222.99999354838712"/>
    <n v="233.09873385944707"/>
    <n v="7226.0607496428593"/>
  </r>
  <r>
    <x v="37"/>
    <x v="134"/>
    <x v="0"/>
    <x v="3"/>
    <x v="6"/>
    <x v="1"/>
    <s v="No"/>
    <s v="Null"/>
    <n v="200"/>
    <x v="0"/>
    <s v="Stand Alone"/>
    <s v="Upright"/>
    <s v="Kyoto"/>
    <s v="Lotus Blossom"/>
    <n v="7.0000000000000007E-2"/>
    <n v="31"/>
    <n v="109828.57"/>
    <n v="94680"/>
    <n v="7919"/>
    <n v="7687.9999000000016"/>
    <s v="None"/>
    <n v="0"/>
    <n v="7919"/>
    <n v="7687.9999000000016"/>
    <s v="B-MLV-0.01"/>
    <n v="247.99999677419359"/>
    <n v="207.33333201075268"/>
    <n v="6427.3332923333328"/>
  </r>
  <r>
    <x v="38"/>
    <x v="135"/>
    <x v="2"/>
    <x v="9"/>
    <x v="3"/>
    <x v="1"/>
    <s v="No"/>
    <s v="Null"/>
    <n v="200"/>
    <x v="0"/>
    <s v="No"/>
    <s v="Upright"/>
    <s v="Kyoto"/>
    <s v="Mystic Diamond"/>
    <n v="7.0000000000000007E-2"/>
    <n v="31"/>
    <n v="105400"/>
    <n v="86393"/>
    <n v="7562"/>
    <n v="7378.0000000000009"/>
    <s v="None"/>
    <n v="0"/>
    <n v="7562"/>
    <n v="7378.0000000000009"/>
    <s v="A-MLV-0.01"/>
    <n v="238.00000000000003"/>
    <n v="233.09873385944707"/>
    <n v="7226.0607496428593"/>
  </r>
  <r>
    <x v="38"/>
    <x v="136"/>
    <x v="2"/>
    <x v="9"/>
    <x v="1"/>
    <x v="1"/>
    <s v="No"/>
    <s v="Null"/>
    <n v="200"/>
    <x v="0"/>
    <s v="No"/>
    <s v="Upright"/>
    <s v="Kyoto"/>
    <s v="Mystic Diamond"/>
    <n v="7.0000000000000007E-2"/>
    <n v="31"/>
    <n v="108500"/>
    <n v="108500"/>
    <n v="7924"/>
    <n v="7595.0000000000009"/>
    <s v="None"/>
    <n v="0"/>
    <n v="7924"/>
    <n v="7595.0000000000009"/>
    <s v="A-MLV-0.01"/>
    <n v="245.00000000000003"/>
    <n v="233.09873385944707"/>
    <n v="7226.0607496428593"/>
  </r>
  <r>
    <x v="38"/>
    <x v="137"/>
    <x v="0"/>
    <x v="3"/>
    <x v="3"/>
    <x v="1"/>
    <s v="No"/>
    <s v="Null"/>
    <n v="200"/>
    <x v="0"/>
    <s v="Stand Alone"/>
    <s v="Upright"/>
    <s v="Kyoto"/>
    <s v="Mystic Diamond"/>
    <n v="7.0000000000000007E-2"/>
    <n v="31"/>
    <n v="93885.71"/>
    <n v="88571"/>
    <n v="6824"/>
    <n v="6571.9997000000012"/>
    <s v="None"/>
    <n v="0"/>
    <n v="6824"/>
    <n v="6571.9997000000012"/>
    <s v="B-MLV-0.01"/>
    <n v="211.99999032258069"/>
    <n v="207.33333201075268"/>
    <n v="6427.3332923333328"/>
  </r>
  <r>
    <x v="39"/>
    <x v="138"/>
    <x v="1"/>
    <x v="8"/>
    <x v="2"/>
    <x v="0"/>
    <s v="No"/>
    <s v="Null"/>
    <n v="90"/>
    <x v="0"/>
    <s v="No"/>
    <s v="Slant"/>
    <s v="Kyoto"/>
    <s v="Ring of Fire"/>
    <n v="4.36E-2"/>
    <n v="31"/>
    <n v="126559.65"/>
    <n v="38448"/>
    <n v="5544"/>
    <n v="5518.0007399999995"/>
    <s v="None"/>
    <n v="0"/>
    <n v="5544"/>
    <n v="5518.0007399999995"/>
    <s v="C-MLV-0.05"/>
    <n v="178.00002387096774"/>
    <n v="189.44888490449438"/>
    <n v="5872.9154320393254"/>
  </r>
  <r>
    <x v="39"/>
    <x v="139"/>
    <x v="1"/>
    <x v="8"/>
    <x v="0"/>
    <x v="0"/>
    <s v="No"/>
    <s v="Null"/>
    <n v="90"/>
    <x v="0"/>
    <s v="No"/>
    <s v="Slant"/>
    <s v="Kyoto"/>
    <s v="Ring of Fire"/>
    <n v="5.3600000000000002E-2"/>
    <n v="31"/>
    <n v="87910.45"/>
    <n v="28170"/>
    <n v="4764"/>
    <n v="4712.0001199999997"/>
    <s v="None"/>
    <n v="0"/>
    <n v="4764"/>
    <n v="4712.0001199999997"/>
    <s v="C-MLV-0.05"/>
    <n v="152.00000387096773"/>
    <n v="189.44888490449438"/>
    <n v="5872.9154320393254"/>
  </r>
  <r>
    <x v="39"/>
    <x v="140"/>
    <x v="1"/>
    <x v="8"/>
    <x v="3"/>
    <x v="0"/>
    <s v="No"/>
    <s v="Null"/>
    <n v="90"/>
    <x v="0"/>
    <s v="No"/>
    <s v="Slant"/>
    <s v="Kyoto"/>
    <s v="Ring of Fire"/>
    <n v="4.36E-2"/>
    <n v="31"/>
    <n v="127981.65"/>
    <n v="39391"/>
    <n v="5615"/>
    <n v="5579.9999399999997"/>
    <s v="None"/>
    <n v="0"/>
    <n v="5615"/>
    <n v="5579.9999399999997"/>
    <s v="C-MLV-0.05"/>
    <n v="179.99999806451612"/>
    <n v="189.44888490449438"/>
    <n v="5872.9154320393254"/>
  </r>
  <r>
    <x v="39"/>
    <x v="141"/>
    <x v="1"/>
    <x v="8"/>
    <x v="1"/>
    <x v="0"/>
    <s v="No"/>
    <s v="Null"/>
    <n v="90"/>
    <x v="0"/>
    <s v="No"/>
    <s v="Slant"/>
    <s v="Kyoto"/>
    <s v="Ring of Fire"/>
    <n v="5.3600000000000002E-2"/>
    <n v="31"/>
    <n v="102947.75"/>
    <n v="33446"/>
    <n v="5588"/>
    <n v="5517.9994000000006"/>
    <s v="None"/>
    <n v="0"/>
    <n v="5588"/>
    <n v="5517.9994000000006"/>
    <s v="C-MLV-0.05"/>
    <n v="177.99998064516132"/>
    <n v="189.44888490449438"/>
    <n v="5872.9154320393254"/>
  </r>
  <r>
    <x v="39"/>
    <x v="142"/>
    <x v="1"/>
    <x v="8"/>
    <x v="4"/>
    <x v="0"/>
    <s v="No"/>
    <s v="Null"/>
    <n v="90"/>
    <x v="0"/>
    <s v="No"/>
    <s v="Slant"/>
    <s v="Kyoto"/>
    <s v="Ring of Fire"/>
    <n v="4.36E-2"/>
    <n v="31"/>
    <n v="113761.45"/>
    <n v="53222"/>
    <n v="5196"/>
    <n v="4959.9992199999997"/>
    <s v="None"/>
    <n v="0"/>
    <n v="5196"/>
    <n v="4959.9992199999997"/>
    <s v="C-MLV-0.05"/>
    <n v="159.99997483870968"/>
    <n v="189.44888490449438"/>
    <n v="5872.9154320393254"/>
  </r>
  <r>
    <x v="39"/>
    <x v="143"/>
    <x v="1"/>
    <x v="8"/>
    <x v="5"/>
    <x v="0"/>
    <s v="No"/>
    <s v="Null"/>
    <n v="90"/>
    <x v="0"/>
    <s v="No"/>
    <s v="Slant"/>
    <s v="Kyoto"/>
    <s v="Ring of Fire"/>
    <n v="5.3600000000000002E-2"/>
    <n v="31"/>
    <n v="101791.05"/>
    <n v="29763"/>
    <n v="5456"/>
    <n v="5456.0002800000002"/>
    <s v="None"/>
    <n v="0"/>
    <n v="5456"/>
    <n v="5456.0002800000002"/>
    <s v="C-MLV-0.05"/>
    <n v="176.00000903225808"/>
    <n v="189.44888490449438"/>
    <n v="5872.9154320393254"/>
  </r>
  <r>
    <x v="40"/>
    <x v="144"/>
    <x v="2"/>
    <x v="9"/>
    <x v="4"/>
    <x v="1"/>
    <s v="No"/>
    <s v="Null"/>
    <n v="200"/>
    <x v="0"/>
    <s v="No"/>
    <s v="Upright"/>
    <s v="Kyoto"/>
    <s v="Sushi Fever"/>
    <n v="7.0000000000000007E-2"/>
    <n v="31"/>
    <n v="89900"/>
    <n v="68106"/>
    <n v="6398"/>
    <n v="6293.0000000000009"/>
    <s v="None"/>
    <n v="0"/>
    <n v="6398"/>
    <n v="6293.0000000000009"/>
    <s v="A-MLV-0.01"/>
    <n v="203.00000000000003"/>
    <n v="233.09873385944707"/>
    <n v="7226.0607496428593"/>
  </r>
  <r>
    <x v="40"/>
    <x v="145"/>
    <x v="2"/>
    <x v="9"/>
    <x v="5"/>
    <x v="1"/>
    <s v="No"/>
    <s v="Null"/>
    <n v="200"/>
    <x v="0"/>
    <s v="No"/>
    <s v="Upright"/>
    <s v="Kyoto"/>
    <s v="Sushi Fever"/>
    <n v="7.0000000000000007E-2"/>
    <n v="31"/>
    <n v="102742.86"/>
    <n v="87070"/>
    <n v="7396"/>
    <n v="7192.0002000000004"/>
    <s v="None"/>
    <n v="0"/>
    <n v="7396"/>
    <n v="7192.0002000000004"/>
    <s v="A-MLV-0.01"/>
    <n v="232.0000064516129"/>
    <n v="233.09873385944707"/>
    <n v="7226.0607496428593"/>
  </r>
  <r>
    <x v="40"/>
    <x v="146"/>
    <x v="0"/>
    <x v="3"/>
    <x v="5"/>
    <x v="1"/>
    <s v="No"/>
    <s v="Null"/>
    <n v="200"/>
    <x v="0"/>
    <s v="Stand Alone"/>
    <s v="Upright"/>
    <s v="Kyoto"/>
    <s v="Sushi Fever"/>
    <n v="7.0000000000000007E-2"/>
    <n v="31"/>
    <n v="91671.43"/>
    <n v="80414"/>
    <n v="6620"/>
    <n v="6417.0001000000002"/>
    <s v="None"/>
    <n v="0"/>
    <n v="6620"/>
    <n v="6417.0001000000002"/>
    <s v="B-MLV-0.01"/>
    <n v="207.00000322580647"/>
    <n v="207.33333201075268"/>
    <n v="6427.3332923333328"/>
  </r>
  <r>
    <x v="41"/>
    <x v="147"/>
    <x v="2"/>
    <x v="1"/>
    <x v="2"/>
    <x v="1"/>
    <s v="No"/>
    <s v="Null"/>
    <n v="250"/>
    <x v="1"/>
    <s v="No"/>
    <s v="Upright"/>
    <s v="YGT"/>
    <s v="Fifty Hand Poker"/>
    <n v="2.5000000000000001E-2"/>
    <n v="31"/>
    <n v="162440"/>
    <n v="196897"/>
    <n v="4352"/>
    <n v="4061"/>
    <s v="Daily"/>
    <n v="465"/>
    <n v="3887"/>
    <n v="3596"/>
    <s v="A-Poker-0.01"/>
    <n v="116"/>
    <n v="99.8"/>
    <n v="3093.7999999999997"/>
  </r>
  <r>
    <x v="41"/>
    <x v="148"/>
    <x v="2"/>
    <x v="1"/>
    <x v="0"/>
    <x v="1"/>
    <s v="No"/>
    <s v="Null"/>
    <n v="250"/>
    <x v="1"/>
    <s v="No"/>
    <s v="Upright"/>
    <s v="YGT"/>
    <s v="Fifty Hand Poker"/>
    <n v="2.5000000000000001E-2"/>
    <n v="31"/>
    <n v="121520"/>
    <n v="88378"/>
    <n v="3144"/>
    <n v="3038"/>
    <s v="Daily"/>
    <n v="465"/>
    <n v="2679"/>
    <n v="2573"/>
    <s v="A-Poker-0.01"/>
    <n v="83"/>
    <n v="99.8"/>
    <n v="3093.7999999999997"/>
  </r>
  <r>
    <x v="41"/>
    <x v="149"/>
    <x v="2"/>
    <x v="1"/>
    <x v="3"/>
    <x v="1"/>
    <s v="No"/>
    <s v="Null"/>
    <n v="250"/>
    <x v="1"/>
    <s v="No"/>
    <s v="Upright"/>
    <s v="YGT"/>
    <s v="Fifty Hand Poker"/>
    <n v="2.5000000000000001E-2"/>
    <n v="31"/>
    <n v="128960"/>
    <n v="161200"/>
    <n v="3460"/>
    <n v="3224"/>
    <s v="Daily"/>
    <n v="465"/>
    <n v="2995"/>
    <n v="2759"/>
    <s v="A-Poker-0.01"/>
    <n v="89"/>
    <n v="99.8"/>
    <n v="3093.7999999999997"/>
  </r>
  <r>
    <x v="41"/>
    <x v="150"/>
    <x v="2"/>
    <x v="1"/>
    <x v="1"/>
    <x v="1"/>
    <s v="No"/>
    <s v="Null"/>
    <n v="250"/>
    <x v="1"/>
    <s v="No"/>
    <s v="Upright"/>
    <s v="YGT"/>
    <s v="Fifty Hand Poker"/>
    <n v="2.5000000000000001E-2"/>
    <n v="31"/>
    <n v="135160"/>
    <n v="128724"/>
    <n v="3570"/>
    <n v="3379"/>
    <s v="Daily"/>
    <n v="465"/>
    <n v="3105"/>
    <n v="2914"/>
    <s v="A-Poker-0.01"/>
    <n v="94"/>
    <n v="99.8"/>
    <n v="3093.7999999999997"/>
  </r>
  <r>
    <x v="41"/>
    <x v="151"/>
    <x v="2"/>
    <x v="1"/>
    <x v="4"/>
    <x v="1"/>
    <s v="No"/>
    <s v="Null"/>
    <n v="250"/>
    <x v="1"/>
    <s v="No"/>
    <s v="Upright"/>
    <s v="YGT"/>
    <s v="Fifty Hand Poker"/>
    <n v="2.5000000000000001E-2"/>
    <n v="31"/>
    <n v="163680"/>
    <n v="218240"/>
    <n v="4406"/>
    <n v="4092"/>
    <s v="Daily"/>
    <n v="465"/>
    <n v="3941"/>
    <n v="3627"/>
    <s v="A-Poker-0.01"/>
    <n v="117"/>
    <n v="99.8"/>
    <n v="3093.7999999999997"/>
  </r>
  <r>
    <x v="42"/>
    <x v="152"/>
    <x v="2"/>
    <x v="0"/>
    <x v="1"/>
    <x v="0"/>
    <s v="No"/>
    <s v="Null"/>
    <n v="75"/>
    <x v="0"/>
    <s v="No"/>
    <s v="Upright"/>
    <s v="YGT"/>
    <s v="Pawn Shop"/>
    <n v="5.9400000000000001E-2"/>
    <n v="31"/>
    <n v="114814.8"/>
    <n v="47840"/>
    <n v="6956"/>
    <n v="6819.9991200000004"/>
    <s v="None"/>
    <n v="0"/>
    <n v="6956"/>
    <n v="6819.9991200000004"/>
    <s v="A-MLV-0.05"/>
    <n v="219.99997161290324"/>
    <n v="218.63273690322583"/>
    <n v="6777.6148440000006"/>
  </r>
  <r>
    <x v="42"/>
    <x v="153"/>
    <x v="2"/>
    <x v="8"/>
    <x v="3"/>
    <x v="0"/>
    <s v="No"/>
    <s v="Null"/>
    <n v="75"/>
    <x v="0"/>
    <s v="No"/>
    <s v="Upright"/>
    <s v="YGT"/>
    <s v="Pawn Shop"/>
    <n v="5.9400000000000001E-2"/>
    <n v="31"/>
    <n v="108552.2"/>
    <n v="42321"/>
    <n v="6530"/>
    <n v="6448.0006800000001"/>
    <s v="None"/>
    <n v="0"/>
    <n v="6530"/>
    <n v="6448.0006800000001"/>
    <s v="A-MLV-0.05"/>
    <n v="208.00002193548389"/>
    <n v="218.63273690322583"/>
    <n v="6777.6148440000006"/>
  </r>
  <r>
    <x v="42"/>
    <x v="154"/>
    <x v="2"/>
    <x v="8"/>
    <x v="4"/>
    <x v="0"/>
    <s v="No"/>
    <s v="Null"/>
    <n v="75"/>
    <x v="0"/>
    <s v="No"/>
    <s v="Upright"/>
    <s v="YGT"/>
    <s v="Pawn Shop"/>
    <n v="5.9400000000000001E-2"/>
    <n v="31"/>
    <n v="110117.85"/>
    <n v="45456"/>
    <n v="6665"/>
    <n v="6541.0002900000009"/>
    <s v="None"/>
    <n v="0"/>
    <n v="6665"/>
    <n v="6541.0002900000009"/>
    <s v="A-MLV-0.05"/>
    <n v="211.00000935483874"/>
    <n v="218.63273690322583"/>
    <n v="6777.6148440000006"/>
  </r>
  <r>
    <x v="42"/>
    <x v="155"/>
    <x v="2"/>
    <x v="0"/>
    <x v="2"/>
    <x v="0"/>
    <s v="No"/>
    <s v="Null"/>
    <n v="75"/>
    <x v="0"/>
    <s v="No"/>
    <s v="Upright"/>
    <s v="YGT"/>
    <s v="Pawn Shop"/>
    <n v="5.9400000000000001E-2"/>
    <n v="31"/>
    <n v="113249.15"/>
    <n v="50333"/>
    <n v="6906"/>
    <n v="6726.9995099999996"/>
    <s v="None"/>
    <n v="0"/>
    <n v="6906"/>
    <n v="6726.9995099999996"/>
    <s v="A-MLV-0.05"/>
    <n v="216.99998419354839"/>
    <n v="218.63273690322583"/>
    <n v="6777.6148440000006"/>
  </r>
  <r>
    <x v="43"/>
    <x v="156"/>
    <x v="2"/>
    <x v="0"/>
    <x v="0"/>
    <x v="0"/>
    <s v="No"/>
    <s v="Null"/>
    <n v="75"/>
    <x v="0"/>
    <s v="No"/>
    <s v="Upright"/>
    <s v="YGT"/>
    <s v="Hollywood"/>
    <n v="5.9400000000000001E-2"/>
    <n v="31"/>
    <n v="116902.35"/>
    <n v="61125"/>
    <n v="7233"/>
    <n v="6943.9995900000004"/>
    <s v="None"/>
    <n v="0"/>
    <n v="7233"/>
    <n v="6943.9995900000004"/>
    <s v="A-MLV-0.05"/>
    <n v="223.99998677419356"/>
    <n v="218.63273690322583"/>
    <n v="6777.6148440000006"/>
  </r>
  <r>
    <x v="43"/>
    <x v="157"/>
    <x v="2"/>
    <x v="0"/>
    <x v="3"/>
    <x v="0"/>
    <s v="No"/>
    <s v="Null"/>
    <n v="75"/>
    <x v="0"/>
    <s v="No"/>
    <s v="Upright"/>
    <s v="YGT"/>
    <s v="Hollywood"/>
    <n v="5.9400000000000001E-2"/>
    <n v="31"/>
    <n v="115858.6"/>
    <n v="73561"/>
    <n v="7272"/>
    <n v="6882.0008400000006"/>
    <s v="None"/>
    <n v="0"/>
    <n v="7272"/>
    <n v="6882.0008400000006"/>
    <s v="A-MLV-0.05"/>
    <n v="222.0000270967742"/>
    <n v="218.63273690322583"/>
    <n v="6777.6148440000006"/>
  </r>
  <r>
    <x v="44"/>
    <x v="158"/>
    <x v="2"/>
    <x v="8"/>
    <x v="5"/>
    <x v="0"/>
    <s v="No"/>
    <s v="Null"/>
    <n v="75"/>
    <x v="0"/>
    <s v="No"/>
    <s v="Upright"/>
    <s v="YGT"/>
    <s v="Cool Cats"/>
    <n v="5.9400000000000001E-2"/>
    <n v="31"/>
    <n v="123643.1"/>
    <n v="77869"/>
    <n v="7698"/>
    <n v="7344.4001400000006"/>
    <s v="None"/>
    <n v="0"/>
    <n v="7698"/>
    <n v="7344.4001400000006"/>
    <s v="A-MLV-0.05"/>
    <n v="236.91613354838711"/>
    <n v="218.63273690322583"/>
    <n v="6777.6148440000006"/>
  </r>
  <r>
    <x v="44"/>
    <x v="159"/>
    <x v="2"/>
    <x v="8"/>
    <x v="2"/>
    <x v="0"/>
    <s v="No"/>
    <s v="Null"/>
    <n v="75"/>
    <x v="0"/>
    <s v="No"/>
    <s v="Upright"/>
    <s v="YGT"/>
    <s v="Cool Cats"/>
    <n v="5.9400000000000001E-2"/>
    <n v="31"/>
    <n v="125989"/>
    <n v="47715"/>
    <n v="7180"/>
    <n v="7483.7466000000004"/>
    <s v="None"/>
    <n v="0"/>
    <n v="7180"/>
    <n v="7483.7466000000004"/>
    <s v="A-MLV-0.05"/>
    <n v="241.41118064516129"/>
    <n v="218.63273690322583"/>
    <n v="6777.6148440000006"/>
  </r>
  <r>
    <x v="45"/>
    <x v="160"/>
    <x v="0"/>
    <x v="4"/>
    <x v="2"/>
    <x v="1"/>
    <s v="No"/>
    <s v="Null"/>
    <n v="300"/>
    <x v="0"/>
    <s v="Stand Alone"/>
    <s v="Upright"/>
    <s v="YGT"/>
    <s v="Big Doggies"/>
    <n v="8.1900000000000001E-2"/>
    <n v="31"/>
    <n v="71916.97"/>
    <n v="36880"/>
    <n v="5998"/>
    <n v="5889.9998430000005"/>
    <s v="None"/>
    <n v="0"/>
    <n v="5998"/>
    <n v="5889.9998430000005"/>
    <s v="B-MLV-0.01"/>
    <n v="189.9999949354839"/>
    <n v="207.33333201075268"/>
    <n v="6427.3332923333328"/>
  </r>
  <r>
    <x v="45"/>
    <x v="161"/>
    <x v="0"/>
    <x v="4"/>
    <x v="4"/>
    <x v="1"/>
    <s v="No"/>
    <s v="Null"/>
    <n v="300"/>
    <x v="0"/>
    <s v="Stand Alone"/>
    <s v="Upright"/>
    <s v="YGT"/>
    <s v="Big Doggies"/>
    <n v="8.1900000000000001E-2"/>
    <n v="31"/>
    <n v="64725.27"/>
    <n v="37851"/>
    <n v="5469"/>
    <n v="5300.999613"/>
    <s v="None"/>
    <n v="0"/>
    <n v="5469"/>
    <n v="5300.999613"/>
    <s v="B-MLV-0.01"/>
    <n v="170.99998751612904"/>
    <n v="207.33333201075268"/>
    <n v="6427.3332923333328"/>
  </r>
  <r>
    <x v="45"/>
    <x v="162"/>
    <x v="0"/>
    <x v="4"/>
    <x v="8"/>
    <x v="1"/>
    <s v="No"/>
    <s v="Null"/>
    <n v="300"/>
    <x v="0"/>
    <s v="Stand Alone"/>
    <s v="Upright"/>
    <s v="YGT"/>
    <s v="Big Doggies"/>
    <n v="8.1900000000000001E-2"/>
    <n v="31"/>
    <n v="67374.850000000006"/>
    <n v="40104"/>
    <n v="5702"/>
    <n v="5518.0002150000009"/>
    <s v="None"/>
    <n v="0"/>
    <n v="5702"/>
    <n v="5518.0002150000009"/>
    <s v="B-MLV-0.01"/>
    <n v="178.0000069354839"/>
    <n v="207.33333201075268"/>
    <n v="6427.3332923333328"/>
  </r>
  <r>
    <x v="46"/>
    <x v="163"/>
    <x v="0"/>
    <x v="6"/>
    <x v="2"/>
    <x v="2"/>
    <s v="No"/>
    <s v="Null"/>
    <n v="4"/>
    <x v="2"/>
    <s v="No"/>
    <s v="Upright"/>
    <s v="YGT"/>
    <s v="Darling Diva"/>
    <n v="5.2400000000000002E-2"/>
    <n v="31"/>
    <n v="126011.5"/>
    <n v="242330"/>
    <n v="6867"/>
    <n v="6603.0026000000007"/>
    <s v="None"/>
    <n v="0"/>
    <n v="6867"/>
    <n v="6603.0026000000007"/>
    <s v="B-Reels-0.25"/>
    <n v="213.00008387096776"/>
    <n v="203.35696385869565"/>
    <n v="6304.0658796195648"/>
  </r>
  <r>
    <x v="46"/>
    <x v="164"/>
    <x v="0"/>
    <x v="6"/>
    <x v="0"/>
    <x v="2"/>
    <s v="No"/>
    <s v="Null"/>
    <n v="4"/>
    <x v="2"/>
    <s v="No"/>
    <s v="Upright"/>
    <s v="YGT"/>
    <s v="Darling Diva"/>
    <n v="6.7900000000000002E-2"/>
    <n v="31"/>
    <n v="98159"/>
    <n v="144351"/>
    <n v="6754"/>
    <n v="6664.9961000000003"/>
    <s v="None"/>
    <n v="0"/>
    <n v="6754"/>
    <n v="6664.9961000000003"/>
    <s v="B-Reels-0.25"/>
    <n v="214.99987419354841"/>
    <n v="203.35696385869565"/>
    <n v="6304.0658796195648"/>
  </r>
  <r>
    <x v="46"/>
    <x v="165"/>
    <x v="0"/>
    <x v="6"/>
    <x v="3"/>
    <x v="2"/>
    <s v="No"/>
    <s v="Null"/>
    <n v="4"/>
    <x v="2"/>
    <s v="No"/>
    <s v="Upright"/>
    <s v="YGT"/>
    <s v="Darling Diva"/>
    <n v="5.2400000000000002E-2"/>
    <n v="31"/>
    <n v="124828.25"/>
    <n v="170998"/>
    <n v="6574"/>
    <n v="6541.0003000000006"/>
    <s v="None"/>
    <n v="0"/>
    <n v="6574"/>
    <n v="6541.0003000000006"/>
    <s v="B-Reels-0.25"/>
    <n v="211.00000967741937"/>
    <n v="203.35696385869565"/>
    <n v="6304.0658796195648"/>
  </r>
  <r>
    <x v="46"/>
    <x v="166"/>
    <x v="0"/>
    <x v="6"/>
    <x v="1"/>
    <x v="2"/>
    <s v="No"/>
    <s v="Null"/>
    <n v="4"/>
    <x v="2"/>
    <s v="No"/>
    <s v="Upright"/>
    <s v="YGT"/>
    <s v="Darling Diva"/>
    <n v="6.7900000000000002E-2"/>
    <n v="31"/>
    <n v="99985.25"/>
    <n v="175413"/>
    <n v="7004"/>
    <n v="6788.9984750000003"/>
    <s v="None"/>
    <n v="0"/>
    <n v="7004"/>
    <n v="6788.9984750000003"/>
    <s v="B-Reels-0.25"/>
    <n v="218.99995080645164"/>
    <n v="203.35696385869565"/>
    <n v="6304.0658796195648"/>
  </r>
  <r>
    <x v="47"/>
    <x v="167"/>
    <x v="0"/>
    <x v="4"/>
    <x v="3"/>
    <x v="1"/>
    <s v="No"/>
    <s v="Null"/>
    <n v="300"/>
    <x v="0"/>
    <s v="Stand Alone"/>
    <s v="Upright"/>
    <s v="YGT"/>
    <s v="Green Mushrooms"/>
    <n v="8.1900000000000001E-2"/>
    <n v="31"/>
    <n v="68888.89"/>
    <n v="35328"/>
    <n v="5745"/>
    <n v="5642.0000909999999"/>
    <s v="None"/>
    <n v="0"/>
    <n v="5745"/>
    <n v="5642.0000909999999"/>
    <s v="B-MLV-0.01"/>
    <n v="182.00000293548388"/>
    <n v="207.33333201075268"/>
    <n v="6427.3332923333328"/>
  </r>
  <r>
    <x v="47"/>
    <x v="168"/>
    <x v="0"/>
    <x v="4"/>
    <x v="6"/>
    <x v="1"/>
    <s v="No"/>
    <s v="Null"/>
    <n v="300"/>
    <x v="0"/>
    <s v="Stand Alone"/>
    <s v="Upright"/>
    <s v="YGT"/>
    <s v="Green Mushrooms"/>
    <n v="8.1900000000000001E-2"/>
    <n v="31"/>
    <n v="69645.91"/>
    <n v="34650"/>
    <n v="5790"/>
    <n v="5704.0000290000007"/>
    <s v="None"/>
    <n v="0"/>
    <n v="5790"/>
    <n v="5704.0000290000007"/>
    <s v="B-MLV-0.01"/>
    <n v="184.00000093548388"/>
    <n v="207.33333201075268"/>
    <n v="6427.3332923333328"/>
  </r>
  <r>
    <x v="47"/>
    <x v="169"/>
    <x v="0"/>
    <x v="4"/>
    <x v="13"/>
    <x v="1"/>
    <s v="No"/>
    <s v="Null"/>
    <n v="300"/>
    <x v="0"/>
    <s v="Stand Alone"/>
    <s v="Upright"/>
    <s v="YGT"/>
    <s v="Green Mushrooms"/>
    <n v="8.1900000000000001E-2"/>
    <n v="31"/>
    <n v="79487.179999999993"/>
    <n v="42735"/>
    <n v="6662"/>
    <n v="6510.0000419999997"/>
    <s v="None"/>
    <n v="0"/>
    <n v="6662"/>
    <n v="6510.0000419999997"/>
    <s v="B-MLV-0.01"/>
    <n v="210.0000013548387"/>
    <n v="207.33333201075268"/>
    <n v="6427.3332923333328"/>
  </r>
  <r>
    <x v="42"/>
    <x v="170"/>
    <x v="2"/>
    <x v="8"/>
    <x v="0"/>
    <x v="0"/>
    <s v="No"/>
    <s v="Null"/>
    <n v="75"/>
    <x v="0"/>
    <s v="No"/>
    <s v="Upright"/>
    <s v="YGT"/>
    <s v="Pawn Shop"/>
    <n v="5.9400000000000001E-2"/>
    <n v="31"/>
    <n v="105420.9"/>
    <n v="42887"/>
    <n v="6371"/>
    <n v="6262.0014599999995"/>
    <s v="None"/>
    <n v="0"/>
    <n v="6371"/>
    <n v="6262.0014599999995"/>
    <s v="A-MLV-0.05"/>
    <n v="202.00004709677418"/>
    <n v="218.63273690322583"/>
    <n v="6777.6148440000006"/>
  </r>
  <r>
    <x v="42"/>
    <x v="171"/>
    <x v="2"/>
    <x v="8"/>
    <x v="1"/>
    <x v="0"/>
    <s v="No"/>
    <s v="Null"/>
    <n v="75"/>
    <x v="0"/>
    <s v="No"/>
    <s v="Upright"/>
    <s v="YGT"/>
    <s v="Pawn Shop"/>
    <n v="5.9400000000000001E-2"/>
    <n v="31"/>
    <n v="106464.65"/>
    <n v="37356"/>
    <n v="6324"/>
    <n v="6324.0002100000002"/>
    <s v="None"/>
    <n v="0"/>
    <n v="6324"/>
    <n v="6324.0002100000002"/>
    <s v="A-MLV-0.05"/>
    <n v="204.00000677419357"/>
    <n v="218.63273690322583"/>
    <n v="6777.6148440000006"/>
  </r>
  <r>
    <x v="44"/>
    <x v="172"/>
    <x v="1"/>
    <x v="0"/>
    <x v="4"/>
    <x v="0"/>
    <s v="No"/>
    <s v="Null"/>
    <n v="75"/>
    <x v="0"/>
    <s v="No"/>
    <s v="Upright"/>
    <s v="YGT"/>
    <s v="Cool Cats"/>
    <n v="5.9400000000000001E-2"/>
    <n v="15"/>
    <n v="53852.49"/>
    <n v="18600.484261501209"/>
    <n v="3217.4334140435835"/>
    <n v="3198.8379059999997"/>
    <s v="None"/>
    <n v="0"/>
    <n v="3217.4334140435835"/>
    <n v="3198.8379059999997"/>
    <s v="C-MLV-0.05"/>
    <n v="213.25586039999999"/>
    <n v="189.44888490449438"/>
    <n v="2841.7332735674158"/>
  </r>
  <r>
    <x v="44"/>
    <x v="173"/>
    <x v="1"/>
    <x v="0"/>
    <x v="5"/>
    <x v="0"/>
    <s v="No"/>
    <s v="Null"/>
    <n v="75"/>
    <x v="0"/>
    <s v="No"/>
    <s v="Upright"/>
    <s v="YGT"/>
    <s v="Cool Cats"/>
    <n v="5.9400000000000001E-2"/>
    <n v="31"/>
    <n v="110074.05"/>
    <n v="37338"/>
    <n v="6458"/>
    <n v="6538.3985700000003"/>
    <s v="None"/>
    <n v="0"/>
    <n v="6458"/>
    <n v="6538.3985700000003"/>
    <s v="C-MLV-0.05"/>
    <n v="210.91608290322583"/>
    <n v="189.44888490449438"/>
    <n v="5872.9154320393254"/>
  </r>
  <r>
    <x v="48"/>
    <x v="174"/>
    <x v="1"/>
    <x v="0"/>
    <x v="3"/>
    <x v="0"/>
    <s v="No"/>
    <s v="Null"/>
    <n v="75"/>
    <x v="0"/>
    <s v="No"/>
    <s v="Upright"/>
    <s v="YGT"/>
    <s v="James Bond 777"/>
    <n v="5.9400000000000001E-2"/>
    <n v="31"/>
    <n v="106986.55"/>
    <n v="35331"/>
    <n v="6305"/>
    <n v="6355.0010700000003"/>
    <s v="None"/>
    <n v="0"/>
    <n v="6305"/>
    <n v="6355.0010700000003"/>
    <s v="C-MLV-0.05"/>
    <n v="205.00003451612903"/>
    <n v="189.44888490449438"/>
    <n v="5872.9154320393254"/>
  </r>
  <r>
    <x v="48"/>
    <x v="175"/>
    <x v="1"/>
    <x v="0"/>
    <x v="1"/>
    <x v="0"/>
    <s v="No"/>
    <s v="Null"/>
    <n v="75"/>
    <x v="0"/>
    <s v="No"/>
    <s v="Upright"/>
    <s v="YGT"/>
    <s v="James Bond 777"/>
    <n v="5.9400000000000001E-2"/>
    <n v="31"/>
    <n v="107508.4"/>
    <n v="36802"/>
    <n v="6366"/>
    <n v="6385.9989599999999"/>
    <s v="None"/>
    <n v="0"/>
    <n v="6366"/>
    <n v="6385.9989599999999"/>
    <s v="C-MLV-0.05"/>
    <n v="205.99996645161289"/>
    <n v="189.44888490449438"/>
    <n v="5872.9154320393254"/>
  </r>
  <r>
    <x v="48"/>
    <x v="176"/>
    <x v="1"/>
    <x v="0"/>
    <x v="2"/>
    <x v="0"/>
    <s v="No"/>
    <s v="Null"/>
    <n v="75"/>
    <x v="0"/>
    <s v="No"/>
    <s v="Upright"/>
    <s v="YGT"/>
    <s v="James Bond 777"/>
    <n v="5.9400000000000001E-2"/>
    <n v="31"/>
    <n v="115555"/>
    <n v="44129"/>
    <n v="7552"/>
    <n v="6863.9670000000006"/>
    <s v="None"/>
    <n v="0"/>
    <n v="7552"/>
    <n v="6863.9670000000006"/>
    <s v="C-MLV-0.05"/>
    <n v="221.41829032258067"/>
    <n v="189.44888490449438"/>
    <n v="5872.9154320393254"/>
  </r>
  <r>
    <x v="48"/>
    <x v="177"/>
    <x v="1"/>
    <x v="0"/>
    <x v="0"/>
    <x v="0"/>
    <s v="No"/>
    <s v="Null"/>
    <n v="75"/>
    <x v="0"/>
    <s v="No"/>
    <s v="Upright"/>
    <s v="YGT"/>
    <s v="James Bond 777"/>
    <n v="5.9400000000000001E-2"/>
    <n v="31"/>
    <n v="107030.3"/>
    <n v="41540"/>
    <n v="6488"/>
    <n v="6357.5998200000004"/>
    <s v="None"/>
    <n v="0"/>
    <n v="6488"/>
    <n v="6357.5998200000004"/>
    <s v="C-MLV-0.05"/>
    <n v="205.08386516129033"/>
    <n v="189.44888490449438"/>
    <n v="5872.9154320393254"/>
  </r>
  <r>
    <x v="49"/>
    <x v="178"/>
    <x v="1"/>
    <x v="10"/>
    <x v="2"/>
    <x v="1"/>
    <s v="Yes"/>
    <s v=".01/.02/.03"/>
    <n v="300"/>
    <x v="1"/>
    <s v="No"/>
    <s v="Slant"/>
    <s v="YGT"/>
    <s v="Multi Poker"/>
    <n v="1.4999999999999999E-2"/>
    <n v="31"/>
    <n v="283133.33"/>
    <n v="108480"/>
    <n v="4169"/>
    <n v="4246.9999500000004"/>
    <s v="None"/>
    <n v="0"/>
    <n v="4169"/>
    <n v="4246.9999500000004"/>
    <s v="C-Poker-0.01"/>
    <n v="136.99999838709678"/>
    <n v="131.25"/>
    <n v="4068.75"/>
  </r>
  <r>
    <x v="49"/>
    <x v="179"/>
    <x v="1"/>
    <x v="7"/>
    <x v="2"/>
    <x v="1"/>
    <s v="Yes"/>
    <s v=".01/.02/.03"/>
    <n v="300"/>
    <x v="1"/>
    <s v="No"/>
    <s v="Slant"/>
    <s v="YGT"/>
    <s v="Multi Poker"/>
    <n v="1.4999999999999999E-2"/>
    <n v="31"/>
    <n v="256266.67"/>
    <n v="92850"/>
    <n v="3741"/>
    <n v="3844.0000500000001"/>
    <s v="None"/>
    <n v="0"/>
    <n v="3741"/>
    <n v="3844.0000500000001"/>
    <s v="C-Poker-0.01"/>
    <n v="124.00000161290323"/>
    <n v="131.25"/>
    <n v="4068.75"/>
  </r>
  <r>
    <x v="49"/>
    <x v="180"/>
    <x v="1"/>
    <x v="7"/>
    <x v="0"/>
    <x v="1"/>
    <s v="Yes"/>
    <s v=".01/.02/.03"/>
    <n v="300"/>
    <x v="1"/>
    <s v="No"/>
    <s v="Slant"/>
    <s v="YGT"/>
    <s v="Multi Poker"/>
    <n v="1.4999999999999999E-2"/>
    <n v="31"/>
    <n v="258333.33"/>
    <n v="107639"/>
    <n v="3849"/>
    <n v="3874.9999499999994"/>
    <s v="None"/>
    <n v="0"/>
    <n v="3849"/>
    <n v="3874.9999499999994"/>
    <s v="C-Poker-0.01"/>
    <n v="124.99999838709675"/>
    <n v="131.25"/>
    <n v="4068.75"/>
  </r>
  <r>
    <x v="49"/>
    <x v="181"/>
    <x v="1"/>
    <x v="10"/>
    <x v="0"/>
    <x v="1"/>
    <s v="Yes"/>
    <s v=".01/.02/.03"/>
    <n v="300"/>
    <x v="1"/>
    <s v="No"/>
    <s v="Slant"/>
    <s v="YGT"/>
    <s v="Multi Poker"/>
    <n v="1.4999999999999999E-2"/>
    <n v="31"/>
    <n v="281066.67"/>
    <n v="106465"/>
    <n v="4132"/>
    <n v="4216.0000499999996"/>
    <s v="None"/>
    <n v="0"/>
    <n v="4132"/>
    <n v="4216.0000499999996"/>
    <s v="C-Poker-0.01"/>
    <n v="136.00000161290322"/>
    <n v="131.25"/>
    <n v="4068.75"/>
  </r>
  <r>
    <x v="49"/>
    <x v="182"/>
    <x v="1"/>
    <x v="10"/>
    <x v="3"/>
    <x v="1"/>
    <s v="Yes"/>
    <s v=".01/.02/.03"/>
    <n v="300"/>
    <x v="1"/>
    <s v="No"/>
    <s v="Slant"/>
    <s v="YGT"/>
    <s v="Multi Poker"/>
    <n v="1.4999999999999999E-2"/>
    <n v="31"/>
    <n v="291400"/>
    <n v="106740"/>
    <n v="4262"/>
    <n v="4371"/>
    <s v="None"/>
    <n v="0"/>
    <n v="4262"/>
    <n v="4371"/>
    <s v="C-Poker-0.01"/>
    <n v="141"/>
    <n v="131.25"/>
    <n v="4068.75"/>
  </r>
  <r>
    <x v="49"/>
    <x v="183"/>
    <x v="1"/>
    <x v="7"/>
    <x v="3"/>
    <x v="1"/>
    <s v="Yes"/>
    <s v=".01/.02/.03"/>
    <n v="300"/>
    <x v="1"/>
    <s v="No"/>
    <s v="Slant"/>
    <s v="YGT"/>
    <s v="Multi Poker"/>
    <n v="1.4999999999999999E-2"/>
    <n v="31"/>
    <n v="256266.67"/>
    <n v="89918"/>
    <n v="3722"/>
    <n v="3844.0000500000001"/>
    <s v="None"/>
    <n v="0"/>
    <n v="3722"/>
    <n v="3844.0000500000001"/>
    <s v="C-Poker-0.01"/>
    <n v="124.00000161290323"/>
    <n v="131.25"/>
    <n v="4068.75"/>
  </r>
  <r>
    <x v="49"/>
    <x v="184"/>
    <x v="1"/>
    <x v="7"/>
    <x v="1"/>
    <x v="1"/>
    <s v="Yes"/>
    <s v=".01/.02/.03"/>
    <n v="300"/>
    <x v="1"/>
    <s v="No"/>
    <s v="Slant"/>
    <s v="YGT"/>
    <s v="Multi Poker"/>
    <n v="1.4999999999999999E-2"/>
    <n v="31"/>
    <n v="252133.33"/>
    <n v="105056"/>
    <n v="3757"/>
    <n v="3781.9999499999994"/>
    <s v="None"/>
    <n v="0"/>
    <n v="3757"/>
    <n v="3781.9999499999994"/>
    <s v="C-Poker-0.01"/>
    <n v="121.99999838709675"/>
    <n v="131.25"/>
    <n v="4068.75"/>
  </r>
  <r>
    <x v="49"/>
    <x v="185"/>
    <x v="1"/>
    <x v="10"/>
    <x v="1"/>
    <x v="1"/>
    <s v="Yes"/>
    <s v=".01/.02/.03"/>
    <n v="300"/>
    <x v="1"/>
    <s v="No"/>
    <s v="Slant"/>
    <s v="YGT"/>
    <s v="Multi Poker"/>
    <n v="1.4999999999999999E-2"/>
    <n v="31"/>
    <n v="291400"/>
    <n v="118455"/>
    <n v="4327"/>
    <n v="4371"/>
    <s v="None"/>
    <n v="0"/>
    <n v="4327"/>
    <n v="4371"/>
    <s v="C-Poker-0.01"/>
    <n v="141"/>
    <n v="131.25"/>
    <n v="4068.75"/>
  </r>
  <r>
    <x v="50"/>
    <x v="186"/>
    <x v="2"/>
    <x v="10"/>
    <x v="2"/>
    <x v="2"/>
    <s v="No"/>
    <s v="Null"/>
    <n v="5"/>
    <x v="1"/>
    <s v="No"/>
    <s v="Upright"/>
    <s v="YGT"/>
    <s v="Multi Poker"/>
    <n v="1.4999999999999999E-2"/>
    <n v="31"/>
    <n v="235600"/>
    <n v="224381"/>
    <n v="3487"/>
    <n v="3534"/>
    <s v="None"/>
    <n v="0"/>
    <n v="3487"/>
    <n v="3534"/>
    <s v="A-Poker-0.25"/>
    <n v="114"/>
    <n v="100.59999193548386"/>
    <n v="3118.5997499999994"/>
  </r>
  <r>
    <x v="50"/>
    <x v="187"/>
    <x v="2"/>
    <x v="10"/>
    <x v="0"/>
    <x v="2"/>
    <s v="No"/>
    <s v="Null"/>
    <n v="5"/>
    <x v="1"/>
    <s v="No"/>
    <s v="Upright"/>
    <s v="YGT"/>
    <s v="Multi Poker"/>
    <n v="1.4999999999999999E-2"/>
    <n v="31"/>
    <n v="183933.25"/>
    <n v="179447"/>
    <n v="2731"/>
    <n v="2758.9987499999997"/>
    <s v="None"/>
    <n v="0"/>
    <n v="2731"/>
    <n v="2758.9987499999997"/>
    <s v="A-Poker-0.25"/>
    <n v="88.999959677419341"/>
    <n v="100.59999193548386"/>
    <n v="3118.5997499999994"/>
  </r>
  <r>
    <x v="50"/>
    <x v="188"/>
    <x v="2"/>
    <x v="10"/>
    <x v="3"/>
    <x v="2"/>
    <s v="No"/>
    <s v="Null"/>
    <n v="5"/>
    <x v="1"/>
    <s v="No"/>
    <s v="Upright"/>
    <s v="YGT"/>
    <s v="Multi Poker"/>
    <n v="1.4999999999999999E-2"/>
    <n v="31"/>
    <n v="194266.75"/>
    <n v="254776"/>
    <n v="2987"/>
    <n v="2914.0012499999998"/>
    <s v="None"/>
    <n v="0"/>
    <n v="2987"/>
    <n v="2914.0012499999998"/>
    <s v="A-Poker-0.25"/>
    <n v="94.000040322580645"/>
    <n v="100.59999193548386"/>
    <n v="3118.5997499999994"/>
  </r>
  <r>
    <x v="50"/>
    <x v="189"/>
    <x v="2"/>
    <x v="10"/>
    <x v="1"/>
    <x v="2"/>
    <s v="No"/>
    <s v="Null"/>
    <n v="5"/>
    <x v="1"/>
    <s v="No"/>
    <s v="Upright"/>
    <s v="YGT"/>
    <s v="Multi Poker"/>
    <n v="1.4999999999999999E-2"/>
    <n v="31"/>
    <n v="192200"/>
    <n v="216563"/>
    <n v="2907"/>
    <n v="2883"/>
    <s v="None"/>
    <n v="0"/>
    <n v="2907"/>
    <n v="2883"/>
    <s v="A-Poker-0.25"/>
    <n v="93"/>
    <n v="100.59999193548386"/>
    <n v="3118.5997499999994"/>
  </r>
  <r>
    <x v="50"/>
    <x v="190"/>
    <x v="2"/>
    <x v="10"/>
    <x v="4"/>
    <x v="2"/>
    <s v="No"/>
    <s v="Null"/>
    <n v="5"/>
    <x v="1"/>
    <s v="No"/>
    <s v="Upright"/>
    <s v="YGT"/>
    <s v="Multi Poker"/>
    <n v="1.4999999999999999E-2"/>
    <n v="31"/>
    <n v="233533.25"/>
    <n v="222413"/>
    <n v="3456"/>
    <n v="3502.9987499999997"/>
    <s v="None"/>
    <n v="0"/>
    <n v="3456"/>
    <n v="3502.9987499999997"/>
    <s v="A-Poker-0.25"/>
    <n v="112.99995967741934"/>
    <n v="100.59999193548386"/>
    <n v="3118.5997499999994"/>
  </r>
  <r>
    <x v="51"/>
    <x v="191"/>
    <x v="1"/>
    <x v="9"/>
    <x v="2"/>
    <x v="2"/>
    <s v="No"/>
    <s v="Null"/>
    <n v="4"/>
    <x v="2"/>
    <s v="No"/>
    <s v="Slant"/>
    <s v="YGT"/>
    <s v="Old Blue Eyes"/>
    <n v="5.2400000000000002E-2"/>
    <n v="31"/>
    <n v="134294"/>
    <n v="191849"/>
    <n v="7107"/>
    <n v="7037.0056000000004"/>
    <s v="None"/>
    <n v="0"/>
    <n v="7107"/>
    <n v="7037.0056000000004"/>
    <s v="C-Reels-0.25"/>
    <n v="227.00018064516129"/>
    <n v="176.99994430970148"/>
    <n v="5486.998273600746"/>
  </r>
  <r>
    <x v="51"/>
    <x v="192"/>
    <x v="1"/>
    <x v="9"/>
    <x v="0"/>
    <x v="2"/>
    <s v="No"/>
    <s v="Null"/>
    <n v="4"/>
    <x v="2"/>
    <s v="No"/>
    <s v="Slant"/>
    <s v="YGT"/>
    <s v="Old Blue Eyes"/>
    <n v="6.7900000000000002E-2"/>
    <n v="31"/>
    <n v="100441.75"/>
    <n v="154526"/>
    <n v="6945"/>
    <n v="6819.9948249999998"/>
    <s v="None"/>
    <n v="0"/>
    <n v="6945"/>
    <n v="6819.9948249999998"/>
    <s v="C-Reels-0.25"/>
    <n v="219.99983306451611"/>
    <n v="176.99994430970148"/>
    <n v="5486.998273600746"/>
  </r>
  <r>
    <x v="51"/>
    <x v="193"/>
    <x v="1"/>
    <x v="9"/>
    <x v="3"/>
    <x v="2"/>
    <s v="No"/>
    <s v="Null"/>
    <n v="4"/>
    <x v="2"/>
    <s v="No"/>
    <s v="Slant"/>
    <s v="YGT"/>
    <s v="Old Blue Eyes"/>
    <n v="6.7900000000000002E-2"/>
    <n v="31"/>
    <n v="98615.5"/>
    <n v="131487"/>
    <n v="6707"/>
    <n v="6695.9924500000006"/>
    <s v="None"/>
    <n v="0"/>
    <n v="6707"/>
    <n v="6695.9924500000006"/>
    <s v="C-Reels-0.25"/>
    <n v="215.99975645161291"/>
    <n v="176.99994430970148"/>
    <n v="5486.998273600746"/>
  </r>
  <r>
    <x v="51"/>
    <x v="194"/>
    <x v="1"/>
    <x v="9"/>
    <x v="1"/>
    <x v="2"/>
    <s v="No"/>
    <s v="Null"/>
    <n v="4"/>
    <x v="2"/>
    <s v="No"/>
    <s v="Slant"/>
    <s v="YGT"/>
    <s v="Old Blue Eyes"/>
    <n v="5.2400000000000002E-2"/>
    <n v="31"/>
    <n v="127194.75"/>
    <n v="239990"/>
    <n v="6920"/>
    <n v="6665.0048999999999"/>
    <s v="None"/>
    <n v="0"/>
    <n v="6920"/>
    <n v="6665.0048999999999"/>
    <s v="C-Reels-0.25"/>
    <n v="215.00015806451611"/>
    <n v="176.99994430970148"/>
    <n v="5486.998273600746"/>
  </r>
  <r>
    <x v="52"/>
    <x v="195"/>
    <x v="0"/>
    <x v="4"/>
    <x v="1"/>
    <x v="1"/>
    <s v="No"/>
    <s v="Null"/>
    <n v="300"/>
    <x v="0"/>
    <s v="Stand Alone"/>
    <s v="Upright"/>
    <s v="YGT"/>
    <s v="Silver Slippers"/>
    <n v="8.1900000000000001E-2"/>
    <n v="31"/>
    <n v="70402.929999999993"/>
    <n v="29335"/>
    <n v="5728"/>
    <n v="5765.9999669999997"/>
    <s v="None"/>
    <n v="0"/>
    <n v="5728"/>
    <n v="5765.9999669999997"/>
    <s v="B-MLV-0.01"/>
    <n v="185.99999893548386"/>
    <n v="207.33333201075268"/>
    <n v="6427.3332923333328"/>
  </r>
  <r>
    <x v="52"/>
    <x v="196"/>
    <x v="0"/>
    <x v="4"/>
    <x v="7"/>
    <x v="1"/>
    <s v="No"/>
    <s v="Null"/>
    <n v="300"/>
    <x v="0"/>
    <s v="Stand Alone"/>
    <s v="Upright"/>
    <s v="YGT"/>
    <s v="Silver Slippers"/>
    <n v="8.1900000000000001E-2"/>
    <n v="31"/>
    <n v="74566.539999999994"/>
    <n v="26726"/>
    <n v="5934"/>
    <n v="6106.9996259999998"/>
    <s v="None"/>
    <n v="0"/>
    <n v="5934"/>
    <n v="6106.9996259999998"/>
    <s v="B-MLV-0.01"/>
    <n v="196.99998793548386"/>
    <n v="207.33333201075268"/>
    <n v="6427.3332923333328"/>
  </r>
  <r>
    <x v="53"/>
    <x v="197"/>
    <x v="0"/>
    <x v="4"/>
    <x v="0"/>
    <x v="1"/>
    <s v="No"/>
    <s v="Null"/>
    <n v="300"/>
    <x v="0"/>
    <s v="Stand Alone"/>
    <s v="Upright"/>
    <s v="YGT"/>
    <s v="White Kitty"/>
    <n v="8.1900000000000001E-2"/>
    <n v="31"/>
    <n v="83272.28"/>
    <n v="45504"/>
    <n v="6990"/>
    <n v="6819.9997320000002"/>
    <s v="None"/>
    <n v="0"/>
    <n v="6990"/>
    <n v="6819.9997320000002"/>
    <s v="B-MLV-0.01"/>
    <n v="219.99999135483873"/>
    <n v="207.33333201075268"/>
    <n v="6427.3332923333328"/>
  </r>
  <r>
    <x v="53"/>
    <x v="198"/>
    <x v="0"/>
    <x v="4"/>
    <x v="5"/>
    <x v="1"/>
    <s v="No"/>
    <s v="Null"/>
    <n v="300"/>
    <x v="0"/>
    <s v="Stand Alone"/>
    <s v="Upright"/>
    <s v="YGT"/>
    <s v="White Kitty"/>
    <n v="8.1900000000000001E-2"/>
    <n v="31"/>
    <n v="85543.35"/>
    <n v="50919"/>
    <n v="7240"/>
    <n v="7006.0003650000008"/>
    <s v="None"/>
    <n v="0"/>
    <n v="7240"/>
    <n v="7006.0003650000008"/>
    <s v="B-MLV-0.01"/>
    <n v="226.00001177419358"/>
    <n v="207.33333201075268"/>
    <n v="6427.3332923333328"/>
  </r>
  <r>
    <x v="53"/>
    <x v="199"/>
    <x v="0"/>
    <x v="4"/>
    <x v="9"/>
    <x v="1"/>
    <s v="No"/>
    <s v="Null"/>
    <n v="300"/>
    <x v="0"/>
    <s v="Stand Alone"/>
    <s v="Upright"/>
    <s v="YGT"/>
    <s v="White Kitty"/>
    <n v="8.1900000000000001E-2"/>
    <n v="31"/>
    <n v="84407.81"/>
    <n v="49361"/>
    <n v="7132"/>
    <n v="6912.9996389999997"/>
    <s v="None"/>
    <n v="0"/>
    <n v="7132"/>
    <n v="6912.9996389999997"/>
    <s v="B-MLV-0.01"/>
    <n v="222.99998835483871"/>
    <n v="207.33333201075268"/>
    <n v="6427.333292333332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3:F23" firstHeaderRow="0" firstDataRow="1" firstDataCol="2"/>
  <pivotFields count="29">
    <pivotField compact="0" outline="0" showAll="0"/>
    <pivotField dataField="1" compact="0" outline="0" showAll="0"/>
    <pivotField axis="axisRow" compact="0" outline="0" showAll="0">
      <items count="4">
        <item x="2"/>
        <item x="0"/>
        <item x="1"/>
        <item t="default"/>
      </items>
    </pivotField>
    <pivotField compact="0" outline="0" showAll="0"/>
    <pivotField compact="0" outline="0" showAll="0"/>
    <pivotField compact="0" numFmtId="4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0" outline="0" showAll="0"/>
    <pivotField dataField="1" compact="0" numFmtId="38" outline="0" showAll="0"/>
    <pivotField compact="0" numFmtId="38" outline="0" showAll="0"/>
    <pivotField compact="0" numFmtId="38" outline="0" showAll="0"/>
    <pivotField compact="0" numFmtId="38" outline="0" showAll="0"/>
    <pivotField compact="0" numFmtId="38" outline="0" showAll="0"/>
    <pivotField compact="0" outline="0" showAll="0"/>
    <pivotField compact="0" numFmtId="38" outline="0" showAll="0"/>
    <pivotField compact="0" numFmtId="38" outline="0" showAll="0"/>
    <pivotField dataField="1" compact="0" numFmtId="38" outline="0" showAll="0"/>
    <pivotField axis="axisRow" compact="0" outline="0" showAll="0">
      <items count="17">
        <item x="2"/>
        <item x="13"/>
        <item x="12"/>
        <item x="3"/>
        <item x="15"/>
        <item x="6"/>
        <item x="8"/>
        <item x="0"/>
        <item x="9"/>
        <item x="7"/>
        <item x="1"/>
        <item x="11"/>
        <item x="14"/>
        <item x="4"/>
        <item x="5"/>
        <item x="10"/>
        <item t="default"/>
      </items>
    </pivotField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2"/>
    <field x="24"/>
  </rowFields>
  <rowItems count="20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r="1">
      <x v="12"/>
    </i>
    <i r="1">
      <x v="13"/>
    </i>
    <i r="1">
      <x v="14"/>
    </i>
    <i r="1">
      <x v="15"/>
    </i>
    <i t="default"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Count of ID" fld="1" subtotal="count" baseField="24" baseItem="0"/>
    <dataField name="Sum of Machine Days" fld="15" baseField="0" baseItem="0"/>
    <dataField name="Sum of Net Theo Win" fld="23" baseField="0" baseItem="0"/>
    <dataField name="'Net Theo Win Per Machine Day" fld="25" baseField="0" baseItem="0" numFmtId="38"/>
  </dataFields>
  <formats count="5">
    <format dxfId="28">
      <pivotArea outline="0" collapsedLevelsAreSubtotals="1" fieldPosition="0"/>
    </format>
    <format dxfId="2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5">
      <pivotArea outline="0" collapsedLevelsAreSubtotals="1" fieldPosition="0">
        <references count="2">
          <reference field="2" count="1" selected="0">
            <x v="1"/>
          </reference>
          <reference field="24" count="1" selected="0">
            <x v="7"/>
          </reference>
        </references>
      </pivotArea>
    </format>
    <format dxfId="24">
      <pivotArea dataOnly="0" labelOnly="1" outline="0" fieldPosition="0">
        <references count="2">
          <reference field="2" count="1" selected="0">
            <x v="1"/>
          </reference>
          <reference field="24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9" applyNumberFormats="0" applyBorderFormats="0" applyFontFormats="0" applyPatternFormats="0" applyAlignmentFormats="0" applyWidthHeightFormats="1" dataCaption="Values" updatedVersion="4" minRefreshableVersion="3" showCalcMbrs="0" itemPrintTitles="1" createdVersion="3" indent="0" compact="0" compactData="0" gridDropZones="1" multipleFieldFilters="0">
  <location ref="A10:G74" firstHeaderRow="1" firstDataRow="2" firstDataCol="2" rowPageCount="2" colPageCount="1"/>
  <pivotFields count="32">
    <pivotField axis="axisRow" compact="0" outline="0" showAll="0">
      <items count="72">
        <item m="1" x="68"/>
        <item m="1" x="59"/>
        <item x="20"/>
        <item m="1" x="70"/>
        <item x="30"/>
        <item m="1" x="65"/>
        <item m="1" x="54"/>
        <item x="33"/>
        <item x="32"/>
        <item x="31"/>
        <item x="34"/>
        <item x="35"/>
        <item x="1"/>
        <item m="1" x="56"/>
        <item x="47"/>
        <item x="3"/>
        <item x="36"/>
        <item x="48"/>
        <item x="37"/>
        <item m="1" x="69"/>
        <item x="49"/>
        <item x="50"/>
        <item x="38"/>
        <item x="51"/>
        <item m="1" x="66"/>
        <item x="8"/>
        <item x="7"/>
        <item x="6"/>
        <item x="9"/>
        <item x="10"/>
        <item x="21"/>
        <item x="22"/>
        <item x="39"/>
        <item m="1" x="62"/>
        <item m="1" x="58"/>
        <item x="52"/>
        <item x="23"/>
        <item m="1" x="67"/>
        <item m="1" x="64"/>
        <item m="1" x="57"/>
        <item x="24"/>
        <item x="13"/>
        <item m="1" x="55"/>
        <item m="1" x="63"/>
        <item x="16"/>
        <item x="29"/>
        <item x="40"/>
        <item m="1" x="61"/>
        <item x="18"/>
        <item x="19"/>
        <item m="1" x="60"/>
        <item x="0"/>
        <item x="2"/>
        <item x="4"/>
        <item x="5"/>
        <item x="11"/>
        <item x="12"/>
        <item x="14"/>
        <item x="15"/>
        <item x="17"/>
        <item x="25"/>
        <item x="26"/>
        <item x="27"/>
        <item x="28"/>
        <item x="41"/>
        <item x="42"/>
        <item x="43"/>
        <item x="44"/>
        <item x="45"/>
        <item x="46"/>
        <item x="53"/>
        <item t="default"/>
      </items>
    </pivotField>
    <pivotField axis="axisRow" dataField="1" compact="0" outline="0" showAll="0" defaultSubtotal="0">
      <items count="2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m="1" x="213"/>
        <item m="1" x="209"/>
        <item m="1" x="203"/>
        <item m="1" x="217"/>
        <item x="73"/>
        <item x="74"/>
        <item x="75"/>
        <item x="76"/>
        <item x="77"/>
        <item x="78"/>
        <item m="1" x="202"/>
        <item m="1" x="216"/>
        <item m="1" x="212"/>
        <item m="1" x="208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m="1" x="207"/>
        <item m="1" x="201"/>
        <item x="108"/>
        <item x="109"/>
        <item x="110"/>
        <item m="1" x="200"/>
        <item m="1" x="215"/>
        <item m="1" x="211"/>
        <item m="1" x="206"/>
        <item m="1" x="218"/>
        <item m="1" x="214"/>
        <item m="1" x="210"/>
        <item m="1" x="205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204"/>
        <item x="173"/>
        <item x="174"/>
        <item x="175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76"/>
        <item x="199"/>
        <item x="69"/>
        <item x="70"/>
        <item x="71"/>
        <item x="72"/>
        <item x="79"/>
        <item x="80"/>
        <item x="81"/>
        <item x="82"/>
        <item x="106"/>
        <item x="107"/>
        <item x="111"/>
        <item x="112"/>
        <item x="113"/>
        <item x="114"/>
        <item x="115"/>
        <item x="116"/>
        <item x="117"/>
        <item x="118"/>
        <item x="172"/>
      </items>
    </pivotField>
    <pivotField compact="0" outline="0" showAll="0"/>
    <pivotField compact="0" outline="0" showAll="0"/>
    <pivotField compact="0" outline="0" showAll="0"/>
    <pivotField axis="axisPage" compact="0" numFmtId="44" outline="0" showAll="0" defaultSubtotal="0">
      <items count="4">
        <item x="1"/>
        <item x="0"/>
        <item x="2"/>
        <item x="3"/>
      </items>
    </pivotField>
    <pivotField compact="0" outline="0" showAll="0"/>
    <pivotField compact="0" outline="0" showAl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numFmtId="10" outline="0" showAll="0"/>
    <pivotField compact="0" numFmtId="38" outline="0" showAll="0" defaultSubtotal="0"/>
    <pivotField compact="0" numFmtId="38" outline="0" showAll="0" defaultSubtotal="0"/>
    <pivotField compact="0" numFmtId="38" outline="0" showAll="0" defaultSubtotal="0"/>
    <pivotField compact="0" numFmtId="38" outline="0" showAll="0" defaultSubtotal="0"/>
    <pivotField compact="0" numFmtId="38" outline="0" showAll="0" defaultSubtotal="0"/>
    <pivotField compact="0" numFmtId="38" outline="0" showAll="0" defaultSubtotal="0"/>
    <pivotField compact="0" numFmtId="38" outline="0" showAll="0"/>
    <pivotField compact="0" numFmtId="38" outline="0" showAll="0" defaultSubtotal="0"/>
    <pivotField compact="0" numFmtId="38" outline="0" showAll="0" defaultSubtotal="0"/>
    <pivotField compact="0" outline="0" showAll="0" defaultSubtotal="0"/>
    <pivotField compact="0" numFmtId="38" outline="0" showAll="0" defaultSubtotal="0"/>
    <pivotField compact="0" numFmtId="38" outline="0" showAll="0" defaultSubtotal="0"/>
    <pivotField compact="0" numFmtId="38" outlin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0"/>
    <field x="1"/>
  </rowFields>
  <rowItems count="63">
    <i>
      <x v="7"/>
      <x v="121"/>
    </i>
    <i r="1">
      <x v="212"/>
    </i>
    <i r="1">
      <x v="216"/>
    </i>
    <i t="default">
      <x v="7"/>
    </i>
    <i>
      <x v="8"/>
      <x v="120"/>
    </i>
    <i r="1">
      <x v="211"/>
    </i>
    <i r="1">
      <x v="215"/>
    </i>
    <i t="default">
      <x v="8"/>
    </i>
    <i>
      <x v="9"/>
      <x v="119"/>
    </i>
    <i r="1">
      <x v="210"/>
    </i>
    <i r="1">
      <x v="214"/>
    </i>
    <i t="default">
      <x v="9"/>
    </i>
    <i>
      <x v="10"/>
      <x v="122"/>
    </i>
    <i r="1">
      <x v="213"/>
    </i>
    <i r="1">
      <x v="217"/>
    </i>
    <i t="default">
      <x v="10"/>
    </i>
    <i>
      <x v="23"/>
      <x v="190"/>
    </i>
    <i r="1">
      <x v="191"/>
    </i>
    <i r="1">
      <x v="192"/>
    </i>
    <i r="1">
      <x v="193"/>
    </i>
    <i t="default">
      <x v="23"/>
    </i>
    <i>
      <x v="36"/>
      <x v="204"/>
    </i>
    <i r="1">
      <x v="205"/>
    </i>
    <i r="1">
      <x v="206"/>
    </i>
    <i r="1">
      <x v="207"/>
    </i>
    <i t="default">
      <x v="36"/>
    </i>
    <i>
      <x v="40"/>
      <x v="83"/>
    </i>
    <i t="default">
      <x v="40"/>
    </i>
    <i>
      <x v="45"/>
      <x v="208"/>
    </i>
    <i r="1">
      <x v="209"/>
    </i>
    <i t="default">
      <x v="45"/>
    </i>
    <i>
      <x v="60"/>
      <x v="84"/>
    </i>
    <i r="1">
      <x v="85"/>
    </i>
    <i r="1">
      <x v="86"/>
    </i>
    <i r="1">
      <x v="87"/>
    </i>
    <i t="default">
      <x v="60"/>
    </i>
    <i>
      <x v="61"/>
      <x v="88"/>
    </i>
    <i r="1">
      <x v="89"/>
    </i>
    <i r="1">
      <x v="90"/>
    </i>
    <i r="1">
      <x v="91"/>
    </i>
    <i r="1">
      <x v="92"/>
    </i>
    <i r="1">
      <x v="93"/>
    </i>
    <i t="default">
      <x v="61"/>
    </i>
    <i>
      <x v="62"/>
      <x v="94"/>
    </i>
    <i r="1">
      <x v="95"/>
    </i>
    <i r="1">
      <x v="96"/>
    </i>
    <i r="1">
      <x v="97"/>
    </i>
    <i r="1">
      <x v="98"/>
    </i>
    <i r="1">
      <x v="99"/>
    </i>
    <i t="default">
      <x v="62"/>
    </i>
    <i>
      <x v="63"/>
      <x v="100"/>
    </i>
    <i r="1">
      <x v="101"/>
    </i>
    <i r="1">
      <x v="102"/>
    </i>
    <i r="1">
      <x v="103"/>
    </i>
    <i r="1">
      <x v="104"/>
    </i>
    <i r="1">
      <x v="105"/>
    </i>
    <i t="default">
      <x v="63"/>
    </i>
    <i>
      <x v="69"/>
      <x v="163"/>
    </i>
    <i r="1">
      <x v="164"/>
    </i>
    <i r="1">
      <x v="165"/>
    </i>
    <i r="1">
      <x v="166"/>
    </i>
    <i t="default">
      <x v="6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2">
    <pageField fld="5" hier="-1"/>
    <pageField fld="9" item="2" hier="-1"/>
  </pageFields>
  <dataFields count="5">
    <dataField name="Count of ID" fld="1" subtotal="count" baseField="0" baseItem="0"/>
    <dataField name="'Net Theo Win / MD" fld="31" baseField="0" baseItem="0" numFmtId="38"/>
    <dataField name="'Peer Win / MD" fld="30" baseField="0" baseItem="0" numFmtId="38"/>
    <dataField name="'Var Amt to Peer" fld="28" baseField="0" baseItem="0" numFmtId="38"/>
    <dataField name="'Var Pct to Peer" fld="29" baseField="0" baseItem="0" numFmtId="166"/>
  </dataFields>
  <formats count="8">
    <format dxfId="23">
      <pivotArea field="1" type="button" dataOnly="0" labelOnly="1" outline="0" axis="axisRow" fieldPosition="1"/>
    </format>
    <format dxfId="22">
      <pivotArea outline="0" fieldPosition="0">
        <references count="1">
          <reference field="4294967294" count="1">
            <x v="4"/>
          </reference>
        </references>
      </pivotArea>
    </format>
    <format dxfId="21">
      <pivotArea dataOnly="0" labelOnly="1" outline="0" fieldPosition="0">
        <references count="1">
          <reference field="4294967294" count="3">
            <x v="0"/>
            <x v="3"/>
            <x v="4"/>
          </reference>
        </references>
      </pivotArea>
    </format>
    <format dxfId="20">
      <pivotArea field="0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3">
            <x v="0"/>
            <x v="3"/>
            <x v="4"/>
          </reference>
        </references>
      </pivotArea>
    </format>
    <format dxfId="18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17">
      <pivotArea outline="0" collapsedLevelsAreSubtotals="1" fieldPosition="0">
        <references count="2">
          <reference field="0" count="1" selected="0">
            <x v="63"/>
          </reference>
          <reference field="1" count="1" selected="0">
            <x v="100"/>
          </reference>
        </references>
      </pivotArea>
    </format>
    <format dxfId="16">
      <pivotArea dataOnly="0" labelOnly="1" outline="0" fieldPosition="0">
        <references count="2">
          <reference field="0" count="1" selected="0">
            <x v="63"/>
          </reference>
          <reference field="1" count="1">
            <x v="10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2" cacheId="9" applyNumberFormats="0" applyBorderFormats="0" applyFontFormats="0" applyPatternFormats="0" applyAlignmentFormats="0" applyWidthHeightFormats="1" dataCaption="Values" updatedVersion="4" minRefreshableVersion="3" showCalcMbrs="0" itemPrintTitles="1" createdVersion="3" indent="0" compact="0" compactData="0" gridDropZones="1" multipleFieldFilters="0">
  <location ref="A8:G37" firstHeaderRow="1" firstDataRow="2" firstDataCol="2" rowPageCount="2" colPageCount="1"/>
  <pivotFields count="32">
    <pivotField axis="axisRow" compact="0" outline="0" showAll="0" sortType="descending">
      <items count="72">
        <item m="1" x="68"/>
        <item m="1" x="59"/>
        <item x="20"/>
        <item m="1" x="70"/>
        <item x="30"/>
        <item m="1" x="65"/>
        <item m="1" x="54"/>
        <item x="33"/>
        <item x="32"/>
        <item x="31"/>
        <item x="34"/>
        <item x="35"/>
        <item x="1"/>
        <item m="1" x="56"/>
        <item x="47"/>
        <item x="3"/>
        <item x="36"/>
        <item x="48"/>
        <item x="37"/>
        <item m="1" x="69"/>
        <item x="49"/>
        <item x="50"/>
        <item x="38"/>
        <item x="51"/>
        <item m="1" x="66"/>
        <item x="8"/>
        <item x="7"/>
        <item x="6"/>
        <item x="9"/>
        <item x="10"/>
        <item x="21"/>
        <item x="22"/>
        <item x="39"/>
        <item m="1" x="62"/>
        <item m="1" x="58"/>
        <item x="52"/>
        <item x="23"/>
        <item m="1" x="67"/>
        <item m="1" x="64"/>
        <item m="1" x="57"/>
        <item x="24"/>
        <item x="13"/>
        <item m="1" x="55"/>
        <item m="1" x="63"/>
        <item x="16"/>
        <item x="29"/>
        <item x="40"/>
        <item m="1" x="61"/>
        <item x="18"/>
        <item x="19"/>
        <item m="1" x="60"/>
        <item x="0"/>
        <item x="2"/>
        <item x="4"/>
        <item x="5"/>
        <item x="11"/>
        <item x="12"/>
        <item x="14"/>
        <item x="15"/>
        <item x="17"/>
        <item x="25"/>
        <item x="26"/>
        <item x="27"/>
        <item x="28"/>
        <item x="41"/>
        <item x="42"/>
        <item x="43"/>
        <item x="44"/>
        <item x="45"/>
        <item x="46"/>
        <item x="53"/>
        <item t="default"/>
      </items>
      <autoSortScope>
        <pivotArea dataOnly="0" outline="0" fieldPosition="0">
          <references count="1">
            <reference field="4294967294" count="1" selected="0">
              <x v="4"/>
            </reference>
          </references>
        </pivotArea>
      </autoSortScope>
    </pivotField>
    <pivotField dataField="1" compact="0" outline="0" showAll="0" defaultSubtotal="0">
      <items count="2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m="1" x="213"/>
        <item m="1" x="209"/>
        <item m="1" x="203"/>
        <item m="1" x="217"/>
        <item x="73"/>
        <item x="74"/>
        <item x="75"/>
        <item x="76"/>
        <item x="77"/>
        <item x="78"/>
        <item m="1" x="202"/>
        <item m="1" x="216"/>
        <item m="1" x="212"/>
        <item m="1" x="208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m="1" x="207"/>
        <item m="1" x="201"/>
        <item x="108"/>
        <item x="109"/>
        <item x="110"/>
        <item m="1" x="200"/>
        <item m="1" x="215"/>
        <item m="1" x="211"/>
        <item m="1" x="206"/>
        <item m="1" x="218"/>
        <item m="1" x="214"/>
        <item m="1" x="210"/>
        <item m="1" x="205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204"/>
        <item x="173"/>
        <item x="174"/>
        <item x="175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76"/>
        <item x="199"/>
        <item x="69"/>
        <item x="70"/>
        <item x="71"/>
        <item x="72"/>
        <item x="79"/>
        <item x="80"/>
        <item x="81"/>
        <item x="82"/>
        <item x="106"/>
        <item x="107"/>
        <item x="111"/>
        <item x="112"/>
        <item x="113"/>
        <item x="114"/>
        <item x="115"/>
        <item x="116"/>
        <item x="117"/>
        <item x="118"/>
        <item x="172"/>
      </items>
    </pivotField>
    <pivotField axis="axisRow" compact="0" outline="0" showAll="0">
      <items count="4">
        <item x="2"/>
        <item h="1" x="0"/>
        <item x="1"/>
        <item t="default"/>
      </items>
    </pivotField>
    <pivotField compact="0" outline="0" showAll="0"/>
    <pivotField compact="0" outline="0" showAll="0"/>
    <pivotField axis="axisPage" compact="0" numFmtId="7" outline="0" showAll="0" defaultSubtotal="0">
      <items count="4">
        <item x="1"/>
        <item x="0"/>
        <item x="2"/>
        <item x="3"/>
      </items>
    </pivotField>
    <pivotField compact="0" outline="0" showAll="0"/>
    <pivotField compact="0" outline="0" showAl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numFmtId="10" outline="0" showAll="0"/>
    <pivotField compact="0" numFmtId="38" outline="0" showAll="0" defaultSubtotal="0"/>
    <pivotField compact="0" numFmtId="38" outline="0" showAll="0" defaultSubtotal="0"/>
    <pivotField compact="0" numFmtId="38" outline="0" showAll="0" defaultSubtotal="0"/>
    <pivotField compact="0" numFmtId="38" outline="0" showAll="0" defaultSubtotal="0"/>
    <pivotField compact="0" numFmtId="38" outline="0" showAll="0" defaultSubtotal="0"/>
    <pivotField compact="0" numFmtId="38" outline="0" showAll="0" defaultSubtotal="0"/>
    <pivotField compact="0" numFmtId="38" outline="0" showAll="0"/>
    <pivotField compact="0" numFmtId="38" outline="0" showAll="0" defaultSubtotal="0"/>
    <pivotField compact="0" numFmtId="38" outline="0" showAll="0" defaultSubtotal="0"/>
    <pivotField compact="0" outline="0" showAll="0" defaultSubtotal="0"/>
    <pivotField compact="0" numFmtId="38" outline="0" showAll="0" defaultSubtotal="0"/>
    <pivotField compact="0" numFmtId="38" outline="0" showAll="0" defaultSubtotal="0"/>
    <pivotField compact="0" numFmtId="38" outlin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2"/>
    <field x="0"/>
  </rowFields>
  <rowItems count="28">
    <i>
      <x/>
      <x v="26"/>
    </i>
    <i r="1">
      <x v="67"/>
    </i>
    <i r="1">
      <x v="27"/>
    </i>
    <i r="1">
      <x v="22"/>
    </i>
    <i r="1">
      <x v="66"/>
    </i>
    <i r="1">
      <x v="18"/>
    </i>
    <i r="1">
      <x v="11"/>
    </i>
    <i r="1">
      <x v="16"/>
    </i>
    <i r="1">
      <x v="4"/>
    </i>
    <i r="1">
      <x v="65"/>
    </i>
    <i r="1">
      <x v="46"/>
    </i>
    <i r="1">
      <x v="2"/>
    </i>
    <i r="1">
      <x v="25"/>
    </i>
    <i t="default">
      <x/>
    </i>
    <i>
      <x v="2"/>
      <x v="54"/>
    </i>
    <i r="1">
      <x v="28"/>
    </i>
    <i r="1">
      <x v="67"/>
    </i>
    <i r="1">
      <x v="17"/>
    </i>
    <i r="1">
      <x v="52"/>
    </i>
    <i r="1">
      <x v="57"/>
    </i>
    <i r="1">
      <x v="53"/>
    </i>
    <i r="1">
      <x v="58"/>
    </i>
    <i r="1">
      <x v="55"/>
    </i>
    <i r="1">
      <x v="32"/>
    </i>
    <i r="1">
      <x v="56"/>
    </i>
    <i r="1">
      <x v="2"/>
    </i>
    <i t="default">
      <x v="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2">
    <pageField fld="5" hier="-1"/>
    <pageField fld="9" item="0" hier="-1"/>
  </pageFields>
  <dataFields count="5">
    <dataField name="Count of ID" fld="1" subtotal="count" baseField="0" baseItem="0"/>
    <dataField name="'Net Theo Win / MD" fld="31" baseField="0" baseItem="0" numFmtId="38"/>
    <dataField name="'Peer Win / MD" fld="30" baseField="0" baseItem="0" numFmtId="38"/>
    <dataField name="'Var Amt to Peer" fld="28" baseField="0" baseItem="0" numFmtId="38"/>
    <dataField name="'Var Pct to Peer" fld="29" baseField="0" baseItem="0" numFmtId="166"/>
  </dataFields>
  <formats count="14">
    <format dxfId="15">
      <pivotArea field="1" type="button" dataOnly="0" labelOnly="1" outline="0"/>
    </format>
    <format dxfId="14">
      <pivotArea outline="0" fieldPosition="0">
        <references count="1">
          <reference field="4294967294" count="1">
            <x v="4"/>
          </reference>
        </references>
      </pivotArea>
    </format>
    <format dxfId="13">
      <pivotArea dataOnly="0" labelOnly="1" outline="0" fieldPosition="0">
        <references count="1">
          <reference field="4294967294" count="3">
            <x v="0"/>
            <x v="3"/>
            <x v="4"/>
          </reference>
        </references>
      </pivotArea>
    </format>
    <format dxfId="12">
      <pivotArea field="0" type="button" dataOnly="0" labelOnly="1" outline="0" axis="axisRow" fieldPosition="1"/>
    </format>
    <format dxfId="11">
      <pivotArea dataOnly="0" labelOnly="1" outline="0" fieldPosition="0">
        <references count="1">
          <reference field="4294967294" count="3">
            <x v="0"/>
            <x v="3"/>
            <x v="4"/>
          </reference>
        </references>
      </pivotArea>
    </format>
    <format dxfId="10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9">
      <pivotArea dataOnly="0" labelOnly="1" outline="0" fieldPosition="0">
        <references count="2">
          <reference field="5" count="1">
            <x v="0"/>
          </reference>
          <reference field="9" count="1" selected="0">
            <x v="0"/>
          </reference>
        </references>
      </pivotArea>
    </format>
    <format dxfId="8">
      <pivotArea dataOnly="0" labelOnly="1" outline="0" fieldPosition="0">
        <references count="2">
          <reference field="5" count="1" selected="0">
            <x v="0"/>
          </reference>
          <reference field="9" count="1">
            <x v="0"/>
          </reference>
        </references>
      </pivotArea>
    </format>
    <format dxfId="7">
      <pivotArea dataOnly="0" outline="0" fieldPosition="0">
        <references count="3">
          <reference field="0" count="1">
            <x v="25"/>
          </reference>
          <reference field="5" count="1" selected="0">
            <x v="0"/>
          </reference>
          <reference field="9" count="1" selected="0">
            <x v="0"/>
          </reference>
        </references>
      </pivotArea>
    </format>
    <format dxfId="6">
      <pivotArea dataOnly="0" outline="0" fieldPosition="0">
        <references count="3">
          <reference field="0" count="1">
            <x v="54"/>
          </reference>
          <reference field="5" count="1" selected="0">
            <x v="0"/>
          </reference>
          <reference field="9" count="1" selected="0">
            <x v="0"/>
          </reference>
        </references>
      </pivotArea>
    </format>
    <format dxfId="5">
      <pivotArea outline="0" collapsedLevelsAreSubtotals="1" fieldPosition="0">
        <references count="2">
          <reference field="0" count="1" selected="0">
            <x v="25"/>
          </reference>
          <reference field="2" count="1" selected="0">
            <x v="0"/>
          </reference>
        </references>
      </pivotArea>
    </format>
    <format dxfId="4">
      <pivotArea dataOnly="0" labelOnly="1" outline="0" fieldPosition="0">
        <references count="2">
          <reference field="0" count="1">
            <x v="25"/>
          </reference>
          <reference field="2" count="1" selected="0">
            <x v="0"/>
          </reference>
        </references>
      </pivotArea>
    </format>
    <format dxfId="3">
      <pivotArea outline="0" collapsedLevelsAreSubtotals="1" fieldPosition="0">
        <references count="2">
          <reference field="0" count="1" selected="0">
            <x v="54"/>
          </reference>
          <reference field="2" count="1" selected="0">
            <x v="2"/>
          </reference>
        </references>
      </pivotArea>
    </format>
    <format dxfId="2">
      <pivotArea dataOnly="0" labelOnly="1" outline="0" fieldPosition="0">
        <references count="2">
          <reference field="0" count="1">
            <x v="54"/>
          </reference>
          <reference field="2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8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 chartFormat="2">
  <location ref="A7:D12" firstHeaderRow="0" firstDataRow="1" firstDataCol="1"/>
  <pivotFields count="22">
    <pivotField compact="0" outline="0" showAll="0" defaultSubtotal="0">
      <items count="45">
        <item x="37"/>
        <item x="2"/>
        <item x="6"/>
        <item x="16"/>
        <item x="10"/>
        <item x="3"/>
        <item x="24"/>
        <item x="32"/>
        <item x="42"/>
        <item x="13"/>
        <item x="14"/>
        <item x="44"/>
        <item x="9"/>
        <item x="38"/>
        <item x="33"/>
        <item x="19"/>
        <item x="5"/>
        <item x="43"/>
        <item x="27"/>
        <item x="31"/>
        <item x="23"/>
        <item x="30"/>
        <item x="26"/>
        <item x="25"/>
        <item x="34"/>
        <item x="17"/>
        <item x="36"/>
        <item x="0"/>
        <item x="35"/>
        <item x="22"/>
        <item x="4"/>
        <item x="41"/>
        <item x="28"/>
        <item x="21"/>
        <item x="18"/>
        <item x="39"/>
        <item x="40"/>
        <item x="8"/>
        <item x="15"/>
        <item x="20"/>
        <item x="7"/>
        <item x="11"/>
        <item x="29"/>
        <item x="1"/>
        <item x="12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4">
        <item x="3"/>
        <item x="2"/>
        <item x="1"/>
        <item x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>
      <items count="10">
        <item x="8"/>
        <item x="5"/>
        <item x="4"/>
        <item x="1"/>
        <item x="9"/>
        <item x="2"/>
        <item x="0"/>
        <item x="6"/>
        <item x="3"/>
        <item x="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38" outline="0" showAll="0" defaultSubtotal="0"/>
    <pivotField compact="0" numFmtId="38" outline="0" showAll="0" defaultSubtotal="0"/>
    <pivotField compact="0" numFmtId="38" outline="0" showAll="0" defaultSubtotal="0"/>
    <pivotField compact="0" numFmtId="38" outline="0" showAll="0" defaultSubtotal="0"/>
    <pivotField compact="0" numFmtId="38" outlin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1">
    <field x="4"/>
  </rowFields>
  <rowItems count="5">
    <i>
      <x v="3"/>
    </i>
    <i>
      <x v="1"/>
    </i>
    <i>
      <x v="2"/>
    </i>
    <i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'Theo Win / MD" fld="19" baseField="0" baseItem="0" numFmtId="38"/>
    <dataField name="'Predicted Win / MD" fld="21" baseField="0" baseItem="0" numFmtId="38"/>
    <dataField name="'Theo Var Pct to Pred Win" fld="20" baseField="4" baseItem="1" numFmtId="166"/>
  </dataFields>
  <formats count="2">
    <format dxfId="1">
      <pivotArea field="4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mazon.com/" TargetMode="External"/><Relationship Id="rId2" Type="http://schemas.openxmlformats.org/officeDocument/2006/relationships/hyperlink" Target="http://www.slotfocus.com/" TargetMode="External"/><Relationship Id="rId1" Type="http://schemas.openxmlformats.org/officeDocument/2006/relationships/hyperlink" Target="mailto:wd@DunnGamingSolutions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ivotTable" Target="../pivotTables/pivotTable1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ivotTable" Target="../pivotTables/pivotTable2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ivotTable" Target="../pivotTables/pivot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ivotTable" Target="../pivotTables/pivotTable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"/>
  <sheetViews>
    <sheetView showGridLines="0" tabSelected="1" workbookViewId="0">
      <selection activeCell="A7" sqref="A7"/>
    </sheetView>
  </sheetViews>
  <sheetFormatPr defaultRowHeight="12.75" x14ac:dyDescent="0.2"/>
  <sheetData>
    <row r="1" spans="1:20" ht="20.25" x14ac:dyDescent="0.3">
      <c r="A1" s="296" t="s">
        <v>1114</v>
      </c>
    </row>
    <row r="2" spans="1:20" ht="90" x14ac:dyDescent="1.1499999999999999">
      <c r="A2" s="297" t="s">
        <v>1115</v>
      </c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</row>
    <row r="3" spans="1:20" ht="23.25" x14ac:dyDescent="0.35">
      <c r="A3" s="299" t="s">
        <v>1116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</row>
    <row r="5" spans="1:20" ht="15.75" x14ac:dyDescent="0.25">
      <c r="A5" s="147" t="s">
        <v>1117</v>
      </c>
    </row>
    <row r="6" spans="1:20" x14ac:dyDescent="0.2">
      <c r="A6" s="301" t="s">
        <v>1118</v>
      </c>
    </row>
    <row r="8" spans="1:20" ht="15.75" x14ac:dyDescent="0.25">
      <c r="A8" s="147" t="s">
        <v>1119</v>
      </c>
    </row>
    <row r="9" spans="1:20" x14ac:dyDescent="0.2">
      <c r="A9" s="301" t="s">
        <v>1120</v>
      </c>
    </row>
    <row r="12" spans="1:20" ht="15.75" x14ac:dyDescent="0.25">
      <c r="A12" s="147" t="s">
        <v>1121</v>
      </c>
    </row>
    <row r="13" spans="1:20" x14ac:dyDescent="0.2">
      <c r="A13" s="301" t="s">
        <v>1122</v>
      </c>
    </row>
    <row r="14" spans="1:20" x14ac:dyDescent="0.2">
      <c r="A14" s="301"/>
    </row>
  </sheetData>
  <hyperlinks>
    <hyperlink ref="A6" r:id="rId1"/>
    <hyperlink ref="A9" r:id="rId2"/>
    <hyperlink ref="A13" r:id="rId3"/>
  </hyperlinks>
  <pageMargins left="0.7" right="0.7" top="0.75" bottom="0.75" header="0.3" footer="0.3"/>
  <pageSetup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J207"/>
  <sheetViews>
    <sheetView zoomScale="140" zoomScaleNormal="140" workbookViewId="0">
      <pane xSplit="1" ySplit="5" topLeftCell="B179" activePane="bottomRight" state="frozen"/>
      <selection activeCell="C6" sqref="C6"/>
      <selection pane="topRight" activeCell="C6" sqref="C6"/>
      <selection pane="bottomLeft" activeCell="C6" sqref="C6"/>
      <selection pane="bottomRight" activeCell="A4" sqref="A4"/>
    </sheetView>
  </sheetViews>
  <sheetFormatPr defaultRowHeight="12.75" x14ac:dyDescent="0.2"/>
  <cols>
    <col min="2" max="4" width="14" style="20" customWidth="1"/>
    <col min="5" max="5" width="14" style="3" customWidth="1"/>
    <col min="6" max="7" width="14" style="13" customWidth="1"/>
    <col min="10" max="10" width="10.28515625" style="14" bestFit="1" customWidth="1"/>
  </cols>
  <sheetData>
    <row r="1" spans="1:10" x14ac:dyDescent="0.2">
      <c r="A1" s="12" t="s">
        <v>120</v>
      </c>
      <c r="C1" s="267" t="s">
        <v>1039</v>
      </c>
    </row>
    <row r="2" spans="1:10" x14ac:dyDescent="0.2">
      <c r="A2" t="s">
        <v>236</v>
      </c>
    </row>
    <row r="3" spans="1:10" x14ac:dyDescent="0.2">
      <c r="A3" t="s">
        <v>941</v>
      </c>
    </row>
    <row r="4" spans="1:10" x14ac:dyDescent="0.2">
      <c r="E4" s="221" t="s">
        <v>118</v>
      </c>
      <c r="F4" s="32">
        <f>PEARSON(E6:E205,F6:F205)</f>
        <v>-0.7988107800926213</v>
      </c>
    </row>
    <row r="5" spans="1:10" s="10" customFormat="1" ht="38.25" x14ac:dyDescent="0.2">
      <c r="A5" s="7" t="s">
        <v>107</v>
      </c>
      <c r="B5" s="115" t="s">
        <v>109</v>
      </c>
      <c r="C5" s="115" t="s">
        <v>180</v>
      </c>
      <c r="D5" s="115" t="s">
        <v>212</v>
      </c>
      <c r="E5" s="22" t="s">
        <v>215</v>
      </c>
      <c r="F5" s="117" t="s">
        <v>200</v>
      </c>
      <c r="G5" s="71" t="s">
        <v>218</v>
      </c>
      <c r="J5" s="116"/>
    </row>
    <row r="6" spans="1:10" x14ac:dyDescent="0.2">
      <c r="A6">
        <v>1000</v>
      </c>
      <c r="B6" s="14">
        <v>31</v>
      </c>
      <c r="C6" s="14">
        <v>149333.35</v>
      </c>
      <c r="D6" s="14">
        <v>6944.0007750000004</v>
      </c>
      <c r="E6" s="3">
        <f t="shared" ref="E6:E37" si="0">G6/F6</f>
        <v>4.6500000000000007E-2</v>
      </c>
      <c r="F6" s="14">
        <f>C6/B6</f>
        <v>4817.2048387096775</v>
      </c>
      <c r="G6" s="14">
        <f>D6/B6</f>
        <v>224.00002500000002</v>
      </c>
    </row>
    <row r="7" spans="1:10" x14ac:dyDescent="0.2">
      <c r="A7">
        <v>1001</v>
      </c>
      <c r="B7" s="14">
        <v>31</v>
      </c>
      <c r="C7" s="14">
        <v>154666.65</v>
      </c>
      <c r="D7" s="14">
        <v>7191.9992249999996</v>
      </c>
      <c r="E7" s="3">
        <f t="shared" si="0"/>
        <v>4.65E-2</v>
      </c>
      <c r="F7" s="14">
        <f t="shared" ref="F7:F70" si="1">C7/B7</f>
        <v>4989.2467741935479</v>
      </c>
      <c r="G7" s="14">
        <f t="shared" ref="G7:G70" si="2">D7/B7</f>
        <v>231.99997499999998</v>
      </c>
    </row>
    <row r="8" spans="1:10" x14ac:dyDescent="0.2">
      <c r="A8">
        <v>1002</v>
      </c>
      <c r="B8" s="14">
        <v>31</v>
      </c>
      <c r="C8" s="14">
        <v>135549</v>
      </c>
      <c r="D8" s="14">
        <v>6912.9989999999998</v>
      </c>
      <c r="E8" s="3">
        <f t="shared" si="0"/>
        <v>5.0999999999999997E-2</v>
      </c>
      <c r="F8" s="14">
        <f t="shared" si="1"/>
        <v>4372.5483870967746</v>
      </c>
      <c r="G8" s="14">
        <f t="shared" si="2"/>
        <v>222.99996774193548</v>
      </c>
    </row>
    <row r="9" spans="1:10" x14ac:dyDescent="0.2">
      <c r="A9">
        <v>1003</v>
      </c>
      <c r="B9" s="14">
        <v>31</v>
      </c>
      <c r="C9" s="14">
        <v>136156.85</v>
      </c>
      <c r="D9" s="14">
        <v>6943.99935</v>
      </c>
      <c r="E9" s="3">
        <f t="shared" si="0"/>
        <v>5.0999999999999997E-2</v>
      </c>
      <c r="F9" s="14">
        <f t="shared" si="1"/>
        <v>4392.1564516129038</v>
      </c>
      <c r="G9" s="14">
        <f t="shared" si="2"/>
        <v>223.99997903225807</v>
      </c>
    </row>
    <row r="10" spans="1:10" x14ac:dyDescent="0.2">
      <c r="A10">
        <v>1004</v>
      </c>
      <c r="B10" s="14">
        <v>31</v>
      </c>
      <c r="C10" s="14">
        <v>87994.79</v>
      </c>
      <c r="D10" s="14">
        <v>6757.9998719999985</v>
      </c>
      <c r="E10" s="3">
        <f t="shared" si="0"/>
        <v>7.6799999999999993E-2</v>
      </c>
      <c r="F10" s="14">
        <f t="shared" si="1"/>
        <v>2838.5416129032255</v>
      </c>
      <c r="G10" s="14">
        <f t="shared" si="2"/>
        <v>217.99999587096769</v>
      </c>
    </row>
    <row r="11" spans="1:10" x14ac:dyDescent="0.2">
      <c r="A11">
        <v>1005</v>
      </c>
      <c r="B11" s="14">
        <v>31</v>
      </c>
      <c r="C11" s="14">
        <v>62833.15</v>
      </c>
      <c r="D11" s="14">
        <v>5611.0002950000007</v>
      </c>
      <c r="E11" s="3">
        <f t="shared" si="0"/>
        <v>8.9300000000000018E-2</v>
      </c>
      <c r="F11" s="14">
        <f t="shared" si="1"/>
        <v>2026.875806451613</v>
      </c>
      <c r="G11" s="14">
        <f t="shared" si="2"/>
        <v>181.00000951612907</v>
      </c>
    </row>
    <row r="12" spans="1:10" x14ac:dyDescent="0.2">
      <c r="A12">
        <v>1006</v>
      </c>
      <c r="B12" s="14">
        <v>31</v>
      </c>
      <c r="C12" s="14">
        <v>133725.5</v>
      </c>
      <c r="D12" s="14">
        <v>6820.0004999999992</v>
      </c>
      <c r="E12" s="3">
        <f t="shared" si="0"/>
        <v>5.099999999999999E-2</v>
      </c>
      <c r="F12" s="14">
        <f t="shared" si="1"/>
        <v>4313.7258064516127</v>
      </c>
      <c r="G12" s="14">
        <f t="shared" si="2"/>
        <v>220.00001612903222</v>
      </c>
    </row>
    <row r="13" spans="1:10" x14ac:dyDescent="0.2">
      <c r="A13">
        <v>1007</v>
      </c>
      <c r="B13" s="14">
        <v>31</v>
      </c>
      <c r="C13" s="14">
        <v>136156.85</v>
      </c>
      <c r="D13" s="14">
        <v>6943.99935</v>
      </c>
      <c r="E13" s="3">
        <f t="shared" si="0"/>
        <v>5.0999999999999997E-2</v>
      </c>
      <c r="F13" s="14">
        <f t="shared" si="1"/>
        <v>4392.1564516129038</v>
      </c>
      <c r="G13" s="14">
        <f t="shared" si="2"/>
        <v>223.99997903225807</v>
      </c>
    </row>
    <row r="14" spans="1:10" x14ac:dyDescent="0.2">
      <c r="A14">
        <v>1008</v>
      </c>
      <c r="B14" s="14">
        <v>31</v>
      </c>
      <c r="C14" s="14">
        <v>66651.740000000005</v>
      </c>
      <c r="D14" s="14">
        <v>5952.0003820000011</v>
      </c>
      <c r="E14" s="3">
        <f t="shared" si="0"/>
        <v>8.9300000000000018E-2</v>
      </c>
      <c r="F14" s="14">
        <f t="shared" si="1"/>
        <v>2150.056129032258</v>
      </c>
      <c r="G14" s="14">
        <f t="shared" si="2"/>
        <v>192.00001232258069</v>
      </c>
    </row>
    <row r="15" spans="1:10" x14ac:dyDescent="0.2">
      <c r="A15">
        <v>1009</v>
      </c>
      <c r="B15" s="14">
        <v>31</v>
      </c>
      <c r="C15" s="14">
        <v>74270.83</v>
      </c>
      <c r="D15" s="14">
        <v>5703.9997439999997</v>
      </c>
      <c r="E15" s="3">
        <f t="shared" si="0"/>
        <v>7.6799999999999993E-2</v>
      </c>
      <c r="F15" s="14">
        <f t="shared" si="1"/>
        <v>2395.8332258064515</v>
      </c>
      <c r="G15" s="14">
        <f t="shared" si="2"/>
        <v>183.99999174193547</v>
      </c>
    </row>
    <row r="16" spans="1:10" x14ac:dyDescent="0.2">
      <c r="A16">
        <v>1010</v>
      </c>
      <c r="B16" s="14">
        <v>31</v>
      </c>
      <c r="C16" s="14">
        <v>84703.25</v>
      </c>
      <c r="D16" s="14">
        <v>7564.0002250000007</v>
      </c>
      <c r="E16" s="3">
        <f t="shared" si="0"/>
        <v>8.9300000000000004E-2</v>
      </c>
      <c r="F16" s="14">
        <f t="shared" si="1"/>
        <v>2732.3629032258063</v>
      </c>
      <c r="G16" s="14">
        <f t="shared" si="2"/>
        <v>244.00000725806453</v>
      </c>
    </row>
    <row r="17" spans="1:7" x14ac:dyDescent="0.2">
      <c r="A17">
        <v>1011</v>
      </c>
      <c r="B17" s="14">
        <v>31</v>
      </c>
      <c r="C17" s="14">
        <v>96159.01</v>
      </c>
      <c r="D17" s="14">
        <v>8586.9995930000005</v>
      </c>
      <c r="E17" s="3">
        <f t="shared" si="0"/>
        <v>8.9300000000000004E-2</v>
      </c>
      <c r="F17" s="14">
        <f t="shared" si="1"/>
        <v>3101.9035483870966</v>
      </c>
      <c r="G17" s="14">
        <f t="shared" si="2"/>
        <v>276.99998687096775</v>
      </c>
    </row>
    <row r="18" spans="1:7" x14ac:dyDescent="0.2">
      <c r="A18">
        <v>1012</v>
      </c>
      <c r="B18" s="14">
        <v>31</v>
      </c>
      <c r="C18" s="14">
        <v>102720.99</v>
      </c>
      <c r="D18" s="14">
        <v>8320.4001900000003</v>
      </c>
      <c r="E18" s="3">
        <f t="shared" si="0"/>
        <v>8.0999999999999989E-2</v>
      </c>
      <c r="F18" s="14">
        <f t="shared" si="1"/>
        <v>3313.5803225806453</v>
      </c>
      <c r="G18" s="14">
        <f t="shared" si="2"/>
        <v>268.40000612903225</v>
      </c>
    </row>
    <row r="19" spans="1:7" x14ac:dyDescent="0.2">
      <c r="A19">
        <v>1013</v>
      </c>
      <c r="B19" s="14">
        <v>31</v>
      </c>
      <c r="C19" s="14">
        <v>86723.46</v>
      </c>
      <c r="D19" s="14">
        <v>7024.6002600000011</v>
      </c>
      <c r="E19" s="3">
        <f t="shared" si="0"/>
        <v>8.1000000000000003E-2</v>
      </c>
      <c r="F19" s="14">
        <f t="shared" si="1"/>
        <v>2797.5309677419359</v>
      </c>
      <c r="G19" s="14">
        <f t="shared" si="2"/>
        <v>226.60000838709681</v>
      </c>
    </row>
    <row r="20" spans="1:7" x14ac:dyDescent="0.2">
      <c r="A20">
        <v>1014</v>
      </c>
      <c r="B20" s="14">
        <v>31</v>
      </c>
      <c r="C20" s="14">
        <v>98690.31</v>
      </c>
      <c r="D20" s="14">
        <v>8763.699528000001</v>
      </c>
      <c r="E20" s="3">
        <f t="shared" si="0"/>
        <v>8.8800000000000018E-2</v>
      </c>
      <c r="F20" s="14">
        <f t="shared" si="1"/>
        <v>3183.5583870967739</v>
      </c>
      <c r="G20" s="14">
        <f t="shared" si="2"/>
        <v>282.69998477419358</v>
      </c>
    </row>
    <row r="21" spans="1:7" x14ac:dyDescent="0.2">
      <c r="A21">
        <v>1015</v>
      </c>
      <c r="B21" s="14">
        <v>31</v>
      </c>
      <c r="C21" s="14">
        <v>99074.33</v>
      </c>
      <c r="D21" s="14">
        <v>8797.8005040000007</v>
      </c>
      <c r="E21" s="3">
        <f t="shared" si="0"/>
        <v>8.8800000000000004E-2</v>
      </c>
      <c r="F21" s="14">
        <f t="shared" si="1"/>
        <v>3195.9461290322583</v>
      </c>
      <c r="G21" s="14">
        <f t="shared" si="2"/>
        <v>283.80001625806455</v>
      </c>
    </row>
    <row r="22" spans="1:7" x14ac:dyDescent="0.2">
      <c r="A22">
        <v>1016</v>
      </c>
      <c r="B22" s="14">
        <v>31</v>
      </c>
      <c r="C22" s="14">
        <v>68283.95</v>
      </c>
      <c r="D22" s="14">
        <v>5530.9999500000004</v>
      </c>
      <c r="E22" s="3">
        <f t="shared" si="0"/>
        <v>8.1000000000000003E-2</v>
      </c>
      <c r="F22" s="14">
        <f t="shared" si="1"/>
        <v>2202.7080645161291</v>
      </c>
      <c r="G22" s="14">
        <f t="shared" si="2"/>
        <v>178.41935322580647</v>
      </c>
    </row>
    <row r="23" spans="1:7" x14ac:dyDescent="0.2">
      <c r="A23">
        <v>1017</v>
      </c>
      <c r="B23" s="14">
        <v>31</v>
      </c>
      <c r="C23" s="14">
        <v>69748.149999999994</v>
      </c>
      <c r="D23" s="14">
        <v>5649.6001499999993</v>
      </c>
      <c r="E23" s="3">
        <f t="shared" si="0"/>
        <v>8.1000000000000003E-2</v>
      </c>
      <c r="F23" s="14">
        <f t="shared" si="1"/>
        <v>2249.940322580645</v>
      </c>
      <c r="G23" s="14">
        <f t="shared" si="2"/>
        <v>182.24516612903224</v>
      </c>
    </row>
    <row r="24" spans="1:7" x14ac:dyDescent="0.2">
      <c r="A24">
        <v>1018</v>
      </c>
      <c r="B24" s="14">
        <v>31</v>
      </c>
      <c r="C24" s="14">
        <v>100994.37</v>
      </c>
      <c r="D24" s="14">
        <v>8968.300056</v>
      </c>
      <c r="E24" s="3">
        <f t="shared" si="0"/>
        <v>8.8800000000000004E-2</v>
      </c>
      <c r="F24" s="14">
        <f t="shared" si="1"/>
        <v>3257.8829032258063</v>
      </c>
      <c r="G24" s="14">
        <f t="shared" si="2"/>
        <v>289.30000180645163</v>
      </c>
    </row>
    <row r="25" spans="1:7" x14ac:dyDescent="0.2">
      <c r="A25">
        <v>1019</v>
      </c>
      <c r="B25" s="14">
        <v>31</v>
      </c>
      <c r="C25" s="14">
        <v>97154.28</v>
      </c>
      <c r="D25" s="14">
        <v>8627.3000640000009</v>
      </c>
      <c r="E25" s="3">
        <f t="shared" si="0"/>
        <v>8.8800000000000004E-2</v>
      </c>
      <c r="F25" s="14">
        <f t="shared" si="1"/>
        <v>3134.0090322580645</v>
      </c>
      <c r="G25" s="14">
        <f t="shared" si="2"/>
        <v>278.30000206451615</v>
      </c>
    </row>
    <row r="26" spans="1:7" x14ac:dyDescent="0.2">
      <c r="A26">
        <v>1020</v>
      </c>
      <c r="B26" s="14">
        <v>31</v>
      </c>
      <c r="C26" s="14">
        <v>89670.37</v>
      </c>
      <c r="D26" s="14">
        <v>7263.29997</v>
      </c>
      <c r="E26" s="3">
        <f t="shared" si="0"/>
        <v>8.1000000000000003E-2</v>
      </c>
      <c r="F26" s="14">
        <f t="shared" si="1"/>
        <v>2892.592580645161</v>
      </c>
      <c r="G26" s="14">
        <f t="shared" si="2"/>
        <v>234.29999903225806</v>
      </c>
    </row>
    <row r="27" spans="1:7" x14ac:dyDescent="0.2">
      <c r="A27">
        <v>1021</v>
      </c>
      <c r="B27" s="14">
        <v>31</v>
      </c>
      <c r="C27" s="14">
        <v>99774.07</v>
      </c>
      <c r="D27" s="14">
        <v>8081.6996700000009</v>
      </c>
      <c r="E27" s="3">
        <f t="shared" si="0"/>
        <v>8.1000000000000003E-2</v>
      </c>
      <c r="F27" s="14">
        <f t="shared" si="1"/>
        <v>3218.5183870967744</v>
      </c>
      <c r="G27" s="14">
        <f t="shared" si="2"/>
        <v>260.69998935483875</v>
      </c>
    </row>
    <row r="28" spans="1:7" x14ac:dyDescent="0.2">
      <c r="A28">
        <v>1022</v>
      </c>
      <c r="B28" s="14">
        <v>31</v>
      </c>
      <c r="C28" s="14">
        <v>80712.95</v>
      </c>
      <c r="D28" s="14">
        <v>7974.4394600000005</v>
      </c>
      <c r="E28" s="3">
        <f t="shared" si="0"/>
        <v>9.8799999999999999E-2</v>
      </c>
      <c r="F28" s="14">
        <f t="shared" si="1"/>
        <v>2603.6435483870969</v>
      </c>
      <c r="G28" s="14">
        <f t="shared" si="2"/>
        <v>257.23998258064518</v>
      </c>
    </row>
    <row r="29" spans="1:7" x14ac:dyDescent="0.2">
      <c r="A29">
        <v>1023</v>
      </c>
      <c r="B29" s="14">
        <v>31</v>
      </c>
      <c r="C29" s="14">
        <v>85935.07</v>
      </c>
      <c r="D29" s="14">
        <v>6960.740670000001</v>
      </c>
      <c r="E29" s="3">
        <f t="shared" si="0"/>
        <v>8.1000000000000003E-2</v>
      </c>
      <c r="F29" s="14">
        <f t="shared" si="1"/>
        <v>2772.0990322580647</v>
      </c>
      <c r="G29" s="14">
        <f t="shared" si="2"/>
        <v>224.54002161290325</v>
      </c>
    </row>
    <row r="30" spans="1:7" x14ac:dyDescent="0.2">
      <c r="A30">
        <v>1024</v>
      </c>
      <c r="B30" s="14">
        <v>31</v>
      </c>
      <c r="C30" s="14">
        <v>73188.87</v>
      </c>
      <c r="D30" s="14">
        <v>7231.0603560000009</v>
      </c>
      <c r="E30" s="3">
        <f t="shared" si="0"/>
        <v>9.8800000000000013E-2</v>
      </c>
      <c r="F30" s="14">
        <f t="shared" si="1"/>
        <v>2360.9312903225805</v>
      </c>
      <c r="G30" s="14">
        <f t="shared" si="2"/>
        <v>233.26001148387098</v>
      </c>
    </row>
    <row r="31" spans="1:7" x14ac:dyDescent="0.2">
      <c r="A31">
        <v>1025</v>
      </c>
      <c r="B31" s="14">
        <v>31</v>
      </c>
      <c r="C31" s="14">
        <v>99284.2</v>
      </c>
      <c r="D31" s="14">
        <v>8042.0201999999999</v>
      </c>
      <c r="E31" s="3">
        <f t="shared" si="0"/>
        <v>8.1000000000000003E-2</v>
      </c>
      <c r="F31" s="14">
        <f t="shared" si="1"/>
        <v>3202.7161290322579</v>
      </c>
      <c r="G31" s="14">
        <f t="shared" si="2"/>
        <v>259.42000645161289</v>
      </c>
    </row>
    <row r="32" spans="1:7" x14ac:dyDescent="0.2">
      <c r="A32">
        <v>1026</v>
      </c>
      <c r="B32" s="14">
        <v>31</v>
      </c>
      <c r="C32" s="14">
        <v>129470.6</v>
      </c>
      <c r="D32" s="14">
        <v>6603.0006000000003</v>
      </c>
      <c r="E32" s="3">
        <f t="shared" si="0"/>
        <v>5.0999999999999997E-2</v>
      </c>
      <c r="F32" s="14">
        <f t="shared" si="1"/>
        <v>4176.470967741936</v>
      </c>
      <c r="G32" s="14">
        <f t="shared" si="2"/>
        <v>213.00001935483871</v>
      </c>
    </row>
    <row r="33" spans="1:7" x14ac:dyDescent="0.2">
      <c r="A33">
        <v>1027</v>
      </c>
      <c r="B33" s="14">
        <v>31</v>
      </c>
      <c r="C33" s="14">
        <v>129470.6</v>
      </c>
      <c r="D33" s="14">
        <v>6603.0006000000003</v>
      </c>
      <c r="E33" s="3">
        <f t="shared" si="0"/>
        <v>5.0999999999999997E-2</v>
      </c>
      <c r="F33" s="14">
        <f t="shared" si="1"/>
        <v>4176.470967741936</v>
      </c>
      <c r="G33" s="14">
        <f t="shared" si="2"/>
        <v>213.00001935483871</v>
      </c>
    </row>
    <row r="34" spans="1:7" x14ac:dyDescent="0.2">
      <c r="A34">
        <v>1028</v>
      </c>
      <c r="B34" s="14">
        <v>31</v>
      </c>
      <c r="C34" s="14">
        <v>79518.23</v>
      </c>
      <c r="D34" s="14">
        <v>6107.0000639999989</v>
      </c>
      <c r="E34" s="3">
        <f t="shared" si="0"/>
        <v>7.6799999999999993E-2</v>
      </c>
      <c r="F34" s="14">
        <f t="shared" si="1"/>
        <v>2565.1041935483868</v>
      </c>
      <c r="G34" s="14">
        <f t="shared" si="2"/>
        <v>197.00000206451608</v>
      </c>
    </row>
    <row r="35" spans="1:7" x14ac:dyDescent="0.2">
      <c r="A35">
        <v>1029</v>
      </c>
      <c r="B35" s="14">
        <v>31</v>
      </c>
      <c r="C35" s="14">
        <v>58667.41</v>
      </c>
      <c r="D35" s="14">
        <v>5238.9997130000002</v>
      </c>
      <c r="E35" s="3">
        <f t="shared" si="0"/>
        <v>8.929999999999999E-2</v>
      </c>
      <c r="F35" s="14">
        <f t="shared" si="1"/>
        <v>1892.4970967741936</v>
      </c>
      <c r="G35" s="14">
        <f t="shared" si="2"/>
        <v>168.99999074193548</v>
      </c>
    </row>
    <row r="36" spans="1:7" x14ac:dyDescent="0.2">
      <c r="A36">
        <v>1030</v>
      </c>
      <c r="B36" s="14">
        <v>31</v>
      </c>
      <c r="C36" s="14">
        <v>47211.65</v>
      </c>
      <c r="D36" s="14">
        <v>4216.0003450000004</v>
      </c>
      <c r="E36" s="3">
        <f t="shared" si="0"/>
        <v>8.9300000000000004E-2</v>
      </c>
      <c r="F36" s="14">
        <f t="shared" si="1"/>
        <v>1522.9564516129033</v>
      </c>
      <c r="G36" s="14">
        <f t="shared" si="2"/>
        <v>136.00001112903226</v>
      </c>
    </row>
    <row r="37" spans="1:7" x14ac:dyDescent="0.2">
      <c r="A37">
        <v>1031</v>
      </c>
      <c r="B37" s="14">
        <v>31</v>
      </c>
      <c r="C37" s="14">
        <v>66601.56</v>
      </c>
      <c r="D37" s="14">
        <v>5114.9998079999996</v>
      </c>
      <c r="E37" s="3">
        <f t="shared" si="0"/>
        <v>7.6799999999999993E-2</v>
      </c>
      <c r="F37" s="14">
        <f t="shared" si="1"/>
        <v>2148.4374193548388</v>
      </c>
      <c r="G37" s="14">
        <f t="shared" si="2"/>
        <v>164.99999380645161</v>
      </c>
    </row>
    <row r="38" spans="1:7" x14ac:dyDescent="0.2">
      <c r="A38">
        <v>1032</v>
      </c>
      <c r="B38" s="14">
        <v>31</v>
      </c>
      <c r="C38" s="14">
        <v>131901.95000000001</v>
      </c>
      <c r="D38" s="14">
        <v>6726.9994500000003</v>
      </c>
      <c r="E38" s="3">
        <f t="shared" ref="E38:E69" si="3">G38/F38</f>
        <v>5.1000000000000004E-2</v>
      </c>
      <c r="F38" s="14">
        <f t="shared" si="1"/>
        <v>4254.9016129032261</v>
      </c>
      <c r="G38" s="14">
        <f t="shared" si="2"/>
        <v>216.99998225806453</v>
      </c>
    </row>
    <row r="39" spans="1:7" x14ac:dyDescent="0.2">
      <c r="A39">
        <v>1033</v>
      </c>
      <c r="B39" s="14">
        <v>31</v>
      </c>
      <c r="C39" s="14">
        <v>137372.54999999999</v>
      </c>
      <c r="D39" s="14">
        <v>7006.0000499999987</v>
      </c>
      <c r="E39" s="3">
        <f t="shared" si="3"/>
        <v>5.0999999999999997E-2</v>
      </c>
      <c r="F39" s="14">
        <f t="shared" si="1"/>
        <v>4431.3725806451612</v>
      </c>
      <c r="G39" s="14">
        <f t="shared" si="2"/>
        <v>226.00000161290319</v>
      </c>
    </row>
    <row r="40" spans="1:7" x14ac:dyDescent="0.2">
      <c r="A40">
        <v>1034</v>
      </c>
      <c r="B40" s="14">
        <v>31</v>
      </c>
      <c r="C40" s="14">
        <v>73247.48</v>
      </c>
      <c r="D40" s="14">
        <v>6540.9999639999996</v>
      </c>
      <c r="E40" s="3">
        <f t="shared" si="3"/>
        <v>8.9300000000000004E-2</v>
      </c>
      <c r="F40" s="14">
        <f t="shared" si="1"/>
        <v>2362.8219354838707</v>
      </c>
      <c r="G40" s="14">
        <f t="shared" si="2"/>
        <v>210.99999883870967</v>
      </c>
    </row>
    <row r="41" spans="1:7" x14ac:dyDescent="0.2">
      <c r="A41">
        <v>1035</v>
      </c>
      <c r="B41" s="14">
        <v>31</v>
      </c>
      <c r="C41" s="14">
        <v>71445.31</v>
      </c>
      <c r="D41" s="14">
        <v>5486.9998079999996</v>
      </c>
      <c r="E41" s="3">
        <f t="shared" si="3"/>
        <v>7.6799999999999993E-2</v>
      </c>
      <c r="F41" s="14">
        <f t="shared" si="1"/>
        <v>2304.6874193548388</v>
      </c>
      <c r="G41" s="14">
        <f t="shared" si="2"/>
        <v>176.99999380645161</v>
      </c>
    </row>
    <row r="42" spans="1:7" x14ac:dyDescent="0.2">
      <c r="A42">
        <v>1036</v>
      </c>
      <c r="B42" s="14">
        <v>31</v>
      </c>
      <c r="C42" s="14">
        <v>59014.559999999998</v>
      </c>
      <c r="D42" s="14">
        <v>5270.0002080000004</v>
      </c>
      <c r="E42" s="3">
        <f t="shared" si="3"/>
        <v>8.9300000000000004E-2</v>
      </c>
      <c r="F42" s="14">
        <f t="shared" si="1"/>
        <v>1903.6954838709676</v>
      </c>
      <c r="G42" s="14">
        <f t="shared" si="2"/>
        <v>170.00000670967742</v>
      </c>
    </row>
    <row r="43" spans="1:7" x14ac:dyDescent="0.2">
      <c r="A43">
        <v>1037</v>
      </c>
      <c r="B43" s="14">
        <v>31</v>
      </c>
      <c r="C43" s="14">
        <v>81132.81</v>
      </c>
      <c r="D43" s="14">
        <v>6230.9998079999996</v>
      </c>
      <c r="E43" s="3">
        <f t="shared" si="3"/>
        <v>7.6799999999999993E-2</v>
      </c>
      <c r="F43" s="14">
        <f t="shared" si="1"/>
        <v>2617.1874193548388</v>
      </c>
      <c r="G43" s="14">
        <f t="shared" si="2"/>
        <v>200.99999380645161</v>
      </c>
    </row>
    <row r="44" spans="1:7" x14ac:dyDescent="0.2">
      <c r="A44">
        <v>1038</v>
      </c>
      <c r="B44" s="14">
        <v>31</v>
      </c>
      <c r="C44" s="14">
        <v>120352.95</v>
      </c>
      <c r="D44" s="14">
        <v>6138.0004499999995</v>
      </c>
      <c r="E44" s="3">
        <f t="shared" si="3"/>
        <v>5.0999999999999997E-2</v>
      </c>
      <c r="F44" s="14">
        <f t="shared" si="1"/>
        <v>3882.3532258064515</v>
      </c>
      <c r="G44" s="14">
        <f t="shared" si="2"/>
        <v>198.00001451612903</v>
      </c>
    </row>
    <row r="45" spans="1:7" x14ac:dyDescent="0.2">
      <c r="A45">
        <v>1039</v>
      </c>
      <c r="B45" s="14">
        <v>31</v>
      </c>
      <c r="C45" s="14">
        <v>122176.45</v>
      </c>
      <c r="D45" s="14">
        <v>6230.9989499999992</v>
      </c>
      <c r="E45" s="3">
        <f t="shared" si="3"/>
        <v>5.099999999999999E-2</v>
      </c>
      <c r="F45" s="14">
        <f t="shared" si="1"/>
        <v>3941.175806451613</v>
      </c>
      <c r="G45" s="14">
        <f t="shared" si="2"/>
        <v>200.99996612903223</v>
      </c>
    </row>
    <row r="46" spans="1:7" x14ac:dyDescent="0.2">
      <c r="A46">
        <v>1040</v>
      </c>
      <c r="B46" s="14">
        <v>31</v>
      </c>
      <c r="C46" s="14">
        <v>153333.35</v>
      </c>
      <c r="D46" s="14">
        <v>7130.0007750000004</v>
      </c>
      <c r="E46" s="3">
        <f t="shared" si="3"/>
        <v>4.6500000000000007E-2</v>
      </c>
      <c r="F46" s="14">
        <f t="shared" si="1"/>
        <v>4946.2370967741936</v>
      </c>
      <c r="G46" s="14">
        <f t="shared" si="2"/>
        <v>230.00002500000002</v>
      </c>
    </row>
    <row r="47" spans="1:7" x14ac:dyDescent="0.2">
      <c r="A47">
        <v>1041</v>
      </c>
      <c r="B47" s="14">
        <v>31</v>
      </c>
      <c r="C47" s="14">
        <v>154000</v>
      </c>
      <c r="D47" s="14">
        <v>7161</v>
      </c>
      <c r="E47" s="3">
        <f t="shared" si="3"/>
        <v>4.65E-2</v>
      </c>
      <c r="F47" s="14">
        <f t="shared" si="1"/>
        <v>4967.7419354838712</v>
      </c>
      <c r="G47" s="14">
        <f t="shared" si="2"/>
        <v>231</v>
      </c>
    </row>
    <row r="48" spans="1:7" x14ac:dyDescent="0.2">
      <c r="A48">
        <v>1042</v>
      </c>
      <c r="B48" s="14">
        <v>31</v>
      </c>
      <c r="C48" s="14">
        <v>148000</v>
      </c>
      <c r="D48" s="14">
        <v>6882</v>
      </c>
      <c r="E48" s="3">
        <f t="shared" si="3"/>
        <v>4.65E-2</v>
      </c>
      <c r="F48" s="14">
        <f t="shared" si="1"/>
        <v>4774.1935483870966</v>
      </c>
      <c r="G48" s="14">
        <f t="shared" si="2"/>
        <v>222</v>
      </c>
    </row>
    <row r="49" spans="1:7" x14ac:dyDescent="0.2">
      <c r="A49">
        <v>1043</v>
      </c>
      <c r="B49" s="14">
        <v>31</v>
      </c>
      <c r="C49" s="14">
        <v>125823.55</v>
      </c>
      <c r="D49" s="14">
        <v>6417.0010499999999</v>
      </c>
      <c r="E49" s="3">
        <f t="shared" si="3"/>
        <v>5.1000000000000004E-2</v>
      </c>
      <c r="F49" s="14">
        <f t="shared" si="1"/>
        <v>4058.824193548387</v>
      </c>
      <c r="G49" s="14">
        <f t="shared" si="2"/>
        <v>207.00003387096774</v>
      </c>
    </row>
    <row r="50" spans="1:7" x14ac:dyDescent="0.2">
      <c r="A50">
        <v>1044</v>
      </c>
      <c r="B50" s="14">
        <v>31</v>
      </c>
      <c r="C50" s="14">
        <v>130078.45</v>
      </c>
      <c r="D50" s="14">
        <v>6634.0009499999996</v>
      </c>
      <c r="E50" s="3">
        <f t="shared" si="3"/>
        <v>5.0999999999999997E-2</v>
      </c>
      <c r="F50" s="14">
        <f t="shared" si="1"/>
        <v>4196.0790322580642</v>
      </c>
      <c r="G50" s="14">
        <f t="shared" si="2"/>
        <v>214.00003064516127</v>
      </c>
    </row>
    <row r="51" spans="1:7" x14ac:dyDescent="0.2">
      <c r="A51">
        <v>1045</v>
      </c>
      <c r="B51" s="14">
        <v>31</v>
      </c>
      <c r="C51" s="14">
        <v>122784.3</v>
      </c>
      <c r="D51" s="14">
        <v>6261.9992999999995</v>
      </c>
      <c r="E51" s="3">
        <f t="shared" si="3"/>
        <v>5.099999999999999E-2</v>
      </c>
      <c r="F51" s="14">
        <f t="shared" si="1"/>
        <v>3960.7838709677421</v>
      </c>
      <c r="G51" s="14">
        <f t="shared" si="2"/>
        <v>201.99997741935482</v>
      </c>
    </row>
    <row r="52" spans="1:7" x14ac:dyDescent="0.2">
      <c r="A52">
        <v>1046</v>
      </c>
      <c r="B52" s="14">
        <v>31</v>
      </c>
      <c r="C52" s="14">
        <v>134333.35</v>
      </c>
      <c r="D52" s="14">
        <v>6851.0008499999994</v>
      </c>
      <c r="E52" s="3">
        <f t="shared" si="3"/>
        <v>5.0999999999999997E-2</v>
      </c>
      <c r="F52" s="14">
        <f t="shared" si="1"/>
        <v>4333.3338709677419</v>
      </c>
      <c r="G52" s="14">
        <f t="shared" si="2"/>
        <v>221.00002741935481</v>
      </c>
    </row>
    <row r="53" spans="1:7" x14ac:dyDescent="0.2">
      <c r="A53">
        <v>1047</v>
      </c>
      <c r="B53" s="14">
        <v>31</v>
      </c>
      <c r="C53" s="14">
        <v>65247.040000000001</v>
      </c>
      <c r="D53" s="14">
        <v>6603.0004479999998</v>
      </c>
      <c r="E53" s="3">
        <f t="shared" si="3"/>
        <v>0.10119999999999998</v>
      </c>
      <c r="F53" s="14">
        <f t="shared" si="1"/>
        <v>2104.7432258064518</v>
      </c>
      <c r="G53" s="14">
        <f t="shared" si="2"/>
        <v>213.00001445161288</v>
      </c>
    </row>
    <row r="54" spans="1:7" x14ac:dyDescent="0.2">
      <c r="A54">
        <v>1048</v>
      </c>
      <c r="B54" s="14">
        <v>31</v>
      </c>
      <c r="C54" s="14">
        <v>66179.78</v>
      </c>
      <c r="D54" s="14">
        <v>5890.0004199999994</v>
      </c>
      <c r="E54" s="3">
        <f t="shared" si="3"/>
        <v>8.8999999999999982E-2</v>
      </c>
      <c r="F54" s="14">
        <f t="shared" si="1"/>
        <v>2134.831612903226</v>
      </c>
      <c r="G54" s="14">
        <f t="shared" si="2"/>
        <v>190.00001354838707</v>
      </c>
    </row>
    <row r="55" spans="1:7" x14ac:dyDescent="0.2">
      <c r="A55">
        <v>1049</v>
      </c>
      <c r="B55" s="14">
        <v>31</v>
      </c>
      <c r="C55" s="14">
        <v>60345.85</v>
      </c>
      <c r="D55" s="14">
        <v>6107.0000199999995</v>
      </c>
      <c r="E55" s="3">
        <f t="shared" si="3"/>
        <v>0.1012</v>
      </c>
      <c r="F55" s="14">
        <f t="shared" si="1"/>
        <v>1946.640322580645</v>
      </c>
      <c r="G55" s="14">
        <f t="shared" si="2"/>
        <v>197.00000064516126</v>
      </c>
    </row>
    <row r="56" spans="1:7" x14ac:dyDescent="0.2">
      <c r="A56">
        <v>1050</v>
      </c>
      <c r="B56" s="14">
        <v>31</v>
      </c>
      <c r="C56" s="14">
        <v>77325.84</v>
      </c>
      <c r="D56" s="14">
        <v>6881.9997599999997</v>
      </c>
      <c r="E56" s="3">
        <f t="shared" si="3"/>
        <v>8.8999999999999996E-2</v>
      </c>
      <c r="F56" s="14">
        <f t="shared" si="1"/>
        <v>2494.3819354838711</v>
      </c>
      <c r="G56" s="14">
        <f t="shared" si="2"/>
        <v>221.99999225806451</v>
      </c>
    </row>
    <row r="57" spans="1:7" x14ac:dyDescent="0.2">
      <c r="A57">
        <v>1051</v>
      </c>
      <c r="B57" s="14">
        <v>31</v>
      </c>
      <c r="C57" s="14">
        <v>58865.17</v>
      </c>
      <c r="D57" s="14">
        <v>5239.0001300000004</v>
      </c>
      <c r="E57" s="3">
        <f t="shared" si="3"/>
        <v>8.900000000000001E-2</v>
      </c>
      <c r="F57" s="14">
        <f t="shared" si="1"/>
        <v>1898.8764516129031</v>
      </c>
      <c r="G57" s="14">
        <f t="shared" si="2"/>
        <v>169.00000419354839</v>
      </c>
    </row>
    <row r="58" spans="1:7" x14ac:dyDescent="0.2">
      <c r="A58">
        <v>1052</v>
      </c>
      <c r="B58" s="14">
        <v>31</v>
      </c>
      <c r="C58" s="14">
        <v>51550.559999999998</v>
      </c>
      <c r="D58" s="14">
        <v>4587.9998400000004</v>
      </c>
      <c r="E58" s="3">
        <f t="shared" si="3"/>
        <v>8.900000000000001E-2</v>
      </c>
      <c r="F58" s="14">
        <f t="shared" si="1"/>
        <v>1662.9212903225805</v>
      </c>
      <c r="G58" s="14">
        <f t="shared" si="2"/>
        <v>147.99999483870968</v>
      </c>
    </row>
    <row r="59" spans="1:7" x14ac:dyDescent="0.2">
      <c r="A59">
        <v>1053</v>
      </c>
      <c r="B59" s="14">
        <v>31</v>
      </c>
      <c r="C59" s="14">
        <v>46254.94</v>
      </c>
      <c r="D59" s="14">
        <v>4680.9999280000002</v>
      </c>
      <c r="E59" s="3">
        <f t="shared" si="3"/>
        <v>0.1012</v>
      </c>
      <c r="F59" s="14">
        <f t="shared" si="1"/>
        <v>1492.0948387096776</v>
      </c>
      <c r="G59" s="14">
        <f t="shared" si="2"/>
        <v>150.99999767741937</v>
      </c>
    </row>
    <row r="60" spans="1:7" x14ac:dyDescent="0.2">
      <c r="A60">
        <v>1054</v>
      </c>
      <c r="B60" s="14">
        <v>31</v>
      </c>
      <c r="C60" s="14">
        <v>44417</v>
      </c>
      <c r="D60" s="14">
        <v>4495.0003999999999</v>
      </c>
      <c r="E60" s="3">
        <f t="shared" si="3"/>
        <v>0.1012</v>
      </c>
      <c r="F60" s="14">
        <f t="shared" si="1"/>
        <v>1432.8064516129032</v>
      </c>
      <c r="G60" s="14">
        <f t="shared" si="2"/>
        <v>145.00001290322581</v>
      </c>
    </row>
    <row r="61" spans="1:7" x14ac:dyDescent="0.2">
      <c r="A61">
        <v>1055</v>
      </c>
      <c r="B61" s="14">
        <v>31</v>
      </c>
      <c r="C61" s="14">
        <v>49112.36</v>
      </c>
      <c r="D61" s="14">
        <v>4371.0000400000008</v>
      </c>
      <c r="E61" s="3">
        <f t="shared" si="3"/>
        <v>8.9000000000000024E-2</v>
      </c>
      <c r="F61" s="14">
        <f t="shared" si="1"/>
        <v>1584.2696774193548</v>
      </c>
      <c r="G61" s="14">
        <f t="shared" si="2"/>
        <v>141.00000129032261</v>
      </c>
    </row>
    <row r="62" spans="1:7" x14ac:dyDescent="0.2">
      <c r="A62">
        <v>1056</v>
      </c>
      <c r="B62" s="14">
        <v>31</v>
      </c>
      <c r="C62" s="14">
        <v>49460.67</v>
      </c>
      <c r="D62" s="14">
        <v>4401.9996300000003</v>
      </c>
      <c r="E62" s="3">
        <f t="shared" si="3"/>
        <v>8.900000000000001E-2</v>
      </c>
      <c r="F62" s="14">
        <f t="shared" si="1"/>
        <v>1595.5054838709677</v>
      </c>
      <c r="G62" s="14">
        <f t="shared" si="2"/>
        <v>141.99998806451615</v>
      </c>
    </row>
    <row r="63" spans="1:7" x14ac:dyDescent="0.2">
      <c r="A63">
        <v>1057</v>
      </c>
      <c r="B63" s="14">
        <v>31</v>
      </c>
      <c r="C63" s="14">
        <v>42885.38</v>
      </c>
      <c r="D63" s="14">
        <v>4340.0004559999998</v>
      </c>
      <c r="E63" s="3">
        <f t="shared" si="3"/>
        <v>0.1012</v>
      </c>
      <c r="F63" s="14">
        <f t="shared" si="1"/>
        <v>1383.3993548387095</v>
      </c>
      <c r="G63" s="14">
        <f t="shared" si="2"/>
        <v>140.0000147096774</v>
      </c>
    </row>
    <row r="64" spans="1:7" x14ac:dyDescent="0.2">
      <c r="A64">
        <v>1058</v>
      </c>
      <c r="B64" s="14">
        <v>31</v>
      </c>
      <c r="C64" s="14">
        <v>43498.02</v>
      </c>
      <c r="D64" s="14">
        <v>4401.999624</v>
      </c>
      <c r="E64" s="3">
        <f t="shared" si="3"/>
        <v>0.10120000000000001</v>
      </c>
      <c r="F64" s="14">
        <f t="shared" si="1"/>
        <v>1403.1619354838708</v>
      </c>
      <c r="G64" s="14">
        <f t="shared" si="2"/>
        <v>141.99998787096774</v>
      </c>
    </row>
    <row r="65" spans="1:7" x14ac:dyDescent="0.2">
      <c r="A65">
        <v>1059</v>
      </c>
      <c r="B65" s="14">
        <v>31</v>
      </c>
      <c r="C65" s="14">
        <v>50157.3</v>
      </c>
      <c r="D65" s="14">
        <v>4463.9997000000003</v>
      </c>
      <c r="E65" s="3">
        <f t="shared" si="3"/>
        <v>8.900000000000001E-2</v>
      </c>
      <c r="F65" s="14">
        <f t="shared" si="1"/>
        <v>1617.9774193548387</v>
      </c>
      <c r="G65" s="14">
        <f t="shared" si="2"/>
        <v>143.99999032258066</v>
      </c>
    </row>
    <row r="66" spans="1:7" x14ac:dyDescent="0.2">
      <c r="A66">
        <v>1060</v>
      </c>
      <c r="B66" s="14">
        <v>31</v>
      </c>
      <c r="C66" s="14">
        <v>60258.43</v>
      </c>
      <c r="D66" s="14">
        <v>5363.0002700000005</v>
      </c>
      <c r="E66" s="3">
        <f t="shared" si="3"/>
        <v>8.900000000000001E-2</v>
      </c>
      <c r="F66" s="14">
        <f t="shared" si="1"/>
        <v>1943.8203225806451</v>
      </c>
      <c r="G66" s="14">
        <f t="shared" si="2"/>
        <v>173.00000870967745</v>
      </c>
    </row>
    <row r="67" spans="1:7" x14ac:dyDescent="0.2">
      <c r="A67">
        <v>1061</v>
      </c>
      <c r="B67" s="14">
        <v>31</v>
      </c>
      <c r="C67" s="14">
        <v>297600</v>
      </c>
      <c r="D67" s="14">
        <v>6696</v>
      </c>
      <c r="E67" s="3">
        <f t="shared" si="3"/>
        <v>2.2499999999999999E-2</v>
      </c>
      <c r="F67" s="14">
        <f t="shared" si="1"/>
        <v>9600</v>
      </c>
      <c r="G67" s="14">
        <f t="shared" si="2"/>
        <v>216</v>
      </c>
    </row>
    <row r="68" spans="1:7" x14ac:dyDescent="0.2">
      <c r="A68">
        <v>1062</v>
      </c>
      <c r="B68" s="14">
        <v>31</v>
      </c>
      <c r="C68" s="14">
        <v>264533.34999999998</v>
      </c>
      <c r="D68" s="14">
        <v>5952.0003749999996</v>
      </c>
      <c r="E68" s="3">
        <f t="shared" si="3"/>
        <v>2.2500000000000003E-2</v>
      </c>
      <c r="F68" s="14">
        <f t="shared" si="1"/>
        <v>8533.3338709677409</v>
      </c>
      <c r="G68" s="14">
        <f t="shared" si="2"/>
        <v>192.00001209677419</v>
      </c>
    </row>
    <row r="69" spans="1:7" x14ac:dyDescent="0.2">
      <c r="A69">
        <v>1063</v>
      </c>
      <c r="B69" s="14">
        <v>31</v>
      </c>
      <c r="C69" s="14">
        <v>272800</v>
      </c>
      <c r="D69" s="14">
        <v>6138</v>
      </c>
      <c r="E69" s="3">
        <f t="shared" si="3"/>
        <v>2.2499999999999999E-2</v>
      </c>
      <c r="F69" s="14">
        <f t="shared" si="1"/>
        <v>8800</v>
      </c>
      <c r="G69" s="14">
        <f t="shared" si="2"/>
        <v>198</v>
      </c>
    </row>
    <row r="70" spans="1:7" x14ac:dyDescent="0.2">
      <c r="A70">
        <v>1064</v>
      </c>
      <c r="B70" s="14">
        <v>31</v>
      </c>
      <c r="C70" s="14">
        <v>300355.55</v>
      </c>
      <c r="D70" s="14">
        <v>6757.9998749999995</v>
      </c>
      <c r="E70" s="3">
        <f t="shared" ref="E70:E101" si="4">G70/F70</f>
        <v>2.2499999999999996E-2</v>
      </c>
      <c r="F70" s="14">
        <f t="shared" si="1"/>
        <v>9688.8887096774197</v>
      </c>
      <c r="G70" s="14">
        <f t="shared" si="2"/>
        <v>217.99999596774191</v>
      </c>
    </row>
    <row r="71" spans="1:7" x14ac:dyDescent="0.2">
      <c r="A71">
        <v>1065</v>
      </c>
      <c r="B71" s="14">
        <v>31</v>
      </c>
      <c r="C71" s="14">
        <v>296222.2</v>
      </c>
      <c r="D71" s="14">
        <v>6664.9994999999999</v>
      </c>
      <c r="E71" s="3">
        <f t="shared" si="4"/>
        <v>2.2499999999999999E-2</v>
      </c>
      <c r="F71" s="14">
        <f t="shared" ref="F71:F134" si="5">C71/B71</f>
        <v>9555.5548387096769</v>
      </c>
      <c r="G71" s="14">
        <f t="shared" ref="G71:G134" si="6">D71/B71</f>
        <v>214.99998387096772</v>
      </c>
    </row>
    <row r="72" spans="1:7" x14ac:dyDescent="0.2">
      <c r="A72">
        <v>1066</v>
      </c>
      <c r="B72" s="14">
        <v>31</v>
      </c>
      <c r="C72" s="14">
        <v>271422.2</v>
      </c>
      <c r="D72" s="14">
        <v>6106.9994999999999</v>
      </c>
      <c r="E72" s="3">
        <f t="shared" si="4"/>
        <v>2.2499999999999999E-2</v>
      </c>
      <c r="F72" s="14">
        <f t="shared" si="5"/>
        <v>8755.5548387096769</v>
      </c>
      <c r="G72" s="14">
        <f t="shared" si="6"/>
        <v>196.99998387096772</v>
      </c>
    </row>
    <row r="73" spans="1:7" x14ac:dyDescent="0.2">
      <c r="A73">
        <v>1067</v>
      </c>
      <c r="B73" s="14">
        <v>31</v>
      </c>
      <c r="C73" s="14">
        <v>263155.55</v>
      </c>
      <c r="D73" s="14">
        <v>5920.9998749999995</v>
      </c>
      <c r="E73" s="3">
        <f t="shared" si="4"/>
        <v>2.2499999999999996E-2</v>
      </c>
      <c r="F73" s="14">
        <f t="shared" si="5"/>
        <v>8488.8887096774197</v>
      </c>
      <c r="G73" s="14">
        <f t="shared" si="6"/>
        <v>190.99999596774191</v>
      </c>
    </row>
    <row r="74" spans="1:7" x14ac:dyDescent="0.2">
      <c r="A74">
        <v>1068</v>
      </c>
      <c r="B74" s="14">
        <v>31</v>
      </c>
      <c r="C74" s="14">
        <v>311377.8</v>
      </c>
      <c r="D74" s="14">
        <v>7006.0004999999992</v>
      </c>
      <c r="E74" s="3">
        <f t="shared" si="4"/>
        <v>2.2499999999999996E-2</v>
      </c>
      <c r="F74" s="14">
        <f t="shared" si="5"/>
        <v>10044.445161290323</v>
      </c>
      <c r="G74" s="14">
        <f t="shared" si="6"/>
        <v>226.00001612903222</v>
      </c>
    </row>
    <row r="75" spans="1:7" x14ac:dyDescent="0.2">
      <c r="A75">
        <v>2069</v>
      </c>
      <c r="B75" s="14">
        <v>5</v>
      </c>
      <c r="C75" s="14">
        <v>28250</v>
      </c>
      <c r="D75" s="14">
        <v>565</v>
      </c>
      <c r="E75" s="3">
        <f t="shared" si="4"/>
        <v>0.02</v>
      </c>
      <c r="F75" s="14">
        <f t="shared" si="5"/>
        <v>5650</v>
      </c>
      <c r="G75" s="14">
        <f t="shared" si="6"/>
        <v>113</v>
      </c>
    </row>
    <row r="76" spans="1:7" x14ac:dyDescent="0.2">
      <c r="A76">
        <v>2070</v>
      </c>
      <c r="B76" s="14">
        <v>5</v>
      </c>
      <c r="C76" s="14">
        <v>27250</v>
      </c>
      <c r="D76" s="14">
        <v>545</v>
      </c>
      <c r="E76" s="3">
        <f t="shared" si="4"/>
        <v>0.02</v>
      </c>
      <c r="F76" s="14">
        <f t="shared" si="5"/>
        <v>5450</v>
      </c>
      <c r="G76" s="14">
        <f t="shared" si="6"/>
        <v>109</v>
      </c>
    </row>
    <row r="77" spans="1:7" x14ac:dyDescent="0.2">
      <c r="A77">
        <v>2071</v>
      </c>
      <c r="B77" s="14">
        <v>5</v>
      </c>
      <c r="C77" s="14">
        <v>27500</v>
      </c>
      <c r="D77" s="14">
        <v>550</v>
      </c>
      <c r="E77" s="3">
        <f t="shared" si="4"/>
        <v>0.02</v>
      </c>
      <c r="F77" s="14">
        <f t="shared" si="5"/>
        <v>5500</v>
      </c>
      <c r="G77" s="14">
        <f t="shared" si="6"/>
        <v>110</v>
      </c>
    </row>
    <row r="78" spans="1:7" x14ac:dyDescent="0.2">
      <c r="A78">
        <v>2072</v>
      </c>
      <c r="B78" s="14">
        <v>5</v>
      </c>
      <c r="C78" s="14">
        <v>35500</v>
      </c>
      <c r="D78" s="14">
        <v>710</v>
      </c>
      <c r="E78" s="3">
        <f t="shared" si="4"/>
        <v>0.02</v>
      </c>
      <c r="F78" s="14">
        <f t="shared" si="5"/>
        <v>7100</v>
      </c>
      <c r="G78" s="14">
        <f t="shared" si="6"/>
        <v>142</v>
      </c>
    </row>
    <row r="79" spans="1:7" x14ac:dyDescent="0.2">
      <c r="A79">
        <v>1073</v>
      </c>
      <c r="B79" s="14">
        <v>31</v>
      </c>
      <c r="C79" s="14">
        <v>256857.25</v>
      </c>
      <c r="D79" s="14">
        <v>4495.0018750000008</v>
      </c>
      <c r="E79" s="3">
        <f t="shared" si="4"/>
        <v>1.7500000000000005E-2</v>
      </c>
      <c r="F79" s="14">
        <f t="shared" si="5"/>
        <v>8285.717741935483</v>
      </c>
      <c r="G79" s="14">
        <f t="shared" si="6"/>
        <v>145.00006048387098</v>
      </c>
    </row>
    <row r="80" spans="1:7" x14ac:dyDescent="0.2">
      <c r="A80">
        <v>1074</v>
      </c>
      <c r="B80" s="14">
        <v>31</v>
      </c>
      <c r="C80" s="14">
        <v>210800</v>
      </c>
      <c r="D80" s="14">
        <v>3689.0000000000005</v>
      </c>
      <c r="E80" s="3">
        <f t="shared" si="4"/>
        <v>1.7500000000000002E-2</v>
      </c>
      <c r="F80" s="14">
        <f t="shared" si="5"/>
        <v>6800</v>
      </c>
      <c r="G80" s="14">
        <f t="shared" si="6"/>
        <v>119.00000000000001</v>
      </c>
    </row>
    <row r="81" spans="1:7" x14ac:dyDescent="0.2">
      <c r="A81">
        <v>1075</v>
      </c>
      <c r="B81" s="14">
        <v>31</v>
      </c>
      <c r="C81" s="14">
        <v>262171.5</v>
      </c>
      <c r="D81" s="14">
        <v>4588.0012500000003</v>
      </c>
      <c r="E81" s="3">
        <f t="shared" si="4"/>
        <v>1.7500000000000002E-2</v>
      </c>
      <c r="F81" s="14">
        <f t="shared" si="5"/>
        <v>8457.145161290322</v>
      </c>
      <c r="G81" s="14">
        <f t="shared" si="6"/>
        <v>148.00004032258065</v>
      </c>
    </row>
    <row r="82" spans="1:7" x14ac:dyDescent="0.2">
      <c r="A82">
        <v>1076</v>
      </c>
      <c r="B82" s="14">
        <v>31</v>
      </c>
      <c r="C82" s="14">
        <v>248000</v>
      </c>
      <c r="D82" s="14">
        <v>4340</v>
      </c>
      <c r="E82" s="3">
        <f t="shared" si="4"/>
        <v>1.7500000000000002E-2</v>
      </c>
      <c r="F82" s="14">
        <f t="shared" si="5"/>
        <v>8000</v>
      </c>
      <c r="G82" s="14">
        <f t="shared" si="6"/>
        <v>140</v>
      </c>
    </row>
    <row r="83" spans="1:7" x14ac:dyDescent="0.2">
      <c r="A83">
        <v>1077</v>
      </c>
      <c r="B83" s="14">
        <v>31</v>
      </c>
      <c r="C83" s="14">
        <v>203714.25</v>
      </c>
      <c r="D83" s="14">
        <v>3564.9993750000003</v>
      </c>
      <c r="E83" s="3">
        <f t="shared" si="4"/>
        <v>1.7500000000000002E-2</v>
      </c>
      <c r="F83" s="14">
        <f t="shared" si="5"/>
        <v>6571.427419354839</v>
      </c>
      <c r="G83" s="14">
        <f t="shared" si="6"/>
        <v>114.99997983870969</v>
      </c>
    </row>
    <row r="84" spans="1:7" x14ac:dyDescent="0.2">
      <c r="A84">
        <v>1078</v>
      </c>
      <c r="B84" s="14">
        <v>31</v>
      </c>
      <c r="C84" s="14">
        <v>196628.5</v>
      </c>
      <c r="D84" s="14">
        <v>3440.9987500000002</v>
      </c>
      <c r="E84" s="3">
        <f t="shared" si="4"/>
        <v>1.7500000000000002E-2</v>
      </c>
      <c r="F84" s="14">
        <f t="shared" si="5"/>
        <v>6342.8548387096771</v>
      </c>
      <c r="G84" s="14">
        <f t="shared" si="6"/>
        <v>110.99995967741935</v>
      </c>
    </row>
    <row r="85" spans="1:7" x14ac:dyDescent="0.2">
      <c r="A85">
        <v>2079</v>
      </c>
      <c r="B85" s="14">
        <v>20</v>
      </c>
      <c r="C85" s="14">
        <v>83666.75</v>
      </c>
      <c r="D85" s="14">
        <v>5020.0050000000001</v>
      </c>
      <c r="E85" s="3">
        <f t="shared" si="4"/>
        <v>6.0000000000000005E-2</v>
      </c>
      <c r="F85" s="14">
        <f t="shared" si="5"/>
        <v>4183.3374999999996</v>
      </c>
      <c r="G85" s="14">
        <f t="shared" si="6"/>
        <v>251.00024999999999</v>
      </c>
    </row>
    <row r="86" spans="1:7" x14ac:dyDescent="0.2">
      <c r="A86">
        <v>2080</v>
      </c>
      <c r="B86" s="14">
        <v>20</v>
      </c>
      <c r="C86" s="14">
        <v>77538.5</v>
      </c>
      <c r="D86" s="14">
        <v>5040.0025000000005</v>
      </c>
      <c r="E86" s="3">
        <f t="shared" si="4"/>
        <v>6.5000000000000002E-2</v>
      </c>
      <c r="F86" s="14">
        <f t="shared" si="5"/>
        <v>3876.9250000000002</v>
      </c>
      <c r="G86" s="14">
        <f t="shared" si="6"/>
        <v>252.00012500000003</v>
      </c>
    </row>
    <row r="87" spans="1:7" x14ac:dyDescent="0.2">
      <c r="A87">
        <v>2081</v>
      </c>
      <c r="B87" s="14">
        <v>20</v>
      </c>
      <c r="C87" s="14">
        <v>84666.75</v>
      </c>
      <c r="D87" s="14">
        <v>5080.0050000000001</v>
      </c>
      <c r="E87" s="3">
        <f t="shared" si="4"/>
        <v>6.0000000000000005E-2</v>
      </c>
      <c r="F87" s="14">
        <f t="shared" si="5"/>
        <v>4233.3374999999996</v>
      </c>
      <c r="G87" s="14">
        <f t="shared" si="6"/>
        <v>254.00024999999999</v>
      </c>
    </row>
    <row r="88" spans="1:7" x14ac:dyDescent="0.2">
      <c r="A88">
        <v>2082</v>
      </c>
      <c r="B88" s="14">
        <v>20</v>
      </c>
      <c r="C88" s="14">
        <v>78461.5</v>
      </c>
      <c r="D88" s="14">
        <v>5099.9975000000004</v>
      </c>
      <c r="E88" s="3">
        <f t="shared" si="4"/>
        <v>6.5000000000000016E-2</v>
      </c>
      <c r="F88" s="14">
        <f t="shared" si="5"/>
        <v>3923.0749999999998</v>
      </c>
      <c r="G88" s="14">
        <f t="shared" si="6"/>
        <v>254.99987500000003</v>
      </c>
    </row>
    <row r="89" spans="1:7" x14ac:dyDescent="0.2">
      <c r="A89">
        <v>1083</v>
      </c>
      <c r="B89" s="14">
        <v>31</v>
      </c>
      <c r="C89" s="14">
        <v>114461.5</v>
      </c>
      <c r="D89" s="14">
        <v>7439.9975000000004</v>
      </c>
      <c r="E89" s="3">
        <f t="shared" si="4"/>
        <v>6.5000000000000002E-2</v>
      </c>
      <c r="F89" s="14">
        <f t="shared" si="5"/>
        <v>3692.3064516129034</v>
      </c>
      <c r="G89" s="14">
        <f t="shared" si="6"/>
        <v>239.99991935483871</v>
      </c>
    </row>
    <row r="90" spans="1:7" x14ac:dyDescent="0.2">
      <c r="A90">
        <v>1084</v>
      </c>
      <c r="B90" s="14">
        <v>31</v>
      </c>
      <c r="C90" s="14">
        <v>127616.75</v>
      </c>
      <c r="D90" s="14">
        <v>7657.0050000000001</v>
      </c>
      <c r="E90" s="3">
        <f t="shared" si="4"/>
        <v>6.0000000000000005E-2</v>
      </c>
      <c r="F90" s="14">
        <f t="shared" si="5"/>
        <v>4116.6693548387093</v>
      </c>
      <c r="G90" s="14">
        <f t="shared" si="6"/>
        <v>247.00016129032258</v>
      </c>
    </row>
    <row r="91" spans="1:7" x14ac:dyDescent="0.2">
      <c r="A91">
        <v>1085</v>
      </c>
      <c r="B91" s="14">
        <v>31</v>
      </c>
      <c r="C91" s="14">
        <v>116846.25</v>
      </c>
      <c r="D91" s="14">
        <v>7595.0062500000004</v>
      </c>
      <c r="E91" s="3">
        <f t="shared" si="4"/>
        <v>6.5000000000000002E-2</v>
      </c>
      <c r="F91" s="14">
        <f t="shared" si="5"/>
        <v>3769.233870967742</v>
      </c>
      <c r="G91" s="14">
        <f t="shared" si="6"/>
        <v>245.00020161290323</v>
      </c>
    </row>
    <row r="92" spans="1:7" x14ac:dyDescent="0.2">
      <c r="A92">
        <v>1086</v>
      </c>
      <c r="B92" s="14">
        <v>31</v>
      </c>
      <c r="C92" s="14">
        <v>122966.75</v>
      </c>
      <c r="D92" s="14">
        <v>7378.0050000000001</v>
      </c>
      <c r="E92" s="3">
        <f t="shared" si="4"/>
        <v>0.06</v>
      </c>
      <c r="F92" s="14">
        <f t="shared" si="5"/>
        <v>3966.6693548387098</v>
      </c>
      <c r="G92" s="14">
        <f t="shared" si="6"/>
        <v>238.00016129032258</v>
      </c>
    </row>
    <row r="93" spans="1:7" x14ac:dyDescent="0.2">
      <c r="A93">
        <v>1087</v>
      </c>
      <c r="B93" s="14">
        <v>31</v>
      </c>
      <c r="C93" s="14">
        <v>113507.75</v>
      </c>
      <c r="D93" s="14">
        <v>7378.0037499999999</v>
      </c>
      <c r="E93" s="3">
        <f t="shared" si="4"/>
        <v>6.5000000000000002E-2</v>
      </c>
      <c r="F93" s="14">
        <f t="shared" si="5"/>
        <v>3661.5403225806454</v>
      </c>
      <c r="G93" s="14">
        <f t="shared" si="6"/>
        <v>238.00012096774194</v>
      </c>
    </row>
    <row r="94" spans="1:7" x14ac:dyDescent="0.2">
      <c r="A94">
        <v>1088</v>
      </c>
      <c r="B94" s="14">
        <v>31</v>
      </c>
      <c r="C94" s="14">
        <v>249107</v>
      </c>
      <c r="D94" s="14">
        <v>6974.9960000000001</v>
      </c>
      <c r="E94" s="3">
        <f t="shared" si="4"/>
        <v>2.8000000000000001E-2</v>
      </c>
      <c r="F94" s="14">
        <f t="shared" si="5"/>
        <v>8035.7096774193551</v>
      </c>
      <c r="G94" s="14">
        <f t="shared" si="6"/>
        <v>224.99987096774194</v>
      </c>
    </row>
    <row r="95" spans="1:7" x14ac:dyDescent="0.2">
      <c r="A95">
        <v>1089</v>
      </c>
      <c r="B95" s="14">
        <v>31</v>
      </c>
      <c r="C95" s="14">
        <v>243571</v>
      </c>
      <c r="D95" s="14">
        <v>6819.9880000000003</v>
      </c>
      <c r="E95" s="3">
        <f t="shared" si="4"/>
        <v>2.8000000000000004E-2</v>
      </c>
      <c r="F95" s="14">
        <f t="shared" si="5"/>
        <v>7857.1290322580644</v>
      </c>
      <c r="G95" s="14">
        <f t="shared" si="6"/>
        <v>219.99961290322582</v>
      </c>
    </row>
    <row r="96" spans="1:7" x14ac:dyDescent="0.2">
      <c r="A96">
        <v>1090</v>
      </c>
      <c r="B96" s="14">
        <v>31</v>
      </c>
      <c r="C96" s="14">
        <v>280107</v>
      </c>
      <c r="D96" s="14">
        <v>7842.9960000000001</v>
      </c>
      <c r="E96" s="3">
        <f t="shared" si="4"/>
        <v>2.8000000000000004E-2</v>
      </c>
      <c r="F96" s="14">
        <f t="shared" si="5"/>
        <v>9035.7096774193542</v>
      </c>
      <c r="G96" s="14">
        <f t="shared" si="6"/>
        <v>252.99987096774194</v>
      </c>
    </row>
    <row r="97" spans="1:7" x14ac:dyDescent="0.2">
      <c r="A97">
        <v>1091</v>
      </c>
      <c r="B97" s="14">
        <v>31</v>
      </c>
      <c r="C97" s="14">
        <v>255750</v>
      </c>
      <c r="D97" s="14">
        <v>7161</v>
      </c>
      <c r="E97" s="3">
        <f t="shared" si="4"/>
        <v>2.8000000000000001E-2</v>
      </c>
      <c r="F97" s="14">
        <f t="shared" si="5"/>
        <v>8250</v>
      </c>
      <c r="G97" s="14">
        <f t="shared" si="6"/>
        <v>231</v>
      </c>
    </row>
    <row r="98" spans="1:7" x14ac:dyDescent="0.2">
      <c r="A98">
        <v>1092</v>
      </c>
      <c r="B98" s="14">
        <v>31</v>
      </c>
      <c r="C98" s="14">
        <v>272357</v>
      </c>
      <c r="D98" s="14">
        <v>7625.9960000000001</v>
      </c>
      <c r="E98" s="3">
        <f t="shared" si="4"/>
        <v>2.8000000000000004E-2</v>
      </c>
      <c r="F98" s="14">
        <f t="shared" si="5"/>
        <v>8785.7096774193542</v>
      </c>
      <c r="G98" s="14">
        <f t="shared" si="6"/>
        <v>245.99987096774194</v>
      </c>
    </row>
    <row r="99" spans="1:7" x14ac:dyDescent="0.2">
      <c r="A99">
        <v>1093</v>
      </c>
      <c r="B99" s="14">
        <v>31</v>
      </c>
      <c r="C99" s="14">
        <v>252429</v>
      </c>
      <c r="D99" s="14">
        <v>7068.0119999999997</v>
      </c>
      <c r="E99" s="3">
        <f t="shared" si="4"/>
        <v>2.7999999999999997E-2</v>
      </c>
      <c r="F99" s="14">
        <f t="shared" si="5"/>
        <v>8142.8709677419356</v>
      </c>
      <c r="G99" s="14">
        <f t="shared" si="6"/>
        <v>228.00038709677418</v>
      </c>
    </row>
    <row r="100" spans="1:7" x14ac:dyDescent="0.2">
      <c r="A100">
        <v>1094</v>
      </c>
      <c r="B100" s="14">
        <v>31</v>
      </c>
      <c r="C100" s="14">
        <v>240386</v>
      </c>
      <c r="D100" s="14">
        <v>6851.0010000000002</v>
      </c>
      <c r="E100" s="3">
        <f t="shared" si="4"/>
        <v>2.8500000000000001E-2</v>
      </c>
      <c r="F100" s="14">
        <f t="shared" si="5"/>
        <v>7754.3870967741932</v>
      </c>
      <c r="G100" s="14">
        <f t="shared" si="6"/>
        <v>221.00003225806452</v>
      </c>
    </row>
    <row r="101" spans="1:7" x14ac:dyDescent="0.2">
      <c r="A101">
        <v>1095</v>
      </c>
      <c r="B101" s="14">
        <v>31</v>
      </c>
      <c r="C101" s="14">
        <v>238211</v>
      </c>
      <c r="D101" s="14">
        <v>6789.0135</v>
      </c>
      <c r="E101" s="3">
        <f t="shared" si="4"/>
        <v>2.8500000000000001E-2</v>
      </c>
      <c r="F101" s="14">
        <f t="shared" si="5"/>
        <v>7684.2258064516127</v>
      </c>
      <c r="G101" s="14">
        <f t="shared" si="6"/>
        <v>219.00043548387097</v>
      </c>
    </row>
    <row r="102" spans="1:7" x14ac:dyDescent="0.2">
      <c r="A102">
        <v>1096</v>
      </c>
      <c r="B102" s="14">
        <v>31</v>
      </c>
      <c r="C102" s="14">
        <v>243649</v>
      </c>
      <c r="D102" s="14">
        <v>6943.9965000000002</v>
      </c>
      <c r="E102" s="3">
        <f t="shared" ref="E102:E133" si="7">G102/F102</f>
        <v>2.8499999999999998E-2</v>
      </c>
      <c r="F102" s="14">
        <f t="shared" si="5"/>
        <v>7859.6451612903229</v>
      </c>
      <c r="G102" s="14">
        <f t="shared" si="6"/>
        <v>223.99988709677419</v>
      </c>
    </row>
    <row r="103" spans="1:7" x14ac:dyDescent="0.2">
      <c r="A103">
        <v>1097</v>
      </c>
      <c r="B103" s="14">
        <v>31</v>
      </c>
      <c r="C103" s="14">
        <v>269754</v>
      </c>
      <c r="D103" s="14">
        <v>7687.9890000000005</v>
      </c>
      <c r="E103" s="3">
        <f t="shared" si="7"/>
        <v>2.8500000000000001E-2</v>
      </c>
      <c r="F103" s="14">
        <f t="shared" si="5"/>
        <v>8701.7419354838712</v>
      </c>
      <c r="G103" s="14">
        <f t="shared" si="6"/>
        <v>247.99964516129035</v>
      </c>
    </row>
    <row r="104" spans="1:7" x14ac:dyDescent="0.2">
      <c r="A104">
        <v>1098</v>
      </c>
      <c r="B104" s="14">
        <v>31</v>
      </c>
      <c r="C104" s="14">
        <v>244737</v>
      </c>
      <c r="D104" s="14">
        <v>6975.0045</v>
      </c>
      <c r="E104" s="3">
        <f t="shared" si="7"/>
        <v>2.8500000000000001E-2</v>
      </c>
      <c r="F104" s="14">
        <f t="shared" si="5"/>
        <v>7894.7419354838712</v>
      </c>
      <c r="G104" s="14">
        <f t="shared" si="6"/>
        <v>225.00014516129033</v>
      </c>
    </row>
    <row r="105" spans="1:7" x14ac:dyDescent="0.2">
      <c r="A105">
        <v>1099</v>
      </c>
      <c r="B105" s="14">
        <v>31</v>
      </c>
      <c r="C105" s="14">
        <v>278456</v>
      </c>
      <c r="D105" s="14">
        <v>7935.9960000000001</v>
      </c>
      <c r="E105" s="3">
        <f t="shared" si="7"/>
        <v>2.8500000000000001E-2</v>
      </c>
      <c r="F105" s="14">
        <f t="shared" si="5"/>
        <v>8982.4516129032254</v>
      </c>
      <c r="G105" s="14">
        <f t="shared" si="6"/>
        <v>255.99987096774194</v>
      </c>
    </row>
    <row r="106" spans="1:7" x14ac:dyDescent="0.2">
      <c r="A106">
        <v>1100</v>
      </c>
      <c r="B106" s="14">
        <v>31</v>
      </c>
      <c r="C106" s="14">
        <v>716207</v>
      </c>
      <c r="D106" s="14">
        <v>20770.003000000001</v>
      </c>
      <c r="E106" s="3">
        <f t="shared" si="7"/>
        <v>2.9000000000000001E-2</v>
      </c>
      <c r="F106" s="14">
        <f t="shared" si="5"/>
        <v>23103.451612903227</v>
      </c>
      <c r="G106" s="14">
        <f t="shared" si="6"/>
        <v>670.00009677419359</v>
      </c>
    </row>
    <row r="107" spans="1:7" x14ac:dyDescent="0.2">
      <c r="A107">
        <v>1101</v>
      </c>
      <c r="B107" s="14">
        <v>31</v>
      </c>
      <c r="C107" s="14">
        <v>189207</v>
      </c>
      <c r="D107" s="14">
        <v>5487.0030000000006</v>
      </c>
      <c r="E107" s="3">
        <f t="shared" si="7"/>
        <v>2.9000000000000005E-2</v>
      </c>
      <c r="F107" s="14">
        <f t="shared" si="5"/>
        <v>6103.4516129032254</v>
      </c>
      <c r="G107" s="14">
        <f t="shared" si="6"/>
        <v>177.00009677419357</v>
      </c>
    </row>
    <row r="108" spans="1:7" x14ac:dyDescent="0.2">
      <c r="A108">
        <v>1102</v>
      </c>
      <c r="B108" s="14">
        <v>31</v>
      </c>
      <c r="C108" s="14">
        <v>210586</v>
      </c>
      <c r="D108" s="14">
        <v>6106.9940000000006</v>
      </c>
      <c r="E108" s="3">
        <f t="shared" si="7"/>
        <v>2.9000000000000005E-2</v>
      </c>
      <c r="F108" s="14">
        <f t="shared" si="5"/>
        <v>6793.0967741935483</v>
      </c>
      <c r="G108" s="14">
        <f t="shared" si="6"/>
        <v>196.99980645161293</v>
      </c>
    </row>
    <row r="109" spans="1:7" x14ac:dyDescent="0.2">
      <c r="A109">
        <v>1103</v>
      </c>
      <c r="B109" s="14">
        <v>31</v>
      </c>
      <c r="C109" s="14">
        <v>217000</v>
      </c>
      <c r="D109" s="14">
        <v>6293</v>
      </c>
      <c r="E109" s="3">
        <f t="shared" si="7"/>
        <v>2.9000000000000001E-2</v>
      </c>
      <c r="F109" s="14">
        <f t="shared" si="5"/>
        <v>7000</v>
      </c>
      <c r="G109" s="14">
        <f t="shared" si="6"/>
        <v>203</v>
      </c>
    </row>
    <row r="110" spans="1:7" x14ac:dyDescent="0.2">
      <c r="A110">
        <v>1104</v>
      </c>
      <c r="B110" s="14">
        <v>31</v>
      </c>
      <c r="C110" s="14">
        <v>210586</v>
      </c>
      <c r="D110" s="14">
        <v>6106.9940000000006</v>
      </c>
      <c r="E110" s="3">
        <f t="shared" si="7"/>
        <v>2.9000000000000005E-2</v>
      </c>
      <c r="F110" s="14">
        <f t="shared" si="5"/>
        <v>6793.0967741935483</v>
      </c>
      <c r="G110" s="14">
        <f t="shared" si="6"/>
        <v>196.99980645161293</v>
      </c>
    </row>
    <row r="111" spans="1:7" x14ac:dyDescent="0.2">
      <c r="A111">
        <v>1105</v>
      </c>
      <c r="B111" s="14">
        <v>31</v>
      </c>
      <c r="C111" s="14">
        <v>214862</v>
      </c>
      <c r="D111" s="14">
        <v>6230.9980000000005</v>
      </c>
      <c r="E111" s="3">
        <f t="shared" si="7"/>
        <v>2.9000000000000001E-2</v>
      </c>
      <c r="F111" s="14">
        <f t="shared" si="5"/>
        <v>6931.0322580645161</v>
      </c>
      <c r="G111" s="14">
        <f t="shared" si="6"/>
        <v>200.99993548387098</v>
      </c>
    </row>
    <row r="112" spans="1:7" x14ac:dyDescent="0.2">
      <c r="A112">
        <v>2106</v>
      </c>
      <c r="B112" s="14">
        <v>20</v>
      </c>
      <c r="C112" s="14">
        <v>68000</v>
      </c>
      <c r="D112" s="14">
        <v>4420</v>
      </c>
      <c r="E112" s="3">
        <f t="shared" si="7"/>
        <v>6.5000000000000002E-2</v>
      </c>
      <c r="F112" s="14">
        <f t="shared" si="5"/>
        <v>3400</v>
      </c>
      <c r="G112" s="14">
        <f t="shared" si="6"/>
        <v>221</v>
      </c>
    </row>
    <row r="113" spans="1:7" x14ac:dyDescent="0.2">
      <c r="A113">
        <v>2107</v>
      </c>
      <c r="B113" s="14">
        <v>20</v>
      </c>
      <c r="C113" s="14">
        <v>73666.75</v>
      </c>
      <c r="D113" s="14">
        <v>4420.0050000000001</v>
      </c>
      <c r="E113" s="3">
        <f t="shared" si="7"/>
        <v>0.06</v>
      </c>
      <c r="F113" s="14">
        <f t="shared" si="5"/>
        <v>3683.3375000000001</v>
      </c>
      <c r="G113" s="14">
        <f t="shared" si="6"/>
        <v>221.00024999999999</v>
      </c>
    </row>
    <row r="114" spans="1:7" x14ac:dyDescent="0.2">
      <c r="A114">
        <v>1108</v>
      </c>
      <c r="B114" s="14">
        <v>31</v>
      </c>
      <c r="C114" s="14">
        <v>106285.71</v>
      </c>
      <c r="D114" s="14">
        <v>7439.9997000000012</v>
      </c>
      <c r="E114" s="3">
        <f t="shared" si="7"/>
        <v>7.0000000000000007E-2</v>
      </c>
      <c r="F114" s="14">
        <f t="shared" si="5"/>
        <v>3428.5712903225808</v>
      </c>
      <c r="G114" s="14">
        <f t="shared" si="6"/>
        <v>239.99999032258069</v>
      </c>
    </row>
    <row r="115" spans="1:7" x14ac:dyDescent="0.2">
      <c r="A115">
        <v>1109</v>
      </c>
      <c r="B115" s="14">
        <v>31</v>
      </c>
      <c r="C115" s="14">
        <v>94328.57</v>
      </c>
      <c r="D115" s="14">
        <v>6602.9999000000007</v>
      </c>
      <c r="E115" s="3">
        <f t="shared" si="7"/>
        <v>6.9999999999999993E-2</v>
      </c>
      <c r="F115" s="14">
        <f t="shared" si="5"/>
        <v>3042.8570967741939</v>
      </c>
      <c r="G115" s="14">
        <f t="shared" si="6"/>
        <v>212.99999677419356</v>
      </c>
    </row>
    <row r="116" spans="1:7" x14ac:dyDescent="0.2">
      <c r="A116">
        <v>1110</v>
      </c>
      <c r="B116" s="14">
        <v>31</v>
      </c>
      <c r="C116" s="14">
        <v>93885.71</v>
      </c>
      <c r="D116" s="14">
        <v>6571.9997000000012</v>
      </c>
      <c r="E116" s="3">
        <f t="shared" si="7"/>
        <v>7.0000000000000007E-2</v>
      </c>
      <c r="F116" s="14">
        <f t="shared" si="5"/>
        <v>3028.5712903225808</v>
      </c>
      <c r="G116" s="14">
        <f t="shared" si="6"/>
        <v>211.99999032258069</v>
      </c>
    </row>
    <row r="117" spans="1:7" x14ac:dyDescent="0.2">
      <c r="A117">
        <v>2111</v>
      </c>
      <c r="B117" s="14">
        <v>10</v>
      </c>
      <c r="C117" s="14">
        <v>54226.75</v>
      </c>
      <c r="D117" s="14">
        <v>2629.9973749999999</v>
      </c>
      <c r="E117" s="3">
        <f t="shared" si="7"/>
        <v>4.8499999999999995E-2</v>
      </c>
      <c r="F117" s="14">
        <f t="shared" si="5"/>
        <v>5422.6750000000002</v>
      </c>
      <c r="G117" s="14">
        <f t="shared" si="6"/>
        <v>262.99973749999998</v>
      </c>
    </row>
    <row r="118" spans="1:7" x14ac:dyDescent="0.2">
      <c r="A118">
        <v>2112</v>
      </c>
      <c r="B118" s="14">
        <v>10</v>
      </c>
      <c r="C118" s="14">
        <v>40206.25</v>
      </c>
      <c r="D118" s="14">
        <v>1950.003125</v>
      </c>
      <c r="E118" s="3">
        <f t="shared" si="7"/>
        <v>4.8500000000000001E-2</v>
      </c>
      <c r="F118" s="14">
        <f t="shared" si="5"/>
        <v>4020.625</v>
      </c>
      <c r="G118" s="14">
        <f t="shared" si="6"/>
        <v>195.00031250000001</v>
      </c>
    </row>
    <row r="119" spans="1:7" x14ac:dyDescent="0.2">
      <c r="A119">
        <v>2113</v>
      </c>
      <c r="B119" s="14">
        <v>10</v>
      </c>
      <c r="C119" s="14">
        <v>36082.5</v>
      </c>
      <c r="D119" s="14">
        <v>1750.00125</v>
      </c>
      <c r="E119" s="3">
        <f t="shared" si="7"/>
        <v>4.8500000000000001E-2</v>
      </c>
      <c r="F119" s="14">
        <f t="shared" si="5"/>
        <v>3608.25</v>
      </c>
      <c r="G119" s="14">
        <f t="shared" si="6"/>
        <v>175.000125</v>
      </c>
    </row>
    <row r="120" spans="1:7" x14ac:dyDescent="0.2">
      <c r="A120">
        <v>2114</v>
      </c>
      <c r="B120" s="14">
        <v>10</v>
      </c>
      <c r="C120" s="14">
        <v>43711.25</v>
      </c>
      <c r="D120" s="14">
        <v>2119.995625</v>
      </c>
      <c r="E120" s="3">
        <f t="shared" si="7"/>
        <v>4.8500000000000001E-2</v>
      </c>
      <c r="F120" s="14">
        <f t="shared" si="5"/>
        <v>4371.125</v>
      </c>
      <c r="G120" s="14">
        <f t="shared" si="6"/>
        <v>211.9995625</v>
      </c>
    </row>
    <row r="121" spans="1:7" x14ac:dyDescent="0.2">
      <c r="A121">
        <v>2115</v>
      </c>
      <c r="B121" s="14">
        <v>10</v>
      </c>
      <c r="C121" s="14">
        <v>50103</v>
      </c>
      <c r="D121" s="14">
        <v>2429.9955</v>
      </c>
      <c r="E121" s="3">
        <f t="shared" si="7"/>
        <v>4.8500000000000001E-2</v>
      </c>
      <c r="F121" s="14">
        <f t="shared" si="5"/>
        <v>5010.3</v>
      </c>
      <c r="G121" s="14">
        <f t="shared" si="6"/>
        <v>242.99955</v>
      </c>
    </row>
    <row r="122" spans="1:7" x14ac:dyDescent="0.2">
      <c r="A122">
        <v>2116</v>
      </c>
      <c r="B122" s="14">
        <v>10</v>
      </c>
      <c r="C122" s="14">
        <v>41649.5</v>
      </c>
      <c r="D122" s="14">
        <v>2020.0007500000002</v>
      </c>
      <c r="E122" s="3">
        <f t="shared" si="7"/>
        <v>4.8500000000000001E-2</v>
      </c>
      <c r="F122" s="14">
        <f t="shared" si="5"/>
        <v>4164.95</v>
      </c>
      <c r="G122" s="14">
        <f t="shared" si="6"/>
        <v>202.00007500000001</v>
      </c>
    </row>
    <row r="123" spans="1:7" x14ac:dyDescent="0.2">
      <c r="A123">
        <v>2117</v>
      </c>
      <c r="B123" s="14">
        <v>10</v>
      </c>
      <c r="C123" s="14">
        <v>36082.5</v>
      </c>
      <c r="D123" s="14">
        <v>1750.00125</v>
      </c>
      <c r="E123" s="3">
        <f t="shared" si="7"/>
        <v>4.8500000000000001E-2</v>
      </c>
      <c r="F123" s="14">
        <f t="shared" si="5"/>
        <v>3608.25</v>
      </c>
      <c r="G123" s="14">
        <f t="shared" si="6"/>
        <v>175.000125</v>
      </c>
    </row>
    <row r="124" spans="1:7" x14ac:dyDescent="0.2">
      <c r="A124">
        <v>2118</v>
      </c>
      <c r="B124" s="14">
        <v>10</v>
      </c>
      <c r="C124" s="14">
        <v>51134</v>
      </c>
      <c r="D124" s="14">
        <v>2479.9990000000003</v>
      </c>
      <c r="E124" s="3">
        <f t="shared" si="7"/>
        <v>4.8500000000000008E-2</v>
      </c>
      <c r="F124" s="14">
        <f t="shared" si="5"/>
        <v>5113.3999999999996</v>
      </c>
      <c r="G124" s="14">
        <f t="shared" si="6"/>
        <v>247.99990000000003</v>
      </c>
    </row>
    <row r="125" spans="1:7" x14ac:dyDescent="0.2">
      <c r="A125">
        <v>1119</v>
      </c>
      <c r="B125" s="14">
        <v>31</v>
      </c>
      <c r="C125" s="14">
        <v>157844</v>
      </c>
      <c r="D125" s="14">
        <v>6881.9984000000004</v>
      </c>
      <c r="E125" s="3">
        <f t="shared" si="7"/>
        <v>4.36E-2</v>
      </c>
      <c r="F125" s="14">
        <f t="shared" si="5"/>
        <v>5091.7419354838712</v>
      </c>
      <c r="G125" s="14">
        <f t="shared" si="6"/>
        <v>221.99994838709679</v>
      </c>
    </row>
    <row r="126" spans="1:7" x14ac:dyDescent="0.2">
      <c r="A126">
        <v>1120</v>
      </c>
      <c r="B126" s="14">
        <v>31</v>
      </c>
      <c r="C126" s="14">
        <v>112339.5</v>
      </c>
      <c r="D126" s="14">
        <v>4898.0021999999999</v>
      </c>
      <c r="E126" s="3">
        <f t="shared" si="7"/>
        <v>4.3599999999999993E-2</v>
      </c>
      <c r="F126" s="14">
        <f t="shared" si="5"/>
        <v>3623.8548387096776</v>
      </c>
      <c r="G126" s="14">
        <f t="shared" si="6"/>
        <v>158.00007096774192</v>
      </c>
    </row>
    <row r="127" spans="1:7" x14ac:dyDescent="0.2">
      <c r="A127">
        <v>1121</v>
      </c>
      <c r="B127" s="14">
        <v>31</v>
      </c>
      <c r="C127" s="14">
        <v>126559.75</v>
      </c>
      <c r="D127" s="14">
        <v>5518.0051000000003</v>
      </c>
      <c r="E127" s="3">
        <f t="shared" si="7"/>
        <v>4.36E-2</v>
      </c>
      <c r="F127" s="14">
        <f t="shared" si="5"/>
        <v>4082.5725806451615</v>
      </c>
      <c r="G127" s="14">
        <f t="shared" si="6"/>
        <v>178.00016451612905</v>
      </c>
    </row>
    <row r="128" spans="1:7" x14ac:dyDescent="0.2">
      <c r="A128">
        <v>1122</v>
      </c>
      <c r="B128" s="14">
        <v>31</v>
      </c>
      <c r="C128" s="14">
        <v>122293.5</v>
      </c>
      <c r="D128" s="14">
        <v>5331.9966000000004</v>
      </c>
      <c r="E128" s="3">
        <f t="shared" si="7"/>
        <v>4.36E-2</v>
      </c>
      <c r="F128" s="14">
        <f t="shared" si="5"/>
        <v>3944.9516129032259</v>
      </c>
      <c r="G128" s="14">
        <f t="shared" si="6"/>
        <v>171.99989032258065</v>
      </c>
    </row>
    <row r="129" spans="1:7" x14ac:dyDescent="0.2">
      <c r="A129">
        <v>1123</v>
      </c>
      <c r="B129" s="14">
        <v>31</v>
      </c>
      <c r="C129" s="14">
        <v>95214.29</v>
      </c>
      <c r="D129" s="14">
        <v>6665.0003000000006</v>
      </c>
      <c r="E129" s="3">
        <f t="shared" si="7"/>
        <v>7.0000000000000007E-2</v>
      </c>
      <c r="F129" s="14">
        <f t="shared" si="5"/>
        <v>3071.4287096774192</v>
      </c>
      <c r="G129" s="14">
        <f t="shared" si="6"/>
        <v>215.00000967741937</v>
      </c>
    </row>
    <row r="130" spans="1:7" x14ac:dyDescent="0.2">
      <c r="A130">
        <v>1124</v>
      </c>
      <c r="B130" s="14">
        <v>31</v>
      </c>
      <c r="C130" s="14">
        <v>111157.14</v>
      </c>
      <c r="D130" s="14">
        <v>7780.9998000000005</v>
      </c>
      <c r="E130" s="3">
        <f t="shared" si="7"/>
        <v>7.0000000000000007E-2</v>
      </c>
      <c r="F130" s="14">
        <f t="shared" si="5"/>
        <v>3585.7141935483869</v>
      </c>
      <c r="G130" s="14">
        <f t="shared" si="6"/>
        <v>250.99999354838712</v>
      </c>
    </row>
    <row r="131" spans="1:7" x14ac:dyDescent="0.2">
      <c r="A131">
        <v>1125</v>
      </c>
      <c r="B131" s="14">
        <v>31</v>
      </c>
      <c r="C131" s="14">
        <v>99642.86</v>
      </c>
      <c r="D131" s="14">
        <v>6975.0002000000004</v>
      </c>
      <c r="E131" s="3">
        <f t="shared" si="7"/>
        <v>6.9999999999999993E-2</v>
      </c>
      <c r="F131" s="14">
        <f t="shared" si="5"/>
        <v>3214.2858064516131</v>
      </c>
      <c r="G131" s="14">
        <f t="shared" si="6"/>
        <v>225.0000064516129</v>
      </c>
    </row>
    <row r="132" spans="1:7" x14ac:dyDescent="0.2">
      <c r="A132">
        <v>1126</v>
      </c>
      <c r="B132" s="14">
        <v>31</v>
      </c>
      <c r="C132" s="14">
        <v>109385.71</v>
      </c>
      <c r="D132" s="14">
        <v>7656.9997000000012</v>
      </c>
      <c r="E132" s="3">
        <f t="shared" si="7"/>
        <v>7.0000000000000007E-2</v>
      </c>
      <c r="F132" s="14">
        <f t="shared" si="5"/>
        <v>3528.5712903225808</v>
      </c>
      <c r="G132" s="14">
        <f t="shared" si="6"/>
        <v>246.99999032258069</v>
      </c>
    </row>
    <row r="133" spans="1:7" x14ac:dyDescent="0.2">
      <c r="A133">
        <v>1127</v>
      </c>
      <c r="B133" s="14">
        <v>31</v>
      </c>
      <c r="C133" s="14">
        <v>94771.43</v>
      </c>
      <c r="D133" s="14">
        <v>6634.0001000000002</v>
      </c>
      <c r="E133" s="3">
        <f t="shared" si="7"/>
        <v>7.0000000000000007E-2</v>
      </c>
      <c r="F133" s="14">
        <f t="shared" si="5"/>
        <v>3057.1429032258061</v>
      </c>
      <c r="G133" s="14">
        <f t="shared" si="6"/>
        <v>214.00000322580647</v>
      </c>
    </row>
    <row r="134" spans="1:7" x14ac:dyDescent="0.2">
      <c r="A134">
        <v>1128</v>
      </c>
      <c r="B134" s="14">
        <v>31</v>
      </c>
      <c r="C134" s="14">
        <v>94328.57</v>
      </c>
      <c r="D134" s="14">
        <v>6602.9999000000007</v>
      </c>
      <c r="E134" s="3">
        <f t="shared" ref="E134:E165" si="8">G134/F134</f>
        <v>6.9999999999999993E-2</v>
      </c>
      <c r="F134" s="14">
        <f t="shared" si="5"/>
        <v>3042.8570967741939</v>
      </c>
      <c r="G134" s="14">
        <f t="shared" si="6"/>
        <v>212.99999677419356</v>
      </c>
    </row>
    <row r="135" spans="1:7" x14ac:dyDescent="0.2">
      <c r="A135">
        <v>1129</v>
      </c>
      <c r="B135" s="14">
        <v>31</v>
      </c>
      <c r="C135" s="14">
        <v>107614.29</v>
      </c>
      <c r="D135" s="14">
        <v>7533.0003000000006</v>
      </c>
      <c r="E135" s="3">
        <f t="shared" si="8"/>
        <v>7.0000000000000007E-2</v>
      </c>
      <c r="F135" s="14">
        <f t="shared" ref="F135:F198" si="9">C135/B135</f>
        <v>3471.4287096774192</v>
      </c>
      <c r="G135" s="14">
        <f t="shared" ref="G135:G198" si="10">D135/B135</f>
        <v>243.00000967741937</v>
      </c>
    </row>
    <row r="136" spans="1:7" x14ac:dyDescent="0.2">
      <c r="A136">
        <v>1130</v>
      </c>
      <c r="B136" s="14">
        <v>31</v>
      </c>
      <c r="C136" s="14">
        <v>108942.86</v>
      </c>
      <c r="D136" s="14">
        <v>7626.0002000000004</v>
      </c>
      <c r="E136" s="3">
        <f t="shared" si="8"/>
        <v>6.9999999999999993E-2</v>
      </c>
      <c r="F136" s="14">
        <f t="shared" si="9"/>
        <v>3514.2858064516131</v>
      </c>
      <c r="G136" s="14">
        <f t="shared" si="10"/>
        <v>246.0000064516129</v>
      </c>
    </row>
    <row r="137" spans="1:7" x14ac:dyDescent="0.2">
      <c r="A137">
        <v>1131</v>
      </c>
      <c r="B137" s="14">
        <v>31</v>
      </c>
      <c r="C137" s="14">
        <v>95214.29</v>
      </c>
      <c r="D137" s="14">
        <v>6665.0003000000006</v>
      </c>
      <c r="E137" s="3">
        <f t="shared" si="8"/>
        <v>7.0000000000000007E-2</v>
      </c>
      <c r="F137" s="14">
        <f t="shared" si="9"/>
        <v>3071.4287096774192</v>
      </c>
      <c r="G137" s="14">
        <f t="shared" si="10"/>
        <v>215.00000967741937</v>
      </c>
    </row>
    <row r="138" spans="1:7" x14ac:dyDescent="0.2">
      <c r="A138">
        <v>1132</v>
      </c>
      <c r="B138" s="14">
        <v>31</v>
      </c>
      <c r="C138" s="14">
        <v>107614.29</v>
      </c>
      <c r="D138" s="14">
        <v>7533.0003000000006</v>
      </c>
      <c r="E138" s="3">
        <f t="shared" si="8"/>
        <v>7.0000000000000007E-2</v>
      </c>
      <c r="F138" s="14">
        <f t="shared" si="9"/>
        <v>3471.4287096774192</v>
      </c>
      <c r="G138" s="14">
        <f t="shared" si="10"/>
        <v>243.00000967741937</v>
      </c>
    </row>
    <row r="139" spans="1:7" x14ac:dyDescent="0.2">
      <c r="A139">
        <v>1133</v>
      </c>
      <c r="B139" s="14">
        <v>31</v>
      </c>
      <c r="C139" s="14">
        <v>98757.14</v>
      </c>
      <c r="D139" s="14">
        <v>6912.9998000000005</v>
      </c>
      <c r="E139" s="3">
        <f t="shared" si="8"/>
        <v>7.0000000000000007E-2</v>
      </c>
      <c r="F139" s="14">
        <f t="shared" si="9"/>
        <v>3185.7141935483869</v>
      </c>
      <c r="G139" s="14">
        <f t="shared" si="10"/>
        <v>222.99999354838712</v>
      </c>
    </row>
    <row r="140" spans="1:7" x14ac:dyDescent="0.2">
      <c r="A140">
        <v>1134</v>
      </c>
      <c r="B140" s="14">
        <v>31</v>
      </c>
      <c r="C140" s="14">
        <v>109828.57</v>
      </c>
      <c r="D140" s="14">
        <v>7687.9999000000016</v>
      </c>
      <c r="E140" s="3">
        <f t="shared" si="8"/>
        <v>7.0000000000000007E-2</v>
      </c>
      <c r="F140" s="14">
        <f t="shared" si="9"/>
        <v>3542.8570967741939</v>
      </c>
      <c r="G140" s="14">
        <f t="shared" si="10"/>
        <v>247.99999677419359</v>
      </c>
    </row>
    <row r="141" spans="1:7" x14ac:dyDescent="0.2">
      <c r="A141">
        <v>1135</v>
      </c>
      <c r="B141" s="14">
        <v>31</v>
      </c>
      <c r="C141" s="14">
        <v>105400</v>
      </c>
      <c r="D141" s="14">
        <v>7378.0000000000009</v>
      </c>
      <c r="E141" s="3">
        <f t="shared" si="8"/>
        <v>7.0000000000000007E-2</v>
      </c>
      <c r="F141" s="14">
        <f t="shared" si="9"/>
        <v>3400</v>
      </c>
      <c r="G141" s="14">
        <f t="shared" si="10"/>
        <v>238.00000000000003</v>
      </c>
    </row>
    <row r="142" spans="1:7" x14ac:dyDescent="0.2">
      <c r="A142">
        <v>1136</v>
      </c>
      <c r="B142" s="14">
        <v>31</v>
      </c>
      <c r="C142" s="14">
        <v>108500</v>
      </c>
      <c r="D142" s="14">
        <v>7595.0000000000009</v>
      </c>
      <c r="E142" s="3">
        <f t="shared" si="8"/>
        <v>7.0000000000000007E-2</v>
      </c>
      <c r="F142" s="14">
        <f t="shared" si="9"/>
        <v>3500</v>
      </c>
      <c r="G142" s="14">
        <f t="shared" si="10"/>
        <v>245.00000000000003</v>
      </c>
    </row>
    <row r="143" spans="1:7" x14ac:dyDescent="0.2">
      <c r="A143">
        <v>1137</v>
      </c>
      <c r="B143" s="14">
        <v>31</v>
      </c>
      <c r="C143" s="14">
        <v>93885.71</v>
      </c>
      <c r="D143" s="14">
        <v>6571.9997000000012</v>
      </c>
      <c r="E143" s="3">
        <f t="shared" si="8"/>
        <v>7.0000000000000007E-2</v>
      </c>
      <c r="F143" s="14">
        <f t="shared" si="9"/>
        <v>3028.5712903225808</v>
      </c>
      <c r="G143" s="14">
        <f t="shared" si="10"/>
        <v>211.99999032258069</v>
      </c>
    </row>
    <row r="144" spans="1:7" x14ac:dyDescent="0.2">
      <c r="A144">
        <v>1138</v>
      </c>
      <c r="B144" s="14">
        <v>31</v>
      </c>
      <c r="C144" s="14">
        <v>126559.65</v>
      </c>
      <c r="D144" s="14">
        <v>5518.0007399999995</v>
      </c>
      <c r="E144" s="3">
        <f t="shared" si="8"/>
        <v>4.36E-2</v>
      </c>
      <c r="F144" s="14">
        <f t="shared" si="9"/>
        <v>4082.5693548387094</v>
      </c>
      <c r="G144" s="14">
        <f t="shared" si="10"/>
        <v>178.00002387096774</v>
      </c>
    </row>
    <row r="145" spans="1:7" x14ac:dyDescent="0.2">
      <c r="A145">
        <v>1139</v>
      </c>
      <c r="B145" s="14">
        <v>31</v>
      </c>
      <c r="C145" s="14">
        <v>87910.45</v>
      </c>
      <c r="D145" s="14">
        <v>4712.0001199999997</v>
      </c>
      <c r="E145" s="3">
        <f t="shared" si="8"/>
        <v>5.3599999999999995E-2</v>
      </c>
      <c r="F145" s="14">
        <f t="shared" si="9"/>
        <v>2835.8209677419354</v>
      </c>
      <c r="G145" s="14">
        <f t="shared" si="10"/>
        <v>152.00000387096773</v>
      </c>
    </row>
    <row r="146" spans="1:7" x14ac:dyDescent="0.2">
      <c r="A146">
        <v>1140</v>
      </c>
      <c r="B146" s="14">
        <v>31</v>
      </c>
      <c r="C146" s="14">
        <v>127981.65</v>
      </c>
      <c r="D146" s="14">
        <v>5579.9999399999997</v>
      </c>
      <c r="E146" s="3">
        <f t="shared" si="8"/>
        <v>4.3600000000000007E-2</v>
      </c>
      <c r="F146" s="14">
        <f t="shared" si="9"/>
        <v>4128.4403225806445</v>
      </c>
      <c r="G146" s="14">
        <f t="shared" si="10"/>
        <v>179.99999806451612</v>
      </c>
    </row>
    <row r="147" spans="1:7" x14ac:dyDescent="0.2">
      <c r="A147">
        <v>1141</v>
      </c>
      <c r="B147" s="14">
        <v>31</v>
      </c>
      <c r="C147" s="14">
        <v>102947.75</v>
      </c>
      <c r="D147" s="14">
        <v>5517.9994000000006</v>
      </c>
      <c r="E147" s="3">
        <f t="shared" si="8"/>
        <v>5.3600000000000009E-2</v>
      </c>
      <c r="F147" s="14">
        <f t="shared" si="9"/>
        <v>3320.8951612903224</v>
      </c>
      <c r="G147" s="14">
        <f t="shared" si="10"/>
        <v>177.99998064516132</v>
      </c>
    </row>
    <row r="148" spans="1:7" x14ac:dyDescent="0.2">
      <c r="A148">
        <v>1142</v>
      </c>
      <c r="B148" s="14">
        <v>31</v>
      </c>
      <c r="C148" s="14">
        <v>113761.45</v>
      </c>
      <c r="D148" s="14">
        <v>4959.9992199999997</v>
      </c>
      <c r="E148" s="3">
        <f t="shared" si="8"/>
        <v>4.36E-2</v>
      </c>
      <c r="F148" s="14">
        <f t="shared" si="9"/>
        <v>3669.7241935483871</v>
      </c>
      <c r="G148" s="14">
        <f t="shared" si="10"/>
        <v>159.99997483870968</v>
      </c>
    </row>
    <row r="149" spans="1:7" x14ac:dyDescent="0.2">
      <c r="A149">
        <v>1143</v>
      </c>
      <c r="B149" s="14">
        <v>31</v>
      </c>
      <c r="C149" s="14">
        <v>101791.05</v>
      </c>
      <c r="D149" s="14">
        <v>5456.0002800000002</v>
      </c>
      <c r="E149" s="3">
        <f t="shared" si="8"/>
        <v>5.3600000000000002E-2</v>
      </c>
      <c r="F149" s="14">
        <f t="shared" si="9"/>
        <v>3283.5822580645163</v>
      </c>
      <c r="G149" s="14">
        <f t="shared" si="10"/>
        <v>176.00000903225808</v>
      </c>
    </row>
    <row r="150" spans="1:7" x14ac:dyDescent="0.2">
      <c r="A150">
        <v>1144</v>
      </c>
      <c r="B150" s="14">
        <v>31</v>
      </c>
      <c r="C150" s="14">
        <v>89900</v>
      </c>
      <c r="D150" s="14">
        <v>6293.0000000000009</v>
      </c>
      <c r="E150" s="3">
        <f t="shared" si="8"/>
        <v>7.0000000000000007E-2</v>
      </c>
      <c r="F150" s="14">
        <f t="shared" si="9"/>
        <v>2900</v>
      </c>
      <c r="G150" s="14">
        <f t="shared" si="10"/>
        <v>203.00000000000003</v>
      </c>
    </row>
    <row r="151" spans="1:7" x14ac:dyDescent="0.2">
      <c r="A151">
        <v>1145</v>
      </c>
      <c r="B151" s="14">
        <v>31</v>
      </c>
      <c r="C151" s="14">
        <v>102742.86</v>
      </c>
      <c r="D151" s="14">
        <v>7192.0002000000004</v>
      </c>
      <c r="E151" s="3">
        <f t="shared" si="8"/>
        <v>6.9999999999999993E-2</v>
      </c>
      <c r="F151" s="14">
        <f t="shared" si="9"/>
        <v>3314.2858064516131</v>
      </c>
      <c r="G151" s="14">
        <f t="shared" si="10"/>
        <v>232.0000064516129</v>
      </c>
    </row>
    <row r="152" spans="1:7" x14ac:dyDescent="0.2">
      <c r="A152">
        <v>1146</v>
      </c>
      <c r="B152" s="14">
        <v>31</v>
      </c>
      <c r="C152" s="14">
        <v>91671.43</v>
      </c>
      <c r="D152" s="14">
        <v>6417.0001000000002</v>
      </c>
      <c r="E152" s="3">
        <f t="shared" si="8"/>
        <v>7.0000000000000007E-2</v>
      </c>
      <c r="F152" s="14">
        <f t="shared" si="9"/>
        <v>2957.1429032258061</v>
      </c>
      <c r="G152" s="14">
        <f t="shared" si="10"/>
        <v>207.00000322580647</v>
      </c>
    </row>
    <row r="153" spans="1:7" x14ac:dyDescent="0.2">
      <c r="A153">
        <v>1147</v>
      </c>
      <c r="B153" s="14">
        <v>31</v>
      </c>
      <c r="C153" s="14">
        <v>162440</v>
      </c>
      <c r="D153" s="14">
        <v>4061</v>
      </c>
      <c r="E153" s="3">
        <f t="shared" si="8"/>
        <v>2.5000000000000001E-2</v>
      </c>
      <c r="F153" s="14">
        <f t="shared" si="9"/>
        <v>5240</v>
      </c>
      <c r="G153" s="14">
        <f t="shared" si="10"/>
        <v>131</v>
      </c>
    </row>
    <row r="154" spans="1:7" x14ac:dyDescent="0.2">
      <c r="A154">
        <v>1148</v>
      </c>
      <c r="B154" s="14">
        <v>31</v>
      </c>
      <c r="C154" s="14">
        <v>121520</v>
      </c>
      <c r="D154" s="14">
        <v>3038</v>
      </c>
      <c r="E154" s="3">
        <f t="shared" si="8"/>
        <v>2.5000000000000001E-2</v>
      </c>
      <c r="F154" s="14">
        <f t="shared" si="9"/>
        <v>3920</v>
      </c>
      <c r="G154" s="14">
        <f t="shared" si="10"/>
        <v>98</v>
      </c>
    </row>
    <row r="155" spans="1:7" x14ac:dyDescent="0.2">
      <c r="A155">
        <v>1149</v>
      </c>
      <c r="B155" s="14">
        <v>31</v>
      </c>
      <c r="C155" s="14">
        <v>128960</v>
      </c>
      <c r="D155" s="14">
        <v>3224</v>
      </c>
      <c r="E155" s="3">
        <f t="shared" si="8"/>
        <v>2.5000000000000001E-2</v>
      </c>
      <c r="F155" s="14">
        <f t="shared" si="9"/>
        <v>4160</v>
      </c>
      <c r="G155" s="14">
        <f t="shared" si="10"/>
        <v>104</v>
      </c>
    </row>
    <row r="156" spans="1:7" x14ac:dyDescent="0.2">
      <c r="A156">
        <v>1150</v>
      </c>
      <c r="B156" s="14">
        <v>31</v>
      </c>
      <c r="C156" s="14">
        <v>135160</v>
      </c>
      <c r="D156" s="14">
        <v>3379</v>
      </c>
      <c r="E156" s="3">
        <f t="shared" si="8"/>
        <v>2.5000000000000001E-2</v>
      </c>
      <c r="F156" s="14">
        <f t="shared" si="9"/>
        <v>4360</v>
      </c>
      <c r="G156" s="14">
        <f t="shared" si="10"/>
        <v>109</v>
      </c>
    </row>
    <row r="157" spans="1:7" x14ac:dyDescent="0.2">
      <c r="A157">
        <v>1151</v>
      </c>
      <c r="B157" s="14">
        <v>31</v>
      </c>
      <c r="C157" s="14">
        <v>163680</v>
      </c>
      <c r="D157" s="14">
        <v>4092</v>
      </c>
      <c r="E157" s="3">
        <f t="shared" si="8"/>
        <v>2.5000000000000001E-2</v>
      </c>
      <c r="F157" s="14">
        <f t="shared" si="9"/>
        <v>5280</v>
      </c>
      <c r="G157" s="14">
        <f t="shared" si="10"/>
        <v>132</v>
      </c>
    </row>
    <row r="158" spans="1:7" x14ac:dyDescent="0.2">
      <c r="A158">
        <v>1152</v>
      </c>
      <c r="B158" s="14">
        <v>31</v>
      </c>
      <c r="C158" s="14">
        <v>114814.8</v>
      </c>
      <c r="D158" s="14">
        <v>6819.9991200000004</v>
      </c>
      <c r="E158" s="3">
        <f t="shared" si="8"/>
        <v>5.9400000000000001E-2</v>
      </c>
      <c r="F158" s="14">
        <f t="shared" si="9"/>
        <v>3703.7032258064519</v>
      </c>
      <c r="G158" s="14">
        <f t="shared" si="10"/>
        <v>219.99997161290324</v>
      </c>
    </row>
    <row r="159" spans="1:7" x14ac:dyDescent="0.2">
      <c r="A159">
        <v>1153</v>
      </c>
      <c r="B159" s="14">
        <v>31</v>
      </c>
      <c r="C159" s="14">
        <v>108552.2</v>
      </c>
      <c r="D159" s="14">
        <v>6448.0006800000001</v>
      </c>
      <c r="E159" s="3">
        <f t="shared" si="8"/>
        <v>5.9400000000000008E-2</v>
      </c>
      <c r="F159" s="14">
        <f t="shared" si="9"/>
        <v>3501.6838709677418</v>
      </c>
      <c r="G159" s="14">
        <f t="shared" si="10"/>
        <v>208.00002193548389</v>
      </c>
    </row>
    <row r="160" spans="1:7" x14ac:dyDescent="0.2">
      <c r="A160">
        <v>1154</v>
      </c>
      <c r="B160" s="14">
        <v>31</v>
      </c>
      <c r="C160" s="14">
        <v>110117.85</v>
      </c>
      <c r="D160" s="14">
        <v>6541.0002900000009</v>
      </c>
      <c r="E160" s="3">
        <f t="shared" si="8"/>
        <v>5.9400000000000008E-2</v>
      </c>
      <c r="F160" s="14">
        <f t="shared" si="9"/>
        <v>3552.1887096774194</v>
      </c>
      <c r="G160" s="14">
        <f t="shared" si="10"/>
        <v>211.00000935483874</v>
      </c>
    </row>
    <row r="161" spans="1:7" x14ac:dyDescent="0.2">
      <c r="A161">
        <v>1155</v>
      </c>
      <c r="B161" s="14">
        <v>31</v>
      </c>
      <c r="C161" s="14">
        <v>113249.15</v>
      </c>
      <c r="D161" s="14">
        <v>6726.9995099999996</v>
      </c>
      <c r="E161" s="3">
        <f t="shared" si="8"/>
        <v>5.9400000000000008E-2</v>
      </c>
      <c r="F161" s="14">
        <f t="shared" si="9"/>
        <v>3653.1983870967738</v>
      </c>
      <c r="G161" s="14">
        <f t="shared" si="10"/>
        <v>216.99998419354839</v>
      </c>
    </row>
    <row r="162" spans="1:7" x14ac:dyDescent="0.2">
      <c r="A162">
        <v>1156</v>
      </c>
      <c r="B162" s="14">
        <v>31</v>
      </c>
      <c r="C162" s="14">
        <v>116902.35</v>
      </c>
      <c r="D162" s="14">
        <v>6943.9995900000004</v>
      </c>
      <c r="E162" s="3">
        <f t="shared" si="8"/>
        <v>5.9400000000000001E-2</v>
      </c>
      <c r="F162" s="14">
        <f t="shared" si="9"/>
        <v>3771.043548387097</v>
      </c>
      <c r="G162" s="14">
        <f t="shared" si="10"/>
        <v>223.99998677419356</v>
      </c>
    </row>
    <row r="163" spans="1:7" x14ac:dyDescent="0.2">
      <c r="A163">
        <v>1157</v>
      </c>
      <c r="B163" s="14">
        <v>31</v>
      </c>
      <c r="C163" s="14">
        <v>115858.6</v>
      </c>
      <c r="D163" s="14">
        <v>6882.0008400000006</v>
      </c>
      <c r="E163" s="3">
        <f t="shared" si="8"/>
        <v>5.9400000000000001E-2</v>
      </c>
      <c r="F163" s="14">
        <f t="shared" si="9"/>
        <v>3737.3741935483872</v>
      </c>
      <c r="G163" s="14">
        <f t="shared" si="10"/>
        <v>222.0000270967742</v>
      </c>
    </row>
    <row r="164" spans="1:7" x14ac:dyDescent="0.2">
      <c r="A164">
        <v>1158</v>
      </c>
      <c r="B164" s="14">
        <v>31</v>
      </c>
      <c r="C164" s="14">
        <v>123643.1</v>
      </c>
      <c r="D164" s="14">
        <v>7344.4001400000006</v>
      </c>
      <c r="E164" s="3">
        <f t="shared" si="8"/>
        <v>5.9400000000000001E-2</v>
      </c>
      <c r="F164" s="14">
        <f t="shared" si="9"/>
        <v>3988.4870967741936</v>
      </c>
      <c r="G164" s="14">
        <f t="shared" si="10"/>
        <v>236.91613354838711</v>
      </c>
    </row>
    <row r="165" spans="1:7" x14ac:dyDescent="0.2">
      <c r="A165">
        <v>1159</v>
      </c>
      <c r="B165" s="14">
        <v>31</v>
      </c>
      <c r="C165" s="14">
        <v>125989</v>
      </c>
      <c r="D165" s="14">
        <v>7483.7466000000004</v>
      </c>
      <c r="E165" s="3">
        <f t="shared" si="8"/>
        <v>5.9400000000000001E-2</v>
      </c>
      <c r="F165" s="14">
        <f t="shared" si="9"/>
        <v>4064.1612903225805</v>
      </c>
      <c r="G165" s="14">
        <f t="shared" si="10"/>
        <v>241.41118064516129</v>
      </c>
    </row>
    <row r="166" spans="1:7" x14ac:dyDescent="0.2">
      <c r="A166">
        <v>1160</v>
      </c>
      <c r="B166" s="14">
        <v>31</v>
      </c>
      <c r="C166" s="14">
        <v>71916.97</v>
      </c>
      <c r="D166" s="14">
        <v>5889.9998430000005</v>
      </c>
      <c r="E166" s="3">
        <f t="shared" ref="E166:E197" si="11">G166/F166</f>
        <v>8.1900000000000014E-2</v>
      </c>
      <c r="F166" s="14">
        <f t="shared" si="9"/>
        <v>2319.902258064516</v>
      </c>
      <c r="G166" s="14">
        <f t="shared" si="10"/>
        <v>189.9999949354839</v>
      </c>
    </row>
    <row r="167" spans="1:7" x14ac:dyDescent="0.2">
      <c r="A167">
        <v>1161</v>
      </c>
      <c r="B167" s="14">
        <v>31</v>
      </c>
      <c r="C167" s="14">
        <v>64725.27</v>
      </c>
      <c r="D167" s="14">
        <v>5300.999613</v>
      </c>
      <c r="E167" s="3">
        <f t="shared" si="11"/>
        <v>8.1900000000000014E-2</v>
      </c>
      <c r="F167" s="14">
        <f t="shared" si="9"/>
        <v>2087.9119354838708</v>
      </c>
      <c r="G167" s="14">
        <f t="shared" si="10"/>
        <v>170.99998751612904</v>
      </c>
    </row>
    <row r="168" spans="1:7" x14ac:dyDescent="0.2">
      <c r="A168">
        <v>1162</v>
      </c>
      <c r="B168" s="14">
        <v>31</v>
      </c>
      <c r="C168" s="14">
        <v>67374.850000000006</v>
      </c>
      <c r="D168" s="14">
        <v>5518.0002150000009</v>
      </c>
      <c r="E168" s="3">
        <f t="shared" si="11"/>
        <v>8.1900000000000001E-2</v>
      </c>
      <c r="F168" s="14">
        <f t="shared" si="9"/>
        <v>2173.3822580645165</v>
      </c>
      <c r="G168" s="14">
        <f t="shared" si="10"/>
        <v>178.0000069354839</v>
      </c>
    </row>
    <row r="169" spans="1:7" x14ac:dyDescent="0.2">
      <c r="A169">
        <v>1163</v>
      </c>
      <c r="B169" s="14">
        <v>31</v>
      </c>
      <c r="C169" s="14">
        <v>126011.5</v>
      </c>
      <c r="D169" s="14">
        <v>6603.0026000000007</v>
      </c>
      <c r="E169" s="3">
        <f t="shared" si="11"/>
        <v>5.2400000000000002E-2</v>
      </c>
      <c r="F169" s="14">
        <f t="shared" si="9"/>
        <v>4064.8870967741937</v>
      </c>
      <c r="G169" s="14">
        <f t="shared" si="10"/>
        <v>213.00008387096776</v>
      </c>
    </row>
    <row r="170" spans="1:7" x14ac:dyDescent="0.2">
      <c r="A170">
        <v>1164</v>
      </c>
      <c r="B170" s="14">
        <v>31</v>
      </c>
      <c r="C170" s="14">
        <v>98159</v>
      </c>
      <c r="D170" s="14">
        <v>6664.9961000000003</v>
      </c>
      <c r="E170" s="3">
        <f t="shared" si="11"/>
        <v>6.7900000000000002E-2</v>
      </c>
      <c r="F170" s="14">
        <f t="shared" si="9"/>
        <v>3166.4193548387098</v>
      </c>
      <c r="G170" s="14">
        <f t="shared" si="10"/>
        <v>214.99987419354841</v>
      </c>
    </row>
    <row r="171" spans="1:7" x14ac:dyDescent="0.2">
      <c r="A171">
        <v>1165</v>
      </c>
      <c r="B171" s="14">
        <v>31</v>
      </c>
      <c r="C171" s="14">
        <v>124828.25</v>
      </c>
      <c r="D171" s="14">
        <v>6541.0003000000006</v>
      </c>
      <c r="E171" s="3">
        <f t="shared" si="11"/>
        <v>5.2400000000000002E-2</v>
      </c>
      <c r="F171" s="14">
        <f t="shared" si="9"/>
        <v>4026.7177419354839</v>
      </c>
      <c r="G171" s="14">
        <f t="shared" si="10"/>
        <v>211.00000967741937</v>
      </c>
    </row>
    <row r="172" spans="1:7" x14ac:dyDescent="0.2">
      <c r="A172">
        <v>1166</v>
      </c>
      <c r="B172" s="14">
        <v>31</v>
      </c>
      <c r="C172" s="14">
        <v>99985.25</v>
      </c>
      <c r="D172" s="14">
        <v>6788.9984750000003</v>
      </c>
      <c r="E172" s="3">
        <f t="shared" si="11"/>
        <v>6.7900000000000002E-2</v>
      </c>
      <c r="F172" s="14">
        <f t="shared" si="9"/>
        <v>3225.3306451612902</v>
      </c>
      <c r="G172" s="14">
        <f t="shared" si="10"/>
        <v>218.99995080645164</v>
      </c>
    </row>
    <row r="173" spans="1:7" x14ac:dyDescent="0.2">
      <c r="A173">
        <v>1167</v>
      </c>
      <c r="B173" s="14">
        <v>31</v>
      </c>
      <c r="C173" s="14">
        <v>68888.89</v>
      </c>
      <c r="D173" s="14">
        <v>5642.0000909999999</v>
      </c>
      <c r="E173" s="3">
        <f t="shared" si="11"/>
        <v>8.1900000000000001E-2</v>
      </c>
      <c r="F173" s="14">
        <f t="shared" si="9"/>
        <v>2222.2222580645162</v>
      </c>
      <c r="G173" s="14">
        <f t="shared" si="10"/>
        <v>182.00000293548388</v>
      </c>
    </row>
    <row r="174" spans="1:7" x14ac:dyDescent="0.2">
      <c r="A174">
        <v>1168</v>
      </c>
      <c r="B174" s="14">
        <v>31</v>
      </c>
      <c r="C174" s="14">
        <v>69645.91</v>
      </c>
      <c r="D174" s="14">
        <v>5704.0000290000007</v>
      </c>
      <c r="E174" s="3">
        <f t="shared" si="11"/>
        <v>8.1900000000000001E-2</v>
      </c>
      <c r="F174" s="14">
        <f t="shared" si="9"/>
        <v>2246.6422580645162</v>
      </c>
      <c r="G174" s="14">
        <f t="shared" si="10"/>
        <v>184.00000093548388</v>
      </c>
    </row>
    <row r="175" spans="1:7" x14ac:dyDescent="0.2">
      <c r="A175">
        <v>1169</v>
      </c>
      <c r="B175" s="14">
        <v>31</v>
      </c>
      <c r="C175" s="14">
        <v>79487.179999999993</v>
      </c>
      <c r="D175" s="14">
        <v>6510.0000419999997</v>
      </c>
      <c r="E175" s="3">
        <f t="shared" si="11"/>
        <v>8.1900000000000001E-2</v>
      </c>
      <c r="F175" s="14">
        <f t="shared" si="9"/>
        <v>2564.1025806451612</v>
      </c>
      <c r="G175" s="14">
        <f t="shared" si="10"/>
        <v>210.0000013548387</v>
      </c>
    </row>
    <row r="176" spans="1:7" x14ac:dyDescent="0.2">
      <c r="A176">
        <v>1171</v>
      </c>
      <c r="B176" s="14">
        <v>31</v>
      </c>
      <c r="C176" s="14">
        <v>105420.9</v>
      </c>
      <c r="D176" s="14">
        <v>6262.0014599999995</v>
      </c>
      <c r="E176" s="3">
        <f t="shared" si="11"/>
        <v>5.9400000000000001E-2</v>
      </c>
      <c r="F176" s="14">
        <f t="shared" si="9"/>
        <v>3400.6741935483869</v>
      </c>
      <c r="G176" s="14">
        <f t="shared" si="10"/>
        <v>202.00004709677418</v>
      </c>
    </row>
    <row r="177" spans="1:7" x14ac:dyDescent="0.2">
      <c r="A177">
        <v>1172</v>
      </c>
      <c r="B177" s="14">
        <v>31</v>
      </c>
      <c r="C177" s="14">
        <v>106464.65</v>
      </c>
      <c r="D177" s="14">
        <v>6324.0002100000002</v>
      </c>
      <c r="E177" s="3">
        <f t="shared" si="11"/>
        <v>5.9400000000000008E-2</v>
      </c>
      <c r="F177" s="14">
        <f t="shared" si="9"/>
        <v>3434.3435483870967</v>
      </c>
      <c r="G177" s="14">
        <f t="shared" si="10"/>
        <v>204.00000677419357</v>
      </c>
    </row>
    <row r="178" spans="1:7" x14ac:dyDescent="0.2">
      <c r="A178">
        <v>2173</v>
      </c>
      <c r="B178" s="14">
        <v>15</v>
      </c>
      <c r="C178" s="14">
        <v>53852.49</v>
      </c>
      <c r="D178" s="14">
        <v>3198.8379059999997</v>
      </c>
      <c r="E178" s="3">
        <f t="shared" si="11"/>
        <v>5.9400000000000001E-2</v>
      </c>
      <c r="F178" s="14">
        <f t="shared" si="9"/>
        <v>3590.1659999999997</v>
      </c>
      <c r="G178" s="14">
        <f t="shared" si="10"/>
        <v>213.25586039999999</v>
      </c>
    </row>
    <row r="179" spans="1:7" x14ac:dyDescent="0.2">
      <c r="A179">
        <v>1174</v>
      </c>
      <c r="B179" s="14">
        <v>31</v>
      </c>
      <c r="C179" s="14">
        <v>110074.05</v>
      </c>
      <c r="D179" s="14">
        <v>6538.3985700000003</v>
      </c>
      <c r="E179" s="3">
        <f t="shared" si="11"/>
        <v>5.9400000000000008E-2</v>
      </c>
      <c r="F179" s="14">
        <f t="shared" si="9"/>
        <v>3550.7758064516129</v>
      </c>
      <c r="G179" s="14">
        <f t="shared" si="10"/>
        <v>210.91608290322583</v>
      </c>
    </row>
    <row r="180" spans="1:7" x14ac:dyDescent="0.2">
      <c r="A180">
        <v>1175</v>
      </c>
      <c r="B180" s="14">
        <v>31</v>
      </c>
      <c r="C180" s="14">
        <v>106986.55</v>
      </c>
      <c r="D180" s="14">
        <v>6355.0010700000003</v>
      </c>
      <c r="E180" s="3">
        <f t="shared" si="11"/>
        <v>5.9400000000000001E-2</v>
      </c>
      <c r="F180" s="14">
        <f t="shared" si="9"/>
        <v>3451.1790322580646</v>
      </c>
      <c r="G180" s="14">
        <f t="shared" si="10"/>
        <v>205.00003451612903</v>
      </c>
    </row>
    <row r="181" spans="1:7" x14ac:dyDescent="0.2">
      <c r="A181">
        <v>1176</v>
      </c>
      <c r="B181" s="14">
        <v>31</v>
      </c>
      <c r="C181" s="14">
        <v>107508.4</v>
      </c>
      <c r="D181" s="14">
        <v>6385.9989599999999</v>
      </c>
      <c r="E181" s="3">
        <f t="shared" si="11"/>
        <v>5.9399999999999994E-2</v>
      </c>
      <c r="F181" s="14">
        <f t="shared" si="9"/>
        <v>3468.0129032258064</v>
      </c>
      <c r="G181" s="14">
        <f t="shared" si="10"/>
        <v>205.99996645161289</v>
      </c>
    </row>
    <row r="182" spans="1:7" x14ac:dyDescent="0.2">
      <c r="A182">
        <v>1177</v>
      </c>
      <c r="B182" s="14">
        <v>31</v>
      </c>
      <c r="C182" s="14">
        <v>115555</v>
      </c>
      <c r="D182" s="14">
        <v>6863.9670000000006</v>
      </c>
      <c r="E182" s="3">
        <f t="shared" si="11"/>
        <v>5.9400000000000008E-2</v>
      </c>
      <c r="F182" s="14">
        <f t="shared" si="9"/>
        <v>3727.5806451612902</v>
      </c>
      <c r="G182" s="14">
        <f t="shared" si="10"/>
        <v>221.41829032258067</v>
      </c>
    </row>
    <row r="183" spans="1:7" x14ac:dyDescent="0.2">
      <c r="A183">
        <v>1178</v>
      </c>
      <c r="B183" s="14">
        <v>31</v>
      </c>
      <c r="C183" s="14">
        <v>107030.3</v>
      </c>
      <c r="D183" s="14">
        <v>6357.5998200000004</v>
      </c>
      <c r="E183" s="3">
        <f t="shared" si="11"/>
        <v>5.9400000000000001E-2</v>
      </c>
      <c r="F183" s="14">
        <f t="shared" si="9"/>
        <v>3452.5903225806451</v>
      </c>
      <c r="G183" s="14">
        <f t="shared" si="10"/>
        <v>205.08386516129033</v>
      </c>
    </row>
    <row r="184" spans="1:7" x14ac:dyDescent="0.2">
      <c r="A184">
        <v>1179</v>
      </c>
      <c r="B184" s="14">
        <v>31</v>
      </c>
      <c r="C184" s="14">
        <v>283133.33</v>
      </c>
      <c r="D184" s="14">
        <v>4246.9999500000004</v>
      </c>
      <c r="E184" s="3">
        <f t="shared" si="11"/>
        <v>1.4999999999999999E-2</v>
      </c>
      <c r="F184" s="14">
        <f t="shared" si="9"/>
        <v>9133.3332258064529</v>
      </c>
      <c r="G184" s="14">
        <f t="shared" si="10"/>
        <v>136.99999838709678</v>
      </c>
    </row>
    <row r="185" spans="1:7" x14ac:dyDescent="0.2">
      <c r="A185">
        <v>1180</v>
      </c>
      <c r="B185" s="14">
        <v>31</v>
      </c>
      <c r="C185" s="14">
        <v>256266.67</v>
      </c>
      <c r="D185" s="14">
        <v>3844.0000500000001</v>
      </c>
      <c r="E185" s="3">
        <f t="shared" si="11"/>
        <v>1.4999999999999999E-2</v>
      </c>
      <c r="F185" s="14">
        <f t="shared" si="9"/>
        <v>8266.6667741935489</v>
      </c>
      <c r="G185" s="14">
        <f t="shared" si="10"/>
        <v>124.00000161290323</v>
      </c>
    </row>
    <row r="186" spans="1:7" x14ac:dyDescent="0.2">
      <c r="A186">
        <v>1181</v>
      </c>
      <c r="B186" s="14">
        <v>31</v>
      </c>
      <c r="C186" s="14">
        <v>258333.33</v>
      </c>
      <c r="D186" s="14">
        <v>3874.9999499999994</v>
      </c>
      <c r="E186" s="3">
        <f t="shared" si="11"/>
        <v>1.4999999999999998E-2</v>
      </c>
      <c r="F186" s="14">
        <f t="shared" si="9"/>
        <v>8333.3332258064511</v>
      </c>
      <c r="G186" s="14">
        <f t="shared" si="10"/>
        <v>124.99999838709675</v>
      </c>
    </row>
    <row r="187" spans="1:7" x14ac:dyDescent="0.2">
      <c r="A187">
        <v>1182</v>
      </c>
      <c r="B187" s="14">
        <v>31</v>
      </c>
      <c r="C187" s="14">
        <v>281066.67</v>
      </c>
      <c r="D187" s="14">
        <v>4216.0000499999996</v>
      </c>
      <c r="E187" s="3">
        <f t="shared" si="11"/>
        <v>1.5000000000000001E-2</v>
      </c>
      <c r="F187" s="14">
        <f t="shared" si="9"/>
        <v>9066.6667741935471</v>
      </c>
      <c r="G187" s="14">
        <f t="shared" si="10"/>
        <v>136.00000161290322</v>
      </c>
    </row>
    <row r="188" spans="1:7" x14ac:dyDescent="0.2">
      <c r="A188">
        <v>1183</v>
      </c>
      <c r="B188" s="14">
        <v>31</v>
      </c>
      <c r="C188" s="14">
        <v>291400</v>
      </c>
      <c r="D188" s="14">
        <v>4371</v>
      </c>
      <c r="E188" s="3">
        <f t="shared" si="11"/>
        <v>1.4999999999999999E-2</v>
      </c>
      <c r="F188" s="14">
        <f t="shared" si="9"/>
        <v>9400</v>
      </c>
      <c r="G188" s="14">
        <f t="shared" si="10"/>
        <v>141</v>
      </c>
    </row>
    <row r="189" spans="1:7" x14ac:dyDescent="0.2">
      <c r="A189">
        <v>1184</v>
      </c>
      <c r="B189" s="14">
        <v>31</v>
      </c>
      <c r="C189" s="14">
        <v>256266.67</v>
      </c>
      <c r="D189" s="14">
        <v>3844.0000500000001</v>
      </c>
      <c r="E189" s="3">
        <f t="shared" si="11"/>
        <v>1.4999999999999999E-2</v>
      </c>
      <c r="F189" s="14">
        <f t="shared" si="9"/>
        <v>8266.6667741935489</v>
      </c>
      <c r="G189" s="14">
        <f t="shared" si="10"/>
        <v>124.00000161290323</v>
      </c>
    </row>
    <row r="190" spans="1:7" x14ac:dyDescent="0.2">
      <c r="A190">
        <v>1185</v>
      </c>
      <c r="B190" s="14">
        <v>31</v>
      </c>
      <c r="C190" s="14">
        <v>252133.33</v>
      </c>
      <c r="D190" s="14">
        <v>3781.9999499999994</v>
      </c>
      <c r="E190" s="3">
        <f t="shared" si="11"/>
        <v>1.4999999999999998E-2</v>
      </c>
      <c r="F190" s="14">
        <f t="shared" si="9"/>
        <v>8133.3332258064511</v>
      </c>
      <c r="G190" s="14">
        <f t="shared" si="10"/>
        <v>121.99999838709675</v>
      </c>
    </row>
    <row r="191" spans="1:7" x14ac:dyDescent="0.2">
      <c r="A191">
        <v>1186</v>
      </c>
      <c r="B191" s="14">
        <v>31</v>
      </c>
      <c r="C191" s="14">
        <v>291400</v>
      </c>
      <c r="D191" s="14">
        <v>4371</v>
      </c>
      <c r="E191" s="3">
        <f t="shared" si="11"/>
        <v>1.4999999999999999E-2</v>
      </c>
      <c r="F191" s="14">
        <f t="shared" si="9"/>
        <v>9400</v>
      </c>
      <c r="G191" s="14">
        <f t="shared" si="10"/>
        <v>141</v>
      </c>
    </row>
    <row r="192" spans="1:7" x14ac:dyDescent="0.2">
      <c r="A192">
        <v>1187</v>
      </c>
      <c r="B192" s="14">
        <v>31</v>
      </c>
      <c r="C192" s="14">
        <v>235600</v>
      </c>
      <c r="D192" s="14">
        <v>3534</v>
      </c>
      <c r="E192" s="3">
        <f t="shared" si="11"/>
        <v>1.4999999999999999E-2</v>
      </c>
      <c r="F192" s="14">
        <f t="shared" si="9"/>
        <v>7600</v>
      </c>
      <c r="G192" s="14">
        <f t="shared" si="10"/>
        <v>114</v>
      </c>
    </row>
    <row r="193" spans="1:7" x14ac:dyDescent="0.2">
      <c r="A193">
        <v>1188</v>
      </c>
      <c r="B193" s="14">
        <v>31</v>
      </c>
      <c r="C193" s="14">
        <v>183933.25</v>
      </c>
      <c r="D193" s="14">
        <v>2758.9987499999997</v>
      </c>
      <c r="E193" s="3">
        <f t="shared" si="11"/>
        <v>1.4999999999999996E-2</v>
      </c>
      <c r="F193" s="14">
        <f t="shared" si="9"/>
        <v>5933.3306451612907</v>
      </c>
      <c r="G193" s="14">
        <f t="shared" si="10"/>
        <v>88.999959677419341</v>
      </c>
    </row>
    <row r="194" spans="1:7" x14ac:dyDescent="0.2">
      <c r="A194">
        <v>1189</v>
      </c>
      <c r="B194" s="14">
        <v>31</v>
      </c>
      <c r="C194" s="14">
        <v>194266.75</v>
      </c>
      <c r="D194" s="14">
        <v>2914.0012499999998</v>
      </c>
      <c r="E194" s="3">
        <f t="shared" si="11"/>
        <v>1.5000000000000001E-2</v>
      </c>
      <c r="F194" s="14">
        <f t="shared" si="9"/>
        <v>6266.6693548387093</v>
      </c>
      <c r="G194" s="14">
        <f t="shared" si="10"/>
        <v>94.000040322580645</v>
      </c>
    </row>
    <row r="195" spans="1:7" x14ac:dyDescent="0.2">
      <c r="A195">
        <v>1190</v>
      </c>
      <c r="B195" s="14">
        <v>31</v>
      </c>
      <c r="C195" s="14">
        <v>192200</v>
      </c>
      <c r="D195" s="14">
        <v>2883</v>
      </c>
      <c r="E195" s="3">
        <f t="shared" si="11"/>
        <v>1.4999999999999999E-2</v>
      </c>
      <c r="F195" s="14">
        <f t="shared" si="9"/>
        <v>6200</v>
      </c>
      <c r="G195" s="14">
        <f t="shared" si="10"/>
        <v>93</v>
      </c>
    </row>
    <row r="196" spans="1:7" x14ac:dyDescent="0.2">
      <c r="A196">
        <v>1191</v>
      </c>
      <c r="B196" s="14">
        <v>31</v>
      </c>
      <c r="C196" s="14">
        <v>233533.25</v>
      </c>
      <c r="D196" s="14">
        <v>3502.9987499999997</v>
      </c>
      <c r="E196" s="3">
        <f t="shared" si="11"/>
        <v>1.4999999999999998E-2</v>
      </c>
      <c r="F196" s="14">
        <f t="shared" si="9"/>
        <v>7533.3306451612907</v>
      </c>
      <c r="G196" s="14">
        <f t="shared" si="10"/>
        <v>112.99995967741934</v>
      </c>
    </row>
    <row r="197" spans="1:7" x14ac:dyDescent="0.2">
      <c r="A197">
        <v>1192</v>
      </c>
      <c r="B197" s="14">
        <v>31</v>
      </c>
      <c r="C197" s="14">
        <v>134294</v>
      </c>
      <c r="D197" s="14">
        <v>7037.0056000000004</v>
      </c>
      <c r="E197" s="3">
        <f t="shared" si="11"/>
        <v>5.2400000000000002E-2</v>
      </c>
      <c r="F197" s="14">
        <f t="shared" si="9"/>
        <v>4332.0645161290322</v>
      </c>
      <c r="G197" s="14">
        <f t="shared" si="10"/>
        <v>227.00018064516129</v>
      </c>
    </row>
    <row r="198" spans="1:7" x14ac:dyDescent="0.2">
      <c r="A198">
        <v>1193</v>
      </c>
      <c r="B198" s="14">
        <v>31</v>
      </c>
      <c r="C198" s="14">
        <v>100441.75</v>
      </c>
      <c r="D198" s="14">
        <v>6819.9948249999998</v>
      </c>
      <c r="E198" s="3">
        <f t="shared" ref="E198:E205" si="12">G198/F198</f>
        <v>6.7899999999999988E-2</v>
      </c>
      <c r="F198" s="14">
        <f t="shared" si="9"/>
        <v>3240.0564516129034</v>
      </c>
      <c r="G198" s="14">
        <f t="shared" si="10"/>
        <v>219.99983306451611</v>
      </c>
    </row>
    <row r="199" spans="1:7" x14ac:dyDescent="0.2">
      <c r="A199">
        <v>1194</v>
      </c>
      <c r="B199" s="14">
        <v>31</v>
      </c>
      <c r="C199" s="14">
        <v>98615.5</v>
      </c>
      <c r="D199" s="14">
        <v>6695.9924500000006</v>
      </c>
      <c r="E199" s="3">
        <f t="shared" si="12"/>
        <v>6.7900000000000002E-2</v>
      </c>
      <c r="F199" s="14">
        <f t="shared" ref="F199:F205" si="13">C199/B199</f>
        <v>3181.1451612903224</v>
      </c>
      <c r="G199" s="14">
        <f t="shared" ref="G199:G205" si="14">D199/B199</f>
        <v>215.99975645161291</v>
      </c>
    </row>
    <row r="200" spans="1:7" x14ac:dyDescent="0.2">
      <c r="A200">
        <v>1195</v>
      </c>
      <c r="B200" s="14">
        <v>31</v>
      </c>
      <c r="C200" s="14">
        <v>127194.75</v>
      </c>
      <c r="D200" s="14">
        <v>6665.0048999999999</v>
      </c>
      <c r="E200" s="3">
        <f t="shared" si="12"/>
        <v>5.2399999999999995E-2</v>
      </c>
      <c r="F200" s="14">
        <f t="shared" si="13"/>
        <v>4103.0564516129034</v>
      </c>
      <c r="G200" s="14">
        <f t="shared" si="14"/>
        <v>215.00015806451611</v>
      </c>
    </row>
    <row r="201" spans="1:7" x14ac:dyDescent="0.2">
      <c r="A201">
        <v>1196</v>
      </c>
      <c r="B201" s="14">
        <v>31</v>
      </c>
      <c r="C201" s="14">
        <v>70402.929999999993</v>
      </c>
      <c r="D201" s="14">
        <v>5765.9999669999997</v>
      </c>
      <c r="E201" s="3">
        <f t="shared" si="12"/>
        <v>8.1900000000000001E-2</v>
      </c>
      <c r="F201" s="14">
        <f t="shared" si="13"/>
        <v>2271.0622580645158</v>
      </c>
      <c r="G201" s="14">
        <f t="shared" si="14"/>
        <v>185.99999893548386</v>
      </c>
    </row>
    <row r="202" spans="1:7" x14ac:dyDescent="0.2">
      <c r="A202">
        <v>1197</v>
      </c>
      <c r="B202" s="14">
        <v>31</v>
      </c>
      <c r="C202" s="14">
        <v>74566.539999999994</v>
      </c>
      <c r="D202" s="14">
        <v>6106.9996259999998</v>
      </c>
      <c r="E202" s="3">
        <f t="shared" si="12"/>
        <v>8.1900000000000001E-2</v>
      </c>
      <c r="F202" s="14">
        <f t="shared" si="13"/>
        <v>2405.3722580645158</v>
      </c>
      <c r="G202" s="14">
        <f t="shared" si="14"/>
        <v>196.99998793548386</v>
      </c>
    </row>
    <row r="203" spans="1:7" x14ac:dyDescent="0.2">
      <c r="A203">
        <v>1198</v>
      </c>
      <c r="B203" s="14">
        <v>31</v>
      </c>
      <c r="C203" s="14">
        <v>83272.28</v>
      </c>
      <c r="D203" s="14">
        <v>6819.9997320000002</v>
      </c>
      <c r="E203" s="3">
        <f t="shared" si="12"/>
        <v>8.1900000000000014E-2</v>
      </c>
      <c r="F203" s="14">
        <f t="shared" si="13"/>
        <v>2686.2025806451611</v>
      </c>
      <c r="G203" s="14">
        <f t="shared" si="14"/>
        <v>219.99999135483873</v>
      </c>
    </row>
    <row r="204" spans="1:7" x14ac:dyDescent="0.2">
      <c r="A204">
        <v>1199</v>
      </c>
      <c r="B204" s="14">
        <v>31</v>
      </c>
      <c r="C204" s="14">
        <v>85543.35</v>
      </c>
      <c r="D204" s="14">
        <v>7006.0003650000008</v>
      </c>
      <c r="E204" s="3">
        <f t="shared" si="12"/>
        <v>8.1900000000000001E-2</v>
      </c>
      <c r="F204" s="14">
        <f t="shared" si="13"/>
        <v>2759.4629032258067</v>
      </c>
      <c r="G204" s="14">
        <f t="shared" si="14"/>
        <v>226.00001177419358</v>
      </c>
    </row>
    <row r="205" spans="1:7" x14ac:dyDescent="0.2">
      <c r="A205">
        <v>1200</v>
      </c>
      <c r="B205" s="14">
        <v>31</v>
      </c>
      <c r="C205" s="14">
        <v>84407.81</v>
      </c>
      <c r="D205" s="14">
        <v>6912.9996389999997</v>
      </c>
      <c r="E205" s="3">
        <f t="shared" si="12"/>
        <v>8.1900000000000001E-2</v>
      </c>
      <c r="F205" s="14">
        <f t="shared" si="13"/>
        <v>2722.8325806451612</v>
      </c>
      <c r="G205" s="14">
        <f t="shared" si="14"/>
        <v>222.99998835483871</v>
      </c>
    </row>
    <row r="206" spans="1:7" x14ac:dyDescent="0.2">
      <c r="A206" s="23"/>
      <c r="B206" s="24"/>
      <c r="C206" s="24"/>
      <c r="D206" s="24"/>
      <c r="E206" s="26"/>
      <c r="F206" s="25"/>
      <c r="G206" s="25"/>
    </row>
    <row r="207" spans="1:7" x14ac:dyDescent="0.2">
      <c r="A207" s="12"/>
      <c r="G207" s="33"/>
    </row>
  </sheetData>
  <pageMargins left="0.7" right="0.7" top="0.75" bottom="0.75" header="0.3" footer="0.3"/>
  <pageSetup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filterMode="1"/>
  <dimension ref="A1:Y211"/>
  <sheetViews>
    <sheetView zoomScale="105" zoomScaleNormal="105" workbookViewId="0">
      <pane ySplit="6" topLeftCell="A7" activePane="bottomLeft" state="frozen"/>
      <selection activeCell="C6" sqref="C6"/>
      <selection pane="bottomLeft" activeCell="S6" sqref="S6"/>
    </sheetView>
  </sheetViews>
  <sheetFormatPr defaultRowHeight="12.75" x14ac:dyDescent="0.2"/>
  <cols>
    <col min="3" max="4" width="9.140625" style="122"/>
    <col min="5" max="5" width="9.140625" style="1"/>
    <col min="10" max="10" width="13.42578125" customWidth="1"/>
    <col min="12" max="12" width="11" customWidth="1"/>
    <col min="13" max="13" width="16.28515625" customWidth="1"/>
    <col min="14" max="14" width="9.140625" style="3"/>
    <col min="16" max="17" width="10.7109375" style="14" customWidth="1"/>
    <col min="18" max="18" width="10.7109375" style="34" customWidth="1"/>
    <col min="19" max="19" width="9.140625" style="68"/>
    <col min="20" max="21" width="10.7109375" style="14" customWidth="1"/>
    <col min="23" max="23" width="10.7109375" style="14" customWidth="1"/>
    <col min="24" max="25" width="9.140625" style="3"/>
  </cols>
  <sheetData>
    <row r="1" spans="1:25" x14ac:dyDescent="0.2">
      <c r="A1" s="12" t="s">
        <v>121</v>
      </c>
    </row>
    <row r="2" spans="1:25" x14ac:dyDescent="0.2">
      <c r="A2" t="s">
        <v>1007</v>
      </c>
      <c r="Q2" s="73" t="s">
        <v>114</v>
      </c>
      <c r="R2" s="34">
        <f t="shared" ref="R2:X2" si="0">AVERAGE(R7:R206)</f>
        <v>5936.1421670702184</v>
      </c>
      <c r="S2" s="69">
        <f>AVERAGE(S7:S206)</f>
        <v>-3.6748382115092682E-16</v>
      </c>
      <c r="T2" s="34">
        <f t="shared" si="0"/>
        <v>5920.1095876299996</v>
      </c>
      <c r="U2" s="34">
        <f t="shared" si="0"/>
        <v>205.22371974016488</v>
      </c>
      <c r="V2" s="69">
        <f>AVERAGE(V7:V206)</f>
        <v>3.236855228294644E-15</v>
      </c>
      <c r="W2" s="34">
        <f t="shared" si="0"/>
        <v>201.89113010966136</v>
      </c>
      <c r="X2" s="124">
        <f t="shared" si="0"/>
        <v>5.7077982720386868E-2</v>
      </c>
      <c r="Y2" s="124">
        <f>AVERAGE(Y7:Y206)</f>
        <v>5.5931000000000022E-2</v>
      </c>
    </row>
    <row r="3" spans="1:25" x14ac:dyDescent="0.2">
      <c r="A3" s="12" t="s">
        <v>926</v>
      </c>
      <c r="B3" s="12"/>
      <c r="C3" s="187"/>
      <c r="D3" s="187"/>
      <c r="E3" s="188"/>
      <c r="F3" s="12"/>
      <c r="G3" s="12"/>
      <c r="H3" s="12"/>
      <c r="I3" s="12"/>
      <c r="J3" s="12"/>
      <c r="K3" s="12"/>
      <c r="Q3" s="73" t="s">
        <v>142</v>
      </c>
      <c r="R3" s="34">
        <f t="shared" ref="R3:X3" si="1">STDEV(R7:R206)</f>
        <v>1649.1211261284384</v>
      </c>
      <c r="S3" s="69">
        <f>STDEV(S7:S206)</f>
        <v>1.0000000000000011</v>
      </c>
      <c r="T3" s="34">
        <f t="shared" si="1"/>
        <v>1990.212556445568</v>
      </c>
      <c r="U3" s="34">
        <f t="shared" si="1"/>
        <v>57.534161635281578</v>
      </c>
      <c r="V3" s="69">
        <f>STDEV(V7:V206)</f>
        <v>0.99999999999998757</v>
      </c>
      <c r="W3" s="34">
        <f t="shared" si="1"/>
        <v>54.667780330735347</v>
      </c>
      <c r="X3" s="124">
        <f t="shared" si="1"/>
        <v>2.5836806029247802E-2</v>
      </c>
      <c r="Y3" s="124">
        <f>STDEV(Y7:Y206)</f>
        <v>2.4956372767462456E-2</v>
      </c>
    </row>
    <row r="4" spans="1:25" x14ac:dyDescent="0.2">
      <c r="A4" s="12"/>
      <c r="B4" s="12"/>
      <c r="C4" s="187"/>
      <c r="D4" s="187"/>
      <c r="E4" s="188"/>
      <c r="F4" s="12"/>
      <c r="G4" s="12"/>
      <c r="H4" s="12"/>
      <c r="I4" s="12"/>
      <c r="J4" s="12"/>
      <c r="K4" s="12"/>
      <c r="Q4" s="195"/>
      <c r="R4" s="114"/>
      <c r="S4" s="114"/>
      <c r="T4" s="114"/>
      <c r="U4" s="114"/>
      <c r="V4" s="114"/>
      <c r="W4" s="114"/>
      <c r="X4" s="196"/>
      <c r="Y4" s="196"/>
    </row>
    <row r="6" spans="1:25" s="10" customFormat="1" ht="59.45" customHeight="1" x14ac:dyDescent="0.2">
      <c r="A6" s="165" t="s">
        <v>0</v>
      </c>
      <c r="B6" s="165" t="s">
        <v>2</v>
      </c>
      <c r="C6" s="166" t="s">
        <v>3</v>
      </c>
      <c r="D6" s="166" t="s">
        <v>58</v>
      </c>
      <c r="E6" s="167" t="s">
        <v>4</v>
      </c>
      <c r="F6" s="165" t="s">
        <v>97</v>
      </c>
      <c r="G6" s="165" t="s">
        <v>99</v>
      </c>
      <c r="H6" s="165" t="s">
        <v>98</v>
      </c>
      <c r="I6" s="165" t="s">
        <v>5</v>
      </c>
      <c r="J6" s="165" t="s">
        <v>6</v>
      </c>
      <c r="K6" s="165" t="s">
        <v>7</v>
      </c>
      <c r="L6" s="165" t="s">
        <v>8</v>
      </c>
      <c r="M6" s="165" t="s">
        <v>1</v>
      </c>
      <c r="N6" s="168" t="s">
        <v>9</v>
      </c>
      <c r="O6" s="169" t="s">
        <v>10</v>
      </c>
      <c r="P6" s="170" t="s">
        <v>180</v>
      </c>
      <c r="Q6" s="170" t="s">
        <v>125</v>
      </c>
      <c r="R6" s="171" t="s">
        <v>901</v>
      </c>
      <c r="S6" s="172" t="s">
        <v>1010</v>
      </c>
      <c r="T6" s="170" t="s">
        <v>212</v>
      </c>
      <c r="U6" s="173" t="s">
        <v>1008</v>
      </c>
      <c r="V6" s="174" t="s">
        <v>1009</v>
      </c>
      <c r="W6" s="170" t="s">
        <v>213</v>
      </c>
      <c r="X6" s="168" t="s">
        <v>938</v>
      </c>
      <c r="Y6" s="168" t="s">
        <v>215</v>
      </c>
    </row>
    <row r="7" spans="1:25" hidden="1" x14ac:dyDescent="0.2">
      <c r="A7">
        <v>1000</v>
      </c>
      <c r="B7" t="s">
        <v>16</v>
      </c>
      <c r="C7" s="122" t="s">
        <v>238</v>
      </c>
      <c r="D7" s="122" t="s">
        <v>239</v>
      </c>
      <c r="E7" s="1">
        <v>0.05</v>
      </c>
      <c r="F7" t="s">
        <v>28</v>
      </c>
      <c r="G7" t="s">
        <v>101</v>
      </c>
      <c r="H7">
        <v>90</v>
      </c>
      <c r="I7" t="s">
        <v>18</v>
      </c>
      <c r="J7" t="s">
        <v>28</v>
      </c>
      <c r="K7" t="s">
        <v>22</v>
      </c>
      <c r="L7" t="s">
        <v>57</v>
      </c>
      <c r="M7" t="s">
        <v>240</v>
      </c>
      <c r="N7" s="3">
        <v>4.65E-2</v>
      </c>
      <c r="O7" s="65">
        <v>31</v>
      </c>
      <c r="P7" s="67">
        <v>149333.35</v>
      </c>
      <c r="Q7" s="67">
        <v>46576</v>
      </c>
      <c r="R7" s="66">
        <v>6999</v>
      </c>
      <c r="S7" s="32">
        <f t="shared" ref="S7:S38" si="2">STANDARDIZE(R7,R$2,R$3)</f>
        <v>0.64449955560571914</v>
      </c>
      <c r="T7" s="67">
        <v>6944.0007750000004</v>
      </c>
      <c r="U7" s="67">
        <f t="shared" ref="U7:U38" si="3">R7/O7</f>
        <v>225.7741935483871</v>
      </c>
      <c r="V7" s="32">
        <f t="shared" ref="V7:V38" si="4">STANDARDIZE(U7,U$2,U$3)</f>
        <v>0.35718733399636587</v>
      </c>
      <c r="W7" s="67">
        <f t="shared" ref="W7:W38" si="5">T7/O7</f>
        <v>224.00002500000002</v>
      </c>
      <c r="X7" s="3">
        <f t="shared" ref="X7:X38" si="6">R7/P7</f>
        <v>4.6868298340591703E-2</v>
      </c>
      <c r="Y7" s="3">
        <f t="shared" ref="Y7:Y38" si="7">T7/P7</f>
        <v>4.65E-2</v>
      </c>
    </row>
    <row r="8" spans="1:25" hidden="1" x14ac:dyDescent="0.2">
      <c r="A8">
        <v>1001</v>
      </c>
      <c r="B8" t="s">
        <v>16</v>
      </c>
      <c r="C8" s="122" t="s">
        <v>238</v>
      </c>
      <c r="D8" s="122" t="s">
        <v>238</v>
      </c>
      <c r="E8" s="1">
        <v>0.05</v>
      </c>
      <c r="F8" t="s">
        <v>28</v>
      </c>
      <c r="G8" t="s">
        <v>101</v>
      </c>
      <c r="H8">
        <v>90</v>
      </c>
      <c r="I8" t="s">
        <v>18</v>
      </c>
      <c r="J8" t="s">
        <v>28</v>
      </c>
      <c r="K8" t="s">
        <v>22</v>
      </c>
      <c r="L8" t="s">
        <v>57</v>
      </c>
      <c r="M8" t="s">
        <v>240</v>
      </c>
      <c r="N8" s="3">
        <v>4.65E-2</v>
      </c>
      <c r="O8" s="65">
        <v>31</v>
      </c>
      <c r="P8" s="67">
        <v>154666.65</v>
      </c>
      <c r="Q8" s="67">
        <v>40651</v>
      </c>
      <c r="R8" s="66">
        <v>7090</v>
      </c>
      <c r="S8" s="32">
        <f t="shared" si="2"/>
        <v>0.69968046291338082</v>
      </c>
      <c r="T8" s="67">
        <v>7191.9992249999996</v>
      </c>
      <c r="U8" s="67">
        <f t="shared" si="3"/>
        <v>228.70967741935485</v>
      </c>
      <c r="V8" s="32">
        <f t="shared" si="4"/>
        <v>0.4082089146978673</v>
      </c>
      <c r="W8" s="67">
        <f t="shared" si="5"/>
        <v>231.99997499999998</v>
      </c>
      <c r="X8" s="3">
        <f t="shared" si="6"/>
        <v>4.5840522181090755E-2</v>
      </c>
      <c r="Y8" s="3">
        <f t="shared" si="7"/>
        <v>4.65E-2</v>
      </c>
    </row>
    <row r="9" spans="1:25" hidden="1" x14ac:dyDescent="0.2">
      <c r="A9">
        <v>1002</v>
      </c>
      <c r="B9" t="s">
        <v>16</v>
      </c>
      <c r="C9" s="122" t="s">
        <v>241</v>
      </c>
      <c r="D9" s="122" t="s">
        <v>242</v>
      </c>
      <c r="E9" s="1">
        <v>0.05</v>
      </c>
      <c r="F9" t="s">
        <v>28</v>
      </c>
      <c r="G9" t="s">
        <v>101</v>
      </c>
      <c r="H9">
        <v>200</v>
      </c>
      <c r="I9" t="s">
        <v>18</v>
      </c>
      <c r="J9" t="s">
        <v>28</v>
      </c>
      <c r="K9" t="s">
        <v>21</v>
      </c>
      <c r="L9" t="s">
        <v>57</v>
      </c>
      <c r="M9" t="s">
        <v>49</v>
      </c>
      <c r="N9" s="3">
        <v>5.0999999999999997E-2</v>
      </c>
      <c r="O9" s="65">
        <v>31</v>
      </c>
      <c r="P9" s="67">
        <v>135549</v>
      </c>
      <c r="Q9" s="67">
        <v>22592</v>
      </c>
      <c r="R9" s="66">
        <v>7097</v>
      </c>
      <c r="S9" s="32">
        <f t="shared" si="2"/>
        <v>0.70392514809089324</v>
      </c>
      <c r="T9" s="67">
        <v>6912.9989999999998</v>
      </c>
      <c r="U9" s="67">
        <f t="shared" si="3"/>
        <v>228.93548387096774</v>
      </c>
      <c r="V9" s="32">
        <f t="shared" si="4"/>
        <v>0.41213365167490573</v>
      </c>
      <c r="W9" s="67">
        <f t="shared" si="5"/>
        <v>222.99996774193548</v>
      </c>
      <c r="X9" s="3">
        <f t="shared" si="6"/>
        <v>5.2357450073405191E-2</v>
      </c>
      <c r="Y9" s="3">
        <f t="shared" si="7"/>
        <v>5.0999999999999997E-2</v>
      </c>
    </row>
    <row r="10" spans="1:25" hidden="1" x14ac:dyDescent="0.2">
      <c r="A10">
        <v>1003</v>
      </c>
      <c r="B10" t="s">
        <v>16</v>
      </c>
      <c r="C10" s="122" t="s">
        <v>241</v>
      </c>
      <c r="D10" s="122" t="s">
        <v>239</v>
      </c>
      <c r="E10" s="1">
        <v>0.05</v>
      </c>
      <c r="F10" t="s">
        <v>28</v>
      </c>
      <c r="G10" t="s">
        <v>101</v>
      </c>
      <c r="H10">
        <v>200</v>
      </c>
      <c r="I10" t="s">
        <v>18</v>
      </c>
      <c r="J10" t="s">
        <v>28</v>
      </c>
      <c r="K10" t="s">
        <v>21</v>
      </c>
      <c r="L10" t="s">
        <v>57</v>
      </c>
      <c r="M10" t="s">
        <v>49</v>
      </c>
      <c r="N10" s="3">
        <v>5.0999999999999997E-2</v>
      </c>
      <c r="O10" s="65">
        <v>31</v>
      </c>
      <c r="P10" s="67">
        <v>136156.85</v>
      </c>
      <c r="Q10" s="67">
        <v>21612</v>
      </c>
      <c r="R10" s="66">
        <v>7094</v>
      </c>
      <c r="S10" s="32">
        <f t="shared" si="2"/>
        <v>0.70210599730053069</v>
      </c>
      <c r="T10" s="67">
        <v>6943.99935</v>
      </c>
      <c r="U10" s="67">
        <f t="shared" si="3"/>
        <v>228.83870967741936</v>
      </c>
      <c r="V10" s="32">
        <f t="shared" si="4"/>
        <v>0.41045162154188924</v>
      </c>
      <c r="W10" s="67">
        <f t="shared" si="5"/>
        <v>223.99997903225807</v>
      </c>
      <c r="X10" s="3">
        <f t="shared" si="6"/>
        <v>5.2101675383941386E-2</v>
      </c>
      <c r="Y10" s="3">
        <f t="shared" si="7"/>
        <v>5.0999999999999997E-2</v>
      </c>
    </row>
    <row r="11" spans="1:25" hidden="1" x14ac:dyDescent="0.2">
      <c r="A11">
        <v>1004</v>
      </c>
      <c r="B11" t="s">
        <v>25</v>
      </c>
      <c r="C11" s="122" t="s">
        <v>243</v>
      </c>
      <c r="D11" s="122" t="s">
        <v>242</v>
      </c>
      <c r="E11" s="1">
        <v>0.01</v>
      </c>
      <c r="F11" t="s">
        <v>17</v>
      </c>
      <c r="G11" s="5" t="s">
        <v>100</v>
      </c>
      <c r="H11">
        <v>300</v>
      </c>
      <c r="I11" t="s">
        <v>18</v>
      </c>
      <c r="J11" t="s">
        <v>28</v>
      </c>
      <c r="K11" t="s">
        <v>22</v>
      </c>
      <c r="L11" t="s">
        <v>57</v>
      </c>
      <c r="M11" t="s">
        <v>244</v>
      </c>
      <c r="N11" s="3">
        <v>7.6799999999999993E-2</v>
      </c>
      <c r="O11" s="65">
        <v>31</v>
      </c>
      <c r="P11" s="67">
        <v>87994.79</v>
      </c>
      <c r="Q11" s="67">
        <v>34107</v>
      </c>
      <c r="R11" s="66">
        <v>6645</v>
      </c>
      <c r="S11" s="32">
        <f t="shared" si="2"/>
        <v>0.4298397623429473</v>
      </c>
      <c r="T11" s="67">
        <v>6757.9998719999985</v>
      </c>
      <c r="U11" s="67">
        <f t="shared" si="3"/>
        <v>214.35483870967741</v>
      </c>
      <c r="V11" s="32">
        <f t="shared" si="4"/>
        <v>0.1587077783004153</v>
      </c>
      <c r="W11" s="67">
        <f t="shared" si="5"/>
        <v>217.99999587096769</v>
      </c>
      <c r="X11" s="3">
        <f t="shared" si="6"/>
        <v>7.5515834517020847E-2</v>
      </c>
      <c r="Y11" s="3">
        <f t="shared" si="7"/>
        <v>7.6799999999999993E-2</v>
      </c>
    </row>
    <row r="12" spans="1:25" hidden="1" x14ac:dyDescent="0.2">
      <c r="A12">
        <v>1005</v>
      </c>
      <c r="B12" t="s">
        <v>25</v>
      </c>
      <c r="C12" s="122" t="s">
        <v>243</v>
      </c>
      <c r="D12" s="122" t="s">
        <v>239</v>
      </c>
      <c r="E12" s="1">
        <v>0.01</v>
      </c>
      <c r="F12" t="s">
        <v>17</v>
      </c>
      <c r="G12" s="5" t="s">
        <v>100</v>
      </c>
      <c r="H12">
        <v>300</v>
      </c>
      <c r="I12" t="s">
        <v>18</v>
      </c>
      <c r="J12" t="s">
        <v>28</v>
      </c>
      <c r="K12" t="s">
        <v>22</v>
      </c>
      <c r="L12" t="s">
        <v>57</v>
      </c>
      <c r="M12" t="s">
        <v>244</v>
      </c>
      <c r="N12" s="3">
        <v>8.9300000000000004E-2</v>
      </c>
      <c r="O12" s="65">
        <v>31</v>
      </c>
      <c r="P12" s="67">
        <v>62833.15</v>
      </c>
      <c r="Q12" s="67">
        <v>22281</v>
      </c>
      <c r="R12" s="66">
        <v>5443</v>
      </c>
      <c r="S12" s="32">
        <f t="shared" si="2"/>
        <v>-0.2990333209956168</v>
      </c>
      <c r="T12" s="67">
        <v>5611.0002950000007</v>
      </c>
      <c r="U12" s="67">
        <f t="shared" si="3"/>
        <v>175.58064516129033</v>
      </c>
      <c r="V12" s="32">
        <f t="shared" si="4"/>
        <v>-0.51522562832820651</v>
      </c>
      <c r="W12" s="67">
        <f t="shared" si="5"/>
        <v>181.00000951612907</v>
      </c>
      <c r="X12" s="3">
        <f t="shared" si="6"/>
        <v>8.6626247450589375E-2</v>
      </c>
      <c r="Y12" s="3">
        <f t="shared" si="7"/>
        <v>8.9300000000000004E-2</v>
      </c>
    </row>
    <row r="13" spans="1:25" hidden="1" x14ac:dyDescent="0.2">
      <c r="A13">
        <v>1006</v>
      </c>
      <c r="B13" t="s">
        <v>16</v>
      </c>
      <c r="C13" s="122" t="s">
        <v>241</v>
      </c>
      <c r="D13" s="122" t="s">
        <v>245</v>
      </c>
      <c r="E13" s="1">
        <v>0.05</v>
      </c>
      <c r="F13" t="s">
        <v>28</v>
      </c>
      <c r="G13" t="s">
        <v>101</v>
      </c>
      <c r="H13">
        <v>200</v>
      </c>
      <c r="I13" t="s">
        <v>18</v>
      </c>
      <c r="J13" t="s">
        <v>28</v>
      </c>
      <c r="K13" t="s">
        <v>21</v>
      </c>
      <c r="L13" t="s">
        <v>57</v>
      </c>
      <c r="M13" t="s">
        <v>51</v>
      </c>
      <c r="N13" s="3">
        <v>5.0999999999999997E-2</v>
      </c>
      <c r="O13" s="65">
        <v>31</v>
      </c>
      <c r="P13" s="67">
        <v>133725.5</v>
      </c>
      <c r="Q13" s="67">
        <v>19104</v>
      </c>
      <c r="R13" s="66">
        <v>6888</v>
      </c>
      <c r="S13" s="32">
        <f t="shared" si="2"/>
        <v>0.57719097636230765</v>
      </c>
      <c r="T13" s="67">
        <v>6820.0004999999992</v>
      </c>
      <c r="U13" s="67">
        <f t="shared" si="3"/>
        <v>222.19354838709677</v>
      </c>
      <c r="V13" s="32">
        <f t="shared" si="4"/>
        <v>0.29495221907475416</v>
      </c>
      <c r="W13" s="67">
        <f t="shared" si="5"/>
        <v>220.00001612903222</v>
      </c>
      <c r="X13" s="3">
        <f t="shared" si="6"/>
        <v>5.1508500622543946E-2</v>
      </c>
      <c r="Y13" s="3">
        <f t="shared" si="7"/>
        <v>5.0999999999999997E-2</v>
      </c>
    </row>
    <row r="14" spans="1:25" hidden="1" x14ac:dyDescent="0.2">
      <c r="A14">
        <v>1007</v>
      </c>
      <c r="B14" t="s">
        <v>16</v>
      </c>
      <c r="C14" s="122" t="s">
        <v>241</v>
      </c>
      <c r="D14" s="122" t="s">
        <v>238</v>
      </c>
      <c r="E14" s="1">
        <v>0.05</v>
      </c>
      <c r="F14" t="s">
        <v>28</v>
      </c>
      <c r="G14" t="s">
        <v>101</v>
      </c>
      <c r="H14">
        <v>200</v>
      </c>
      <c r="I14" t="s">
        <v>18</v>
      </c>
      <c r="J14" t="s">
        <v>28</v>
      </c>
      <c r="K14" t="s">
        <v>21</v>
      </c>
      <c r="L14" t="s">
        <v>57</v>
      </c>
      <c r="M14" t="s">
        <v>51</v>
      </c>
      <c r="N14" s="3">
        <v>5.0999999999999997E-2</v>
      </c>
      <c r="O14" s="65">
        <v>31</v>
      </c>
      <c r="P14" s="67">
        <v>136156.85</v>
      </c>
      <c r="Q14" s="67">
        <v>20947</v>
      </c>
      <c r="R14" s="66">
        <v>7071</v>
      </c>
      <c r="S14" s="32">
        <f t="shared" si="2"/>
        <v>0.68815917457441844</v>
      </c>
      <c r="T14" s="67">
        <v>6943.99935</v>
      </c>
      <c r="U14" s="67">
        <f t="shared" si="3"/>
        <v>228.09677419354838</v>
      </c>
      <c r="V14" s="32">
        <f t="shared" si="4"/>
        <v>0.39755605718876241</v>
      </c>
      <c r="W14" s="67">
        <f t="shared" si="5"/>
        <v>223.99997903225807</v>
      </c>
      <c r="X14" s="3">
        <f t="shared" si="6"/>
        <v>5.1932752557069292E-2</v>
      </c>
      <c r="Y14" s="3">
        <f t="shared" si="7"/>
        <v>5.0999999999999997E-2</v>
      </c>
    </row>
    <row r="15" spans="1:25" hidden="1" x14ac:dyDescent="0.2">
      <c r="A15">
        <v>1008</v>
      </c>
      <c r="B15" t="s">
        <v>25</v>
      </c>
      <c r="C15" s="122" t="s">
        <v>243</v>
      </c>
      <c r="D15" s="122" t="s">
        <v>245</v>
      </c>
      <c r="E15" s="1">
        <v>0.01</v>
      </c>
      <c r="F15" t="s">
        <v>17</v>
      </c>
      <c r="G15" s="5" t="s">
        <v>100</v>
      </c>
      <c r="H15">
        <v>300</v>
      </c>
      <c r="I15" t="s">
        <v>18</v>
      </c>
      <c r="J15" t="s">
        <v>28</v>
      </c>
      <c r="K15" t="s">
        <v>22</v>
      </c>
      <c r="L15" t="s">
        <v>57</v>
      </c>
      <c r="M15" t="s">
        <v>246</v>
      </c>
      <c r="N15" s="3">
        <v>8.9300000000000004E-2</v>
      </c>
      <c r="O15" s="65">
        <v>31</v>
      </c>
      <c r="P15" s="67">
        <v>66651.740000000005</v>
      </c>
      <c r="Q15" s="67">
        <v>28854</v>
      </c>
      <c r="R15" s="66">
        <v>5942</v>
      </c>
      <c r="S15" s="32">
        <f t="shared" si="2"/>
        <v>3.5520938013411602E-3</v>
      </c>
      <c r="T15" s="67">
        <v>5952.0003820000011</v>
      </c>
      <c r="U15" s="67">
        <f t="shared" si="3"/>
        <v>191.67741935483872</v>
      </c>
      <c r="V15" s="32">
        <f t="shared" si="4"/>
        <v>-0.23544794953645745</v>
      </c>
      <c r="W15" s="67">
        <f t="shared" si="5"/>
        <v>192.00001232258069</v>
      </c>
      <c r="X15" s="3">
        <f t="shared" si="6"/>
        <v>8.9149960676195392E-2</v>
      </c>
      <c r="Y15" s="3">
        <f t="shared" si="7"/>
        <v>8.9300000000000004E-2</v>
      </c>
    </row>
    <row r="16" spans="1:25" hidden="1" x14ac:dyDescent="0.2">
      <c r="A16">
        <v>1009</v>
      </c>
      <c r="B16" t="s">
        <v>25</v>
      </c>
      <c r="C16" s="122" t="s">
        <v>243</v>
      </c>
      <c r="D16" s="122" t="s">
        <v>238</v>
      </c>
      <c r="E16" s="1">
        <v>0.01</v>
      </c>
      <c r="F16" t="s">
        <v>17</v>
      </c>
      <c r="G16" s="5" t="s">
        <v>100</v>
      </c>
      <c r="H16">
        <v>300</v>
      </c>
      <c r="I16" t="s">
        <v>18</v>
      </c>
      <c r="J16" t="s">
        <v>28</v>
      </c>
      <c r="K16" t="s">
        <v>22</v>
      </c>
      <c r="L16" t="s">
        <v>57</v>
      </c>
      <c r="M16" t="s">
        <v>246</v>
      </c>
      <c r="N16" s="3">
        <v>7.6799999999999993E-2</v>
      </c>
      <c r="O16" s="65">
        <v>31</v>
      </c>
      <c r="P16" s="67">
        <v>74270.83</v>
      </c>
      <c r="Q16" s="67">
        <v>34385</v>
      </c>
      <c r="R16" s="66">
        <v>5742</v>
      </c>
      <c r="S16" s="32">
        <f t="shared" si="2"/>
        <v>-0.11772462555615704</v>
      </c>
      <c r="T16" s="67">
        <v>5703.9997439999997</v>
      </c>
      <c r="U16" s="67">
        <f t="shared" si="3"/>
        <v>185.2258064516129</v>
      </c>
      <c r="V16" s="32">
        <f t="shared" si="4"/>
        <v>-0.34758329173755959</v>
      </c>
      <c r="W16" s="67">
        <f t="shared" si="5"/>
        <v>183.99999174193547</v>
      </c>
      <c r="X16" s="3">
        <f t="shared" si="6"/>
        <v>7.7311644423524006E-2</v>
      </c>
      <c r="Y16" s="3">
        <f t="shared" si="7"/>
        <v>7.6799999999999993E-2</v>
      </c>
    </row>
    <row r="17" spans="1:25" hidden="1" x14ac:dyDescent="0.2">
      <c r="A17">
        <v>1010</v>
      </c>
      <c r="B17" t="s">
        <v>25</v>
      </c>
      <c r="C17" s="122" t="s">
        <v>243</v>
      </c>
      <c r="D17" s="122" t="s">
        <v>247</v>
      </c>
      <c r="E17" s="1">
        <v>0.01</v>
      </c>
      <c r="F17" t="s">
        <v>17</v>
      </c>
      <c r="G17" s="5" t="s">
        <v>100</v>
      </c>
      <c r="H17">
        <v>300</v>
      </c>
      <c r="I17" t="s">
        <v>18</v>
      </c>
      <c r="J17" t="s">
        <v>28</v>
      </c>
      <c r="K17" t="s">
        <v>22</v>
      </c>
      <c r="L17" t="s">
        <v>57</v>
      </c>
      <c r="M17" t="s">
        <v>248</v>
      </c>
      <c r="N17" s="3">
        <v>8.9300000000000004E-2</v>
      </c>
      <c r="O17" s="65">
        <v>31</v>
      </c>
      <c r="P17" s="67">
        <v>84703.25</v>
      </c>
      <c r="Q17" s="67">
        <v>39767</v>
      </c>
      <c r="R17" s="66">
        <v>7627</v>
      </c>
      <c r="S17" s="32">
        <f t="shared" si="2"/>
        <v>1.0253084543882633</v>
      </c>
      <c r="T17" s="67">
        <v>7564.0002250000007</v>
      </c>
      <c r="U17" s="67">
        <f t="shared" si="3"/>
        <v>246.03225806451613</v>
      </c>
      <c r="V17" s="32">
        <f t="shared" si="4"/>
        <v>0.70929230850782565</v>
      </c>
      <c r="W17" s="67">
        <f t="shared" si="5"/>
        <v>244.00000725806453</v>
      </c>
      <c r="X17" s="3">
        <f t="shared" si="6"/>
        <v>9.0043770457449976E-2</v>
      </c>
      <c r="Y17" s="3">
        <f t="shared" si="7"/>
        <v>8.9300000000000004E-2</v>
      </c>
    </row>
    <row r="18" spans="1:25" hidden="1" x14ac:dyDescent="0.2">
      <c r="A18">
        <v>1011</v>
      </c>
      <c r="B18" t="s">
        <v>25</v>
      </c>
      <c r="C18" s="122" t="s">
        <v>243</v>
      </c>
      <c r="D18" s="122" t="s">
        <v>249</v>
      </c>
      <c r="E18" s="1">
        <v>0.01</v>
      </c>
      <c r="F18" t="s">
        <v>17</v>
      </c>
      <c r="G18" s="5" t="s">
        <v>100</v>
      </c>
      <c r="H18">
        <v>300</v>
      </c>
      <c r="I18" t="s">
        <v>18</v>
      </c>
      <c r="J18" t="s">
        <v>28</v>
      </c>
      <c r="K18" t="s">
        <v>22</v>
      </c>
      <c r="L18" t="s">
        <v>57</v>
      </c>
      <c r="M18" t="s">
        <v>248</v>
      </c>
      <c r="N18" s="3">
        <v>8.9300000000000004E-2</v>
      </c>
      <c r="O18" s="65">
        <v>31</v>
      </c>
      <c r="P18" s="67">
        <v>96159.01</v>
      </c>
      <c r="Q18" s="67">
        <v>37709</v>
      </c>
      <c r="R18" s="66">
        <v>8458</v>
      </c>
      <c r="S18" s="32">
        <f t="shared" si="2"/>
        <v>1.5292132233186684</v>
      </c>
      <c r="T18" s="67">
        <v>8586.9995930000005</v>
      </c>
      <c r="U18" s="67">
        <f t="shared" si="3"/>
        <v>272.83870967741933</v>
      </c>
      <c r="V18" s="32">
        <f t="shared" si="4"/>
        <v>1.1752146553534035</v>
      </c>
      <c r="W18" s="67">
        <f t="shared" si="5"/>
        <v>276.99998687096775</v>
      </c>
      <c r="X18" s="3">
        <f t="shared" si="6"/>
        <v>8.7958476277989972E-2</v>
      </c>
      <c r="Y18" s="3">
        <f t="shared" si="7"/>
        <v>8.9300000000000004E-2</v>
      </c>
    </row>
    <row r="19" spans="1:25" hidden="1" x14ac:dyDescent="0.2">
      <c r="A19">
        <v>1012</v>
      </c>
      <c r="B19" t="s">
        <v>12</v>
      </c>
      <c r="C19" s="122" t="s">
        <v>247</v>
      </c>
      <c r="D19" s="122" t="s">
        <v>242</v>
      </c>
      <c r="E19" s="1">
        <v>0.01</v>
      </c>
      <c r="F19" t="s">
        <v>28</v>
      </c>
      <c r="G19" t="s">
        <v>101</v>
      </c>
      <c r="H19">
        <v>200</v>
      </c>
      <c r="I19" t="s">
        <v>18</v>
      </c>
      <c r="J19" t="s">
        <v>250</v>
      </c>
      <c r="K19" t="s">
        <v>22</v>
      </c>
      <c r="L19" t="s">
        <v>57</v>
      </c>
      <c r="M19" t="s">
        <v>86</v>
      </c>
      <c r="N19" s="3">
        <v>8.1000000000000003E-2</v>
      </c>
      <c r="O19" s="65">
        <v>31</v>
      </c>
      <c r="P19" s="67">
        <v>102720.99</v>
      </c>
      <c r="Q19" s="67">
        <v>75530.400000000009</v>
      </c>
      <c r="R19" s="66">
        <v>7665</v>
      </c>
      <c r="S19" s="32">
        <f t="shared" si="2"/>
        <v>1.0483510310661881</v>
      </c>
      <c r="T19" s="67">
        <v>8320.4001900000003</v>
      </c>
      <c r="U19" s="67">
        <f t="shared" si="3"/>
        <v>247.25806451612902</v>
      </c>
      <c r="V19" s="32">
        <f t="shared" si="4"/>
        <v>0.73059802352603487</v>
      </c>
      <c r="W19" s="67">
        <f t="shared" si="5"/>
        <v>268.40000612903225</v>
      </c>
      <c r="X19" s="3">
        <f t="shared" si="6"/>
        <v>7.4619607930180576E-2</v>
      </c>
      <c r="Y19" s="3">
        <f t="shared" si="7"/>
        <v>8.1000000000000003E-2</v>
      </c>
    </row>
    <row r="20" spans="1:25" hidden="1" x14ac:dyDescent="0.2">
      <c r="A20">
        <v>1013</v>
      </c>
      <c r="B20" t="s">
        <v>12</v>
      </c>
      <c r="C20" s="122" t="s">
        <v>247</v>
      </c>
      <c r="D20" s="122" t="s">
        <v>239</v>
      </c>
      <c r="E20" s="1">
        <v>0.01</v>
      </c>
      <c r="F20" t="s">
        <v>28</v>
      </c>
      <c r="G20" t="s">
        <v>101</v>
      </c>
      <c r="H20">
        <v>200</v>
      </c>
      <c r="I20" t="s">
        <v>18</v>
      </c>
      <c r="J20" t="s">
        <v>250</v>
      </c>
      <c r="K20" t="s">
        <v>22</v>
      </c>
      <c r="L20" t="s">
        <v>57</v>
      </c>
      <c r="M20" t="s">
        <v>86</v>
      </c>
      <c r="N20" s="3">
        <v>8.1000000000000003E-2</v>
      </c>
      <c r="O20" s="65">
        <v>31</v>
      </c>
      <c r="P20" s="67">
        <v>86723.46</v>
      </c>
      <c r="Q20" s="67">
        <v>72270</v>
      </c>
      <c r="R20" s="66">
        <v>6556</v>
      </c>
      <c r="S20" s="32">
        <f t="shared" si="2"/>
        <v>0.37587162222886061</v>
      </c>
      <c r="T20" s="67">
        <v>7024.6002600000011</v>
      </c>
      <c r="U20" s="67">
        <f t="shared" si="3"/>
        <v>211.48387096774192</v>
      </c>
      <c r="V20" s="32">
        <f t="shared" si="4"/>
        <v>0.1088075510209249</v>
      </c>
      <c r="W20" s="67">
        <f t="shared" si="5"/>
        <v>226.60000838709681</v>
      </c>
      <c r="X20" s="3">
        <f t="shared" si="6"/>
        <v>7.5596614802961037E-2</v>
      </c>
      <c r="Y20" s="3">
        <f t="shared" si="7"/>
        <v>8.1000000000000003E-2</v>
      </c>
    </row>
    <row r="21" spans="1:25" hidden="1" x14ac:dyDescent="0.2">
      <c r="A21">
        <v>1014</v>
      </c>
      <c r="B21" t="s">
        <v>12</v>
      </c>
      <c r="C21" s="122" t="s">
        <v>247</v>
      </c>
      <c r="D21" s="122" t="s">
        <v>245</v>
      </c>
      <c r="E21" s="1">
        <v>0.01</v>
      </c>
      <c r="F21" t="s">
        <v>28</v>
      </c>
      <c r="G21" t="s">
        <v>101</v>
      </c>
      <c r="H21">
        <v>200</v>
      </c>
      <c r="I21" t="s">
        <v>18</v>
      </c>
      <c r="J21" t="s">
        <v>250</v>
      </c>
      <c r="K21" t="s">
        <v>22</v>
      </c>
      <c r="L21" t="s">
        <v>57</v>
      </c>
      <c r="M21" t="s">
        <v>87</v>
      </c>
      <c r="N21" s="3">
        <v>8.8800000000000004E-2</v>
      </c>
      <c r="O21" s="65">
        <v>31</v>
      </c>
      <c r="P21" s="67">
        <v>98690.31</v>
      </c>
      <c r="Q21" s="67">
        <v>75221.2</v>
      </c>
      <c r="R21" s="66">
        <v>8073</v>
      </c>
      <c r="S21" s="32">
        <f t="shared" si="2"/>
        <v>1.2957555385554844</v>
      </c>
      <c r="T21" s="67">
        <v>8763.699528000001</v>
      </c>
      <c r="U21" s="67">
        <f t="shared" si="3"/>
        <v>260.41935483870969</v>
      </c>
      <c r="V21" s="32">
        <f t="shared" si="4"/>
        <v>0.95935412161628308</v>
      </c>
      <c r="W21" s="67">
        <f t="shared" si="5"/>
        <v>282.69998477419358</v>
      </c>
      <c r="X21" s="3">
        <f t="shared" si="6"/>
        <v>8.1801344022528658E-2</v>
      </c>
      <c r="Y21" s="3">
        <f t="shared" si="7"/>
        <v>8.8800000000000018E-2</v>
      </c>
    </row>
    <row r="22" spans="1:25" hidden="1" x14ac:dyDescent="0.2">
      <c r="A22">
        <v>1015</v>
      </c>
      <c r="B22" t="s">
        <v>12</v>
      </c>
      <c r="C22" s="122" t="s">
        <v>247</v>
      </c>
      <c r="D22" s="122" t="s">
        <v>238</v>
      </c>
      <c r="E22" s="1">
        <v>0.01</v>
      </c>
      <c r="F22" t="s">
        <v>28</v>
      </c>
      <c r="G22" t="s">
        <v>101</v>
      </c>
      <c r="H22">
        <v>200</v>
      </c>
      <c r="I22" t="s">
        <v>18</v>
      </c>
      <c r="J22" t="s">
        <v>250</v>
      </c>
      <c r="K22" t="s">
        <v>22</v>
      </c>
      <c r="L22" t="s">
        <v>57</v>
      </c>
      <c r="M22" t="s">
        <v>87</v>
      </c>
      <c r="N22" s="3">
        <v>8.8800000000000004E-2</v>
      </c>
      <c r="O22" s="65">
        <v>31</v>
      </c>
      <c r="P22" s="67">
        <v>99074.33</v>
      </c>
      <c r="Q22" s="67">
        <v>73811.3</v>
      </c>
      <c r="R22" s="66">
        <v>8185</v>
      </c>
      <c r="S22" s="32">
        <f t="shared" si="2"/>
        <v>1.3636705013956834</v>
      </c>
      <c r="T22" s="67">
        <v>8797.8005040000007</v>
      </c>
      <c r="U22" s="67">
        <f t="shared" si="3"/>
        <v>264.03225806451616</v>
      </c>
      <c r="V22" s="32">
        <f t="shared" si="4"/>
        <v>1.0221499132489003</v>
      </c>
      <c r="W22" s="67">
        <f t="shared" si="5"/>
        <v>283.80001625806455</v>
      </c>
      <c r="X22" s="3">
        <f t="shared" si="6"/>
        <v>8.2614739862485062E-2</v>
      </c>
      <c r="Y22" s="3">
        <f t="shared" si="7"/>
        <v>8.8800000000000004E-2</v>
      </c>
    </row>
    <row r="23" spans="1:25" hidden="1" x14ac:dyDescent="0.2">
      <c r="A23">
        <v>1016</v>
      </c>
      <c r="B23" t="s">
        <v>12</v>
      </c>
      <c r="C23" s="122" t="s">
        <v>247</v>
      </c>
      <c r="D23" s="122" t="s">
        <v>247</v>
      </c>
      <c r="E23" s="1">
        <v>0.01</v>
      </c>
      <c r="F23" t="s">
        <v>28</v>
      </c>
      <c r="G23" t="s">
        <v>101</v>
      </c>
      <c r="H23">
        <v>200</v>
      </c>
      <c r="I23" t="s">
        <v>18</v>
      </c>
      <c r="J23" t="s">
        <v>250</v>
      </c>
      <c r="K23" t="s">
        <v>22</v>
      </c>
      <c r="L23" t="s">
        <v>57</v>
      </c>
      <c r="M23" t="s">
        <v>88</v>
      </c>
      <c r="N23" s="3">
        <v>8.1000000000000003E-2</v>
      </c>
      <c r="O23" s="65">
        <v>31</v>
      </c>
      <c r="P23" s="67">
        <v>68283.95</v>
      </c>
      <c r="Q23" s="67">
        <v>35784.100000000006</v>
      </c>
      <c r="R23" s="66">
        <v>2749</v>
      </c>
      <c r="S23" s="32">
        <f t="shared" si="2"/>
        <v>-1.9326307307411175</v>
      </c>
      <c r="T23" s="67">
        <v>5530.9999500000004</v>
      </c>
      <c r="U23" s="67">
        <f t="shared" si="3"/>
        <v>88.677419354838705</v>
      </c>
      <c r="V23" s="32">
        <f t="shared" si="4"/>
        <v>-2.0256886877770492</v>
      </c>
      <c r="W23" s="67">
        <f t="shared" si="5"/>
        <v>178.41935322580647</v>
      </c>
      <c r="X23" s="3">
        <f t="shared" si="6"/>
        <v>4.025836232379644E-2</v>
      </c>
      <c r="Y23" s="3">
        <f t="shared" si="7"/>
        <v>8.1000000000000003E-2</v>
      </c>
    </row>
    <row r="24" spans="1:25" hidden="1" x14ac:dyDescent="0.2">
      <c r="A24">
        <v>1017</v>
      </c>
      <c r="B24" t="s">
        <v>12</v>
      </c>
      <c r="C24" s="122" t="s">
        <v>247</v>
      </c>
      <c r="D24" s="122" t="s">
        <v>249</v>
      </c>
      <c r="E24" s="1">
        <v>0.01</v>
      </c>
      <c r="F24" t="s">
        <v>28</v>
      </c>
      <c r="G24" t="s">
        <v>101</v>
      </c>
      <c r="H24">
        <v>200</v>
      </c>
      <c r="I24" t="s">
        <v>18</v>
      </c>
      <c r="J24" t="s">
        <v>250</v>
      </c>
      <c r="K24" t="s">
        <v>22</v>
      </c>
      <c r="L24" t="s">
        <v>57</v>
      </c>
      <c r="M24" t="s">
        <v>88</v>
      </c>
      <c r="N24" s="3">
        <v>8.1000000000000003E-2</v>
      </c>
      <c r="O24" s="65">
        <v>31</v>
      </c>
      <c r="P24" s="67">
        <v>69748.149999999994</v>
      </c>
      <c r="Q24" s="67">
        <v>70469.3</v>
      </c>
      <c r="R24" s="66">
        <v>7245</v>
      </c>
      <c r="S24" s="32">
        <f t="shared" si="2"/>
        <v>0.79366992041544182</v>
      </c>
      <c r="T24" s="67">
        <v>5649.6001499999993</v>
      </c>
      <c r="U24" s="67">
        <f t="shared" si="3"/>
        <v>233.70967741935485</v>
      </c>
      <c r="V24" s="32">
        <f t="shared" si="4"/>
        <v>0.4951138049037212</v>
      </c>
      <c r="W24" s="67">
        <f t="shared" si="5"/>
        <v>182.24516612903224</v>
      </c>
      <c r="X24" s="3">
        <f t="shared" si="6"/>
        <v>0.10387372281558724</v>
      </c>
      <c r="Y24" s="3">
        <f t="shared" si="7"/>
        <v>8.1000000000000003E-2</v>
      </c>
    </row>
    <row r="25" spans="1:25" hidden="1" x14ac:dyDescent="0.2">
      <c r="A25">
        <v>1018</v>
      </c>
      <c r="B25" t="s">
        <v>12</v>
      </c>
      <c r="C25" s="122" t="s">
        <v>247</v>
      </c>
      <c r="D25" s="122" t="s">
        <v>251</v>
      </c>
      <c r="E25" s="1">
        <v>0.01</v>
      </c>
      <c r="F25" t="s">
        <v>28</v>
      </c>
      <c r="G25" t="s">
        <v>101</v>
      </c>
      <c r="H25">
        <v>200</v>
      </c>
      <c r="I25" t="s">
        <v>18</v>
      </c>
      <c r="J25" t="s">
        <v>250</v>
      </c>
      <c r="K25" t="s">
        <v>22</v>
      </c>
      <c r="L25" t="s">
        <v>57</v>
      </c>
      <c r="M25" t="s">
        <v>87</v>
      </c>
      <c r="N25" s="3">
        <v>8.8800000000000004E-2</v>
      </c>
      <c r="O25" s="65">
        <v>31</v>
      </c>
      <c r="P25" s="67">
        <v>100994.37</v>
      </c>
      <c r="Q25" s="67">
        <v>88992.200000000012</v>
      </c>
      <c r="R25" s="66">
        <v>8493</v>
      </c>
      <c r="S25" s="32">
        <f t="shared" si="2"/>
        <v>1.5504366492062305</v>
      </c>
      <c r="T25" s="67">
        <v>8968.300056</v>
      </c>
      <c r="U25" s="67">
        <f t="shared" si="3"/>
        <v>273.96774193548384</v>
      </c>
      <c r="V25" s="32">
        <f t="shared" si="4"/>
        <v>1.1948383402385963</v>
      </c>
      <c r="W25" s="67">
        <f t="shared" si="5"/>
        <v>289.30000180645163</v>
      </c>
      <c r="X25" s="3">
        <f t="shared" si="6"/>
        <v>8.4093796515587946E-2</v>
      </c>
      <c r="Y25" s="3">
        <f t="shared" si="7"/>
        <v>8.8800000000000004E-2</v>
      </c>
    </row>
    <row r="26" spans="1:25" hidden="1" x14ac:dyDescent="0.2">
      <c r="A26">
        <v>1019</v>
      </c>
      <c r="B26" t="s">
        <v>12</v>
      </c>
      <c r="C26" s="122" t="s">
        <v>247</v>
      </c>
      <c r="D26" s="122" t="s">
        <v>243</v>
      </c>
      <c r="E26" s="1">
        <v>0.01</v>
      </c>
      <c r="F26" t="s">
        <v>28</v>
      </c>
      <c r="G26" t="s">
        <v>101</v>
      </c>
      <c r="H26">
        <v>200</v>
      </c>
      <c r="I26" t="s">
        <v>18</v>
      </c>
      <c r="J26" t="s">
        <v>250</v>
      </c>
      <c r="K26" t="s">
        <v>22</v>
      </c>
      <c r="L26" t="s">
        <v>57</v>
      </c>
      <c r="M26" t="s">
        <v>87</v>
      </c>
      <c r="N26" s="3">
        <v>8.8800000000000004E-2</v>
      </c>
      <c r="O26" s="65">
        <v>31</v>
      </c>
      <c r="P26" s="67">
        <v>97154.28</v>
      </c>
      <c r="Q26" s="67">
        <v>85608.6</v>
      </c>
      <c r="R26" s="66">
        <v>8170</v>
      </c>
      <c r="S26" s="32">
        <f t="shared" si="2"/>
        <v>1.354574747443871</v>
      </c>
      <c r="T26" s="67">
        <v>8627.3000640000009</v>
      </c>
      <c r="U26" s="67">
        <f t="shared" si="3"/>
        <v>263.54838709677421</v>
      </c>
      <c r="V26" s="32">
        <f t="shared" si="4"/>
        <v>1.0137397625838174</v>
      </c>
      <c r="W26" s="67">
        <f t="shared" si="5"/>
        <v>278.30000206451615</v>
      </c>
      <c r="X26" s="3">
        <f t="shared" si="6"/>
        <v>8.4093052822788658E-2</v>
      </c>
      <c r="Y26" s="3">
        <f t="shared" si="7"/>
        <v>8.8800000000000004E-2</v>
      </c>
    </row>
    <row r="27" spans="1:25" hidden="1" x14ac:dyDescent="0.2">
      <c r="A27">
        <v>1020</v>
      </c>
      <c r="B27" t="s">
        <v>12</v>
      </c>
      <c r="C27" s="122" t="s">
        <v>247</v>
      </c>
      <c r="D27" s="122" t="s">
        <v>241</v>
      </c>
      <c r="E27" s="1">
        <v>0.01</v>
      </c>
      <c r="F27" t="s">
        <v>28</v>
      </c>
      <c r="G27" t="s">
        <v>101</v>
      </c>
      <c r="H27">
        <v>200</v>
      </c>
      <c r="I27" t="s">
        <v>18</v>
      </c>
      <c r="J27" t="s">
        <v>250</v>
      </c>
      <c r="K27" t="s">
        <v>22</v>
      </c>
      <c r="L27" t="s">
        <v>57</v>
      </c>
      <c r="M27" t="s">
        <v>86</v>
      </c>
      <c r="N27" s="3">
        <v>8.1000000000000003E-2</v>
      </c>
      <c r="O27" s="65">
        <v>31</v>
      </c>
      <c r="P27" s="67">
        <v>89670.37</v>
      </c>
      <c r="Q27" s="67">
        <v>71166.700000000012</v>
      </c>
      <c r="R27" s="66">
        <v>6746</v>
      </c>
      <c r="S27" s="32">
        <f t="shared" si="2"/>
        <v>0.49108450561848388</v>
      </c>
      <c r="T27" s="67">
        <v>7263.29997</v>
      </c>
      <c r="U27" s="67">
        <f t="shared" si="3"/>
        <v>217.61290322580646</v>
      </c>
      <c r="V27" s="32">
        <f t="shared" si="4"/>
        <v>0.21533612611197211</v>
      </c>
      <c r="W27" s="67">
        <f t="shared" si="5"/>
        <v>234.29999903225806</v>
      </c>
      <c r="X27" s="3">
        <f t="shared" si="6"/>
        <v>7.5231093615427264E-2</v>
      </c>
      <c r="Y27" s="3">
        <f t="shared" si="7"/>
        <v>8.1000000000000003E-2</v>
      </c>
    </row>
    <row r="28" spans="1:25" hidden="1" x14ac:dyDescent="0.2">
      <c r="A28">
        <v>1021</v>
      </c>
      <c r="B28" t="s">
        <v>12</v>
      </c>
      <c r="C28" s="122" t="s">
        <v>247</v>
      </c>
      <c r="D28" s="122">
        <v>10</v>
      </c>
      <c r="E28" s="1">
        <v>0.01</v>
      </c>
      <c r="F28" t="s">
        <v>28</v>
      </c>
      <c r="G28" t="s">
        <v>101</v>
      </c>
      <c r="H28">
        <v>200</v>
      </c>
      <c r="I28" t="s">
        <v>18</v>
      </c>
      <c r="J28" t="s">
        <v>250</v>
      </c>
      <c r="K28" t="s">
        <v>22</v>
      </c>
      <c r="L28" t="s">
        <v>57</v>
      </c>
      <c r="M28" t="s">
        <v>86</v>
      </c>
      <c r="N28" s="3">
        <v>8.1000000000000003E-2</v>
      </c>
      <c r="O28" s="65">
        <v>31</v>
      </c>
      <c r="P28" s="67">
        <v>99774.07</v>
      </c>
      <c r="Q28" s="67">
        <v>97817.500000000015</v>
      </c>
      <c r="R28" s="66">
        <v>7653</v>
      </c>
      <c r="S28" s="32">
        <f t="shared" si="2"/>
        <v>1.0410744279047381</v>
      </c>
      <c r="T28" s="67">
        <v>8081.6996700000009</v>
      </c>
      <c r="U28" s="67">
        <f t="shared" si="3"/>
        <v>246.87096774193549</v>
      </c>
      <c r="V28" s="32">
        <f t="shared" si="4"/>
        <v>0.72386990299396892</v>
      </c>
      <c r="W28" s="67">
        <f t="shared" si="5"/>
        <v>260.69998935483875</v>
      </c>
      <c r="X28" s="3">
        <f t="shared" si="6"/>
        <v>7.6703295756101755E-2</v>
      </c>
      <c r="Y28" s="3">
        <f t="shared" si="7"/>
        <v>8.1000000000000003E-2</v>
      </c>
    </row>
    <row r="29" spans="1:25" hidden="1" x14ac:dyDescent="0.2">
      <c r="A29">
        <v>1022</v>
      </c>
      <c r="B29" t="s">
        <v>25</v>
      </c>
      <c r="C29" s="122" t="s">
        <v>249</v>
      </c>
      <c r="D29" s="122" t="s">
        <v>242</v>
      </c>
      <c r="E29" s="1">
        <v>0.01</v>
      </c>
      <c r="F29" t="s">
        <v>28</v>
      </c>
      <c r="G29" t="s">
        <v>101</v>
      </c>
      <c r="H29">
        <v>200</v>
      </c>
      <c r="I29" t="s">
        <v>18</v>
      </c>
      <c r="J29" t="s">
        <v>250</v>
      </c>
      <c r="K29" t="s">
        <v>22</v>
      </c>
      <c r="L29" t="s">
        <v>57</v>
      </c>
      <c r="M29" t="s">
        <v>32</v>
      </c>
      <c r="N29" s="3">
        <v>9.8800000000000013E-2</v>
      </c>
      <c r="O29" s="65">
        <v>31</v>
      </c>
      <c r="P29" s="67">
        <v>80712.95</v>
      </c>
      <c r="Q29" s="67">
        <v>79130.73000000001</v>
      </c>
      <c r="R29" s="66">
        <v>7621</v>
      </c>
      <c r="S29" s="32">
        <f t="shared" si="2"/>
        <v>1.0216701528075385</v>
      </c>
      <c r="T29" s="67">
        <v>7974.4394600000005</v>
      </c>
      <c r="U29" s="67">
        <f t="shared" si="3"/>
        <v>245.83870967741936</v>
      </c>
      <c r="V29" s="32">
        <f t="shared" si="4"/>
        <v>0.70592824824179268</v>
      </c>
      <c r="W29" s="67">
        <f t="shared" si="5"/>
        <v>257.23998258064518</v>
      </c>
      <c r="X29" s="3">
        <f t="shared" si="6"/>
        <v>9.4421031569283498E-2</v>
      </c>
      <c r="Y29" s="3">
        <f t="shared" si="7"/>
        <v>9.8800000000000013E-2</v>
      </c>
    </row>
    <row r="30" spans="1:25" hidden="1" x14ac:dyDescent="0.2">
      <c r="A30">
        <v>1023</v>
      </c>
      <c r="B30" t="s">
        <v>25</v>
      </c>
      <c r="C30" s="122" t="s">
        <v>249</v>
      </c>
      <c r="D30" s="122" t="s">
        <v>239</v>
      </c>
      <c r="E30" s="1">
        <v>0.01</v>
      </c>
      <c r="F30" t="s">
        <v>28</v>
      </c>
      <c r="G30" t="s">
        <v>101</v>
      </c>
      <c r="H30">
        <v>200</v>
      </c>
      <c r="I30" t="s">
        <v>18</v>
      </c>
      <c r="J30" t="s">
        <v>250</v>
      </c>
      <c r="K30" t="s">
        <v>22</v>
      </c>
      <c r="L30" t="s">
        <v>57</v>
      </c>
      <c r="M30" t="s">
        <v>32</v>
      </c>
      <c r="N30" s="3">
        <v>8.1000000000000003E-2</v>
      </c>
      <c r="O30" s="65">
        <v>31</v>
      </c>
      <c r="P30" s="67">
        <v>85935.07</v>
      </c>
      <c r="Q30" s="67">
        <v>65102.430000000008</v>
      </c>
      <c r="R30" s="66">
        <v>6492</v>
      </c>
      <c r="S30" s="32">
        <f t="shared" si="2"/>
        <v>0.33706307203446118</v>
      </c>
      <c r="T30" s="67">
        <v>6960.740670000001</v>
      </c>
      <c r="U30" s="67">
        <f t="shared" si="3"/>
        <v>209.41935483870967</v>
      </c>
      <c r="V30" s="32">
        <f t="shared" si="4"/>
        <v>7.2924241516572341E-2</v>
      </c>
      <c r="W30" s="67">
        <f t="shared" si="5"/>
        <v>224.54002161290325</v>
      </c>
      <c r="X30" s="3">
        <f t="shared" si="6"/>
        <v>7.5545408876725173E-2</v>
      </c>
      <c r="Y30" s="3">
        <f t="shared" si="7"/>
        <v>8.1000000000000003E-2</v>
      </c>
    </row>
    <row r="31" spans="1:25" hidden="1" x14ac:dyDescent="0.2">
      <c r="A31">
        <v>1024</v>
      </c>
      <c r="B31" t="s">
        <v>25</v>
      </c>
      <c r="C31" s="122" t="s">
        <v>249</v>
      </c>
      <c r="D31" s="122" t="s">
        <v>245</v>
      </c>
      <c r="E31" s="1">
        <v>0.01</v>
      </c>
      <c r="F31" t="s">
        <v>28</v>
      </c>
      <c r="G31" t="s">
        <v>101</v>
      </c>
      <c r="H31">
        <v>200</v>
      </c>
      <c r="I31" t="s">
        <v>18</v>
      </c>
      <c r="J31" t="s">
        <v>250</v>
      </c>
      <c r="K31" t="s">
        <v>22</v>
      </c>
      <c r="L31" t="s">
        <v>57</v>
      </c>
      <c r="M31" t="s">
        <v>32</v>
      </c>
      <c r="N31" s="3">
        <v>9.8800000000000013E-2</v>
      </c>
      <c r="O31" s="65">
        <v>31</v>
      </c>
      <c r="P31" s="67">
        <v>73188.87</v>
      </c>
      <c r="Q31" s="67">
        <v>57179.22</v>
      </c>
      <c r="R31" s="66">
        <v>6767</v>
      </c>
      <c r="S31" s="32">
        <f t="shared" si="2"/>
        <v>0.50381856115102119</v>
      </c>
      <c r="T31" s="67">
        <v>7231.0603560000009</v>
      </c>
      <c r="U31" s="67">
        <f t="shared" si="3"/>
        <v>218.29032258064515</v>
      </c>
      <c r="V31" s="32">
        <f t="shared" si="4"/>
        <v>0.22711033704308747</v>
      </c>
      <c r="W31" s="67">
        <f t="shared" si="5"/>
        <v>233.26001148387098</v>
      </c>
      <c r="X31" s="3">
        <f t="shared" si="6"/>
        <v>9.245941356930365E-2</v>
      </c>
      <c r="Y31" s="3">
        <f t="shared" si="7"/>
        <v>9.8800000000000013E-2</v>
      </c>
    </row>
    <row r="32" spans="1:25" hidden="1" x14ac:dyDescent="0.2">
      <c r="A32">
        <v>1025</v>
      </c>
      <c r="B32" t="s">
        <v>25</v>
      </c>
      <c r="C32" s="122" t="s">
        <v>249</v>
      </c>
      <c r="D32" s="122" t="s">
        <v>238</v>
      </c>
      <c r="E32" s="1">
        <v>0.01</v>
      </c>
      <c r="F32" t="s">
        <v>28</v>
      </c>
      <c r="G32" t="s">
        <v>101</v>
      </c>
      <c r="H32">
        <v>200</v>
      </c>
      <c r="I32" t="s">
        <v>18</v>
      </c>
      <c r="J32" t="s">
        <v>250</v>
      </c>
      <c r="K32" t="s">
        <v>22</v>
      </c>
      <c r="L32" t="s">
        <v>57</v>
      </c>
      <c r="M32" t="s">
        <v>32</v>
      </c>
      <c r="N32" s="3">
        <v>8.1000000000000003E-2</v>
      </c>
      <c r="O32" s="65">
        <v>31</v>
      </c>
      <c r="P32" s="67">
        <v>99284.2</v>
      </c>
      <c r="Q32" s="67">
        <v>91929.510000000009</v>
      </c>
      <c r="R32" s="66">
        <v>7649</v>
      </c>
      <c r="S32" s="32">
        <f t="shared" si="2"/>
        <v>1.0386488935175882</v>
      </c>
      <c r="T32" s="67">
        <v>8042.0201999999999</v>
      </c>
      <c r="U32" s="67">
        <f t="shared" si="3"/>
        <v>246.74193548387098</v>
      </c>
      <c r="V32" s="32">
        <f t="shared" si="4"/>
        <v>0.72162719614994697</v>
      </c>
      <c r="W32" s="67">
        <f t="shared" si="5"/>
        <v>259.42000645161289</v>
      </c>
      <c r="X32" s="3">
        <f t="shared" si="6"/>
        <v>7.7041462790655518E-2</v>
      </c>
      <c r="Y32" s="3">
        <f t="shared" si="7"/>
        <v>8.1000000000000003E-2</v>
      </c>
    </row>
    <row r="33" spans="1:25" hidden="1" x14ac:dyDescent="0.2">
      <c r="A33">
        <v>1026</v>
      </c>
      <c r="B33" t="s">
        <v>16</v>
      </c>
      <c r="C33" s="122" t="s">
        <v>241</v>
      </c>
      <c r="D33" s="122" t="s">
        <v>247</v>
      </c>
      <c r="E33" s="1">
        <v>0.05</v>
      </c>
      <c r="F33" t="s">
        <v>28</v>
      </c>
      <c r="G33" t="s">
        <v>101</v>
      </c>
      <c r="H33">
        <v>200</v>
      </c>
      <c r="I33" t="s">
        <v>18</v>
      </c>
      <c r="J33" t="s">
        <v>28</v>
      </c>
      <c r="K33" t="s">
        <v>21</v>
      </c>
      <c r="L33" t="s">
        <v>57</v>
      </c>
      <c r="M33" t="s">
        <v>48</v>
      </c>
      <c r="N33" s="3">
        <v>5.0999999999999997E-2</v>
      </c>
      <c r="O33" s="65">
        <v>31</v>
      </c>
      <c r="P33" s="67">
        <v>129470.6</v>
      </c>
      <c r="Q33" s="67">
        <v>18496</v>
      </c>
      <c r="R33" s="66">
        <v>6669</v>
      </c>
      <c r="S33" s="32">
        <f t="shared" si="2"/>
        <v>0.4443929686658471</v>
      </c>
      <c r="T33" s="67">
        <v>6603.0006000000003</v>
      </c>
      <c r="U33" s="67">
        <f t="shared" si="3"/>
        <v>215.12903225806451</v>
      </c>
      <c r="V33" s="32">
        <f t="shared" si="4"/>
        <v>0.17216401936454764</v>
      </c>
      <c r="W33" s="67">
        <f t="shared" si="5"/>
        <v>213.00001935483871</v>
      </c>
      <c r="X33" s="3">
        <f t="shared" si="6"/>
        <v>5.1509763606563959E-2</v>
      </c>
      <c r="Y33" s="3">
        <f t="shared" si="7"/>
        <v>5.0999999999999997E-2</v>
      </c>
    </row>
    <row r="34" spans="1:25" hidden="1" x14ac:dyDescent="0.2">
      <c r="A34">
        <v>1027</v>
      </c>
      <c r="B34" t="s">
        <v>16</v>
      </c>
      <c r="C34" s="122" t="s">
        <v>241</v>
      </c>
      <c r="D34" s="122" t="s">
        <v>249</v>
      </c>
      <c r="E34" s="1">
        <v>0.05</v>
      </c>
      <c r="F34" t="s">
        <v>28</v>
      </c>
      <c r="G34" t="s">
        <v>101</v>
      </c>
      <c r="H34">
        <v>200</v>
      </c>
      <c r="I34" t="s">
        <v>18</v>
      </c>
      <c r="J34" t="s">
        <v>28</v>
      </c>
      <c r="K34" t="s">
        <v>21</v>
      </c>
      <c r="L34" t="s">
        <v>57</v>
      </c>
      <c r="M34" t="s">
        <v>48</v>
      </c>
      <c r="N34" s="3">
        <v>5.0999999999999997E-2</v>
      </c>
      <c r="O34" s="65">
        <v>31</v>
      </c>
      <c r="P34" s="67">
        <v>129470.6</v>
      </c>
      <c r="Q34" s="67">
        <v>23540</v>
      </c>
      <c r="R34" s="66">
        <v>6834</v>
      </c>
      <c r="S34" s="32">
        <f t="shared" si="2"/>
        <v>0.54444626213578307</v>
      </c>
      <c r="T34" s="67">
        <v>6603.0006000000003</v>
      </c>
      <c r="U34" s="67">
        <f t="shared" si="3"/>
        <v>220.45161290322579</v>
      </c>
      <c r="V34" s="32">
        <f t="shared" si="4"/>
        <v>0.2646756766804565</v>
      </c>
      <c r="W34" s="67">
        <f t="shared" si="5"/>
        <v>213.00001935483871</v>
      </c>
      <c r="X34" s="3">
        <f t="shared" si="6"/>
        <v>5.2784184208615699E-2</v>
      </c>
      <c r="Y34" s="3">
        <f t="shared" si="7"/>
        <v>5.0999999999999997E-2</v>
      </c>
    </row>
    <row r="35" spans="1:25" hidden="1" x14ac:dyDescent="0.2">
      <c r="A35">
        <v>1028</v>
      </c>
      <c r="B35" t="s">
        <v>25</v>
      </c>
      <c r="C35" s="122" t="s">
        <v>245</v>
      </c>
      <c r="D35" s="122" t="s">
        <v>242</v>
      </c>
      <c r="E35" s="1">
        <v>0.01</v>
      </c>
      <c r="F35" t="s">
        <v>17</v>
      </c>
      <c r="G35" s="5" t="s">
        <v>100</v>
      </c>
      <c r="H35">
        <v>300</v>
      </c>
      <c r="I35" t="s">
        <v>18</v>
      </c>
      <c r="J35" t="s">
        <v>28</v>
      </c>
      <c r="K35" t="s">
        <v>22</v>
      </c>
      <c r="L35" t="s">
        <v>57</v>
      </c>
      <c r="M35" t="s">
        <v>252</v>
      </c>
      <c r="N35" s="3">
        <v>7.6799999999999993E-2</v>
      </c>
      <c r="O35" s="65">
        <v>31</v>
      </c>
      <c r="P35" s="67">
        <v>79518.23</v>
      </c>
      <c r="Q35" s="67">
        <v>30121</v>
      </c>
      <c r="R35" s="66">
        <v>5985</v>
      </c>
      <c r="S35" s="32">
        <f t="shared" si="2"/>
        <v>2.962658846320327E-2</v>
      </c>
      <c r="T35" s="67">
        <v>6107.0000639999989</v>
      </c>
      <c r="U35" s="67">
        <f t="shared" si="3"/>
        <v>193.06451612903226</v>
      </c>
      <c r="V35" s="32">
        <f t="shared" si="4"/>
        <v>-0.21133885096322072</v>
      </c>
      <c r="W35" s="67">
        <f t="shared" si="5"/>
        <v>197.00000206451608</v>
      </c>
      <c r="X35" s="3">
        <f t="shared" si="6"/>
        <v>7.5265759813818792E-2</v>
      </c>
      <c r="Y35" s="3">
        <f t="shared" si="7"/>
        <v>7.6799999999999993E-2</v>
      </c>
    </row>
    <row r="36" spans="1:25" hidden="1" x14ac:dyDescent="0.2">
      <c r="A36">
        <v>1029</v>
      </c>
      <c r="B36" t="s">
        <v>25</v>
      </c>
      <c r="C36" s="122" t="s">
        <v>245</v>
      </c>
      <c r="D36" s="122" t="s">
        <v>239</v>
      </c>
      <c r="E36" s="1">
        <v>0.01</v>
      </c>
      <c r="F36" t="s">
        <v>17</v>
      </c>
      <c r="G36" s="5" t="s">
        <v>100</v>
      </c>
      <c r="H36">
        <v>300</v>
      </c>
      <c r="I36" t="s">
        <v>18</v>
      </c>
      <c r="J36" t="s">
        <v>28</v>
      </c>
      <c r="K36" t="s">
        <v>22</v>
      </c>
      <c r="L36" t="s">
        <v>57</v>
      </c>
      <c r="M36" t="s">
        <v>252</v>
      </c>
      <c r="N36" s="3">
        <v>8.9300000000000004E-2</v>
      </c>
      <c r="O36" s="65">
        <v>31</v>
      </c>
      <c r="P36" s="67">
        <v>58667.41</v>
      </c>
      <c r="Q36" s="67">
        <v>27937</v>
      </c>
      <c r="R36" s="66">
        <v>5291</v>
      </c>
      <c r="S36" s="32">
        <f t="shared" si="2"/>
        <v>-0.39120362770731543</v>
      </c>
      <c r="T36" s="67">
        <v>5238.9997130000002</v>
      </c>
      <c r="U36" s="67">
        <f t="shared" si="3"/>
        <v>170.67741935483872</v>
      </c>
      <c r="V36" s="32">
        <f t="shared" si="4"/>
        <v>-0.60044848840104403</v>
      </c>
      <c r="W36" s="67">
        <f t="shared" si="5"/>
        <v>168.99999074193548</v>
      </c>
      <c r="X36" s="3">
        <f t="shared" si="6"/>
        <v>9.0186357297859232E-2</v>
      </c>
      <c r="Y36" s="3">
        <f t="shared" si="7"/>
        <v>8.929999999999999E-2</v>
      </c>
    </row>
    <row r="37" spans="1:25" hidden="1" x14ac:dyDescent="0.2">
      <c r="A37">
        <v>1030</v>
      </c>
      <c r="B37" t="s">
        <v>25</v>
      </c>
      <c r="C37" s="122" t="s">
        <v>245</v>
      </c>
      <c r="D37" s="122" t="s">
        <v>245</v>
      </c>
      <c r="E37" s="1">
        <v>0.01</v>
      </c>
      <c r="F37" t="s">
        <v>17</v>
      </c>
      <c r="G37" s="5" t="s">
        <v>100</v>
      </c>
      <c r="H37">
        <v>300</v>
      </c>
      <c r="I37" t="s">
        <v>18</v>
      </c>
      <c r="J37" t="s">
        <v>28</v>
      </c>
      <c r="K37" t="s">
        <v>22</v>
      </c>
      <c r="L37" t="s">
        <v>57</v>
      </c>
      <c r="M37" t="s">
        <v>253</v>
      </c>
      <c r="N37" s="3">
        <v>8.9300000000000004E-2</v>
      </c>
      <c r="O37" s="65">
        <v>31</v>
      </c>
      <c r="P37" s="67">
        <v>47211.65</v>
      </c>
      <c r="Q37" s="67">
        <v>17106</v>
      </c>
      <c r="R37" s="66">
        <v>4104</v>
      </c>
      <c r="S37" s="32">
        <f t="shared" si="2"/>
        <v>-1.1109809570940672</v>
      </c>
      <c r="T37" s="67">
        <v>4216.0003450000004</v>
      </c>
      <c r="U37" s="67">
        <f t="shared" si="3"/>
        <v>132.38709677419354</v>
      </c>
      <c r="V37" s="32">
        <f t="shared" si="4"/>
        <v>-1.2659717443645839</v>
      </c>
      <c r="W37" s="67">
        <f t="shared" si="5"/>
        <v>136.00001112903226</v>
      </c>
      <c r="X37" s="3">
        <f t="shared" si="6"/>
        <v>8.6927696871428983E-2</v>
      </c>
      <c r="Y37" s="3">
        <f t="shared" si="7"/>
        <v>8.9300000000000004E-2</v>
      </c>
    </row>
    <row r="38" spans="1:25" hidden="1" x14ac:dyDescent="0.2">
      <c r="A38">
        <v>1031</v>
      </c>
      <c r="B38" t="s">
        <v>25</v>
      </c>
      <c r="C38" s="122" t="s">
        <v>245</v>
      </c>
      <c r="D38" s="122" t="s">
        <v>238</v>
      </c>
      <c r="E38" s="1">
        <v>0.01</v>
      </c>
      <c r="F38" t="s">
        <v>17</v>
      </c>
      <c r="G38" s="5" t="s">
        <v>100</v>
      </c>
      <c r="H38">
        <v>300</v>
      </c>
      <c r="I38" t="s">
        <v>18</v>
      </c>
      <c r="J38" t="s">
        <v>28</v>
      </c>
      <c r="K38" t="s">
        <v>22</v>
      </c>
      <c r="L38" t="s">
        <v>57</v>
      </c>
      <c r="M38" t="s">
        <v>253</v>
      </c>
      <c r="N38" s="3">
        <v>7.6799999999999993E-2</v>
      </c>
      <c r="O38" s="65">
        <v>31</v>
      </c>
      <c r="P38" s="67">
        <v>66601.56</v>
      </c>
      <c r="Q38" s="67">
        <v>24944</v>
      </c>
      <c r="R38" s="66">
        <v>5004</v>
      </c>
      <c r="S38" s="32">
        <f t="shared" si="2"/>
        <v>-0.5652357199853254</v>
      </c>
      <c r="T38" s="67">
        <v>5114.9998079999996</v>
      </c>
      <c r="U38" s="67">
        <f t="shared" si="3"/>
        <v>161.41935483870967</v>
      </c>
      <c r="V38" s="32">
        <f t="shared" si="4"/>
        <v>-0.76136270445962562</v>
      </c>
      <c r="W38" s="67">
        <f t="shared" si="5"/>
        <v>164.99999380645161</v>
      </c>
      <c r="X38" s="3">
        <f t="shared" si="6"/>
        <v>7.5133375254273327E-2</v>
      </c>
      <c r="Y38" s="3">
        <f t="shared" si="7"/>
        <v>7.6799999999999993E-2</v>
      </c>
    </row>
    <row r="39" spans="1:25" hidden="1" x14ac:dyDescent="0.2">
      <c r="A39">
        <v>1032</v>
      </c>
      <c r="B39" t="s">
        <v>16</v>
      </c>
      <c r="C39" s="122" t="s">
        <v>241</v>
      </c>
      <c r="D39" s="122" t="s">
        <v>251</v>
      </c>
      <c r="E39" s="1">
        <v>0.05</v>
      </c>
      <c r="F39" t="s">
        <v>28</v>
      </c>
      <c r="G39" t="s">
        <v>101</v>
      </c>
      <c r="H39">
        <v>200</v>
      </c>
      <c r="I39" t="s">
        <v>18</v>
      </c>
      <c r="J39" t="s">
        <v>28</v>
      </c>
      <c r="K39" t="s">
        <v>21</v>
      </c>
      <c r="L39" t="s">
        <v>57</v>
      </c>
      <c r="M39" t="s">
        <v>52</v>
      </c>
      <c r="N39" s="3">
        <v>5.0999999999999997E-2</v>
      </c>
      <c r="O39" s="65">
        <v>31</v>
      </c>
      <c r="P39" s="67">
        <v>131901.95000000001</v>
      </c>
      <c r="Q39" s="67">
        <v>21275</v>
      </c>
      <c r="R39" s="66">
        <v>6884</v>
      </c>
      <c r="S39" s="32">
        <f t="shared" ref="S39:S70" si="8">STANDARDIZE(R39,R$2,R$3)</f>
        <v>0.57476544197515766</v>
      </c>
      <c r="T39" s="67">
        <v>6726.9994500000003</v>
      </c>
      <c r="U39" s="67">
        <f t="shared" ref="U39:U70" si="9">R39/O39</f>
        <v>222.06451612903226</v>
      </c>
      <c r="V39" s="32">
        <f t="shared" ref="V39:V70" si="10">STANDARDIZE(U39,U$2,U$3)</f>
        <v>0.29270951223073216</v>
      </c>
      <c r="W39" s="67">
        <f t="shared" ref="W39:W70" si="11">T39/O39</f>
        <v>216.99998225806453</v>
      </c>
      <c r="X39" s="3">
        <f t="shared" ref="X39:X70" si="12">R39/P39</f>
        <v>5.21902822513238E-2</v>
      </c>
      <c r="Y39" s="3">
        <f t="shared" ref="Y39:Y70" si="13">T39/P39</f>
        <v>5.0999999999999997E-2</v>
      </c>
    </row>
    <row r="40" spans="1:25" hidden="1" x14ac:dyDescent="0.2">
      <c r="A40">
        <v>1033</v>
      </c>
      <c r="B40" t="s">
        <v>16</v>
      </c>
      <c r="C40" s="122" t="s">
        <v>245</v>
      </c>
      <c r="D40" s="122" t="s">
        <v>242</v>
      </c>
      <c r="E40" s="1">
        <v>0.05</v>
      </c>
      <c r="F40" t="s">
        <v>28</v>
      </c>
      <c r="G40" t="s">
        <v>101</v>
      </c>
      <c r="H40">
        <v>200</v>
      </c>
      <c r="I40" t="s">
        <v>18</v>
      </c>
      <c r="J40" t="s">
        <v>28</v>
      </c>
      <c r="K40" t="s">
        <v>21</v>
      </c>
      <c r="L40" t="s">
        <v>57</v>
      </c>
      <c r="M40" t="s">
        <v>52</v>
      </c>
      <c r="N40" s="3">
        <v>5.0999999999999997E-2</v>
      </c>
      <c r="O40" s="65">
        <v>31</v>
      </c>
      <c r="P40" s="67">
        <v>137372.54999999999</v>
      </c>
      <c r="Q40" s="67">
        <v>20202</v>
      </c>
      <c r="R40" s="66">
        <v>7099</v>
      </c>
      <c r="S40" s="32">
        <f t="shared" si="8"/>
        <v>0.70513791528446823</v>
      </c>
      <c r="T40" s="67">
        <v>7006.0000499999987</v>
      </c>
      <c r="U40" s="67">
        <f t="shared" si="9"/>
        <v>229</v>
      </c>
      <c r="V40" s="32">
        <f t="shared" si="10"/>
        <v>0.41325500509691671</v>
      </c>
      <c r="W40" s="67">
        <f t="shared" si="11"/>
        <v>226.00000161290319</v>
      </c>
      <c r="X40" s="3">
        <f t="shared" si="12"/>
        <v>5.167699078163724E-2</v>
      </c>
      <c r="Y40" s="3">
        <f t="shared" si="13"/>
        <v>5.0999999999999997E-2</v>
      </c>
    </row>
    <row r="41" spans="1:25" hidden="1" x14ac:dyDescent="0.2">
      <c r="A41">
        <v>1034</v>
      </c>
      <c r="B41" t="s">
        <v>25</v>
      </c>
      <c r="C41" s="122" t="s">
        <v>245</v>
      </c>
      <c r="D41" s="122" t="s">
        <v>247</v>
      </c>
      <c r="E41" s="1">
        <v>0.01</v>
      </c>
      <c r="F41" t="s">
        <v>17</v>
      </c>
      <c r="G41" s="5" t="s">
        <v>100</v>
      </c>
      <c r="H41">
        <v>300</v>
      </c>
      <c r="I41" t="s">
        <v>18</v>
      </c>
      <c r="J41" t="s">
        <v>28</v>
      </c>
      <c r="K41" t="s">
        <v>22</v>
      </c>
      <c r="L41" t="s">
        <v>57</v>
      </c>
      <c r="M41" t="s">
        <v>254</v>
      </c>
      <c r="N41" s="3">
        <v>8.9300000000000004E-2</v>
      </c>
      <c r="O41" s="65">
        <v>31</v>
      </c>
      <c r="P41" s="67">
        <v>73247.48</v>
      </c>
      <c r="Q41" s="67">
        <v>34880</v>
      </c>
      <c r="R41" s="66">
        <v>6606</v>
      </c>
      <c r="S41" s="32">
        <f t="shared" si="8"/>
        <v>0.40619080206823516</v>
      </c>
      <c r="T41" s="67">
        <v>6540.9999639999996</v>
      </c>
      <c r="U41" s="67">
        <f t="shared" si="9"/>
        <v>213.09677419354838</v>
      </c>
      <c r="V41" s="32">
        <f t="shared" si="10"/>
        <v>0.13684138657120057</v>
      </c>
      <c r="W41" s="67">
        <f t="shared" si="11"/>
        <v>210.99999883870967</v>
      </c>
      <c r="X41" s="3">
        <f t="shared" si="12"/>
        <v>9.0187403034206776E-2</v>
      </c>
      <c r="Y41" s="3">
        <f t="shared" si="13"/>
        <v>8.9300000000000004E-2</v>
      </c>
    </row>
    <row r="42" spans="1:25" hidden="1" x14ac:dyDescent="0.2">
      <c r="A42">
        <v>1035</v>
      </c>
      <c r="B42" t="s">
        <v>25</v>
      </c>
      <c r="C42" s="122" t="s">
        <v>245</v>
      </c>
      <c r="D42" s="122" t="s">
        <v>249</v>
      </c>
      <c r="E42" s="1">
        <v>0.01</v>
      </c>
      <c r="F42" t="s">
        <v>17</v>
      </c>
      <c r="G42" s="5" t="s">
        <v>100</v>
      </c>
      <c r="H42">
        <v>300</v>
      </c>
      <c r="I42" t="s">
        <v>18</v>
      </c>
      <c r="J42" t="s">
        <v>28</v>
      </c>
      <c r="K42" t="s">
        <v>22</v>
      </c>
      <c r="L42" t="s">
        <v>57</v>
      </c>
      <c r="M42" t="s">
        <v>254</v>
      </c>
      <c r="N42" s="3">
        <v>7.6799999999999993E-2</v>
      </c>
      <c r="O42" s="65">
        <v>31</v>
      </c>
      <c r="P42" s="67">
        <v>71445.31</v>
      </c>
      <c r="Q42" s="67">
        <v>25608</v>
      </c>
      <c r="R42" s="66">
        <v>5332</v>
      </c>
      <c r="S42" s="32">
        <f t="shared" si="8"/>
        <v>-0.3663419002390283</v>
      </c>
      <c r="T42" s="67">
        <v>5486.9998079999996</v>
      </c>
      <c r="U42" s="67">
        <f t="shared" si="9"/>
        <v>172</v>
      </c>
      <c r="V42" s="32">
        <f t="shared" si="10"/>
        <v>-0.57746074324981833</v>
      </c>
      <c r="W42" s="67">
        <f t="shared" si="11"/>
        <v>176.99999380645161</v>
      </c>
      <c r="X42" s="3">
        <f t="shared" si="12"/>
        <v>7.4630511086032109E-2</v>
      </c>
      <c r="Y42" s="3">
        <f t="shared" si="13"/>
        <v>7.6799999999999993E-2</v>
      </c>
    </row>
    <row r="43" spans="1:25" hidden="1" x14ac:dyDescent="0.2">
      <c r="A43">
        <v>1036</v>
      </c>
      <c r="B43" t="s">
        <v>25</v>
      </c>
      <c r="C43" s="122" t="s">
        <v>245</v>
      </c>
      <c r="D43" s="122" t="s">
        <v>251</v>
      </c>
      <c r="E43" s="1">
        <v>0.01</v>
      </c>
      <c r="F43" t="s">
        <v>17</v>
      </c>
      <c r="G43" s="5" t="s">
        <v>100</v>
      </c>
      <c r="H43">
        <v>300</v>
      </c>
      <c r="I43" t="s">
        <v>18</v>
      </c>
      <c r="J43" t="s">
        <v>28</v>
      </c>
      <c r="K43" t="s">
        <v>22</v>
      </c>
      <c r="L43" t="s">
        <v>57</v>
      </c>
      <c r="M43" t="s">
        <v>255</v>
      </c>
      <c r="N43" s="3">
        <v>8.9300000000000004E-2</v>
      </c>
      <c r="O43" s="65">
        <v>31</v>
      </c>
      <c r="P43" s="67">
        <v>59014.559999999998</v>
      </c>
      <c r="Q43" s="67">
        <v>22611</v>
      </c>
      <c r="R43" s="66">
        <v>5173</v>
      </c>
      <c r="S43" s="32">
        <f t="shared" si="8"/>
        <v>-0.46275689212823939</v>
      </c>
      <c r="T43" s="67">
        <v>5270.0002080000004</v>
      </c>
      <c r="U43" s="67">
        <f t="shared" si="9"/>
        <v>166.87096774193549</v>
      </c>
      <c r="V43" s="32">
        <f t="shared" si="10"/>
        <v>-0.66660834029969418</v>
      </c>
      <c r="W43" s="67">
        <f t="shared" si="11"/>
        <v>170.00000670967742</v>
      </c>
      <c r="X43" s="3">
        <f t="shared" si="12"/>
        <v>8.7656334301230071E-2</v>
      </c>
      <c r="Y43" s="3">
        <f t="shared" si="13"/>
        <v>8.9300000000000004E-2</v>
      </c>
    </row>
    <row r="44" spans="1:25" hidden="1" x14ac:dyDescent="0.2">
      <c r="A44">
        <v>1037</v>
      </c>
      <c r="B44" t="s">
        <v>25</v>
      </c>
      <c r="C44" s="122" t="s">
        <v>245</v>
      </c>
      <c r="D44" s="122" t="s">
        <v>243</v>
      </c>
      <c r="E44" s="1">
        <v>0.01</v>
      </c>
      <c r="F44" t="s">
        <v>17</v>
      </c>
      <c r="G44" s="5" t="s">
        <v>100</v>
      </c>
      <c r="H44">
        <v>300</v>
      </c>
      <c r="I44" t="s">
        <v>18</v>
      </c>
      <c r="J44" t="s">
        <v>28</v>
      </c>
      <c r="K44" t="s">
        <v>22</v>
      </c>
      <c r="L44" t="s">
        <v>57</v>
      </c>
      <c r="M44" t="s">
        <v>255</v>
      </c>
      <c r="N44" s="3">
        <v>7.6799999999999993E-2</v>
      </c>
      <c r="O44" s="65">
        <v>31</v>
      </c>
      <c r="P44" s="67">
        <v>81132.81</v>
      </c>
      <c r="Q44" s="67">
        <v>31085</v>
      </c>
      <c r="R44" s="66">
        <v>6117</v>
      </c>
      <c r="S44" s="32">
        <f t="shared" si="8"/>
        <v>0.10966922323915208</v>
      </c>
      <c r="T44" s="67">
        <v>6230.9998079999996</v>
      </c>
      <c r="U44" s="67">
        <f t="shared" si="9"/>
        <v>197.32258064516128</v>
      </c>
      <c r="V44" s="32">
        <f t="shared" si="10"/>
        <v>-0.13732952511049362</v>
      </c>
      <c r="W44" s="67">
        <f t="shared" si="11"/>
        <v>200.99999380645161</v>
      </c>
      <c r="X44" s="3">
        <f t="shared" si="12"/>
        <v>7.5394898808509164E-2</v>
      </c>
      <c r="Y44" s="3">
        <f t="shared" si="13"/>
        <v>7.6799999999999993E-2</v>
      </c>
    </row>
    <row r="45" spans="1:25" hidden="1" x14ac:dyDescent="0.2">
      <c r="A45">
        <v>1038</v>
      </c>
      <c r="B45" t="s">
        <v>16</v>
      </c>
      <c r="C45" s="122" t="s">
        <v>245</v>
      </c>
      <c r="D45" s="122" t="s">
        <v>239</v>
      </c>
      <c r="E45" s="1">
        <v>0.05</v>
      </c>
      <c r="F45" t="s">
        <v>28</v>
      </c>
      <c r="G45" t="s">
        <v>101</v>
      </c>
      <c r="H45">
        <v>200</v>
      </c>
      <c r="I45" t="s">
        <v>18</v>
      </c>
      <c r="J45" t="s">
        <v>28</v>
      </c>
      <c r="K45" t="s">
        <v>21</v>
      </c>
      <c r="L45" t="s">
        <v>57</v>
      </c>
      <c r="M45" t="s">
        <v>47</v>
      </c>
      <c r="N45" s="3">
        <v>5.0999999999999997E-2</v>
      </c>
      <c r="O45" s="65">
        <v>31</v>
      </c>
      <c r="P45" s="67">
        <v>120352.95</v>
      </c>
      <c r="Q45" s="67">
        <v>23145</v>
      </c>
      <c r="R45" s="66">
        <v>6384</v>
      </c>
      <c r="S45" s="32">
        <f t="shared" si="8"/>
        <v>0.27157364358141217</v>
      </c>
      <c r="T45" s="67">
        <v>6138.0004499999995</v>
      </c>
      <c r="U45" s="67">
        <f t="shared" si="9"/>
        <v>205.93548387096774</v>
      </c>
      <c r="V45" s="32">
        <f t="shared" si="10"/>
        <v>1.2371156727977565E-2</v>
      </c>
      <c r="W45" s="67">
        <f t="shared" si="11"/>
        <v>198.00001451612903</v>
      </c>
      <c r="X45" s="3">
        <f t="shared" si="12"/>
        <v>5.304398438093956E-2</v>
      </c>
      <c r="Y45" s="3">
        <f t="shared" si="13"/>
        <v>5.0999999999999997E-2</v>
      </c>
    </row>
    <row r="46" spans="1:25" hidden="1" x14ac:dyDescent="0.2">
      <c r="A46">
        <v>1039</v>
      </c>
      <c r="B46" t="s">
        <v>16</v>
      </c>
      <c r="C46" s="122" t="s">
        <v>245</v>
      </c>
      <c r="D46" s="122" t="s">
        <v>245</v>
      </c>
      <c r="E46" s="1">
        <v>0.05</v>
      </c>
      <c r="F46" t="s">
        <v>28</v>
      </c>
      <c r="G46" t="s">
        <v>101</v>
      </c>
      <c r="H46">
        <v>200</v>
      </c>
      <c r="I46" t="s">
        <v>18</v>
      </c>
      <c r="J46" t="s">
        <v>28</v>
      </c>
      <c r="K46" t="s">
        <v>21</v>
      </c>
      <c r="L46" t="s">
        <v>57</v>
      </c>
      <c r="M46" t="s">
        <v>47</v>
      </c>
      <c r="N46" s="3">
        <v>5.0999999999999997E-2</v>
      </c>
      <c r="O46" s="65">
        <v>31</v>
      </c>
      <c r="P46" s="67">
        <v>122176.45</v>
      </c>
      <c r="Q46" s="67">
        <v>22214</v>
      </c>
      <c r="R46" s="66">
        <v>6449</v>
      </c>
      <c r="S46" s="32">
        <f t="shared" si="8"/>
        <v>0.31098857737259905</v>
      </c>
      <c r="T46" s="67">
        <v>6230.9989499999992</v>
      </c>
      <c r="U46" s="67">
        <f t="shared" si="9"/>
        <v>208.03225806451613</v>
      </c>
      <c r="V46" s="32">
        <f t="shared" si="10"/>
        <v>4.8815142943335624E-2</v>
      </c>
      <c r="W46" s="67">
        <f t="shared" si="11"/>
        <v>200.99996612903223</v>
      </c>
      <c r="X46" s="3">
        <f t="shared" si="12"/>
        <v>5.2784313179831302E-2</v>
      </c>
      <c r="Y46" s="3">
        <f t="shared" si="13"/>
        <v>5.0999999999999997E-2</v>
      </c>
    </row>
    <row r="47" spans="1:25" hidden="1" x14ac:dyDescent="0.2">
      <c r="A47">
        <v>1040</v>
      </c>
      <c r="B47" t="s">
        <v>16</v>
      </c>
      <c r="C47" s="122" t="s">
        <v>238</v>
      </c>
      <c r="D47" s="122" t="s">
        <v>242</v>
      </c>
      <c r="E47" s="1">
        <v>0.05</v>
      </c>
      <c r="F47" t="s">
        <v>28</v>
      </c>
      <c r="G47" t="s">
        <v>101</v>
      </c>
      <c r="H47">
        <v>75</v>
      </c>
      <c r="I47" t="s">
        <v>18</v>
      </c>
      <c r="J47" t="s">
        <v>28</v>
      </c>
      <c r="K47" t="s">
        <v>22</v>
      </c>
      <c r="L47" t="s">
        <v>57</v>
      </c>
      <c r="M47" t="s">
        <v>256</v>
      </c>
      <c r="N47" s="3">
        <v>4.65E-2</v>
      </c>
      <c r="O47" s="65">
        <v>31</v>
      </c>
      <c r="P47" s="67">
        <v>153333.35</v>
      </c>
      <c r="Q47" s="67">
        <v>52489</v>
      </c>
      <c r="R47" s="66">
        <v>7107</v>
      </c>
      <c r="S47" s="32">
        <f t="shared" si="8"/>
        <v>0.70998898405876809</v>
      </c>
      <c r="T47" s="67">
        <v>7130.0007750000004</v>
      </c>
      <c r="U47" s="67">
        <f t="shared" si="9"/>
        <v>229.25806451612902</v>
      </c>
      <c r="V47" s="32">
        <f t="shared" si="10"/>
        <v>0.41774041878496065</v>
      </c>
      <c r="W47" s="67">
        <f t="shared" si="11"/>
        <v>230.00002500000002</v>
      </c>
      <c r="X47" s="3">
        <f t="shared" si="12"/>
        <v>4.6349994961957068E-2</v>
      </c>
      <c r="Y47" s="3">
        <f t="shared" si="13"/>
        <v>4.65E-2</v>
      </c>
    </row>
    <row r="48" spans="1:25" hidden="1" x14ac:dyDescent="0.2">
      <c r="A48">
        <v>1041</v>
      </c>
      <c r="B48" t="s">
        <v>16</v>
      </c>
      <c r="C48" s="122" t="s">
        <v>238</v>
      </c>
      <c r="D48" s="122" t="s">
        <v>245</v>
      </c>
      <c r="E48" s="1">
        <v>0.05</v>
      </c>
      <c r="F48" t="s">
        <v>28</v>
      </c>
      <c r="G48" t="s">
        <v>101</v>
      </c>
      <c r="H48">
        <v>75</v>
      </c>
      <c r="I48" t="s">
        <v>18</v>
      </c>
      <c r="J48" t="s">
        <v>28</v>
      </c>
      <c r="K48" t="s">
        <v>22</v>
      </c>
      <c r="L48" t="s">
        <v>57</v>
      </c>
      <c r="M48" t="s">
        <v>256</v>
      </c>
      <c r="N48" s="3">
        <v>4.65E-2</v>
      </c>
      <c r="O48" s="65">
        <v>31</v>
      </c>
      <c r="P48" s="67">
        <v>154000</v>
      </c>
      <c r="Q48" s="67">
        <v>56879</v>
      </c>
      <c r="R48" s="66">
        <v>7206</v>
      </c>
      <c r="S48" s="32">
        <f t="shared" si="8"/>
        <v>0.77002096014072974</v>
      </c>
      <c r="T48" s="67">
        <v>7161</v>
      </c>
      <c r="U48" s="67">
        <f t="shared" si="9"/>
        <v>232.45161290322579</v>
      </c>
      <c r="V48" s="32">
        <f t="shared" si="10"/>
        <v>0.47324741317450597</v>
      </c>
      <c r="W48" s="67">
        <f t="shared" si="11"/>
        <v>231</v>
      </c>
      <c r="X48" s="3">
        <f t="shared" si="12"/>
        <v>4.6792207792207795E-2</v>
      </c>
      <c r="Y48" s="3">
        <f t="shared" si="13"/>
        <v>4.65E-2</v>
      </c>
    </row>
    <row r="49" spans="1:25" hidden="1" x14ac:dyDescent="0.2">
      <c r="A49">
        <v>1042</v>
      </c>
      <c r="B49" t="s">
        <v>16</v>
      </c>
      <c r="C49" s="122" t="s">
        <v>238</v>
      </c>
      <c r="D49" s="122" t="s">
        <v>247</v>
      </c>
      <c r="E49" s="1">
        <v>0.05</v>
      </c>
      <c r="F49" t="s">
        <v>28</v>
      </c>
      <c r="G49" t="s">
        <v>101</v>
      </c>
      <c r="H49">
        <v>75</v>
      </c>
      <c r="I49" t="s">
        <v>18</v>
      </c>
      <c r="J49" t="s">
        <v>28</v>
      </c>
      <c r="K49" t="s">
        <v>22</v>
      </c>
      <c r="L49" t="s">
        <v>57</v>
      </c>
      <c r="M49" t="s">
        <v>256</v>
      </c>
      <c r="N49" s="3">
        <v>4.65E-2</v>
      </c>
      <c r="O49" s="65">
        <v>31</v>
      </c>
      <c r="P49" s="67">
        <v>148000</v>
      </c>
      <c r="Q49" s="67">
        <v>53261</v>
      </c>
      <c r="R49" s="66">
        <v>6904</v>
      </c>
      <c r="S49" s="32">
        <f t="shared" si="8"/>
        <v>0.58689311391090748</v>
      </c>
      <c r="T49" s="67">
        <v>6882</v>
      </c>
      <c r="U49" s="67">
        <f t="shared" si="9"/>
        <v>222.70967741935485</v>
      </c>
      <c r="V49" s="32">
        <f t="shared" si="10"/>
        <v>0.30392304645084256</v>
      </c>
      <c r="W49" s="67">
        <f t="shared" si="11"/>
        <v>222</v>
      </c>
      <c r="X49" s="3">
        <f t="shared" si="12"/>
        <v>4.664864864864865E-2</v>
      </c>
      <c r="Y49" s="3">
        <f t="shared" si="13"/>
        <v>4.65E-2</v>
      </c>
    </row>
    <row r="50" spans="1:25" hidden="1" x14ac:dyDescent="0.2">
      <c r="A50">
        <v>1043</v>
      </c>
      <c r="B50" t="s">
        <v>16</v>
      </c>
      <c r="C50" s="122" t="s">
        <v>245</v>
      </c>
      <c r="D50" s="122" t="s">
        <v>238</v>
      </c>
      <c r="E50" s="1">
        <v>0.05</v>
      </c>
      <c r="F50" t="s">
        <v>28</v>
      </c>
      <c r="G50" t="s">
        <v>101</v>
      </c>
      <c r="H50">
        <v>200</v>
      </c>
      <c r="I50" t="s">
        <v>18</v>
      </c>
      <c r="J50" t="s">
        <v>28</v>
      </c>
      <c r="K50" t="s">
        <v>21</v>
      </c>
      <c r="L50" t="s">
        <v>57</v>
      </c>
      <c r="M50" t="s">
        <v>50</v>
      </c>
      <c r="N50" s="3">
        <v>5.0999999999999997E-2</v>
      </c>
      <c r="O50" s="65">
        <v>31</v>
      </c>
      <c r="P50" s="67">
        <v>125823.55</v>
      </c>
      <c r="Q50" s="67">
        <v>18235</v>
      </c>
      <c r="R50" s="66">
        <v>6492</v>
      </c>
      <c r="S50" s="32">
        <f t="shared" si="8"/>
        <v>0.33706307203446118</v>
      </c>
      <c r="T50" s="67">
        <v>6417.0010499999999</v>
      </c>
      <c r="U50" s="67">
        <f t="shared" si="9"/>
        <v>209.41935483870967</v>
      </c>
      <c r="V50" s="32">
        <f t="shared" si="10"/>
        <v>7.2924241516572341E-2</v>
      </c>
      <c r="W50" s="67">
        <f t="shared" si="11"/>
        <v>207.00003387096774</v>
      </c>
      <c r="X50" s="3">
        <f t="shared" si="12"/>
        <v>5.1596064488722497E-2</v>
      </c>
      <c r="Y50" s="3">
        <f t="shared" si="13"/>
        <v>5.0999999999999997E-2</v>
      </c>
    </row>
    <row r="51" spans="1:25" hidden="1" x14ac:dyDescent="0.2">
      <c r="A51">
        <v>1044</v>
      </c>
      <c r="B51" t="s">
        <v>16</v>
      </c>
      <c r="C51" s="122" t="s">
        <v>245</v>
      </c>
      <c r="D51" s="122" t="s">
        <v>247</v>
      </c>
      <c r="E51" s="1">
        <v>0.05</v>
      </c>
      <c r="F51" t="s">
        <v>28</v>
      </c>
      <c r="G51" t="s">
        <v>101</v>
      </c>
      <c r="H51">
        <v>200</v>
      </c>
      <c r="I51" t="s">
        <v>18</v>
      </c>
      <c r="J51" t="s">
        <v>28</v>
      </c>
      <c r="K51" t="s">
        <v>21</v>
      </c>
      <c r="L51" t="s">
        <v>57</v>
      </c>
      <c r="M51" t="s">
        <v>50</v>
      </c>
      <c r="N51" s="3">
        <v>5.0999999999999997E-2</v>
      </c>
      <c r="O51" s="65">
        <v>31</v>
      </c>
      <c r="P51" s="67">
        <v>130078.45</v>
      </c>
      <c r="Q51" s="67">
        <v>22427</v>
      </c>
      <c r="R51" s="66">
        <v>6833</v>
      </c>
      <c r="S51" s="32">
        <f t="shared" si="8"/>
        <v>0.54383987853899562</v>
      </c>
      <c r="T51" s="67">
        <v>6634.0009499999996</v>
      </c>
      <c r="U51" s="67">
        <f t="shared" si="9"/>
        <v>220.41935483870967</v>
      </c>
      <c r="V51" s="32">
        <f t="shared" si="10"/>
        <v>0.26411499996945104</v>
      </c>
      <c r="W51" s="67">
        <f t="shared" si="11"/>
        <v>214.00003064516127</v>
      </c>
      <c r="X51" s="3">
        <f t="shared" si="12"/>
        <v>5.252983872424679E-2</v>
      </c>
      <c r="Y51" s="3">
        <f t="shared" si="13"/>
        <v>5.0999999999999997E-2</v>
      </c>
    </row>
    <row r="52" spans="1:25" hidden="1" x14ac:dyDescent="0.2">
      <c r="A52">
        <v>1045</v>
      </c>
      <c r="B52" t="s">
        <v>16</v>
      </c>
      <c r="C52" s="122" t="s">
        <v>245</v>
      </c>
      <c r="D52" s="122" t="s">
        <v>249</v>
      </c>
      <c r="E52" s="1">
        <v>0.05</v>
      </c>
      <c r="F52" t="s">
        <v>28</v>
      </c>
      <c r="G52" t="s">
        <v>101</v>
      </c>
      <c r="H52">
        <v>200</v>
      </c>
      <c r="I52" t="s">
        <v>18</v>
      </c>
      <c r="J52" t="s">
        <v>28</v>
      </c>
      <c r="K52" t="s">
        <v>21</v>
      </c>
      <c r="L52" t="s">
        <v>57</v>
      </c>
      <c r="M52" t="s">
        <v>53</v>
      </c>
      <c r="N52" s="3">
        <v>5.0999999999999997E-2</v>
      </c>
      <c r="O52" s="65">
        <v>31</v>
      </c>
      <c r="P52" s="67">
        <v>122784.3</v>
      </c>
      <c r="Q52" s="67">
        <v>22324</v>
      </c>
      <c r="R52" s="66">
        <v>6481</v>
      </c>
      <c r="S52" s="32">
        <f t="shared" si="8"/>
        <v>0.33039285246979877</v>
      </c>
      <c r="T52" s="67">
        <v>6261.9992999999995</v>
      </c>
      <c r="U52" s="67">
        <f t="shared" si="9"/>
        <v>209.06451612903226</v>
      </c>
      <c r="V52" s="32">
        <f t="shared" si="10"/>
        <v>6.6756797695511905E-2</v>
      </c>
      <c r="W52" s="67">
        <f t="shared" si="11"/>
        <v>201.99997741935482</v>
      </c>
      <c r="X52" s="3">
        <f t="shared" si="12"/>
        <v>5.2783621358756777E-2</v>
      </c>
      <c r="Y52" s="3">
        <f t="shared" si="13"/>
        <v>5.0999999999999997E-2</v>
      </c>
    </row>
    <row r="53" spans="1:25" hidden="1" x14ac:dyDescent="0.2">
      <c r="A53">
        <v>1046</v>
      </c>
      <c r="B53" t="s">
        <v>16</v>
      </c>
      <c r="C53" s="122" t="s">
        <v>245</v>
      </c>
      <c r="D53" s="122" t="s">
        <v>251</v>
      </c>
      <c r="E53" s="1">
        <v>0.05</v>
      </c>
      <c r="F53" t="s">
        <v>28</v>
      </c>
      <c r="G53" t="s">
        <v>101</v>
      </c>
      <c r="H53">
        <v>200</v>
      </c>
      <c r="I53" t="s">
        <v>18</v>
      </c>
      <c r="J53" t="s">
        <v>28</v>
      </c>
      <c r="K53" t="s">
        <v>21</v>
      </c>
      <c r="L53" t="s">
        <v>57</v>
      </c>
      <c r="M53" t="s">
        <v>53</v>
      </c>
      <c r="N53" s="3">
        <v>5.0999999999999997E-2</v>
      </c>
      <c r="O53" s="65">
        <v>31</v>
      </c>
      <c r="P53" s="67">
        <v>134333.35</v>
      </c>
      <c r="Q53" s="67">
        <v>20050</v>
      </c>
      <c r="R53" s="66">
        <v>6954</v>
      </c>
      <c r="S53" s="32">
        <f t="shared" si="8"/>
        <v>0.61721229375028197</v>
      </c>
      <c r="T53" s="67">
        <v>6851.0008499999994</v>
      </c>
      <c r="U53" s="67">
        <f t="shared" si="9"/>
        <v>224.32258064516128</v>
      </c>
      <c r="V53" s="32">
        <f t="shared" si="10"/>
        <v>0.33195688200111773</v>
      </c>
      <c r="W53" s="67">
        <f t="shared" si="11"/>
        <v>221.00002741935481</v>
      </c>
      <c r="X53" s="3">
        <f t="shared" si="12"/>
        <v>5.1766742956979778E-2</v>
      </c>
      <c r="Y53" s="3">
        <f t="shared" si="13"/>
        <v>5.0999999999999997E-2</v>
      </c>
    </row>
    <row r="54" spans="1:25" hidden="1" x14ac:dyDescent="0.2">
      <c r="A54">
        <v>1047</v>
      </c>
      <c r="B54" t="s">
        <v>12</v>
      </c>
      <c r="C54" s="122" t="s">
        <v>249</v>
      </c>
      <c r="D54" s="122" t="s">
        <v>242</v>
      </c>
      <c r="E54" s="1">
        <v>0.01</v>
      </c>
      <c r="F54" t="s">
        <v>28</v>
      </c>
      <c r="G54" t="s">
        <v>101</v>
      </c>
      <c r="H54">
        <v>250</v>
      </c>
      <c r="I54" t="s">
        <v>18</v>
      </c>
      <c r="J54" t="s">
        <v>257</v>
      </c>
      <c r="K54" t="s">
        <v>22</v>
      </c>
      <c r="L54" t="s">
        <v>24</v>
      </c>
      <c r="M54" t="s">
        <v>33</v>
      </c>
      <c r="N54" s="3">
        <v>0.1012</v>
      </c>
      <c r="O54" s="65">
        <v>31</v>
      </c>
      <c r="P54" s="67">
        <v>65247.040000000001</v>
      </c>
      <c r="Q54" s="67">
        <v>47452</v>
      </c>
      <c r="R54" s="66">
        <v>6834</v>
      </c>
      <c r="S54" s="32">
        <f t="shared" si="8"/>
        <v>0.54444626213578307</v>
      </c>
      <c r="T54" s="67">
        <v>6603.0004479999998</v>
      </c>
      <c r="U54" s="67">
        <f t="shared" si="9"/>
        <v>220.45161290322579</v>
      </c>
      <c r="V54" s="32">
        <f t="shared" si="10"/>
        <v>0.2646756766804565</v>
      </c>
      <c r="W54" s="67">
        <f t="shared" si="11"/>
        <v>213.00001445161288</v>
      </c>
      <c r="X54" s="3">
        <f t="shared" si="12"/>
        <v>0.10474038362506559</v>
      </c>
      <c r="Y54" s="3">
        <f t="shared" si="13"/>
        <v>0.1012</v>
      </c>
    </row>
    <row r="55" spans="1:25" hidden="1" x14ac:dyDescent="0.2">
      <c r="A55">
        <v>1048</v>
      </c>
      <c r="B55" t="s">
        <v>12</v>
      </c>
      <c r="C55" s="122" t="s">
        <v>249</v>
      </c>
      <c r="D55" s="122" t="s">
        <v>239</v>
      </c>
      <c r="E55" s="1">
        <v>0.01</v>
      </c>
      <c r="F55" t="s">
        <v>28</v>
      </c>
      <c r="G55" t="s">
        <v>101</v>
      </c>
      <c r="H55">
        <v>250</v>
      </c>
      <c r="I55" t="s">
        <v>18</v>
      </c>
      <c r="J55" t="s">
        <v>257</v>
      </c>
      <c r="K55" t="s">
        <v>22</v>
      </c>
      <c r="L55" t="s">
        <v>24</v>
      </c>
      <c r="M55" t="s">
        <v>33</v>
      </c>
      <c r="N55" s="3">
        <v>8.8999999999999996E-2</v>
      </c>
      <c r="O55" s="65">
        <v>31</v>
      </c>
      <c r="P55" s="67">
        <v>66179.78</v>
      </c>
      <c r="Q55" s="67">
        <v>42697</v>
      </c>
      <c r="R55" s="66">
        <v>6027</v>
      </c>
      <c r="S55" s="32">
        <f t="shared" si="8"/>
        <v>5.5094699528277891E-2</v>
      </c>
      <c r="T55" s="67">
        <v>5890.0004199999994</v>
      </c>
      <c r="U55" s="67">
        <f t="shared" si="9"/>
        <v>194.41935483870967</v>
      </c>
      <c r="V55" s="32">
        <f t="shared" si="10"/>
        <v>-0.1877904291009895</v>
      </c>
      <c r="W55" s="67">
        <f t="shared" si="11"/>
        <v>190.00001354838707</v>
      </c>
      <c r="X55" s="3">
        <f t="shared" si="12"/>
        <v>9.1070112351536975E-2</v>
      </c>
      <c r="Y55" s="3">
        <f t="shared" si="13"/>
        <v>8.8999999999999996E-2</v>
      </c>
    </row>
    <row r="56" spans="1:25" hidden="1" x14ac:dyDescent="0.2">
      <c r="A56">
        <v>1049</v>
      </c>
      <c r="B56" t="s">
        <v>12</v>
      </c>
      <c r="C56" s="122" t="s">
        <v>249</v>
      </c>
      <c r="D56" s="122" t="s">
        <v>245</v>
      </c>
      <c r="E56" s="1">
        <v>0.01</v>
      </c>
      <c r="F56" t="s">
        <v>28</v>
      </c>
      <c r="G56" t="s">
        <v>101</v>
      </c>
      <c r="H56">
        <v>250</v>
      </c>
      <c r="I56" t="s">
        <v>18</v>
      </c>
      <c r="J56" t="s">
        <v>257</v>
      </c>
      <c r="K56" t="s">
        <v>22</v>
      </c>
      <c r="L56" t="s">
        <v>24</v>
      </c>
      <c r="M56" t="s">
        <v>33</v>
      </c>
      <c r="N56" s="3">
        <v>0.1012</v>
      </c>
      <c r="O56" s="65">
        <v>31</v>
      </c>
      <c r="P56" s="67">
        <v>60345.85</v>
      </c>
      <c r="Q56" s="67">
        <v>37136</v>
      </c>
      <c r="R56" s="66">
        <v>6219</v>
      </c>
      <c r="S56" s="32">
        <f t="shared" si="8"/>
        <v>0.17152035011147615</v>
      </c>
      <c r="T56" s="67">
        <v>6107.0000199999995</v>
      </c>
      <c r="U56" s="67">
        <f t="shared" si="9"/>
        <v>200.61290322580646</v>
      </c>
      <c r="V56" s="32">
        <f t="shared" si="10"/>
        <v>-8.0140500587931318E-2</v>
      </c>
      <c r="W56" s="67">
        <f t="shared" si="11"/>
        <v>197.00000064516126</v>
      </c>
      <c r="X56" s="3">
        <f t="shared" si="12"/>
        <v>0.10305596822316697</v>
      </c>
      <c r="Y56" s="3">
        <f t="shared" si="13"/>
        <v>0.1012</v>
      </c>
    </row>
    <row r="57" spans="1:25" hidden="1" x14ac:dyDescent="0.2">
      <c r="A57">
        <v>1050</v>
      </c>
      <c r="B57" t="s">
        <v>12</v>
      </c>
      <c r="C57" s="122" t="s">
        <v>249</v>
      </c>
      <c r="D57" s="122" t="s">
        <v>238</v>
      </c>
      <c r="E57" s="1">
        <v>0.01</v>
      </c>
      <c r="F57" t="s">
        <v>28</v>
      </c>
      <c r="G57" t="s">
        <v>101</v>
      </c>
      <c r="H57">
        <v>250</v>
      </c>
      <c r="I57" t="s">
        <v>18</v>
      </c>
      <c r="J57" t="s">
        <v>257</v>
      </c>
      <c r="K57" t="s">
        <v>22</v>
      </c>
      <c r="L57" t="s">
        <v>24</v>
      </c>
      <c r="M57" t="s">
        <v>33</v>
      </c>
      <c r="N57" s="3">
        <v>8.8999999999999996E-2</v>
      </c>
      <c r="O57" s="65">
        <v>31</v>
      </c>
      <c r="P57" s="67">
        <v>77325.84</v>
      </c>
      <c r="Q57" s="67">
        <v>68734</v>
      </c>
      <c r="R57" s="66">
        <v>7238</v>
      </c>
      <c r="S57" s="32">
        <f t="shared" si="8"/>
        <v>0.7894252352379294</v>
      </c>
      <c r="T57" s="67">
        <v>6881.9997599999997</v>
      </c>
      <c r="U57" s="67">
        <f t="shared" si="9"/>
        <v>233.48387096774192</v>
      </c>
      <c r="V57" s="32">
        <f t="shared" si="10"/>
        <v>0.49118906792668227</v>
      </c>
      <c r="W57" s="67">
        <f t="shared" si="11"/>
        <v>221.99999225806451</v>
      </c>
      <c r="X57" s="3">
        <f t="shared" si="12"/>
        <v>9.3603897481100762E-2</v>
      </c>
      <c r="Y57" s="3">
        <f t="shared" si="13"/>
        <v>8.8999999999999996E-2</v>
      </c>
    </row>
    <row r="58" spans="1:25" hidden="1" x14ac:dyDescent="0.2">
      <c r="A58">
        <v>1051</v>
      </c>
      <c r="B58" t="s">
        <v>25</v>
      </c>
      <c r="C58" s="122" t="s">
        <v>247</v>
      </c>
      <c r="D58" s="122" t="s">
        <v>242</v>
      </c>
      <c r="E58" s="1">
        <v>0.01</v>
      </c>
      <c r="F58" t="s">
        <v>28</v>
      </c>
      <c r="G58" t="s">
        <v>101</v>
      </c>
      <c r="H58">
        <v>250</v>
      </c>
      <c r="I58" t="s">
        <v>18</v>
      </c>
      <c r="J58" t="s">
        <v>257</v>
      </c>
      <c r="K58" t="s">
        <v>22</v>
      </c>
      <c r="L58" t="s">
        <v>24</v>
      </c>
      <c r="M58" t="s">
        <v>33</v>
      </c>
      <c r="N58" s="3">
        <v>8.900000000000001E-2</v>
      </c>
      <c r="O58" s="65">
        <v>31</v>
      </c>
      <c r="P58" s="67">
        <v>58865.17</v>
      </c>
      <c r="Q58" s="67">
        <v>36225</v>
      </c>
      <c r="R58" s="66">
        <v>5335</v>
      </c>
      <c r="S58" s="32">
        <f t="shared" si="8"/>
        <v>-0.36452274944866586</v>
      </c>
      <c r="T58" s="67">
        <v>5239.0001300000004</v>
      </c>
      <c r="U58" s="67">
        <f t="shared" si="9"/>
        <v>172.09677419354838</v>
      </c>
      <c r="V58" s="32">
        <f t="shared" si="10"/>
        <v>-0.57577871311680184</v>
      </c>
      <c r="W58" s="67">
        <f t="shared" si="11"/>
        <v>169.00000419354839</v>
      </c>
      <c r="X58" s="3">
        <f t="shared" si="12"/>
        <v>9.0630843332313485E-2</v>
      </c>
      <c r="Y58" s="3">
        <f t="shared" si="13"/>
        <v>8.900000000000001E-2</v>
      </c>
    </row>
    <row r="59" spans="1:25" hidden="1" x14ac:dyDescent="0.2">
      <c r="A59">
        <v>1052</v>
      </c>
      <c r="B59" t="s">
        <v>25</v>
      </c>
      <c r="C59" s="122" t="s">
        <v>247</v>
      </c>
      <c r="D59" s="122" t="s">
        <v>239</v>
      </c>
      <c r="E59" s="1">
        <v>0.01</v>
      </c>
      <c r="F59" t="s">
        <v>28</v>
      </c>
      <c r="G59" t="s">
        <v>101</v>
      </c>
      <c r="H59">
        <v>250</v>
      </c>
      <c r="I59" t="s">
        <v>18</v>
      </c>
      <c r="J59" t="s">
        <v>257</v>
      </c>
      <c r="K59" t="s">
        <v>22</v>
      </c>
      <c r="L59" t="s">
        <v>24</v>
      </c>
      <c r="M59" t="s">
        <v>33</v>
      </c>
      <c r="N59" s="3">
        <v>8.900000000000001E-2</v>
      </c>
      <c r="O59" s="65">
        <v>31</v>
      </c>
      <c r="P59" s="67">
        <v>51550.559999999998</v>
      </c>
      <c r="Q59" s="67">
        <v>39654</v>
      </c>
      <c r="R59" s="66">
        <v>4772</v>
      </c>
      <c r="S59" s="32">
        <f t="shared" si="8"/>
        <v>-0.70591671444002324</v>
      </c>
      <c r="T59" s="67">
        <v>4587.9998400000004</v>
      </c>
      <c r="U59" s="67">
        <f t="shared" si="9"/>
        <v>153.93548387096774</v>
      </c>
      <c r="V59" s="32">
        <f t="shared" si="10"/>
        <v>-0.89143970141290352</v>
      </c>
      <c r="W59" s="67">
        <f t="shared" si="11"/>
        <v>147.99999483870968</v>
      </c>
      <c r="X59" s="3">
        <f t="shared" si="12"/>
        <v>9.2569314474954298E-2</v>
      </c>
      <c r="Y59" s="3">
        <f t="shared" si="13"/>
        <v>8.900000000000001E-2</v>
      </c>
    </row>
    <row r="60" spans="1:25" hidden="1" x14ac:dyDescent="0.2">
      <c r="A60">
        <v>1053</v>
      </c>
      <c r="B60" t="s">
        <v>25</v>
      </c>
      <c r="C60" s="122" t="s">
        <v>247</v>
      </c>
      <c r="D60" s="122" t="s">
        <v>245</v>
      </c>
      <c r="E60" s="1">
        <v>0.01</v>
      </c>
      <c r="F60" t="s">
        <v>28</v>
      </c>
      <c r="G60" t="s">
        <v>101</v>
      </c>
      <c r="H60">
        <v>250</v>
      </c>
      <c r="I60" t="s">
        <v>18</v>
      </c>
      <c r="J60" t="s">
        <v>257</v>
      </c>
      <c r="K60" t="s">
        <v>22</v>
      </c>
      <c r="L60" t="s">
        <v>24</v>
      </c>
      <c r="M60" t="s">
        <v>33</v>
      </c>
      <c r="N60" s="3">
        <v>0.1012</v>
      </c>
      <c r="O60" s="65">
        <v>31</v>
      </c>
      <c r="P60" s="67">
        <v>46254.94</v>
      </c>
      <c r="Q60" s="67">
        <v>38546</v>
      </c>
      <c r="R60" s="66">
        <v>4899</v>
      </c>
      <c r="S60" s="32">
        <f t="shared" si="8"/>
        <v>-0.62890599764801192</v>
      </c>
      <c r="T60" s="67">
        <v>4680.9999280000002</v>
      </c>
      <c r="U60" s="67">
        <f t="shared" si="9"/>
        <v>158.03225806451613</v>
      </c>
      <c r="V60" s="32">
        <f t="shared" si="10"/>
        <v>-0.82023375911520391</v>
      </c>
      <c r="W60" s="67">
        <f t="shared" si="11"/>
        <v>150.99999767741937</v>
      </c>
      <c r="X60" s="3">
        <f t="shared" si="12"/>
        <v>0.10591301166967247</v>
      </c>
      <c r="Y60" s="3">
        <f t="shared" si="13"/>
        <v>0.1012</v>
      </c>
    </row>
    <row r="61" spans="1:25" hidden="1" x14ac:dyDescent="0.2">
      <c r="A61">
        <v>1054</v>
      </c>
      <c r="B61" t="s">
        <v>25</v>
      </c>
      <c r="C61" s="122" t="s">
        <v>247</v>
      </c>
      <c r="D61" s="122" t="s">
        <v>238</v>
      </c>
      <c r="E61" s="1">
        <v>0.01</v>
      </c>
      <c r="F61" t="s">
        <v>28</v>
      </c>
      <c r="G61" t="s">
        <v>101</v>
      </c>
      <c r="H61">
        <v>250</v>
      </c>
      <c r="I61" t="s">
        <v>18</v>
      </c>
      <c r="J61" t="s">
        <v>257</v>
      </c>
      <c r="K61" t="s">
        <v>22</v>
      </c>
      <c r="L61" t="s">
        <v>24</v>
      </c>
      <c r="M61" t="s">
        <v>33</v>
      </c>
      <c r="N61" s="3">
        <v>0.1012</v>
      </c>
      <c r="O61" s="65">
        <v>31</v>
      </c>
      <c r="P61" s="67">
        <v>44417</v>
      </c>
      <c r="Q61" s="67">
        <v>41318</v>
      </c>
      <c r="R61" s="66">
        <v>4742</v>
      </c>
      <c r="S61" s="32">
        <f t="shared" si="8"/>
        <v>-0.72410822234364802</v>
      </c>
      <c r="T61" s="67">
        <v>4495.0003999999999</v>
      </c>
      <c r="U61" s="67">
        <f t="shared" si="9"/>
        <v>152.96774193548387</v>
      </c>
      <c r="V61" s="32">
        <f t="shared" si="10"/>
        <v>-0.90826000274306884</v>
      </c>
      <c r="W61" s="67">
        <f t="shared" si="11"/>
        <v>145.00001290322581</v>
      </c>
      <c r="X61" s="3">
        <f t="shared" si="12"/>
        <v>0.10676092487110792</v>
      </c>
      <c r="Y61" s="3">
        <f t="shared" si="13"/>
        <v>0.1012</v>
      </c>
    </row>
    <row r="62" spans="1:25" hidden="1" x14ac:dyDescent="0.2">
      <c r="A62">
        <v>1055</v>
      </c>
      <c r="B62" t="s">
        <v>25</v>
      </c>
      <c r="C62" s="122" t="s">
        <v>247</v>
      </c>
      <c r="D62" s="122" t="s">
        <v>247</v>
      </c>
      <c r="E62" s="1">
        <v>0.01</v>
      </c>
      <c r="F62" t="s">
        <v>28</v>
      </c>
      <c r="G62" t="s">
        <v>101</v>
      </c>
      <c r="H62">
        <v>250</v>
      </c>
      <c r="I62" t="s">
        <v>18</v>
      </c>
      <c r="J62" t="s">
        <v>257</v>
      </c>
      <c r="K62" t="s">
        <v>22</v>
      </c>
      <c r="L62" t="s">
        <v>24</v>
      </c>
      <c r="M62" t="s">
        <v>33</v>
      </c>
      <c r="N62" s="3">
        <v>8.900000000000001E-2</v>
      </c>
      <c r="O62" s="65">
        <v>31</v>
      </c>
      <c r="P62" s="67">
        <v>49112.36</v>
      </c>
      <c r="Q62" s="67">
        <v>31182</v>
      </c>
      <c r="R62" s="66">
        <v>4466</v>
      </c>
      <c r="S62" s="32">
        <f t="shared" si="8"/>
        <v>-0.89147009505699548</v>
      </c>
      <c r="T62" s="67">
        <v>4371.0000400000008</v>
      </c>
      <c r="U62" s="67">
        <f t="shared" si="9"/>
        <v>144.06451612903226</v>
      </c>
      <c r="V62" s="32">
        <f t="shared" si="10"/>
        <v>-1.0630067749805894</v>
      </c>
      <c r="W62" s="67">
        <f t="shared" si="11"/>
        <v>141.00000129032261</v>
      </c>
      <c r="X62" s="3">
        <f t="shared" si="12"/>
        <v>9.0934339135810213E-2</v>
      </c>
      <c r="Y62" s="3">
        <f t="shared" si="13"/>
        <v>8.900000000000001E-2</v>
      </c>
    </row>
    <row r="63" spans="1:25" hidden="1" x14ac:dyDescent="0.2">
      <c r="A63">
        <v>1056</v>
      </c>
      <c r="B63" t="s">
        <v>25</v>
      </c>
      <c r="C63" s="122" t="s">
        <v>247</v>
      </c>
      <c r="D63" s="122" t="s">
        <v>249</v>
      </c>
      <c r="E63" s="1">
        <v>0.01</v>
      </c>
      <c r="F63" t="s">
        <v>28</v>
      </c>
      <c r="G63" t="s">
        <v>101</v>
      </c>
      <c r="H63">
        <v>250</v>
      </c>
      <c r="I63" t="s">
        <v>18</v>
      </c>
      <c r="J63" t="s">
        <v>257</v>
      </c>
      <c r="K63" t="s">
        <v>22</v>
      </c>
      <c r="L63" t="s">
        <v>24</v>
      </c>
      <c r="M63" t="s">
        <v>33</v>
      </c>
      <c r="N63" s="3">
        <v>8.900000000000001E-2</v>
      </c>
      <c r="O63" s="65">
        <v>31</v>
      </c>
      <c r="P63" s="67">
        <v>49460.67</v>
      </c>
      <c r="Q63" s="67">
        <v>49461</v>
      </c>
      <c r="R63" s="66">
        <v>4666</v>
      </c>
      <c r="S63" s="32">
        <f t="shared" si="8"/>
        <v>-0.77019337569949731</v>
      </c>
      <c r="T63" s="67">
        <v>4401.9996300000003</v>
      </c>
      <c r="U63" s="67">
        <f t="shared" si="9"/>
        <v>150.51612903225808</v>
      </c>
      <c r="V63" s="32">
        <f t="shared" si="10"/>
        <v>-0.95087143277948727</v>
      </c>
      <c r="W63" s="67">
        <f t="shared" si="11"/>
        <v>141.99998806451615</v>
      </c>
      <c r="X63" s="3">
        <f t="shared" si="12"/>
        <v>9.4337581759406014E-2</v>
      </c>
      <c r="Y63" s="3">
        <f t="shared" si="13"/>
        <v>8.900000000000001E-2</v>
      </c>
    </row>
    <row r="64" spans="1:25" hidden="1" x14ac:dyDescent="0.2">
      <c r="A64">
        <v>1057</v>
      </c>
      <c r="B64" t="s">
        <v>25</v>
      </c>
      <c r="C64" s="122" t="s">
        <v>247</v>
      </c>
      <c r="D64" s="122" t="s">
        <v>251</v>
      </c>
      <c r="E64" s="1">
        <v>0.01</v>
      </c>
      <c r="F64" t="s">
        <v>28</v>
      </c>
      <c r="G64" t="s">
        <v>101</v>
      </c>
      <c r="H64">
        <v>250</v>
      </c>
      <c r="I64" t="s">
        <v>18</v>
      </c>
      <c r="J64" t="s">
        <v>257</v>
      </c>
      <c r="K64" t="s">
        <v>22</v>
      </c>
      <c r="L64" t="s">
        <v>24</v>
      </c>
      <c r="M64" t="s">
        <v>33</v>
      </c>
      <c r="N64" s="3">
        <v>0.1012</v>
      </c>
      <c r="O64" s="65">
        <v>31</v>
      </c>
      <c r="P64" s="67">
        <v>42885.38</v>
      </c>
      <c r="Q64" s="67">
        <v>32989</v>
      </c>
      <c r="R64" s="66">
        <v>4514</v>
      </c>
      <c r="S64" s="32">
        <f t="shared" si="8"/>
        <v>-0.86236368241119588</v>
      </c>
      <c r="T64" s="67">
        <v>4340.0004559999998</v>
      </c>
      <c r="U64" s="67">
        <f t="shared" si="9"/>
        <v>145.61290322580646</v>
      </c>
      <c r="V64" s="32">
        <f t="shared" si="10"/>
        <v>-1.0360942928523247</v>
      </c>
      <c r="W64" s="67">
        <f t="shared" si="11"/>
        <v>140.0000147096774</v>
      </c>
      <c r="X64" s="3">
        <f t="shared" si="12"/>
        <v>0.10525731612964605</v>
      </c>
      <c r="Y64" s="3">
        <f t="shared" si="13"/>
        <v>0.1012</v>
      </c>
    </row>
    <row r="65" spans="1:25" hidden="1" x14ac:dyDescent="0.2">
      <c r="A65">
        <v>1058</v>
      </c>
      <c r="B65" t="s">
        <v>25</v>
      </c>
      <c r="C65" s="122" t="s">
        <v>247</v>
      </c>
      <c r="D65" s="122" t="s">
        <v>243</v>
      </c>
      <c r="E65" s="1">
        <v>0.01</v>
      </c>
      <c r="F65" t="s">
        <v>28</v>
      </c>
      <c r="G65" t="s">
        <v>101</v>
      </c>
      <c r="H65">
        <v>250</v>
      </c>
      <c r="I65" t="s">
        <v>18</v>
      </c>
      <c r="J65" t="s">
        <v>257</v>
      </c>
      <c r="K65" t="s">
        <v>22</v>
      </c>
      <c r="L65" t="s">
        <v>24</v>
      </c>
      <c r="M65" t="s">
        <v>33</v>
      </c>
      <c r="N65" s="3">
        <v>0.1012</v>
      </c>
      <c r="O65" s="65">
        <v>31</v>
      </c>
      <c r="P65" s="67">
        <v>43498.02</v>
      </c>
      <c r="Q65" s="67">
        <v>28999</v>
      </c>
      <c r="R65" s="66">
        <v>4519</v>
      </c>
      <c r="S65" s="32">
        <f t="shared" si="8"/>
        <v>-0.85933176442725845</v>
      </c>
      <c r="T65" s="67">
        <v>4401.999624</v>
      </c>
      <c r="U65" s="67">
        <f t="shared" si="9"/>
        <v>145.7741935483871</v>
      </c>
      <c r="V65" s="32">
        <f t="shared" si="10"/>
        <v>-1.0332909092972973</v>
      </c>
      <c r="W65" s="67">
        <f t="shared" si="11"/>
        <v>141.99998787096774</v>
      </c>
      <c r="X65" s="3">
        <f t="shared" si="12"/>
        <v>0.10388978624774185</v>
      </c>
      <c r="Y65" s="3">
        <f t="shared" si="13"/>
        <v>0.10120000000000001</v>
      </c>
    </row>
    <row r="66" spans="1:25" hidden="1" x14ac:dyDescent="0.2">
      <c r="A66">
        <v>1059</v>
      </c>
      <c r="B66" t="s">
        <v>25</v>
      </c>
      <c r="C66" s="122" t="s">
        <v>247</v>
      </c>
      <c r="D66" s="122" t="s">
        <v>241</v>
      </c>
      <c r="E66" s="1">
        <v>0.01</v>
      </c>
      <c r="F66" t="s">
        <v>28</v>
      </c>
      <c r="G66" t="s">
        <v>101</v>
      </c>
      <c r="H66">
        <v>250</v>
      </c>
      <c r="I66" t="s">
        <v>18</v>
      </c>
      <c r="J66" t="s">
        <v>257</v>
      </c>
      <c r="K66" t="s">
        <v>22</v>
      </c>
      <c r="L66" t="s">
        <v>24</v>
      </c>
      <c r="M66" t="s">
        <v>33</v>
      </c>
      <c r="N66" s="3">
        <v>8.900000000000001E-2</v>
      </c>
      <c r="O66" s="65">
        <v>31</v>
      </c>
      <c r="P66" s="67">
        <v>50157.3</v>
      </c>
      <c r="Q66" s="67">
        <v>40945</v>
      </c>
      <c r="R66" s="66">
        <v>4665</v>
      </c>
      <c r="S66" s="32">
        <f t="shared" si="8"/>
        <v>-0.77079975929628475</v>
      </c>
      <c r="T66" s="67">
        <v>4463.9997000000003</v>
      </c>
      <c r="U66" s="67">
        <f t="shared" si="9"/>
        <v>150.48387096774192</v>
      </c>
      <c r="V66" s="32">
        <f t="shared" si="10"/>
        <v>-0.95143210949049328</v>
      </c>
      <c r="W66" s="67">
        <f t="shared" si="11"/>
        <v>143.99999032258066</v>
      </c>
      <c r="X66" s="3">
        <f t="shared" si="12"/>
        <v>9.3007398723615506E-2</v>
      </c>
      <c r="Y66" s="3">
        <f t="shared" si="13"/>
        <v>8.8999999999999996E-2</v>
      </c>
    </row>
    <row r="67" spans="1:25" hidden="1" x14ac:dyDescent="0.2">
      <c r="A67">
        <v>1060</v>
      </c>
      <c r="B67" t="s">
        <v>25</v>
      </c>
      <c r="C67" s="122" t="s">
        <v>247</v>
      </c>
      <c r="D67" s="122" t="s">
        <v>258</v>
      </c>
      <c r="E67" s="1">
        <v>0.01</v>
      </c>
      <c r="F67" t="s">
        <v>28</v>
      </c>
      <c r="G67" t="s">
        <v>101</v>
      </c>
      <c r="H67">
        <v>250</v>
      </c>
      <c r="I67" t="s">
        <v>18</v>
      </c>
      <c r="J67" t="s">
        <v>257</v>
      </c>
      <c r="K67" t="s">
        <v>22</v>
      </c>
      <c r="L67" t="s">
        <v>24</v>
      </c>
      <c r="M67" t="s">
        <v>33</v>
      </c>
      <c r="N67" s="3">
        <v>8.900000000000001E-2</v>
      </c>
      <c r="O67" s="65">
        <v>31</v>
      </c>
      <c r="P67" s="67">
        <v>60258.43</v>
      </c>
      <c r="Q67" s="67">
        <v>56054</v>
      </c>
      <c r="R67" s="66">
        <v>5658</v>
      </c>
      <c r="S67" s="32">
        <f t="shared" si="8"/>
        <v>-0.16866084768630626</v>
      </c>
      <c r="T67" s="67">
        <v>5363.0002700000005</v>
      </c>
      <c r="U67" s="67">
        <f t="shared" si="9"/>
        <v>182.51612903225808</v>
      </c>
      <c r="V67" s="32">
        <f t="shared" si="10"/>
        <v>-0.39468013546202202</v>
      </c>
      <c r="W67" s="67">
        <f t="shared" si="11"/>
        <v>173.00000870967745</v>
      </c>
      <c r="X67" s="3">
        <f t="shared" si="12"/>
        <v>9.3895576104455425E-2</v>
      </c>
      <c r="Y67" s="3">
        <f t="shared" si="13"/>
        <v>8.900000000000001E-2</v>
      </c>
    </row>
    <row r="68" spans="1:25" hidden="1" x14ac:dyDescent="0.2">
      <c r="A68">
        <v>1061</v>
      </c>
      <c r="B68" t="s">
        <v>12</v>
      </c>
      <c r="C68" s="122" t="s">
        <v>242</v>
      </c>
      <c r="D68" s="122" t="s">
        <v>242</v>
      </c>
      <c r="E68" s="1">
        <v>0.05</v>
      </c>
      <c r="F68" t="s">
        <v>28</v>
      </c>
      <c r="G68" s="5" t="s">
        <v>101</v>
      </c>
      <c r="H68">
        <v>10</v>
      </c>
      <c r="I68" t="s">
        <v>20</v>
      </c>
      <c r="J68" t="s">
        <v>28</v>
      </c>
      <c r="K68" t="s">
        <v>21</v>
      </c>
      <c r="L68" t="s">
        <v>24</v>
      </c>
      <c r="M68" t="s">
        <v>31</v>
      </c>
      <c r="N68" s="3">
        <v>2.2499999999999999E-2</v>
      </c>
      <c r="O68" s="65">
        <v>31</v>
      </c>
      <c r="P68" s="67">
        <v>297600</v>
      </c>
      <c r="Q68" s="67">
        <v>753418</v>
      </c>
      <c r="R68" s="66">
        <v>6663</v>
      </c>
      <c r="S68" s="32">
        <f t="shared" si="8"/>
        <v>0.44075466708512212</v>
      </c>
      <c r="T68" s="67">
        <v>6696</v>
      </c>
      <c r="U68" s="67">
        <f t="shared" si="9"/>
        <v>214.93548387096774</v>
      </c>
      <c r="V68" s="32">
        <f t="shared" si="10"/>
        <v>0.16879995909851467</v>
      </c>
      <c r="W68" s="67">
        <f t="shared" si="11"/>
        <v>216</v>
      </c>
      <c r="X68" s="3">
        <f t="shared" si="12"/>
        <v>2.2389112903225806E-2</v>
      </c>
      <c r="Y68" s="3">
        <f t="shared" si="13"/>
        <v>2.2499999999999999E-2</v>
      </c>
    </row>
    <row r="69" spans="1:25" hidden="1" x14ac:dyDescent="0.2">
      <c r="A69">
        <v>1062</v>
      </c>
      <c r="B69" t="s">
        <v>12</v>
      </c>
      <c r="C69" s="122" t="s">
        <v>242</v>
      </c>
      <c r="D69" s="122" t="s">
        <v>239</v>
      </c>
      <c r="E69" s="1">
        <v>0.05</v>
      </c>
      <c r="F69" t="s">
        <v>28</v>
      </c>
      <c r="G69" s="5" t="s">
        <v>101</v>
      </c>
      <c r="H69">
        <v>10</v>
      </c>
      <c r="I69" t="s">
        <v>20</v>
      </c>
      <c r="J69" t="s">
        <v>28</v>
      </c>
      <c r="K69" t="s">
        <v>21</v>
      </c>
      <c r="L69" t="s">
        <v>24</v>
      </c>
      <c r="M69" t="s">
        <v>31</v>
      </c>
      <c r="N69" s="3">
        <v>2.2499999999999999E-2</v>
      </c>
      <c r="O69" s="65">
        <v>31</v>
      </c>
      <c r="P69" s="67">
        <v>264533.34999999998</v>
      </c>
      <c r="Q69" s="67">
        <v>881778</v>
      </c>
      <c r="R69" s="66">
        <v>6111</v>
      </c>
      <c r="S69" s="32">
        <f t="shared" si="8"/>
        <v>0.10603092165842713</v>
      </c>
      <c r="T69" s="67">
        <v>5952.0003749999996</v>
      </c>
      <c r="U69" s="67">
        <f t="shared" si="9"/>
        <v>197.12903225806451</v>
      </c>
      <c r="V69" s="32">
        <f t="shared" si="10"/>
        <v>-0.14069358537652657</v>
      </c>
      <c r="W69" s="67">
        <f t="shared" si="11"/>
        <v>192.00001209677419</v>
      </c>
      <c r="X69" s="3">
        <f t="shared" si="12"/>
        <v>2.3101057012282197E-2</v>
      </c>
      <c r="Y69" s="3">
        <f t="shared" si="13"/>
        <v>2.2499999999999999E-2</v>
      </c>
    </row>
    <row r="70" spans="1:25" hidden="1" x14ac:dyDescent="0.2">
      <c r="A70">
        <v>1063</v>
      </c>
      <c r="B70" t="s">
        <v>12</v>
      </c>
      <c r="C70" s="122" t="s">
        <v>242</v>
      </c>
      <c r="D70" s="122" t="s">
        <v>245</v>
      </c>
      <c r="E70" s="1">
        <v>0.05</v>
      </c>
      <c r="F70" t="s">
        <v>28</v>
      </c>
      <c r="G70" s="5" t="s">
        <v>101</v>
      </c>
      <c r="H70">
        <v>10</v>
      </c>
      <c r="I70" t="s">
        <v>20</v>
      </c>
      <c r="J70" t="s">
        <v>28</v>
      </c>
      <c r="K70" t="s">
        <v>21</v>
      </c>
      <c r="L70" t="s">
        <v>24</v>
      </c>
      <c r="M70" t="s">
        <v>31</v>
      </c>
      <c r="N70" s="3">
        <v>2.2499999999999999E-2</v>
      </c>
      <c r="O70" s="65">
        <v>31</v>
      </c>
      <c r="P70" s="67">
        <v>272800</v>
      </c>
      <c r="Q70" s="67">
        <v>924746</v>
      </c>
      <c r="R70" s="66">
        <v>6312</v>
      </c>
      <c r="S70" s="32">
        <f t="shared" si="8"/>
        <v>0.22791402461271282</v>
      </c>
      <c r="T70" s="67">
        <v>6138</v>
      </c>
      <c r="U70" s="67">
        <f t="shared" si="9"/>
        <v>203.61290322580646</v>
      </c>
      <c r="V70" s="32">
        <f t="shared" si="10"/>
        <v>-2.7997566464418949E-2</v>
      </c>
      <c r="W70" s="67">
        <f t="shared" si="11"/>
        <v>198</v>
      </c>
      <c r="X70" s="3">
        <f t="shared" si="12"/>
        <v>2.3137829912023459E-2</v>
      </c>
      <c r="Y70" s="3">
        <f t="shared" si="13"/>
        <v>2.2499999999999999E-2</v>
      </c>
    </row>
    <row r="71" spans="1:25" hidden="1" x14ac:dyDescent="0.2">
      <c r="A71">
        <v>1064</v>
      </c>
      <c r="B71" t="s">
        <v>12</v>
      </c>
      <c r="C71" s="122" t="s">
        <v>242</v>
      </c>
      <c r="D71" s="122" t="s">
        <v>238</v>
      </c>
      <c r="E71" s="1">
        <v>0.05</v>
      </c>
      <c r="F71" t="s">
        <v>28</v>
      </c>
      <c r="G71" s="5" t="s">
        <v>101</v>
      </c>
      <c r="H71">
        <v>10</v>
      </c>
      <c r="I71" t="s">
        <v>20</v>
      </c>
      <c r="J71" t="s">
        <v>28</v>
      </c>
      <c r="K71" t="s">
        <v>21</v>
      </c>
      <c r="L71" t="s">
        <v>24</v>
      </c>
      <c r="M71" t="s">
        <v>31</v>
      </c>
      <c r="N71" s="3">
        <v>2.2499999999999999E-2</v>
      </c>
      <c r="O71" s="65">
        <v>31</v>
      </c>
      <c r="P71" s="67">
        <v>300355.55</v>
      </c>
      <c r="Q71" s="67">
        <v>760394</v>
      </c>
      <c r="R71" s="66">
        <v>6724</v>
      </c>
      <c r="S71" s="32">
        <f t="shared" ref="S71:S102" si="14">STANDARDIZE(R71,R$2,R$3)</f>
        <v>0.47774406648915907</v>
      </c>
      <c r="T71" s="67">
        <v>6757.9998749999995</v>
      </c>
      <c r="U71" s="67">
        <f t="shared" ref="U71:U102" si="15">R71/O71</f>
        <v>216.90322580645162</v>
      </c>
      <c r="V71" s="32">
        <f t="shared" ref="V71:V102" si="16">STANDARDIZE(U71,U$2,U$3)</f>
        <v>0.20300123846985077</v>
      </c>
      <c r="W71" s="67">
        <f t="shared" ref="W71:W102" si="17">T71/O71</f>
        <v>217.99999596774191</v>
      </c>
      <c r="X71" s="3">
        <f t="shared" ref="X71:X102" si="18">R71/P71</f>
        <v>2.2386801242727163E-2</v>
      </c>
      <c r="Y71" s="3">
        <f t="shared" ref="Y71:Y102" si="19">T71/P71</f>
        <v>2.2499999999999999E-2</v>
      </c>
    </row>
    <row r="72" spans="1:25" hidden="1" x14ac:dyDescent="0.2">
      <c r="A72">
        <v>1065</v>
      </c>
      <c r="B72" t="s">
        <v>12</v>
      </c>
      <c r="C72" s="122" t="s">
        <v>242</v>
      </c>
      <c r="D72" s="122" t="s">
        <v>247</v>
      </c>
      <c r="E72" s="1">
        <v>0.05</v>
      </c>
      <c r="F72" t="s">
        <v>28</v>
      </c>
      <c r="G72" s="5" t="s">
        <v>101</v>
      </c>
      <c r="H72">
        <v>10</v>
      </c>
      <c r="I72" t="s">
        <v>20</v>
      </c>
      <c r="J72" t="s">
        <v>28</v>
      </c>
      <c r="K72" t="s">
        <v>21</v>
      </c>
      <c r="L72" t="s">
        <v>24</v>
      </c>
      <c r="M72" t="s">
        <v>31</v>
      </c>
      <c r="N72" s="3">
        <v>2.2499999999999999E-2</v>
      </c>
      <c r="O72" s="65">
        <v>31</v>
      </c>
      <c r="P72" s="67">
        <v>296222.2</v>
      </c>
      <c r="Q72" s="67">
        <v>987407</v>
      </c>
      <c r="R72" s="66">
        <v>6843</v>
      </c>
      <c r="S72" s="32">
        <f t="shared" si="14"/>
        <v>0.54990371450687048</v>
      </c>
      <c r="T72" s="67">
        <v>6664.9994999999999</v>
      </c>
      <c r="U72" s="67">
        <f t="shared" si="15"/>
        <v>220.74193548387098</v>
      </c>
      <c r="V72" s="32">
        <f t="shared" si="16"/>
        <v>0.26972176707950646</v>
      </c>
      <c r="W72" s="67">
        <f t="shared" si="17"/>
        <v>214.99998387096772</v>
      </c>
      <c r="X72" s="3">
        <f t="shared" si="18"/>
        <v>2.3100901958057161E-2</v>
      </c>
      <c r="Y72" s="3">
        <f t="shared" si="19"/>
        <v>2.2499999999999999E-2</v>
      </c>
    </row>
    <row r="73" spans="1:25" hidden="1" x14ac:dyDescent="0.2">
      <c r="A73">
        <v>1066</v>
      </c>
      <c r="B73" t="s">
        <v>12</v>
      </c>
      <c r="C73" s="122" t="s">
        <v>242</v>
      </c>
      <c r="D73" s="122" t="s">
        <v>249</v>
      </c>
      <c r="E73" s="1">
        <v>0.05</v>
      </c>
      <c r="F73" t="s">
        <v>28</v>
      </c>
      <c r="G73" s="5" t="s">
        <v>101</v>
      </c>
      <c r="H73">
        <v>10</v>
      </c>
      <c r="I73" t="s">
        <v>20</v>
      </c>
      <c r="J73" t="s">
        <v>28</v>
      </c>
      <c r="K73" t="s">
        <v>21</v>
      </c>
      <c r="L73" t="s">
        <v>24</v>
      </c>
      <c r="M73" t="s">
        <v>31</v>
      </c>
      <c r="N73" s="3">
        <v>2.2499999999999999E-2</v>
      </c>
      <c r="O73" s="65">
        <v>31</v>
      </c>
      <c r="P73" s="67">
        <v>271422.2</v>
      </c>
      <c r="Q73" s="67">
        <v>969365</v>
      </c>
      <c r="R73" s="66">
        <v>6311</v>
      </c>
      <c r="S73" s="32">
        <f t="shared" si="14"/>
        <v>0.22730764101592532</v>
      </c>
      <c r="T73" s="67">
        <v>6106.9994999999999</v>
      </c>
      <c r="U73" s="67">
        <f t="shared" si="15"/>
        <v>203.58064516129033</v>
      </c>
      <c r="V73" s="32">
        <f t="shared" si="16"/>
        <v>-2.8558243175424443E-2</v>
      </c>
      <c r="W73" s="67">
        <f t="shared" si="17"/>
        <v>196.99998387096772</v>
      </c>
      <c r="X73" s="3">
        <f t="shared" si="18"/>
        <v>2.3251598432257936E-2</v>
      </c>
      <c r="Y73" s="3">
        <f t="shared" si="19"/>
        <v>2.2499999999999999E-2</v>
      </c>
    </row>
    <row r="74" spans="1:25" hidden="1" x14ac:dyDescent="0.2">
      <c r="A74">
        <v>1067</v>
      </c>
      <c r="B74" t="s">
        <v>12</v>
      </c>
      <c r="C74" s="122" t="s">
        <v>242</v>
      </c>
      <c r="D74" s="122" t="s">
        <v>251</v>
      </c>
      <c r="E74" s="1">
        <v>0.05</v>
      </c>
      <c r="F74" t="s">
        <v>28</v>
      </c>
      <c r="G74" s="5" t="s">
        <v>101</v>
      </c>
      <c r="H74">
        <v>10</v>
      </c>
      <c r="I74" t="s">
        <v>20</v>
      </c>
      <c r="J74" t="s">
        <v>28</v>
      </c>
      <c r="K74" t="s">
        <v>21</v>
      </c>
      <c r="L74" t="s">
        <v>24</v>
      </c>
      <c r="M74" t="s">
        <v>31</v>
      </c>
      <c r="N74" s="3">
        <v>2.2499999999999999E-2</v>
      </c>
      <c r="O74" s="65">
        <v>31</v>
      </c>
      <c r="P74" s="67">
        <v>263155.55</v>
      </c>
      <c r="Q74" s="67">
        <v>809709</v>
      </c>
      <c r="R74" s="66">
        <v>6030</v>
      </c>
      <c r="S74" s="32">
        <f t="shared" si="14"/>
        <v>5.6913850318640366E-2</v>
      </c>
      <c r="T74" s="67">
        <v>5920.9998749999995</v>
      </c>
      <c r="U74" s="67">
        <f t="shared" si="15"/>
        <v>194.51612903225808</v>
      </c>
      <c r="V74" s="32">
        <f t="shared" si="16"/>
        <v>-0.18610839896797254</v>
      </c>
      <c r="W74" s="67">
        <f t="shared" si="17"/>
        <v>190.99999596774191</v>
      </c>
      <c r="X74" s="3">
        <f t="shared" si="18"/>
        <v>2.2914204165559116E-2</v>
      </c>
      <c r="Y74" s="3">
        <f t="shared" si="19"/>
        <v>2.2499999999999999E-2</v>
      </c>
    </row>
    <row r="75" spans="1:25" hidden="1" x14ac:dyDescent="0.2">
      <c r="A75">
        <v>1068</v>
      </c>
      <c r="B75" t="s">
        <v>12</v>
      </c>
      <c r="C75" s="122" t="s">
        <v>242</v>
      </c>
      <c r="D75" s="122" t="s">
        <v>243</v>
      </c>
      <c r="E75" s="1">
        <v>0.05</v>
      </c>
      <c r="F75" t="s">
        <v>28</v>
      </c>
      <c r="G75" s="5" t="s">
        <v>101</v>
      </c>
      <c r="H75">
        <v>10</v>
      </c>
      <c r="I75" t="s">
        <v>20</v>
      </c>
      <c r="J75" t="s">
        <v>28</v>
      </c>
      <c r="K75" t="s">
        <v>21</v>
      </c>
      <c r="L75" t="s">
        <v>24</v>
      </c>
      <c r="M75" t="s">
        <v>31</v>
      </c>
      <c r="N75" s="3">
        <v>2.2499999999999999E-2</v>
      </c>
      <c r="O75" s="65">
        <v>31</v>
      </c>
      <c r="P75" s="67">
        <v>311377.8</v>
      </c>
      <c r="Q75" s="67">
        <v>768834</v>
      </c>
      <c r="R75" s="66">
        <v>6948</v>
      </c>
      <c r="S75" s="32">
        <f t="shared" si="14"/>
        <v>0.6135739921695571</v>
      </c>
      <c r="T75" s="67">
        <v>7006.0004999999992</v>
      </c>
      <c r="U75" s="67">
        <f t="shared" si="15"/>
        <v>224.12903225806451</v>
      </c>
      <c r="V75" s="32">
        <f t="shared" si="16"/>
        <v>0.32859282173508475</v>
      </c>
      <c r="W75" s="67">
        <f t="shared" si="17"/>
        <v>226.00001612903222</v>
      </c>
      <c r="X75" s="3">
        <f t="shared" si="18"/>
        <v>2.2313729495166322E-2</v>
      </c>
      <c r="Y75" s="3">
        <f t="shared" si="19"/>
        <v>2.2499999999999999E-2</v>
      </c>
    </row>
    <row r="76" spans="1:25" hidden="1" x14ac:dyDescent="0.2">
      <c r="A76">
        <v>2069</v>
      </c>
      <c r="B76" t="s">
        <v>25</v>
      </c>
      <c r="C76" s="122" t="s">
        <v>241</v>
      </c>
      <c r="D76" s="122" t="s">
        <v>239</v>
      </c>
      <c r="E76" s="1">
        <v>0.05</v>
      </c>
      <c r="F76" t="s">
        <v>28</v>
      </c>
      <c r="G76" t="s">
        <v>101</v>
      </c>
      <c r="H76">
        <v>10</v>
      </c>
      <c r="I76" t="s">
        <v>20</v>
      </c>
      <c r="J76" t="s">
        <v>28</v>
      </c>
      <c r="K76" t="s">
        <v>22</v>
      </c>
      <c r="L76" t="s">
        <v>24</v>
      </c>
      <c r="M76" t="s">
        <v>31</v>
      </c>
      <c r="N76" s="3">
        <v>0.02</v>
      </c>
      <c r="O76" s="65">
        <v>5</v>
      </c>
      <c r="P76" s="67">
        <v>28250</v>
      </c>
      <c r="Q76" s="67">
        <v>72436</v>
      </c>
      <c r="R76" s="66">
        <v>563</v>
      </c>
      <c r="S76" s="32">
        <f t="shared" si="14"/>
        <v>-3.2581852733185728</v>
      </c>
      <c r="T76" s="67">
        <v>565</v>
      </c>
      <c r="U76" s="67">
        <f t="shared" si="15"/>
        <v>112.6</v>
      </c>
      <c r="V76" s="32">
        <f t="shared" si="16"/>
        <v>-1.6098908388953632</v>
      </c>
      <c r="W76" s="67">
        <f t="shared" si="17"/>
        <v>113</v>
      </c>
      <c r="X76" s="3">
        <f t="shared" si="18"/>
        <v>1.9929203539823009E-2</v>
      </c>
      <c r="Y76" s="3">
        <f t="shared" si="19"/>
        <v>0.02</v>
      </c>
    </row>
    <row r="77" spans="1:25" hidden="1" x14ac:dyDescent="0.2">
      <c r="A77">
        <v>2070</v>
      </c>
      <c r="B77" t="s">
        <v>25</v>
      </c>
      <c r="C77" s="122" t="s">
        <v>241</v>
      </c>
      <c r="D77" s="122" t="s">
        <v>245</v>
      </c>
      <c r="E77" s="1">
        <v>0.05</v>
      </c>
      <c r="F77" t="s">
        <v>28</v>
      </c>
      <c r="G77" t="s">
        <v>101</v>
      </c>
      <c r="H77">
        <v>10</v>
      </c>
      <c r="I77" t="s">
        <v>20</v>
      </c>
      <c r="J77" t="s">
        <v>28</v>
      </c>
      <c r="K77" t="s">
        <v>22</v>
      </c>
      <c r="L77" t="s">
        <v>24</v>
      </c>
      <c r="M77" t="s">
        <v>31</v>
      </c>
      <c r="N77" s="3">
        <v>0.02</v>
      </c>
      <c r="O77" s="65">
        <v>5</v>
      </c>
      <c r="P77" s="67">
        <v>27250</v>
      </c>
      <c r="Q77" s="67">
        <v>90833</v>
      </c>
      <c r="R77" s="66">
        <v>560</v>
      </c>
      <c r="S77" s="32">
        <f t="shared" si="14"/>
        <v>-3.260004424108935</v>
      </c>
      <c r="T77" s="67">
        <v>545</v>
      </c>
      <c r="U77" s="67">
        <f t="shared" si="15"/>
        <v>112</v>
      </c>
      <c r="V77" s="32">
        <f t="shared" si="16"/>
        <v>-1.6203194257200657</v>
      </c>
      <c r="W77" s="67">
        <f t="shared" si="17"/>
        <v>109</v>
      </c>
      <c r="X77" s="3">
        <f t="shared" si="18"/>
        <v>2.0550458715596329E-2</v>
      </c>
      <c r="Y77" s="3">
        <f t="shared" si="19"/>
        <v>0.02</v>
      </c>
    </row>
    <row r="78" spans="1:25" hidden="1" x14ac:dyDescent="0.2">
      <c r="A78">
        <v>2071</v>
      </c>
      <c r="B78" t="s">
        <v>25</v>
      </c>
      <c r="C78" s="122" t="s">
        <v>241</v>
      </c>
      <c r="D78" s="122" t="s">
        <v>241</v>
      </c>
      <c r="E78" s="1">
        <v>0.05</v>
      </c>
      <c r="F78" t="s">
        <v>28</v>
      </c>
      <c r="G78" t="s">
        <v>101</v>
      </c>
      <c r="H78">
        <v>10</v>
      </c>
      <c r="I78" t="s">
        <v>20</v>
      </c>
      <c r="J78" t="s">
        <v>28</v>
      </c>
      <c r="K78" t="s">
        <v>22</v>
      </c>
      <c r="L78" t="s">
        <v>24</v>
      </c>
      <c r="M78" t="s">
        <v>31</v>
      </c>
      <c r="N78" s="3">
        <v>0.02</v>
      </c>
      <c r="O78" s="65">
        <v>5</v>
      </c>
      <c r="P78" s="67">
        <v>27500</v>
      </c>
      <c r="Q78" s="67">
        <v>85938</v>
      </c>
      <c r="R78" s="66">
        <v>561</v>
      </c>
      <c r="S78" s="32">
        <f t="shared" si="14"/>
        <v>-3.2593980405121479</v>
      </c>
      <c r="T78" s="67">
        <v>550</v>
      </c>
      <c r="U78" s="67">
        <f t="shared" si="15"/>
        <v>112.2</v>
      </c>
      <c r="V78" s="32">
        <f t="shared" si="16"/>
        <v>-1.6168432301118314</v>
      </c>
      <c r="W78" s="67">
        <f t="shared" si="17"/>
        <v>110</v>
      </c>
      <c r="X78" s="3">
        <f t="shared" si="18"/>
        <v>2.0400000000000001E-2</v>
      </c>
      <c r="Y78" s="3">
        <f t="shared" si="19"/>
        <v>0.02</v>
      </c>
    </row>
    <row r="79" spans="1:25" hidden="1" x14ac:dyDescent="0.2">
      <c r="A79">
        <v>2072</v>
      </c>
      <c r="B79" t="s">
        <v>25</v>
      </c>
      <c r="C79" s="122" t="s">
        <v>241</v>
      </c>
      <c r="D79" s="122">
        <v>10</v>
      </c>
      <c r="E79" s="1">
        <v>0.05</v>
      </c>
      <c r="F79" t="s">
        <v>28</v>
      </c>
      <c r="G79" t="s">
        <v>101</v>
      </c>
      <c r="H79">
        <v>10</v>
      </c>
      <c r="I79" t="s">
        <v>20</v>
      </c>
      <c r="J79" t="s">
        <v>28</v>
      </c>
      <c r="K79" t="s">
        <v>22</v>
      </c>
      <c r="L79" t="s">
        <v>24</v>
      </c>
      <c r="M79" t="s">
        <v>31</v>
      </c>
      <c r="N79" s="3">
        <v>0.02</v>
      </c>
      <c r="O79" s="65">
        <v>5</v>
      </c>
      <c r="P79" s="67">
        <v>35500</v>
      </c>
      <c r="Q79" s="67">
        <v>95946</v>
      </c>
      <c r="R79" s="66">
        <v>712</v>
      </c>
      <c r="S79" s="32">
        <f t="shared" si="14"/>
        <v>-3.1678341173972364</v>
      </c>
      <c r="T79" s="67">
        <v>710</v>
      </c>
      <c r="U79" s="67">
        <f t="shared" si="15"/>
        <v>142.4</v>
      </c>
      <c r="V79" s="32">
        <f t="shared" si="16"/>
        <v>-1.0919376932684737</v>
      </c>
      <c r="W79" s="67">
        <f t="shared" si="17"/>
        <v>142</v>
      </c>
      <c r="X79" s="3">
        <f t="shared" si="18"/>
        <v>2.0056338028169016E-2</v>
      </c>
      <c r="Y79" s="3">
        <f t="shared" si="19"/>
        <v>0.02</v>
      </c>
    </row>
    <row r="80" spans="1:25" hidden="1" x14ac:dyDescent="0.2">
      <c r="A80">
        <v>1073</v>
      </c>
      <c r="B80" t="s">
        <v>25</v>
      </c>
      <c r="C80" s="122" t="s">
        <v>241</v>
      </c>
      <c r="D80" s="122" t="s">
        <v>242</v>
      </c>
      <c r="E80" s="1">
        <v>0.25</v>
      </c>
      <c r="F80" t="s">
        <v>28</v>
      </c>
      <c r="G80" t="s">
        <v>101</v>
      </c>
      <c r="H80">
        <v>5</v>
      </c>
      <c r="I80" t="s">
        <v>20</v>
      </c>
      <c r="J80" t="s">
        <v>28</v>
      </c>
      <c r="K80" t="s">
        <v>22</v>
      </c>
      <c r="L80" t="s">
        <v>24</v>
      </c>
      <c r="M80" t="s">
        <v>31</v>
      </c>
      <c r="N80" s="3">
        <v>1.7500000000000002E-2</v>
      </c>
      <c r="O80" s="65">
        <v>31</v>
      </c>
      <c r="P80" s="67">
        <v>256857.25</v>
      </c>
      <c r="Q80" s="67">
        <v>348281</v>
      </c>
      <c r="R80" s="66">
        <v>4622</v>
      </c>
      <c r="S80" s="32">
        <f t="shared" si="14"/>
        <v>-0.79687425395814693</v>
      </c>
      <c r="T80" s="67">
        <v>4495.0018750000008</v>
      </c>
      <c r="U80" s="67">
        <f t="shared" si="15"/>
        <v>149.09677419354838</v>
      </c>
      <c r="V80" s="32">
        <f t="shared" si="16"/>
        <v>-0.97554120806373001</v>
      </c>
      <c r="W80" s="67">
        <f t="shared" si="17"/>
        <v>145.00006048387098</v>
      </c>
      <c r="X80" s="3">
        <f t="shared" si="18"/>
        <v>1.7994430758719093E-2</v>
      </c>
      <c r="Y80" s="3">
        <f t="shared" si="19"/>
        <v>1.7500000000000002E-2</v>
      </c>
    </row>
    <row r="81" spans="1:25" hidden="1" x14ac:dyDescent="0.2">
      <c r="A81">
        <v>1074</v>
      </c>
      <c r="B81" t="s">
        <v>25</v>
      </c>
      <c r="C81" s="122" t="s">
        <v>241</v>
      </c>
      <c r="D81" s="122" t="s">
        <v>238</v>
      </c>
      <c r="E81" s="1">
        <v>0.25</v>
      </c>
      <c r="F81" t="s">
        <v>28</v>
      </c>
      <c r="G81" t="s">
        <v>101</v>
      </c>
      <c r="H81">
        <v>5</v>
      </c>
      <c r="I81" t="s">
        <v>20</v>
      </c>
      <c r="J81" t="s">
        <v>28</v>
      </c>
      <c r="K81" t="s">
        <v>22</v>
      </c>
      <c r="L81" t="s">
        <v>24</v>
      </c>
      <c r="M81" t="s">
        <v>31</v>
      </c>
      <c r="N81" s="3">
        <v>1.7500000000000002E-2</v>
      </c>
      <c r="O81" s="65">
        <v>31</v>
      </c>
      <c r="P81" s="67">
        <v>210800</v>
      </c>
      <c r="Q81" s="67">
        <v>219013</v>
      </c>
      <c r="R81" s="66">
        <v>3683</v>
      </c>
      <c r="S81" s="32">
        <f t="shared" si="14"/>
        <v>-1.3662684513416008</v>
      </c>
      <c r="T81" s="67">
        <v>3689.0000000000005</v>
      </c>
      <c r="U81" s="67">
        <f t="shared" si="15"/>
        <v>118.80645161290323</v>
      </c>
      <c r="V81" s="32">
        <f t="shared" si="16"/>
        <v>-1.5020166396979031</v>
      </c>
      <c r="W81" s="67">
        <f t="shared" si="17"/>
        <v>119.00000000000001</v>
      </c>
      <c r="X81" s="3">
        <f t="shared" si="18"/>
        <v>1.7471537001897533E-2</v>
      </c>
      <c r="Y81" s="3">
        <f t="shared" si="19"/>
        <v>1.7500000000000002E-2</v>
      </c>
    </row>
    <row r="82" spans="1:25" hidden="1" x14ac:dyDescent="0.2">
      <c r="A82">
        <v>1075</v>
      </c>
      <c r="B82" t="s">
        <v>25</v>
      </c>
      <c r="C82" s="122" t="s">
        <v>241</v>
      </c>
      <c r="D82" s="122" t="s">
        <v>247</v>
      </c>
      <c r="E82" s="1">
        <v>0.25</v>
      </c>
      <c r="F82" t="s">
        <v>28</v>
      </c>
      <c r="G82" t="s">
        <v>101</v>
      </c>
      <c r="H82">
        <v>5</v>
      </c>
      <c r="I82" t="s">
        <v>20</v>
      </c>
      <c r="J82" t="s">
        <v>28</v>
      </c>
      <c r="K82" t="s">
        <v>22</v>
      </c>
      <c r="L82" t="s">
        <v>24</v>
      </c>
      <c r="M82" t="s">
        <v>31</v>
      </c>
      <c r="N82" s="3">
        <v>1.7500000000000002E-2</v>
      </c>
      <c r="O82" s="65">
        <v>31</v>
      </c>
      <c r="P82" s="67">
        <v>262171.5</v>
      </c>
      <c r="Q82" s="67">
        <v>367960</v>
      </c>
      <c r="R82" s="66">
        <v>4733</v>
      </c>
      <c r="S82" s="32">
        <f t="shared" si="14"/>
        <v>-0.72956567471473543</v>
      </c>
      <c r="T82" s="67">
        <v>4588.0012500000003</v>
      </c>
      <c r="U82" s="67">
        <f t="shared" si="15"/>
        <v>152.67741935483872</v>
      </c>
      <c r="V82" s="32">
        <f t="shared" si="16"/>
        <v>-0.91330609314211819</v>
      </c>
      <c r="W82" s="67">
        <f t="shared" si="17"/>
        <v>148.00004032258065</v>
      </c>
      <c r="X82" s="3">
        <f t="shared" si="18"/>
        <v>1.8053068315968746E-2</v>
      </c>
      <c r="Y82" s="3">
        <f t="shared" si="19"/>
        <v>1.7500000000000002E-2</v>
      </c>
    </row>
    <row r="83" spans="1:25" hidden="1" x14ac:dyDescent="0.2">
      <c r="A83">
        <v>1076</v>
      </c>
      <c r="B83" t="s">
        <v>25</v>
      </c>
      <c r="C83" s="122" t="s">
        <v>241</v>
      </c>
      <c r="D83" s="122" t="s">
        <v>249</v>
      </c>
      <c r="E83" s="1">
        <v>0.25</v>
      </c>
      <c r="F83" t="s">
        <v>28</v>
      </c>
      <c r="G83" t="s">
        <v>101</v>
      </c>
      <c r="H83">
        <v>5</v>
      </c>
      <c r="I83" t="s">
        <v>20</v>
      </c>
      <c r="J83" t="s">
        <v>28</v>
      </c>
      <c r="K83" t="s">
        <v>22</v>
      </c>
      <c r="L83" t="s">
        <v>24</v>
      </c>
      <c r="M83" t="s">
        <v>31</v>
      </c>
      <c r="N83" s="3">
        <v>1.7500000000000002E-2</v>
      </c>
      <c r="O83" s="65">
        <v>31</v>
      </c>
      <c r="P83" s="67">
        <v>248000</v>
      </c>
      <c r="Q83" s="67">
        <v>354286</v>
      </c>
      <c r="R83" s="66">
        <v>4485</v>
      </c>
      <c r="S83" s="32">
        <f t="shared" si="14"/>
        <v>-0.87994880671803322</v>
      </c>
      <c r="T83" s="67">
        <v>4340</v>
      </c>
      <c r="U83" s="67">
        <f t="shared" si="15"/>
        <v>144.67741935483872</v>
      </c>
      <c r="V83" s="32">
        <f t="shared" si="16"/>
        <v>-1.0523539174714847</v>
      </c>
      <c r="W83" s="67">
        <f t="shared" si="17"/>
        <v>140</v>
      </c>
      <c r="X83" s="3">
        <f t="shared" si="18"/>
        <v>1.8084677419354839E-2</v>
      </c>
      <c r="Y83" s="3">
        <f t="shared" si="19"/>
        <v>1.7500000000000002E-2</v>
      </c>
    </row>
    <row r="84" spans="1:25" hidden="1" x14ac:dyDescent="0.2">
      <c r="A84">
        <v>1077</v>
      </c>
      <c r="B84" t="s">
        <v>25</v>
      </c>
      <c r="C84" s="122" t="s">
        <v>241</v>
      </c>
      <c r="D84" s="122" t="s">
        <v>251</v>
      </c>
      <c r="E84" s="1">
        <v>0.25</v>
      </c>
      <c r="F84" t="s">
        <v>28</v>
      </c>
      <c r="G84" t="s">
        <v>101</v>
      </c>
      <c r="H84">
        <v>5</v>
      </c>
      <c r="I84" t="s">
        <v>20</v>
      </c>
      <c r="J84" t="s">
        <v>28</v>
      </c>
      <c r="K84" t="s">
        <v>22</v>
      </c>
      <c r="L84" t="s">
        <v>24</v>
      </c>
      <c r="M84" t="s">
        <v>31</v>
      </c>
      <c r="N84" s="3">
        <v>1.7500000000000002E-2</v>
      </c>
      <c r="O84" s="65">
        <v>31</v>
      </c>
      <c r="P84" s="67">
        <v>203714.25</v>
      </c>
      <c r="Q84" s="67">
        <v>211651</v>
      </c>
      <c r="R84" s="66">
        <v>3559</v>
      </c>
      <c r="S84" s="32">
        <f t="shared" si="14"/>
        <v>-1.4414600173432497</v>
      </c>
      <c r="T84" s="67">
        <v>3564.9993750000003</v>
      </c>
      <c r="U84" s="67">
        <f t="shared" si="15"/>
        <v>114.80645161290323</v>
      </c>
      <c r="V84" s="32">
        <f t="shared" si="16"/>
        <v>-1.5715405518625862</v>
      </c>
      <c r="W84" s="67">
        <f t="shared" si="17"/>
        <v>114.99997983870969</v>
      </c>
      <c r="X84" s="3">
        <f t="shared" si="18"/>
        <v>1.7470550047431636E-2</v>
      </c>
      <c r="Y84" s="3">
        <f t="shared" si="19"/>
        <v>1.7500000000000002E-2</v>
      </c>
    </row>
    <row r="85" spans="1:25" hidden="1" x14ac:dyDescent="0.2">
      <c r="A85">
        <v>1078</v>
      </c>
      <c r="B85" t="s">
        <v>25</v>
      </c>
      <c r="C85" s="122" t="s">
        <v>241</v>
      </c>
      <c r="D85" s="122" t="s">
        <v>243</v>
      </c>
      <c r="E85" s="1">
        <v>0.25</v>
      </c>
      <c r="F85" t="s">
        <v>28</v>
      </c>
      <c r="G85" t="s">
        <v>101</v>
      </c>
      <c r="H85">
        <v>5</v>
      </c>
      <c r="I85" t="s">
        <v>20</v>
      </c>
      <c r="J85" t="s">
        <v>28</v>
      </c>
      <c r="K85" t="s">
        <v>22</v>
      </c>
      <c r="L85" t="s">
        <v>24</v>
      </c>
      <c r="M85" t="s">
        <v>31</v>
      </c>
      <c r="N85" s="3">
        <v>1.7500000000000002E-2</v>
      </c>
      <c r="O85" s="65">
        <v>31</v>
      </c>
      <c r="P85" s="67">
        <v>196628.5</v>
      </c>
      <c r="Q85" s="67">
        <v>238338</v>
      </c>
      <c r="R85" s="66">
        <v>3498</v>
      </c>
      <c r="S85" s="32">
        <f t="shared" si="14"/>
        <v>-1.4784494167472868</v>
      </c>
      <c r="T85" s="67">
        <v>3440.9987500000002</v>
      </c>
      <c r="U85" s="67">
        <f t="shared" si="15"/>
        <v>112.83870967741936</v>
      </c>
      <c r="V85" s="32">
        <f t="shared" si="16"/>
        <v>-1.6057418312339224</v>
      </c>
      <c r="W85" s="67">
        <f t="shared" si="17"/>
        <v>110.99995967741935</v>
      </c>
      <c r="X85" s="3">
        <f t="shared" si="18"/>
        <v>1.7789893123326475E-2</v>
      </c>
      <c r="Y85" s="3">
        <f t="shared" si="19"/>
        <v>1.7500000000000002E-2</v>
      </c>
    </row>
    <row r="86" spans="1:25" hidden="1" x14ac:dyDescent="0.2">
      <c r="A86">
        <v>2079</v>
      </c>
      <c r="B86" t="s">
        <v>12</v>
      </c>
      <c r="C86" s="122" t="s">
        <v>251</v>
      </c>
      <c r="D86" s="122" t="s">
        <v>242</v>
      </c>
      <c r="E86" s="1">
        <v>0.25</v>
      </c>
      <c r="F86" t="s">
        <v>28</v>
      </c>
      <c r="G86" t="s">
        <v>101</v>
      </c>
      <c r="H86">
        <v>3</v>
      </c>
      <c r="I86" t="s">
        <v>19</v>
      </c>
      <c r="J86" t="s">
        <v>28</v>
      </c>
      <c r="K86" t="s">
        <v>22</v>
      </c>
      <c r="L86" t="s">
        <v>24</v>
      </c>
      <c r="M86" t="s">
        <v>42</v>
      </c>
      <c r="N86" s="3">
        <v>0.06</v>
      </c>
      <c r="O86" s="65">
        <v>20</v>
      </c>
      <c r="P86" s="67">
        <v>83666.75</v>
      </c>
      <c r="Q86" s="67">
        <v>128225</v>
      </c>
      <c r="R86" s="66">
        <v>4928</v>
      </c>
      <c r="S86" s="32">
        <f t="shared" si="14"/>
        <v>-0.61132087334117469</v>
      </c>
      <c r="T86" s="67">
        <v>5020.0050000000001</v>
      </c>
      <c r="U86" s="67">
        <f t="shared" si="15"/>
        <v>246.4</v>
      </c>
      <c r="V86" s="32">
        <f t="shared" si="16"/>
        <v>0.71568402301328859</v>
      </c>
      <c r="W86" s="67">
        <f t="shared" si="17"/>
        <v>251.00024999999999</v>
      </c>
      <c r="X86" s="3">
        <f t="shared" si="18"/>
        <v>5.8900339740697472E-2</v>
      </c>
      <c r="Y86" s="3">
        <f t="shared" si="19"/>
        <v>6.0000000000000005E-2</v>
      </c>
    </row>
    <row r="87" spans="1:25" hidden="1" x14ac:dyDescent="0.2">
      <c r="A87">
        <v>2080</v>
      </c>
      <c r="B87" t="s">
        <v>12</v>
      </c>
      <c r="C87" s="122" t="s">
        <v>251</v>
      </c>
      <c r="D87" s="122" t="s">
        <v>245</v>
      </c>
      <c r="E87" s="1">
        <v>0.25</v>
      </c>
      <c r="F87" t="s">
        <v>28</v>
      </c>
      <c r="G87" t="s">
        <v>101</v>
      </c>
      <c r="H87">
        <v>3</v>
      </c>
      <c r="I87" t="s">
        <v>19</v>
      </c>
      <c r="J87" t="s">
        <v>28</v>
      </c>
      <c r="K87" t="s">
        <v>22</v>
      </c>
      <c r="L87" t="s">
        <v>24</v>
      </c>
      <c r="M87" t="s">
        <v>42</v>
      </c>
      <c r="N87" s="3">
        <v>6.5000000000000002E-2</v>
      </c>
      <c r="O87" s="65">
        <v>20</v>
      </c>
      <c r="P87" s="67">
        <v>77538.5</v>
      </c>
      <c r="Q87" s="67">
        <v>139709</v>
      </c>
      <c r="R87" s="66">
        <v>5057</v>
      </c>
      <c r="S87" s="32">
        <f t="shared" si="14"/>
        <v>-0.53309738935558837</v>
      </c>
      <c r="T87" s="67">
        <v>5040.0025000000005</v>
      </c>
      <c r="U87" s="67">
        <f t="shared" si="15"/>
        <v>252.85</v>
      </c>
      <c r="V87" s="32">
        <f t="shared" si="16"/>
        <v>0.82779133137883998</v>
      </c>
      <c r="W87" s="67">
        <f t="shared" si="17"/>
        <v>252.00012500000003</v>
      </c>
      <c r="X87" s="3">
        <f t="shared" si="18"/>
        <v>6.521921368094559E-2</v>
      </c>
      <c r="Y87" s="3">
        <f t="shared" si="19"/>
        <v>6.5000000000000002E-2</v>
      </c>
    </row>
    <row r="88" spans="1:25" hidden="1" x14ac:dyDescent="0.2">
      <c r="A88">
        <v>2081</v>
      </c>
      <c r="B88" t="s">
        <v>12</v>
      </c>
      <c r="C88" s="122" t="s">
        <v>251</v>
      </c>
      <c r="D88" s="122" t="s">
        <v>238</v>
      </c>
      <c r="E88" s="1">
        <v>0.25</v>
      </c>
      <c r="F88" t="s">
        <v>28</v>
      </c>
      <c r="G88" t="s">
        <v>101</v>
      </c>
      <c r="H88">
        <v>3</v>
      </c>
      <c r="I88" t="s">
        <v>19</v>
      </c>
      <c r="J88" t="s">
        <v>28</v>
      </c>
      <c r="K88" t="s">
        <v>22</v>
      </c>
      <c r="L88" t="s">
        <v>24</v>
      </c>
      <c r="M88" t="s">
        <v>42</v>
      </c>
      <c r="N88" s="3">
        <v>0.06</v>
      </c>
      <c r="O88" s="65">
        <v>20</v>
      </c>
      <c r="P88" s="67">
        <v>84666.75</v>
      </c>
      <c r="Q88" s="67">
        <v>141111</v>
      </c>
      <c r="R88" s="66">
        <v>5046</v>
      </c>
      <c r="S88" s="32">
        <f t="shared" si="14"/>
        <v>-0.53976760892025077</v>
      </c>
      <c r="T88" s="67">
        <v>5080.0050000000001</v>
      </c>
      <c r="U88" s="67">
        <f t="shared" si="15"/>
        <v>252.3</v>
      </c>
      <c r="V88" s="32">
        <f t="shared" si="16"/>
        <v>0.81823179345619634</v>
      </c>
      <c r="W88" s="67">
        <f t="shared" si="17"/>
        <v>254.00024999999999</v>
      </c>
      <c r="X88" s="3">
        <f t="shared" si="18"/>
        <v>5.9598366537040808E-2</v>
      </c>
      <c r="Y88" s="3">
        <f t="shared" si="19"/>
        <v>6.0000000000000005E-2</v>
      </c>
    </row>
    <row r="89" spans="1:25" hidden="1" x14ac:dyDescent="0.2">
      <c r="A89">
        <v>2082</v>
      </c>
      <c r="B89" t="s">
        <v>12</v>
      </c>
      <c r="C89" s="122" t="s">
        <v>251</v>
      </c>
      <c r="D89" s="122" t="s">
        <v>249</v>
      </c>
      <c r="E89" s="1">
        <v>0.25</v>
      </c>
      <c r="F89" t="s">
        <v>28</v>
      </c>
      <c r="G89" t="s">
        <v>101</v>
      </c>
      <c r="H89">
        <v>3</v>
      </c>
      <c r="I89" t="s">
        <v>19</v>
      </c>
      <c r="J89" t="s">
        <v>28</v>
      </c>
      <c r="K89" t="s">
        <v>22</v>
      </c>
      <c r="L89" t="s">
        <v>24</v>
      </c>
      <c r="M89" t="s">
        <v>42</v>
      </c>
      <c r="N89" s="3">
        <v>6.5000000000000002E-2</v>
      </c>
      <c r="O89" s="65">
        <v>20</v>
      </c>
      <c r="P89" s="67">
        <v>78461.5</v>
      </c>
      <c r="Q89" s="67">
        <v>121646</v>
      </c>
      <c r="R89" s="66">
        <v>5015</v>
      </c>
      <c r="S89" s="32">
        <f t="shared" si="14"/>
        <v>-0.558565500420663</v>
      </c>
      <c r="T89" s="67">
        <v>5099.9975000000004</v>
      </c>
      <c r="U89" s="67">
        <f t="shared" si="15"/>
        <v>250.75</v>
      </c>
      <c r="V89" s="32">
        <f t="shared" si="16"/>
        <v>0.79129127749238137</v>
      </c>
      <c r="W89" s="67">
        <f t="shared" si="17"/>
        <v>254.99987500000003</v>
      </c>
      <c r="X89" s="3">
        <f t="shared" si="18"/>
        <v>6.3916697998381372E-2</v>
      </c>
      <c r="Y89" s="3">
        <f t="shared" si="19"/>
        <v>6.5000000000000002E-2</v>
      </c>
    </row>
    <row r="90" spans="1:25" hidden="1" x14ac:dyDescent="0.2">
      <c r="A90">
        <v>1083</v>
      </c>
      <c r="B90" t="s">
        <v>12</v>
      </c>
      <c r="C90" s="122" t="s">
        <v>243</v>
      </c>
      <c r="D90" s="122" t="s">
        <v>242</v>
      </c>
      <c r="E90" s="1">
        <v>0.25</v>
      </c>
      <c r="F90" t="s">
        <v>28</v>
      </c>
      <c r="G90" t="s">
        <v>101</v>
      </c>
      <c r="H90">
        <v>3</v>
      </c>
      <c r="I90" t="s">
        <v>19</v>
      </c>
      <c r="J90" t="s">
        <v>28</v>
      </c>
      <c r="K90" t="s">
        <v>22</v>
      </c>
      <c r="L90" t="s">
        <v>24</v>
      </c>
      <c r="M90" t="s">
        <v>23</v>
      </c>
      <c r="N90" s="3">
        <v>6.5000000000000002E-2</v>
      </c>
      <c r="O90" s="65">
        <v>31</v>
      </c>
      <c r="P90" s="67">
        <v>114461.5</v>
      </c>
      <c r="Q90" s="67">
        <v>299246</v>
      </c>
      <c r="R90" s="66">
        <v>7750</v>
      </c>
      <c r="S90" s="32">
        <f t="shared" si="14"/>
        <v>1.0998936367931249</v>
      </c>
      <c r="T90" s="67">
        <v>7439.9975000000004</v>
      </c>
      <c r="U90" s="67">
        <f t="shared" si="15"/>
        <v>250</v>
      </c>
      <c r="V90" s="32">
        <f t="shared" si="16"/>
        <v>0.77825554396150332</v>
      </c>
      <c r="W90" s="67">
        <f t="shared" si="17"/>
        <v>239.99991935483871</v>
      </c>
      <c r="X90" s="3">
        <f t="shared" si="18"/>
        <v>6.7708356084797069E-2</v>
      </c>
      <c r="Y90" s="3">
        <f t="shared" si="19"/>
        <v>6.5000000000000002E-2</v>
      </c>
    </row>
    <row r="91" spans="1:25" hidden="1" x14ac:dyDescent="0.2">
      <c r="A91">
        <v>1084</v>
      </c>
      <c r="B91" t="s">
        <v>12</v>
      </c>
      <c r="C91" s="122" t="s">
        <v>243</v>
      </c>
      <c r="D91" s="122" t="s">
        <v>239</v>
      </c>
      <c r="E91" s="1">
        <v>0.25</v>
      </c>
      <c r="F91" t="s">
        <v>28</v>
      </c>
      <c r="G91" t="s">
        <v>101</v>
      </c>
      <c r="H91">
        <v>3</v>
      </c>
      <c r="I91" t="s">
        <v>19</v>
      </c>
      <c r="J91" t="s">
        <v>28</v>
      </c>
      <c r="K91" t="s">
        <v>22</v>
      </c>
      <c r="L91" t="s">
        <v>24</v>
      </c>
      <c r="M91" t="s">
        <v>259</v>
      </c>
      <c r="N91" s="3">
        <v>0.06</v>
      </c>
      <c r="O91" s="65">
        <v>31</v>
      </c>
      <c r="P91" s="67">
        <v>127616.75</v>
      </c>
      <c r="Q91" s="67">
        <v>278944</v>
      </c>
      <c r="R91" s="66">
        <v>7848</v>
      </c>
      <c r="S91" s="32">
        <f t="shared" si="14"/>
        <v>1.159319229278299</v>
      </c>
      <c r="T91" s="67">
        <v>7657.0050000000001</v>
      </c>
      <c r="U91" s="67">
        <f t="shared" si="15"/>
        <v>253.16129032258064</v>
      </c>
      <c r="V91" s="32">
        <f t="shared" si="16"/>
        <v>0.83320186164004317</v>
      </c>
      <c r="W91" s="67">
        <f t="shared" si="17"/>
        <v>247.00016129032258</v>
      </c>
      <c r="X91" s="3">
        <f t="shared" si="18"/>
        <v>6.1496629556856759E-2</v>
      </c>
      <c r="Y91" s="3">
        <f t="shared" si="19"/>
        <v>0.06</v>
      </c>
    </row>
    <row r="92" spans="1:25" hidden="1" x14ac:dyDescent="0.2">
      <c r="A92">
        <v>1085</v>
      </c>
      <c r="B92" t="s">
        <v>12</v>
      </c>
      <c r="C92" s="122" t="s">
        <v>243</v>
      </c>
      <c r="D92" s="122" t="s">
        <v>245</v>
      </c>
      <c r="E92" s="1">
        <v>0.25</v>
      </c>
      <c r="F92" t="s">
        <v>28</v>
      </c>
      <c r="G92" t="s">
        <v>101</v>
      </c>
      <c r="H92">
        <v>3</v>
      </c>
      <c r="I92" t="s">
        <v>19</v>
      </c>
      <c r="J92" t="s">
        <v>28</v>
      </c>
      <c r="K92" t="s">
        <v>22</v>
      </c>
      <c r="L92" t="s">
        <v>24</v>
      </c>
      <c r="M92" t="s">
        <v>259</v>
      </c>
      <c r="N92" s="3">
        <v>6.5000000000000002E-2</v>
      </c>
      <c r="O92" s="65">
        <v>31</v>
      </c>
      <c r="P92" s="67">
        <v>116846.25</v>
      </c>
      <c r="Q92" s="67">
        <v>268612</v>
      </c>
      <c r="R92" s="66">
        <v>7823</v>
      </c>
      <c r="S92" s="32">
        <f t="shared" si="14"/>
        <v>1.1441596393586118</v>
      </c>
      <c r="T92" s="67">
        <v>7595.0062500000004</v>
      </c>
      <c r="U92" s="67">
        <f t="shared" si="15"/>
        <v>252.35483870967741</v>
      </c>
      <c r="V92" s="32">
        <f t="shared" si="16"/>
        <v>0.81918494386490526</v>
      </c>
      <c r="W92" s="67">
        <f t="shared" si="17"/>
        <v>245.00020161290323</v>
      </c>
      <c r="X92" s="3">
        <f t="shared" si="18"/>
        <v>6.6951228644479388E-2</v>
      </c>
      <c r="Y92" s="3">
        <f t="shared" si="19"/>
        <v>6.5000000000000002E-2</v>
      </c>
    </row>
    <row r="93" spans="1:25" hidden="1" x14ac:dyDescent="0.2">
      <c r="A93">
        <v>1086</v>
      </c>
      <c r="B93" t="s">
        <v>12</v>
      </c>
      <c r="C93" s="122" t="s">
        <v>243</v>
      </c>
      <c r="D93" s="122" t="s">
        <v>238</v>
      </c>
      <c r="E93" s="1">
        <v>0.25</v>
      </c>
      <c r="F93" t="s">
        <v>28</v>
      </c>
      <c r="G93" t="s">
        <v>101</v>
      </c>
      <c r="H93">
        <v>3</v>
      </c>
      <c r="I93" t="s">
        <v>19</v>
      </c>
      <c r="J93" t="s">
        <v>28</v>
      </c>
      <c r="K93" t="s">
        <v>22</v>
      </c>
      <c r="L93" t="s">
        <v>24</v>
      </c>
      <c r="M93" t="s">
        <v>259</v>
      </c>
      <c r="N93" s="3">
        <v>0.06</v>
      </c>
      <c r="O93" s="65">
        <v>31</v>
      </c>
      <c r="P93" s="67">
        <v>122966.75</v>
      </c>
      <c r="Q93" s="67">
        <v>264445</v>
      </c>
      <c r="R93" s="66">
        <v>7550</v>
      </c>
      <c r="S93" s="32">
        <f t="shared" si="14"/>
        <v>0.97861691743562662</v>
      </c>
      <c r="T93" s="67">
        <v>7378.0050000000001</v>
      </c>
      <c r="U93" s="67">
        <f t="shared" si="15"/>
        <v>243.54838709677421</v>
      </c>
      <c r="V93" s="32">
        <f t="shared" si="16"/>
        <v>0.66612020176040165</v>
      </c>
      <c r="W93" s="67">
        <f t="shared" si="17"/>
        <v>238.00016129032258</v>
      </c>
      <c r="X93" s="3">
        <f t="shared" si="18"/>
        <v>6.1398711440287718E-2</v>
      </c>
      <c r="Y93" s="3">
        <f t="shared" si="19"/>
        <v>0.06</v>
      </c>
    </row>
    <row r="94" spans="1:25" hidden="1" x14ac:dyDescent="0.2">
      <c r="A94">
        <v>1087</v>
      </c>
      <c r="B94" t="s">
        <v>12</v>
      </c>
      <c r="C94" s="122" t="s">
        <v>243</v>
      </c>
      <c r="D94" s="122" t="s">
        <v>247</v>
      </c>
      <c r="E94" s="1">
        <v>0.25</v>
      </c>
      <c r="F94" t="s">
        <v>28</v>
      </c>
      <c r="G94" t="s">
        <v>101</v>
      </c>
      <c r="H94">
        <v>3</v>
      </c>
      <c r="I94" t="s">
        <v>19</v>
      </c>
      <c r="J94" t="s">
        <v>28</v>
      </c>
      <c r="K94" t="s">
        <v>22</v>
      </c>
      <c r="L94" t="s">
        <v>24</v>
      </c>
      <c r="M94" t="s">
        <v>259</v>
      </c>
      <c r="N94" s="3">
        <v>6.5000000000000002E-2</v>
      </c>
      <c r="O94" s="65">
        <v>31</v>
      </c>
      <c r="P94" s="67">
        <v>113507.75</v>
      </c>
      <c r="Q94" s="67">
        <v>236474</v>
      </c>
      <c r="R94" s="66">
        <v>7526</v>
      </c>
      <c r="S94" s="32">
        <f t="shared" si="14"/>
        <v>0.96406371111272682</v>
      </c>
      <c r="T94" s="67">
        <v>7378.0037499999999</v>
      </c>
      <c r="U94" s="67">
        <f t="shared" si="15"/>
        <v>242.7741935483871</v>
      </c>
      <c r="V94" s="32">
        <f t="shared" si="16"/>
        <v>0.65266396069626931</v>
      </c>
      <c r="W94" s="67">
        <f t="shared" si="17"/>
        <v>238.00012096774194</v>
      </c>
      <c r="X94" s="3">
        <f t="shared" si="18"/>
        <v>6.6303842689155582E-2</v>
      </c>
      <c r="Y94" s="3">
        <f t="shared" si="19"/>
        <v>6.5000000000000002E-2</v>
      </c>
    </row>
    <row r="95" spans="1:25" hidden="1" x14ac:dyDescent="0.2">
      <c r="A95">
        <v>1088</v>
      </c>
      <c r="B95" t="s">
        <v>16</v>
      </c>
      <c r="C95" s="122" t="s">
        <v>251</v>
      </c>
      <c r="D95" s="122" t="s">
        <v>242</v>
      </c>
      <c r="E95" s="1">
        <v>1</v>
      </c>
      <c r="F95" t="s">
        <v>28</v>
      </c>
      <c r="G95" t="s">
        <v>101</v>
      </c>
      <c r="H95">
        <v>3</v>
      </c>
      <c r="I95" t="s">
        <v>19</v>
      </c>
      <c r="J95" t="s">
        <v>257</v>
      </c>
      <c r="K95" t="s">
        <v>22</v>
      </c>
      <c r="L95" t="s">
        <v>24</v>
      </c>
      <c r="M95" t="s">
        <v>259</v>
      </c>
      <c r="N95" s="3">
        <v>2.8000000000000001E-2</v>
      </c>
      <c r="O95" s="65">
        <v>31</v>
      </c>
      <c r="P95" s="67">
        <v>249107</v>
      </c>
      <c r="Q95" s="67">
        <v>131803</v>
      </c>
      <c r="R95" s="66">
        <v>7126</v>
      </c>
      <c r="S95" s="32">
        <f t="shared" si="14"/>
        <v>0.72151027239773047</v>
      </c>
      <c r="T95" s="67">
        <v>6974.9960000000001</v>
      </c>
      <c r="U95" s="67">
        <f t="shared" si="15"/>
        <v>229.87096774193549</v>
      </c>
      <c r="V95" s="32">
        <f t="shared" si="16"/>
        <v>0.42839327629406554</v>
      </c>
      <c r="W95" s="67">
        <f t="shared" si="17"/>
        <v>224.99987096774194</v>
      </c>
      <c r="X95" s="3">
        <f t="shared" si="18"/>
        <v>2.8606181279530483E-2</v>
      </c>
      <c r="Y95" s="3">
        <f t="shared" si="19"/>
        <v>2.8000000000000001E-2</v>
      </c>
    </row>
    <row r="96" spans="1:25" hidden="1" x14ac:dyDescent="0.2">
      <c r="A96">
        <v>1089</v>
      </c>
      <c r="B96" t="s">
        <v>16</v>
      </c>
      <c r="C96" s="122" t="s">
        <v>251</v>
      </c>
      <c r="D96" s="122" t="s">
        <v>238</v>
      </c>
      <c r="E96" s="1">
        <v>1</v>
      </c>
      <c r="F96" t="s">
        <v>28</v>
      </c>
      <c r="G96" t="s">
        <v>101</v>
      </c>
      <c r="H96">
        <v>3</v>
      </c>
      <c r="I96" t="s">
        <v>19</v>
      </c>
      <c r="J96" t="s">
        <v>257</v>
      </c>
      <c r="K96" t="s">
        <v>22</v>
      </c>
      <c r="L96" t="s">
        <v>24</v>
      </c>
      <c r="M96" t="s">
        <v>259</v>
      </c>
      <c r="N96" s="3">
        <v>2.8000000000000001E-2</v>
      </c>
      <c r="O96" s="65">
        <v>31</v>
      </c>
      <c r="P96" s="67">
        <v>243571</v>
      </c>
      <c r="Q96" s="67">
        <v>126860</v>
      </c>
      <c r="R96" s="66">
        <v>6956</v>
      </c>
      <c r="S96" s="32">
        <f t="shared" si="14"/>
        <v>0.61842506094385696</v>
      </c>
      <c r="T96" s="67">
        <v>6819.9880000000003</v>
      </c>
      <c r="U96" s="67">
        <f t="shared" si="15"/>
        <v>224.38709677419354</v>
      </c>
      <c r="V96" s="32">
        <f t="shared" si="16"/>
        <v>0.3330782354231287</v>
      </c>
      <c r="W96" s="67">
        <f t="shared" si="17"/>
        <v>219.99961290322582</v>
      </c>
      <c r="X96" s="3">
        <f t="shared" si="18"/>
        <v>2.8558408020659273E-2</v>
      </c>
      <c r="Y96" s="3">
        <f t="shared" si="19"/>
        <v>2.8000000000000001E-2</v>
      </c>
    </row>
    <row r="97" spans="1:25" hidden="1" x14ac:dyDescent="0.2">
      <c r="A97">
        <v>1090</v>
      </c>
      <c r="B97" t="s">
        <v>16</v>
      </c>
      <c r="C97" s="122" t="s">
        <v>243</v>
      </c>
      <c r="D97" s="122" t="s">
        <v>242</v>
      </c>
      <c r="E97" s="1">
        <v>1</v>
      </c>
      <c r="F97" t="s">
        <v>28</v>
      </c>
      <c r="G97" t="s">
        <v>101</v>
      </c>
      <c r="H97">
        <v>3</v>
      </c>
      <c r="I97" t="s">
        <v>19</v>
      </c>
      <c r="J97" t="s">
        <v>257</v>
      </c>
      <c r="K97" t="s">
        <v>22</v>
      </c>
      <c r="L97" t="s">
        <v>24</v>
      </c>
      <c r="M97" t="s">
        <v>259</v>
      </c>
      <c r="N97" s="3">
        <v>2.8000000000000001E-2</v>
      </c>
      <c r="O97" s="65">
        <v>31</v>
      </c>
      <c r="P97" s="67">
        <v>280107</v>
      </c>
      <c r="Q97" s="67">
        <v>119704</v>
      </c>
      <c r="R97" s="66">
        <v>7817</v>
      </c>
      <c r="S97" s="32">
        <f t="shared" si="14"/>
        <v>1.1405213377778867</v>
      </c>
      <c r="T97" s="67">
        <v>7842.9960000000001</v>
      </c>
      <c r="U97" s="67">
        <f t="shared" si="15"/>
        <v>252.16129032258064</v>
      </c>
      <c r="V97" s="32">
        <f t="shared" si="16"/>
        <v>0.81582088359887239</v>
      </c>
      <c r="W97" s="67">
        <f t="shared" si="17"/>
        <v>252.99987096774194</v>
      </c>
      <c r="X97" s="3">
        <f t="shared" si="18"/>
        <v>2.790719260853888E-2</v>
      </c>
      <c r="Y97" s="3">
        <f t="shared" si="19"/>
        <v>2.8000000000000001E-2</v>
      </c>
    </row>
    <row r="98" spans="1:25" hidden="1" x14ac:dyDescent="0.2">
      <c r="A98">
        <v>1091</v>
      </c>
      <c r="B98" t="s">
        <v>16</v>
      </c>
      <c r="C98" s="122" t="s">
        <v>243</v>
      </c>
      <c r="D98" s="122" t="s">
        <v>238</v>
      </c>
      <c r="E98" s="1">
        <v>1</v>
      </c>
      <c r="F98" t="s">
        <v>28</v>
      </c>
      <c r="G98" t="s">
        <v>101</v>
      </c>
      <c r="H98">
        <v>3</v>
      </c>
      <c r="I98" t="s">
        <v>19</v>
      </c>
      <c r="J98" t="s">
        <v>257</v>
      </c>
      <c r="K98" t="s">
        <v>22</v>
      </c>
      <c r="L98" t="s">
        <v>24</v>
      </c>
      <c r="M98" t="s">
        <v>259</v>
      </c>
      <c r="N98" s="3">
        <v>2.8000000000000001E-2</v>
      </c>
      <c r="O98" s="65">
        <v>31</v>
      </c>
      <c r="P98" s="67">
        <v>255750</v>
      </c>
      <c r="Q98" s="67">
        <v>115203</v>
      </c>
      <c r="R98" s="66">
        <v>7185</v>
      </c>
      <c r="S98" s="32">
        <f t="shared" si="14"/>
        <v>0.75728690460819237</v>
      </c>
      <c r="T98" s="67">
        <v>7161</v>
      </c>
      <c r="U98" s="67">
        <f t="shared" si="15"/>
        <v>231.7741935483871</v>
      </c>
      <c r="V98" s="32">
        <f t="shared" si="16"/>
        <v>0.46147320224339061</v>
      </c>
      <c r="W98" s="67">
        <f t="shared" si="17"/>
        <v>231</v>
      </c>
      <c r="X98" s="3">
        <f t="shared" si="18"/>
        <v>2.809384164222874E-2</v>
      </c>
      <c r="Y98" s="3">
        <f t="shared" si="19"/>
        <v>2.8000000000000001E-2</v>
      </c>
    </row>
    <row r="99" spans="1:25" hidden="1" x14ac:dyDescent="0.2">
      <c r="A99">
        <v>1092</v>
      </c>
      <c r="B99" t="s">
        <v>16</v>
      </c>
      <c r="C99" s="122" t="s">
        <v>243</v>
      </c>
      <c r="D99" s="122" t="s">
        <v>251</v>
      </c>
      <c r="E99" s="1">
        <v>1</v>
      </c>
      <c r="F99" t="s">
        <v>28</v>
      </c>
      <c r="G99" t="s">
        <v>101</v>
      </c>
      <c r="H99">
        <v>3</v>
      </c>
      <c r="I99" t="s">
        <v>19</v>
      </c>
      <c r="J99" t="s">
        <v>257</v>
      </c>
      <c r="K99" t="s">
        <v>22</v>
      </c>
      <c r="L99" t="s">
        <v>24</v>
      </c>
      <c r="M99" t="s">
        <v>259</v>
      </c>
      <c r="N99" s="3">
        <v>2.8000000000000001E-2</v>
      </c>
      <c r="O99" s="65">
        <v>31</v>
      </c>
      <c r="P99" s="67">
        <v>272357</v>
      </c>
      <c r="Q99" s="67">
        <v>171294</v>
      </c>
      <c r="R99" s="66">
        <v>7918</v>
      </c>
      <c r="S99" s="32">
        <f t="shared" si="14"/>
        <v>1.2017660810534232</v>
      </c>
      <c r="T99" s="67">
        <v>7625.9960000000001</v>
      </c>
      <c r="U99" s="67">
        <f t="shared" si="15"/>
        <v>255.41935483870967</v>
      </c>
      <c r="V99" s="32">
        <f t="shared" si="16"/>
        <v>0.87244923141042863</v>
      </c>
      <c r="W99" s="67">
        <f t="shared" si="17"/>
        <v>245.99987096774194</v>
      </c>
      <c r="X99" s="3">
        <f t="shared" si="18"/>
        <v>2.9072136937916045E-2</v>
      </c>
      <c r="Y99" s="3">
        <f t="shared" si="19"/>
        <v>2.8000000000000001E-2</v>
      </c>
    </row>
    <row r="100" spans="1:25" hidden="1" x14ac:dyDescent="0.2">
      <c r="A100">
        <v>1093</v>
      </c>
      <c r="B100" t="s">
        <v>16</v>
      </c>
      <c r="C100" s="122" t="s">
        <v>243</v>
      </c>
      <c r="D100" s="122" t="s">
        <v>258</v>
      </c>
      <c r="E100" s="1">
        <v>1</v>
      </c>
      <c r="F100" t="s">
        <v>28</v>
      </c>
      <c r="G100" t="s">
        <v>101</v>
      </c>
      <c r="H100">
        <v>3</v>
      </c>
      <c r="I100" t="s">
        <v>19</v>
      </c>
      <c r="J100" t="s">
        <v>257</v>
      </c>
      <c r="K100" t="s">
        <v>22</v>
      </c>
      <c r="L100" t="s">
        <v>24</v>
      </c>
      <c r="M100" t="s">
        <v>259</v>
      </c>
      <c r="N100" s="3">
        <v>2.8000000000000001E-2</v>
      </c>
      <c r="O100" s="65">
        <v>31</v>
      </c>
      <c r="P100" s="67">
        <v>252429</v>
      </c>
      <c r="Q100" s="67">
        <v>106510</v>
      </c>
      <c r="R100" s="66">
        <v>7033</v>
      </c>
      <c r="S100" s="32">
        <f t="shared" si="14"/>
        <v>0.6651165978964938</v>
      </c>
      <c r="T100" s="67">
        <v>7068.0119999999997</v>
      </c>
      <c r="U100" s="67">
        <f t="shared" si="15"/>
        <v>226.87096774193549</v>
      </c>
      <c r="V100" s="32">
        <f t="shared" si="16"/>
        <v>0.37625034217055314</v>
      </c>
      <c r="W100" s="67">
        <f t="shared" si="17"/>
        <v>228.00038709677418</v>
      </c>
      <c r="X100" s="3">
        <f t="shared" si="18"/>
        <v>2.7861299612960477E-2</v>
      </c>
      <c r="Y100" s="3">
        <f t="shared" si="19"/>
        <v>2.8000000000000001E-2</v>
      </c>
    </row>
    <row r="101" spans="1:25" hidden="1" x14ac:dyDescent="0.2">
      <c r="A101">
        <v>1094</v>
      </c>
      <c r="B101" t="s">
        <v>16</v>
      </c>
      <c r="C101" s="122" t="s">
        <v>251</v>
      </c>
      <c r="D101" s="122" t="s">
        <v>245</v>
      </c>
      <c r="E101" s="1">
        <v>1</v>
      </c>
      <c r="F101" t="s">
        <v>28</v>
      </c>
      <c r="G101" t="s">
        <v>101</v>
      </c>
      <c r="H101">
        <v>3</v>
      </c>
      <c r="I101" t="s">
        <v>19</v>
      </c>
      <c r="J101" t="s">
        <v>257</v>
      </c>
      <c r="K101" t="s">
        <v>22</v>
      </c>
      <c r="L101" t="s">
        <v>24</v>
      </c>
      <c r="M101" t="s">
        <v>260</v>
      </c>
      <c r="N101" s="3">
        <v>2.8500000000000001E-2</v>
      </c>
      <c r="O101" s="65">
        <v>31</v>
      </c>
      <c r="P101" s="67">
        <v>240386</v>
      </c>
      <c r="Q101" s="67">
        <v>97718</v>
      </c>
      <c r="R101" s="66">
        <v>6782</v>
      </c>
      <c r="S101" s="32">
        <f t="shared" si="14"/>
        <v>0.51291431510283358</v>
      </c>
      <c r="T101" s="67">
        <v>6851.0010000000002</v>
      </c>
      <c r="U101" s="67">
        <f t="shared" si="15"/>
        <v>218.7741935483871</v>
      </c>
      <c r="V101" s="32">
        <f t="shared" si="16"/>
        <v>0.23552048770817036</v>
      </c>
      <c r="W101" s="67">
        <f t="shared" si="17"/>
        <v>221.00003225806452</v>
      </c>
      <c r="X101" s="3">
        <f t="shared" si="18"/>
        <v>2.8212957493364839E-2</v>
      </c>
      <c r="Y101" s="3">
        <f t="shared" si="19"/>
        <v>2.8500000000000001E-2</v>
      </c>
    </row>
    <row r="102" spans="1:25" hidden="1" x14ac:dyDescent="0.2">
      <c r="A102">
        <v>1095</v>
      </c>
      <c r="B102" t="s">
        <v>16</v>
      </c>
      <c r="C102" s="122" t="s">
        <v>251</v>
      </c>
      <c r="D102" s="122" t="s">
        <v>249</v>
      </c>
      <c r="E102" s="1">
        <v>1</v>
      </c>
      <c r="F102" t="s">
        <v>28</v>
      </c>
      <c r="G102" t="s">
        <v>101</v>
      </c>
      <c r="H102">
        <v>3</v>
      </c>
      <c r="I102" t="s">
        <v>19</v>
      </c>
      <c r="J102" t="s">
        <v>257</v>
      </c>
      <c r="K102" t="s">
        <v>22</v>
      </c>
      <c r="L102" t="s">
        <v>24</v>
      </c>
      <c r="M102" t="s">
        <v>260</v>
      </c>
      <c r="N102" s="3">
        <v>2.8500000000000001E-2</v>
      </c>
      <c r="O102" s="65">
        <v>31</v>
      </c>
      <c r="P102" s="67">
        <v>238211</v>
      </c>
      <c r="Q102" s="67">
        <v>120309</v>
      </c>
      <c r="R102" s="66">
        <v>6902</v>
      </c>
      <c r="S102" s="32">
        <f t="shared" si="14"/>
        <v>0.58568034671733249</v>
      </c>
      <c r="T102" s="67">
        <v>6789.0135</v>
      </c>
      <c r="U102" s="67">
        <f t="shared" si="15"/>
        <v>222.64516129032259</v>
      </c>
      <c r="V102" s="32">
        <f t="shared" si="16"/>
        <v>0.30280169302883153</v>
      </c>
      <c r="W102" s="67">
        <f t="shared" si="17"/>
        <v>219.00043548387097</v>
      </c>
      <c r="X102" s="3">
        <f t="shared" si="18"/>
        <v>2.8974312689170525E-2</v>
      </c>
      <c r="Y102" s="3">
        <f t="shared" si="19"/>
        <v>2.8500000000000001E-2</v>
      </c>
    </row>
    <row r="103" spans="1:25" hidden="1" x14ac:dyDescent="0.2">
      <c r="A103">
        <v>1096</v>
      </c>
      <c r="B103" t="s">
        <v>16</v>
      </c>
      <c r="C103" s="122" t="s">
        <v>243</v>
      </c>
      <c r="D103" s="122" t="s">
        <v>245</v>
      </c>
      <c r="E103" s="1">
        <v>1</v>
      </c>
      <c r="F103" t="s">
        <v>28</v>
      </c>
      <c r="G103" t="s">
        <v>101</v>
      </c>
      <c r="H103">
        <v>3</v>
      </c>
      <c r="I103" t="s">
        <v>19</v>
      </c>
      <c r="J103" t="s">
        <v>257</v>
      </c>
      <c r="K103" t="s">
        <v>22</v>
      </c>
      <c r="L103" t="s">
        <v>24</v>
      </c>
      <c r="M103" t="s">
        <v>260</v>
      </c>
      <c r="N103" s="3">
        <v>2.8500000000000001E-2</v>
      </c>
      <c r="O103" s="65">
        <v>31</v>
      </c>
      <c r="P103" s="67">
        <v>243649</v>
      </c>
      <c r="Q103" s="67">
        <v>147666</v>
      </c>
      <c r="R103" s="66">
        <v>7187</v>
      </c>
      <c r="S103" s="32">
        <f t="shared" ref="S103:S134" si="20">STANDARDIZE(R103,R$2,R$3)</f>
        <v>0.75849967180176736</v>
      </c>
      <c r="T103" s="67">
        <v>6943.9965000000002</v>
      </c>
      <c r="U103" s="67">
        <f t="shared" ref="U103:U134" si="21">R103/O103</f>
        <v>231.83870967741936</v>
      </c>
      <c r="V103" s="32">
        <f t="shared" ref="V103:V134" si="22">STANDARDIZE(U103,U$2,U$3)</f>
        <v>0.46259455566540164</v>
      </c>
      <c r="W103" s="67">
        <f t="shared" ref="W103:W134" si="23">T103/O103</f>
        <v>223.99988709677419</v>
      </c>
      <c r="X103" s="3">
        <f t="shared" ref="X103:X134" si="24">R103/P103</f>
        <v>2.9497350697109365E-2</v>
      </c>
      <c r="Y103" s="3">
        <f t="shared" ref="Y103:Y134" si="25">T103/P103</f>
        <v>2.8500000000000001E-2</v>
      </c>
    </row>
    <row r="104" spans="1:25" hidden="1" x14ac:dyDescent="0.2">
      <c r="A104">
        <v>1097</v>
      </c>
      <c r="B104" t="s">
        <v>16</v>
      </c>
      <c r="C104" s="122" t="s">
        <v>243</v>
      </c>
      <c r="D104" s="122" t="s">
        <v>249</v>
      </c>
      <c r="E104" s="1">
        <v>1</v>
      </c>
      <c r="F104" t="s">
        <v>28</v>
      </c>
      <c r="G104" t="s">
        <v>101</v>
      </c>
      <c r="H104">
        <v>3</v>
      </c>
      <c r="I104" t="s">
        <v>19</v>
      </c>
      <c r="J104" t="s">
        <v>257</v>
      </c>
      <c r="K104" t="s">
        <v>22</v>
      </c>
      <c r="L104" t="s">
        <v>24</v>
      </c>
      <c r="M104" t="s">
        <v>260</v>
      </c>
      <c r="N104" s="3">
        <v>2.8500000000000001E-2</v>
      </c>
      <c r="O104" s="65">
        <v>31</v>
      </c>
      <c r="P104" s="67">
        <v>269754</v>
      </c>
      <c r="Q104" s="67">
        <v>169657</v>
      </c>
      <c r="R104" s="66">
        <v>7983</v>
      </c>
      <c r="S104" s="32">
        <f t="shared" si="20"/>
        <v>1.2411810148446103</v>
      </c>
      <c r="T104" s="67">
        <v>7687.9890000000005</v>
      </c>
      <c r="U104" s="67">
        <f t="shared" si="21"/>
        <v>257.51612903225805</v>
      </c>
      <c r="V104" s="32">
        <f t="shared" si="22"/>
        <v>0.90889321762578668</v>
      </c>
      <c r="W104" s="67">
        <f t="shared" si="23"/>
        <v>247.99964516129035</v>
      </c>
      <c r="X104" s="3">
        <f t="shared" si="24"/>
        <v>2.9593629751551415E-2</v>
      </c>
      <c r="Y104" s="3">
        <f t="shared" si="25"/>
        <v>2.8500000000000001E-2</v>
      </c>
    </row>
    <row r="105" spans="1:25" hidden="1" x14ac:dyDescent="0.2">
      <c r="A105">
        <v>1098</v>
      </c>
      <c r="B105" t="s">
        <v>16</v>
      </c>
      <c r="C105" s="122" t="s">
        <v>243</v>
      </c>
      <c r="D105" s="122" t="s">
        <v>241</v>
      </c>
      <c r="E105" s="1">
        <v>1</v>
      </c>
      <c r="F105" t="s">
        <v>28</v>
      </c>
      <c r="G105" t="s">
        <v>101</v>
      </c>
      <c r="H105">
        <v>3</v>
      </c>
      <c r="I105" t="s">
        <v>19</v>
      </c>
      <c r="J105" t="s">
        <v>257</v>
      </c>
      <c r="K105" t="s">
        <v>22</v>
      </c>
      <c r="L105" t="s">
        <v>24</v>
      </c>
      <c r="M105" t="s">
        <v>260</v>
      </c>
      <c r="N105" s="3">
        <v>2.8500000000000001E-2</v>
      </c>
      <c r="O105" s="65">
        <v>31</v>
      </c>
      <c r="P105" s="67">
        <v>244737</v>
      </c>
      <c r="Q105" s="67">
        <v>105947</v>
      </c>
      <c r="R105" s="66">
        <v>6963</v>
      </c>
      <c r="S105" s="32">
        <f t="shared" si="20"/>
        <v>0.62266974612136938</v>
      </c>
      <c r="T105" s="67">
        <v>6975.0045</v>
      </c>
      <c r="U105" s="67">
        <f t="shared" si="21"/>
        <v>224.61290322580646</v>
      </c>
      <c r="V105" s="32">
        <f t="shared" si="22"/>
        <v>0.33700297240016763</v>
      </c>
      <c r="W105" s="67">
        <f t="shared" si="23"/>
        <v>225.00014516129033</v>
      </c>
      <c r="X105" s="3">
        <f t="shared" si="24"/>
        <v>2.8450949386484268E-2</v>
      </c>
      <c r="Y105" s="3">
        <f t="shared" si="25"/>
        <v>2.8500000000000001E-2</v>
      </c>
    </row>
    <row r="106" spans="1:25" hidden="1" x14ac:dyDescent="0.2">
      <c r="A106">
        <v>1099</v>
      </c>
      <c r="B106" t="s">
        <v>16</v>
      </c>
      <c r="C106" s="122" t="s">
        <v>243</v>
      </c>
      <c r="D106" s="122" t="s">
        <v>261</v>
      </c>
      <c r="E106" s="1">
        <v>1</v>
      </c>
      <c r="F106" t="s">
        <v>28</v>
      </c>
      <c r="G106" t="s">
        <v>101</v>
      </c>
      <c r="H106">
        <v>3</v>
      </c>
      <c r="I106" t="s">
        <v>19</v>
      </c>
      <c r="J106" t="s">
        <v>257</v>
      </c>
      <c r="K106" t="s">
        <v>22</v>
      </c>
      <c r="L106" t="s">
        <v>24</v>
      </c>
      <c r="M106" t="s">
        <v>260</v>
      </c>
      <c r="N106" s="3">
        <v>2.8500000000000001E-2</v>
      </c>
      <c r="O106" s="65">
        <v>31</v>
      </c>
      <c r="P106" s="67">
        <v>278456</v>
      </c>
      <c r="Q106" s="67">
        <v>140634</v>
      </c>
      <c r="R106" s="66">
        <v>8068</v>
      </c>
      <c r="S106" s="32">
        <f t="shared" si="20"/>
        <v>1.2927236205715469</v>
      </c>
      <c r="T106" s="67">
        <v>7935.9960000000001</v>
      </c>
      <c r="U106" s="67">
        <f t="shared" si="21"/>
        <v>260.25806451612902</v>
      </c>
      <c r="V106" s="32">
        <f t="shared" si="22"/>
        <v>0.95655073806125512</v>
      </c>
      <c r="W106" s="67">
        <f t="shared" si="23"/>
        <v>255.99987096774194</v>
      </c>
      <c r="X106" s="3">
        <f t="shared" si="24"/>
        <v>2.8974056942569024E-2</v>
      </c>
      <c r="Y106" s="3">
        <f t="shared" si="25"/>
        <v>2.8500000000000001E-2</v>
      </c>
    </row>
    <row r="107" spans="1:25" hidden="1" x14ac:dyDescent="0.2">
      <c r="A107">
        <v>1100</v>
      </c>
      <c r="B107" t="s">
        <v>16</v>
      </c>
      <c r="C107" s="122" t="s">
        <v>251</v>
      </c>
      <c r="D107" s="122" t="s">
        <v>239</v>
      </c>
      <c r="E107" s="1">
        <v>1</v>
      </c>
      <c r="F107" t="s">
        <v>28</v>
      </c>
      <c r="G107" t="s">
        <v>101</v>
      </c>
      <c r="H107">
        <v>3</v>
      </c>
      <c r="I107" t="s">
        <v>19</v>
      </c>
      <c r="J107" t="s">
        <v>257</v>
      </c>
      <c r="K107" t="s">
        <v>22</v>
      </c>
      <c r="L107" t="s">
        <v>24</v>
      </c>
      <c r="M107" t="s">
        <v>262</v>
      </c>
      <c r="N107" s="3">
        <v>2.9000000000000001E-2</v>
      </c>
      <c r="O107" s="65">
        <v>31</v>
      </c>
      <c r="P107" s="67">
        <v>716207</v>
      </c>
      <c r="Q107" s="67">
        <v>426314</v>
      </c>
      <c r="R107" s="66">
        <v>5366</v>
      </c>
      <c r="S107" s="32">
        <f t="shared" si="20"/>
        <v>-0.34572485794825364</v>
      </c>
      <c r="T107" s="67">
        <v>20770.003000000001</v>
      </c>
      <c r="U107" s="67">
        <f t="shared" si="21"/>
        <v>173.09677419354838</v>
      </c>
      <c r="V107" s="32">
        <f t="shared" si="22"/>
        <v>-0.55839773507563106</v>
      </c>
      <c r="W107" s="67">
        <f t="shared" si="23"/>
        <v>670.00009677419359</v>
      </c>
      <c r="X107" s="3">
        <f t="shared" si="24"/>
        <v>7.4922473530697128E-3</v>
      </c>
      <c r="Y107" s="3">
        <f t="shared" si="25"/>
        <v>2.9000000000000001E-2</v>
      </c>
    </row>
    <row r="108" spans="1:25" hidden="1" x14ac:dyDescent="0.2">
      <c r="A108">
        <v>1101</v>
      </c>
      <c r="B108" t="s">
        <v>16</v>
      </c>
      <c r="C108" s="122" t="s">
        <v>251</v>
      </c>
      <c r="D108" s="122" t="s">
        <v>247</v>
      </c>
      <c r="E108" s="1">
        <v>1</v>
      </c>
      <c r="F108" t="s">
        <v>28</v>
      </c>
      <c r="G108" t="s">
        <v>101</v>
      </c>
      <c r="H108">
        <v>3</v>
      </c>
      <c r="I108" t="s">
        <v>19</v>
      </c>
      <c r="J108" t="s">
        <v>257</v>
      </c>
      <c r="K108" t="s">
        <v>22</v>
      </c>
      <c r="L108" t="s">
        <v>24</v>
      </c>
      <c r="M108" t="s">
        <v>262</v>
      </c>
      <c r="N108" s="3">
        <v>2.9000000000000001E-2</v>
      </c>
      <c r="O108" s="65">
        <v>31</v>
      </c>
      <c r="P108" s="67">
        <v>189207</v>
      </c>
      <c r="Q108" s="67">
        <v>88830</v>
      </c>
      <c r="R108" s="66">
        <v>5533</v>
      </c>
      <c r="S108" s="32">
        <f t="shared" si="20"/>
        <v>-0.24445879728474265</v>
      </c>
      <c r="T108" s="67">
        <v>5487.0030000000006</v>
      </c>
      <c r="U108" s="67">
        <f t="shared" si="21"/>
        <v>178.48387096774192</v>
      </c>
      <c r="V108" s="32">
        <f t="shared" si="22"/>
        <v>-0.46476472433771115</v>
      </c>
      <c r="W108" s="67">
        <f t="shared" si="23"/>
        <v>177.00009677419357</v>
      </c>
      <c r="X108" s="3">
        <f t="shared" si="24"/>
        <v>2.9243104113484172E-2</v>
      </c>
      <c r="Y108" s="3">
        <f t="shared" si="25"/>
        <v>2.9000000000000005E-2</v>
      </c>
    </row>
    <row r="109" spans="1:25" hidden="1" x14ac:dyDescent="0.2">
      <c r="A109">
        <v>1102</v>
      </c>
      <c r="B109" t="s">
        <v>16</v>
      </c>
      <c r="C109" s="122" t="s">
        <v>243</v>
      </c>
      <c r="D109" s="122" t="s">
        <v>239</v>
      </c>
      <c r="E109" s="1">
        <v>1</v>
      </c>
      <c r="F109" t="s">
        <v>28</v>
      </c>
      <c r="G109" t="s">
        <v>101</v>
      </c>
      <c r="H109">
        <v>3</v>
      </c>
      <c r="I109" t="s">
        <v>19</v>
      </c>
      <c r="J109" t="s">
        <v>257</v>
      </c>
      <c r="K109" t="s">
        <v>22</v>
      </c>
      <c r="L109" t="s">
        <v>24</v>
      </c>
      <c r="M109" t="s">
        <v>262</v>
      </c>
      <c r="N109" s="3">
        <v>2.9000000000000001E-2</v>
      </c>
      <c r="O109" s="65">
        <v>31</v>
      </c>
      <c r="P109" s="67">
        <v>210586</v>
      </c>
      <c r="Q109" s="67">
        <v>92362</v>
      </c>
      <c r="R109" s="66">
        <v>6107</v>
      </c>
      <c r="S109" s="32">
        <f t="shared" si="20"/>
        <v>0.10360538727127717</v>
      </c>
      <c r="T109" s="67">
        <v>6106.9940000000006</v>
      </c>
      <c r="U109" s="67">
        <f t="shared" si="21"/>
        <v>197</v>
      </c>
      <c r="V109" s="32">
        <f t="shared" si="22"/>
        <v>-0.14293629222054854</v>
      </c>
      <c r="W109" s="67">
        <f t="shared" si="23"/>
        <v>196.99980645161293</v>
      </c>
      <c r="X109" s="3">
        <f t="shared" si="24"/>
        <v>2.9000028491922542E-2</v>
      </c>
      <c r="Y109" s="3">
        <f t="shared" si="25"/>
        <v>2.9000000000000001E-2</v>
      </c>
    </row>
    <row r="110" spans="1:25" hidden="1" x14ac:dyDescent="0.2">
      <c r="A110">
        <v>1103</v>
      </c>
      <c r="B110" t="s">
        <v>16</v>
      </c>
      <c r="C110" s="122" t="s">
        <v>243</v>
      </c>
      <c r="D110" s="122" t="s">
        <v>247</v>
      </c>
      <c r="E110" s="1">
        <v>1</v>
      </c>
      <c r="F110" t="s">
        <v>28</v>
      </c>
      <c r="G110" t="s">
        <v>101</v>
      </c>
      <c r="H110">
        <v>3</v>
      </c>
      <c r="I110" t="s">
        <v>19</v>
      </c>
      <c r="J110" t="s">
        <v>257</v>
      </c>
      <c r="K110" t="s">
        <v>22</v>
      </c>
      <c r="L110" t="s">
        <v>24</v>
      </c>
      <c r="M110" t="s">
        <v>262</v>
      </c>
      <c r="N110" s="3">
        <v>2.9000000000000001E-2</v>
      </c>
      <c r="O110" s="65">
        <v>31</v>
      </c>
      <c r="P110" s="67">
        <v>217000</v>
      </c>
      <c r="Q110" s="67">
        <v>90417</v>
      </c>
      <c r="R110" s="66">
        <v>6251</v>
      </c>
      <c r="S110" s="32">
        <f t="shared" si="20"/>
        <v>0.19092462520867587</v>
      </c>
      <c r="T110" s="67">
        <v>6293</v>
      </c>
      <c r="U110" s="67">
        <f t="shared" si="21"/>
        <v>201.64516129032259</v>
      </c>
      <c r="V110" s="32">
        <f t="shared" si="22"/>
        <v>-6.2198845835755037E-2</v>
      </c>
      <c r="W110" s="67">
        <f t="shared" si="23"/>
        <v>203</v>
      </c>
      <c r="X110" s="3">
        <f t="shared" si="24"/>
        <v>2.8806451612903225E-2</v>
      </c>
      <c r="Y110" s="3">
        <f t="shared" si="25"/>
        <v>2.9000000000000001E-2</v>
      </c>
    </row>
    <row r="111" spans="1:25" hidden="1" x14ac:dyDescent="0.2">
      <c r="A111">
        <v>1104</v>
      </c>
      <c r="B111" t="s">
        <v>16</v>
      </c>
      <c r="C111" s="122" t="s">
        <v>243</v>
      </c>
      <c r="D111" s="122" t="s">
        <v>243</v>
      </c>
      <c r="E111" s="1">
        <v>1</v>
      </c>
      <c r="F111" t="s">
        <v>28</v>
      </c>
      <c r="G111" t="s">
        <v>101</v>
      </c>
      <c r="H111">
        <v>3</v>
      </c>
      <c r="I111" t="s">
        <v>19</v>
      </c>
      <c r="J111" t="s">
        <v>257</v>
      </c>
      <c r="K111" t="s">
        <v>22</v>
      </c>
      <c r="L111" t="s">
        <v>24</v>
      </c>
      <c r="M111" t="s">
        <v>262</v>
      </c>
      <c r="N111" s="3">
        <v>2.9000000000000001E-2</v>
      </c>
      <c r="O111" s="65">
        <v>31</v>
      </c>
      <c r="P111" s="67">
        <v>210586</v>
      </c>
      <c r="Q111" s="67">
        <v>116992</v>
      </c>
      <c r="R111" s="66">
        <v>6270</v>
      </c>
      <c r="S111" s="32">
        <f t="shared" si="20"/>
        <v>0.20244591354763819</v>
      </c>
      <c r="T111" s="67">
        <v>6106.9940000000006</v>
      </c>
      <c r="U111" s="67">
        <f t="shared" si="21"/>
        <v>202.25806451612902</v>
      </c>
      <c r="V111" s="32">
        <f t="shared" si="22"/>
        <v>-5.1545988326650659E-2</v>
      </c>
      <c r="W111" s="67">
        <f t="shared" si="23"/>
        <v>196.99980645161293</v>
      </c>
      <c r="X111" s="3">
        <f t="shared" si="24"/>
        <v>2.9774059054258117E-2</v>
      </c>
      <c r="Y111" s="3">
        <f t="shared" si="25"/>
        <v>2.9000000000000001E-2</v>
      </c>
    </row>
    <row r="112" spans="1:25" hidden="1" x14ac:dyDescent="0.2">
      <c r="A112">
        <v>1105</v>
      </c>
      <c r="B112" t="s">
        <v>16</v>
      </c>
      <c r="C112" s="122" t="s">
        <v>243</v>
      </c>
      <c r="D112" s="122" t="s">
        <v>263</v>
      </c>
      <c r="E112" s="1">
        <v>1</v>
      </c>
      <c r="F112" t="s">
        <v>28</v>
      </c>
      <c r="G112" t="s">
        <v>101</v>
      </c>
      <c r="H112">
        <v>3</v>
      </c>
      <c r="I112" t="s">
        <v>19</v>
      </c>
      <c r="J112" t="s">
        <v>257</v>
      </c>
      <c r="K112" t="s">
        <v>22</v>
      </c>
      <c r="L112" t="s">
        <v>24</v>
      </c>
      <c r="M112" t="s">
        <v>262</v>
      </c>
      <c r="N112" s="3">
        <v>2.9000000000000001E-2</v>
      </c>
      <c r="O112" s="65">
        <v>31</v>
      </c>
      <c r="P112" s="67">
        <v>214862</v>
      </c>
      <c r="Q112" s="67">
        <v>98111</v>
      </c>
      <c r="R112" s="66">
        <v>6262</v>
      </c>
      <c r="S112" s="32">
        <f t="shared" si="20"/>
        <v>0.19759484477333827</v>
      </c>
      <c r="T112" s="67">
        <v>6230.9980000000005</v>
      </c>
      <c r="U112" s="67">
        <f t="shared" si="21"/>
        <v>202</v>
      </c>
      <c r="V112" s="32">
        <f t="shared" si="22"/>
        <v>-5.6031402014694608E-2</v>
      </c>
      <c r="W112" s="67">
        <f t="shared" si="23"/>
        <v>200.99993548387098</v>
      </c>
      <c r="X112" s="3">
        <f t="shared" si="24"/>
        <v>2.9144287961575338E-2</v>
      </c>
      <c r="Y112" s="3">
        <f t="shared" si="25"/>
        <v>2.9000000000000001E-2</v>
      </c>
    </row>
    <row r="113" spans="1:25" hidden="1" x14ac:dyDescent="0.2">
      <c r="A113">
        <v>2106</v>
      </c>
      <c r="B113" t="s">
        <v>12</v>
      </c>
      <c r="C113" s="122" t="s">
        <v>251</v>
      </c>
      <c r="D113" s="122" t="s">
        <v>239</v>
      </c>
      <c r="E113" s="1">
        <v>0.25</v>
      </c>
      <c r="F113" t="s">
        <v>28</v>
      </c>
      <c r="G113" t="s">
        <v>101</v>
      </c>
      <c r="H113">
        <v>3</v>
      </c>
      <c r="I113" t="s">
        <v>19</v>
      </c>
      <c r="J113" t="s">
        <v>28</v>
      </c>
      <c r="K113" t="s">
        <v>22</v>
      </c>
      <c r="L113" t="s">
        <v>24</v>
      </c>
      <c r="M113" t="s">
        <v>43</v>
      </c>
      <c r="N113" s="3">
        <v>6.5000000000000002E-2</v>
      </c>
      <c r="O113" s="65">
        <v>20</v>
      </c>
      <c r="P113" s="67">
        <v>68000</v>
      </c>
      <c r="Q113" s="67">
        <v>137374</v>
      </c>
      <c r="R113" s="66">
        <v>4494</v>
      </c>
      <c r="S113" s="32">
        <f t="shared" si="20"/>
        <v>-0.87449135434694569</v>
      </c>
      <c r="T113" s="67">
        <v>4420</v>
      </c>
      <c r="U113" s="67">
        <f t="shared" si="21"/>
        <v>224.7</v>
      </c>
      <c r="V113" s="32">
        <f t="shared" si="22"/>
        <v>0.33851679951988212</v>
      </c>
      <c r="W113" s="67">
        <f t="shared" si="23"/>
        <v>221</v>
      </c>
      <c r="X113" s="3">
        <f t="shared" si="24"/>
        <v>6.6088235294117642E-2</v>
      </c>
      <c r="Y113" s="3">
        <f t="shared" si="25"/>
        <v>6.5000000000000002E-2</v>
      </c>
    </row>
    <row r="114" spans="1:25" hidden="1" x14ac:dyDescent="0.2">
      <c r="A114">
        <v>2107</v>
      </c>
      <c r="B114" t="s">
        <v>12</v>
      </c>
      <c r="C114" s="122" t="s">
        <v>251</v>
      </c>
      <c r="D114" s="122" t="s">
        <v>247</v>
      </c>
      <c r="E114" s="1">
        <v>0.25</v>
      </c>
      <c r="F114" t="s">
        <v>28</v>
      </c>
      <c r="G114" t="s">
        <v>101</v>
      </c>
      <c r="H114">
        <v>3</v>
      </c>
      <c r="I114" t="s">
        <v>19</v>
      </c>
      <c r="J114" t="s">
        <v>28</v>
      </c>
      <c r="K114" t="s">
        <v>22</v>
      </c>
      <c r="L114" t="s">
        <v>24</v>
      </c>
      <c r="M114" t="s">
        <v>43</v>
      </c>
      <c r="N114" s="3">
        <v>0.06</v>
      </c>
      <c r="O114" s="65">
        <v>20</v>
      </c>
      <c r="P114" s="67">
        <v>73666.75</v>
      </c>
      <c r="Q114" s="67">
        <v>134551</v>
      </c>
      <c r="R114" s="66">
        <v>4442</v>
      </c>
      <c r="S114" s="32">
        <f t="shared" si="20"/>
        <v>-0.90602330137989529</v>
      </c>
      <c r="T114" s="67">
        <v>4420.0050000000001</v>
      </c>
      <c r="U114" s="67">
        <f t="shared" si="21"/>
        <v>222.1</v>
      </c>
      <c r="V114" s="32">
        <f t="shared" si="22"/>
        <v>0.29332625661283818</v>
      </c>
      <c r="W114" s="67">
        <f t="shared" si="23"/>
        <v>221.00024999999999</v>
      </c>
      <c r="X114" s="3">
        <f t="shared" si="24"/>
        <v>6.0298574322879724E-2</v>
      </c>
      <c r="Y114" s="3">
        <f t="shared" si="25"/>
        <v>6.0000000000000005E-2</v>
      </c>
    </row>
    <row r="115" spans="1:25" hidden="1" x14ac:dyDescent="0.2">
      <c r="A115">
        <v>1108</v>
      </c>
      <c r="B115" t="s">
        <v>12</v>
      </c>
      <c r="C115" s="122" t="s">
        <v>245</v>
      </c>
      <c r="D115" s="122" t="s">
        <v>242</v>
      </c>
      <c r="E115" s="1">
        <v>0.01</v>
      </c>
      <c r="F115" t="s">
        <v>28</v>
      </c>
      <c r="G115" t="s">
        <v>101</v>
      </c>
      <c r="H115">
        <v>200</v>
      </c>
      <c r="I115" t="s">
        <v>18</v>
      </c>
      <c r="J115" t="s">
        <v>28</v>
      </c>
      <c r="K115" t="s">
        <v>22</v>
      </c>
      <c r="L115" t="s">
        <v>34</v>
      </c>
      <c r="M115" t="s">
        <v>35</v>
      </c>
      <c r="N115" s="3">
        <v>7.0000000000000007E-2</v>
      </c>
      <c r="O115" s="65">
        <v>31</v>
      </c>
      <c r="P115" s="67">
        <v>106285.71</v>
      </c>
      <c r="Q115" s="67">
        <v>94898</v>
      </c>
      <c r="R115" s="66">
        <v>7688</v>
      </c>
      <c r="S115" s="32">
        <f t="shared" si="20"/>
        <v>1.0622978537923005</v>
      </c>
      <c r="T115" s="67">
        <v>7439.9997000000012</v>
      </c>
      <c r="U115" s="67">
        <f t="shared" si="21"/>
        <v>248</v>
      </c>
      <c r="V115" s="32">
        <f t="shared" si="22"/>
        <v>0.74349358787916175</v>
      </c>
      <c r="W115" s="67">
        <f t="shared" si="23"/>
        <v>239.99999032258069</v>
      </c>
      <c r="X115" s="3">
        <f t="shared" si="24"/>
        <v>7.2333336250000116E-2</v>
      </c>
      <c r="Y115" s="3">
        <f t="shared" si="25"/>
        <v>7.0000000000000007E-2</v>
      </c>
    </row>
    <row r="116" spans="1:25" hidden="1" x14ac:dyDescent="0.2">
      <c r="A116">
        <v>1109</v>
      </c>
      <c r="B116" t="s">
        <v>12</v>
      </c>
      <c r="C116" s="122" t="s">
        <v>245</v>
      </c>
      <c r="D116" s="122" t="s">
        <v>239</v>
      </c>
      <c r="E116" s="1">
        <v>0.01</v>
      </c>
      <c r="F116" t="s">
        <v>28</v>
      </c>
      <c r="G116" t="s">
        <v>101</v>
      </c>
      <c r="H116">
        <v>200</v>
      </c>
      <c r="I116" t="s">
        <v>18</v>
      </c>
      <c r="J116" t="s">
        <v>28</v>
      </c>
      <c r="K116" t="s">
        <v>22</v>
      </c>
      <c r="L116" t="s">
        <v>34</v>
      </c>
      <c r="M116" t="s">
        <v>35</v>
      </c>
      <c r="N116" s="3">
        <v>7.0000000000000007E-2</v>
      </c>
      <c r="O116" s="65">
        <v>31</v>
      </c>
      <c r="P116" s="67">
        <v>94328.57</v>
      </c>
      <c r="Q116" s="67">
        <v>79939</v>
      </c>
      <c r="R116" s="66">
        <v>6790</v>
      </c>
      <c r="S116" s="32">
        <f t="shared" si="20"/>
        <v>0.51776538387713344</v>
      </c>
      <c r="T116" s="67">
        <v>6602.9999000000007</v>
      </c>
      <c r="U116" s="67">
        <f t="shared" si="21"/>
        <v>219.03225806451613</v>
      </c>
      <c r="V116" s="32">
        <f t="shared" si="22"/>
        <v>0.24000590139621431</v>
      </c>
      <c r="W116" s="67">
        <f t="shared" si="23"/>
        <v>212.99999677419356</v>
      </c>
      <c r="X116" s="3">
        <f t="shared" si="24"/>
        <v>7.1982433317922659E-2</v>
      </c>
      <c r="Y116" s="3">
        <f t="shared" si="25"/>
        <v>7.0000000000000007E-2</v>
      </c>
    </row>
    <row r="117" spans="1:25" hidden="1" x14ac:dyDescent="0.2">
      <c r="A117">
        <v>1110</v>
      </c>
      <c r="B117" t="s">
        <v>16</v>
      </c>
      <c r="C117" s="122" t="s">
        <v>247</v>
      </c>
      <c r="D117" s="122" t="s">
        <v>239</v>
      </c>
      <c r="E117" s="1">
        <v>0.01</v>
      </c>
      <c r="F117" t="s">
        <v>28</v>
      </c>
      <c r="G117" t="s">
        <v>101</v>
      </c>
      <c r="H117">
        <v>200</v>
      </c>
      <c r="I117" t="s">
        <v>18</v>
      </c>
      <c r="J117" t="s">
        <v>257</v>
      </c>
      <c r="K117" t="s">
        <v>22</v>
      </c>
      <c r="L117" t="s">
        <v>34</v>
      </c>
      <c r="M117" t="s">
        <v>35</v>
      </c>
      <c r="N117" s="3">
        <v>7.0000000000000007E-2</v>
      </c>
      <c r="O117" s="65">
        <v>31</v>
      </c>
      <c r="P117" s="67">
        <v>93885.71</v>
      </c>
      <c r="Q117" s="67">
        <v>82356</v>
      </c>
      <c r="R117" s="66">
        <v>6780</v>
      </c>
      <c r="S117" s="32">
        <f t="shared" si="20"/>
        <v>0.51170154790925859</v>
      </c>
      <c r="T117" s="67">
        <v>6571.9997000000012</v>
      </c>
      <c r="U117" s="67">
        <f t="shared" si="21"/>
        <v>218.70967741935485</v>
      </c>
      <c r="V117" s="32">
        <f t="shared" si="22"/>
        <v>0.23439913428615938</v>
      </c>
      <c r="W117" s="67">
        <f t="shared" si="23"/>
        <v>211.99999032258069</v>
      </c>
      <c r="X117" s="3">
        <f t="shared" si="24"/>
        <v>7.2215462821764886E-2</v>
      </c>
      <c r="Y117" s="3">
        <f t="shared" si="25"/>
        <v>7.0000000000000007E-2</v>
      </c>
    </row>
    <row r="118" spans="1:25" x14ac:dyDescent="0.2">
      <c r="A118">
        <v>2111</v>
      </c>
      <c r="B118" t="s">
        <v>16</v>
      </c>
      <c r="C118" s="122" t="s">
        <v>239</v>
      </c>
      <c r="D118" s="122" t="s">
        <v>242</v>
      </c>
      <c r="E118" s="1">
        <v>0.25</v>
      </c>
      <c r="F118" t="s">
        <v>28</v>
      </c>
      <c r="G118" t="s">
        <v>101</v>
      </c>
      <c r="H118">
        <v>3</v>
      </c>
      <c r="I118" t="s">
        <v>19</v>
      </c>
      <c r="J118" t="s">
        <v>257</v>
      </c>
      <c r="K118" t="s">
        <v>22</v>
      </c>
      <c r="L118" t="s">
        <v>30</v>
      </c>
      <c r="M118" t="s">
        <v>44</v>
      </c>
      <c r="N118" s="3">
        <v>4.8500000000000001E-2</v>
      </c>
      <c r="O118" s="65">
        <v>10</v>
      </c>
      <c r="P118" s="67">
        <v>54226.75</v>
      </c>
      <c r="Q118" s="67">
        <v>114766</v>
      </c>
      <c r="R118" s="66">
        <v>5374</v>
      </c>
      <c r="S118" s="32">
        <f t="shared" si="20"/>
        <v>-0.34087378917395372</v>
      </c>
      <c r="T118" s="67">
        <v>2629.9973749999999</v>
      </c>
      <c r="U118" s="67">
        <f t="shared" si="21"/>
        <v>537.4</v>
      </c>
      <c r="V118" s="32">
        <f t="shared" si="22"/>
        <v>5.7735486329939878</v>
      </c>
      <c r="W118" s="67">
        <f t="shared" si="23"/>
        <v>262.99973749999998</v>
      </c>
      <c r="X118" s="3">
        <f t="shared" si="24"/>
        <v>9.9102380282794014E-2</v>
      </c>
      <c r="Y118" s="3">
        <f t="shared" si="25"/>
        <v>4.8500000000000001E-2</v>
      </c>
    </row>
    <row r="119" spans="1:25" hidden="1" x14ac:dyDescent="0.2">
      <c r="A119">
        <v>2112</v>
      </c>
      <c r="B119" t="s">
        <v>16</v>
      </c>
      <c r="C119" s="122" t="s">
        <v>239</v>
      </c>
      <c r="D119" s="122" t="s">
        <v>239</v>
      </c>
      <c r="E119" s="1">
        <v>0.25</v>
      </c>
      <c r="F119" t="s">
        <v>28</v>
      </c>
      <c r="G119" t="s">
        <v>101</v>
      </c>
      <c r="H119">
        <v>3</v>
      </c>
      <c r="I119" t="s">
        <v>19</v>
      </c>
      <c r="J119" t="s">
        <v>257</v>
      </c>
      <c r="K119" t="s">
        <v>22</v>
      </c>
      <c r="L119" t="s">
        <v>30</v>
      </c>
      <c r="M119" t="s">
        <v>91</v>
      </c>
      <c r="N119" s="3">
        <v>4.8500000000000001E-2</v>
      </c>
      <c r="O119" s="65">
        <v>10</v>
      </c>
      <c r="P119" s="67">
        <v>40206.25</v>
      </c>
      <c r="Q119" s="67">
        <v>87883</v>
      </c>
      <c r="R119" s="66">
        <v>1999</v>
      </c>
      <c r="S119" s="32">
        <f t="shared" si="20"/>
        <v>-2.3874184283317357</v>
      </c>
      <c r="T119" s="67">
        <v>1950.003125</v>
      </c>
      <c r="U119" s="67">
        <f t="shared" si="21"/>
        <v>199.9</v>
      </c>
      <c r="V119" s="32">
        <f t="shared" si="22"/>
        <v>-9.2531455901153165E-2</v>
      </c>
      <c r="W119" s="67">
        <f t="shared" si="23"/>
        <v>195.00031250000001</v>
      </c>
      <c r="X119" s="3">
        <f t="shared" si="24"/>
        <v>4.9718638271413026E-2</v>
      </c>
      <c r="Y119" s="3">
        <f t="shared" si="25"/>
        <v>4.8500000000000001E-2</v>
      </c>
    </row>
    <row r="120" spans="1:25" hidden="1" x14ac:dyDescent="0.2">
      <c r="A120">
        <v>2113</v>
      </c>
      <c r="B120" t="s">
        <v>25</v>
      </c>
      <c r="C120" s="122" t="s">
        <v>242</v>
      </c>
      <c r="D120" s="122" t="s">
        <v>238</v>
      </c>
      <c r="E120" s="1">
        <v>0.25</v>
      </c>
      <c r="F120" t="s">
        <v>28</v>
      </c>
      <c r="G120" t="s">
        <v>101</v>
      </c>
      <c r="H120">
        <v>3</v>
      </c>
      <c r="I120" t="s">
        <v>19</v>
      </c>
      <c r="J120" t="s">
        <v>257</v>
      </c>
      <c r="K120" t="s">
        <v>22</v>
      </c>
      <c r="L120" t="s">
        <v>30</v>
      </c>
      <c r="M120" t="s">
        <v>92</v>
      </c>
      <c r="N120" s="3">
        <v>4.8500000000000001E-2</v>
      </c>
      <c r="O120" s="65">
        <v>10</v>
      </c>
      <c r="P120" s="67">
        <v>36082.5</v>
      </c>
      <c r="Q120" s="67">
        <v>104587</v>
      </c>
      <c r="R120" s="66">
        <v>1838</v>
      </c>
      <c r="S120" s="32">
        <f t="shared" si="20"/>
        <v>-2.4850461874145218</v>
      </c>
      <c r="T120" s="67">
        <v>1750.00125</v>
      </c>
      <c r="U120" s="67">
        <f t="shared" si="21"/>
        <v>183.8</v>
      </c>
      <c r="V120" s="32">
        <f t="shared" si="22"/>
        <v>-0.37236520236400278</v>
      </c>
      <c r="W120" s="67">
        <f t="shared" si="23"/>
        <v>175.000125</v>
      </c>
      <c r="X120" s="3">
        <f t="shared" si="24"/>
        <v>5.093882075798517E-2</v>
      </c>
      <c r="Y120" s="3">
        <f t="shared" si="25"/>
        <v>4.8500000000000001E-2</v>
      </c>
    </row>
    <row r="121" spans="1:25" hidden="1" x14ac:dyDescent="0.2">
      <c r="A121">
        <v>2114</v>
      </c>
      <c r="B121" t="s">
        <v>16</v>
      </c>
      <c r="C121" s="122" t="s">
        <v>239</v>
      </c>
      <c r="D121" s="122" t="s">
        <v>245</v>
      </c>
      <c r="E121" s="1">
        <v>0.25</v>
      </c>
      <c r="F121" t="s">
        <v>28</v>
      </c>
      <c r="G121" t="s">
        <v>101</v>
      </c>
      <c r="H121">
        <v>3</v>
      </c>
      <c r="I121" t="s">
        <v>19</v>
      </c>
      <c r="J121" t="s">
        <v>257</v>
      </c>
      <c r="K121" t="s">
        <v>22</v>
      </c>
      <c r="L121" t="s">
        <v>30</v>
      </c>
      <c r="M121" t="s">
        <v>93</v>
      </c>
      <c r="N121" s="3">
        <v>4.8500000000000001E-2</v>
      </c>
      <c r="O121" s="65">
        <v>10</v>
      </c>
      <c r="P121" s="67">
        <v>43711.25</v>
      </c>
      <c r="Q121" s="67">
        <v>105967</v>
      </c>
      <c r="R121" s="66">
        <v>2194</v>
      </c>
      <c r="S121" s="32">
        <f t="shared" si="20"/>
        <v>-2.269173626958175</v>
      </c>
      <c r="T121" s="67">
        <v>2119.995625</v>
      </c>
      <c r="U121" s="67">
        <f t="shared" si="21"/>
        <v>219.4</v>
      </c>
      <c r="V121" s="32">
        <f t="shared" si="22"/>
        <v>0.24639761590167725</v>
      </c>
      <c r="W121" s="67">
        <f t="shared" si="23"/>
        <v>211.9995625</v>
      </c>
      <c r="X121" s="3">
        <f t="shared" si="24"/>
        <v>5.0193028110612256E-2</v>
      </c>
      <c r="Y121" s="3">
        <f t="shared" si="25"/>
        <v>4.8500000000000001E-2</v>
      </c>
    </row>
    <row r="122" spans="1:25" x14ac:dyDescent="0.2">
      <c r="A122">
        <v>2115</v>
      </c>
      <c r="B122" t="s">
        <v>16</v>
      </c>
      <c r="C122" s="122" t="s">
        <v>239</v>
      </c>
      <c r="D122" s="122" t="s">
        <v>238</v>
      </c>
      <c r="E122" s="1">
        <v>0.25</v>
      </c>
      <c r="F122" t="s">
        <v>28</v>
      </c>
      <c r="G122" t="s">
        <v>101</v>
      </c>
      <c r="H122">
        <v>3</v>
      </c>
      <c r="I122" t="s">
        <v>19</v>
      </c>
      <c r="J122" t="s">
        <v>257</v>
      </c>
      <c r="K122" t="s">
        <v>22</v>
      </c>
      <c r="L122" t="s">
        <v>30</v>
      </c>
      <c r="M122" t="s">
        <v>44</v>
      </c>
      <c r="N122" s="3">
        <v>4.8500000000000001E-2</v>
      </c>
      <c r="O122" s="65">
        <v>10</v>
      </c>
      <c r="P122" s="67">
        <v>50103</v>
      </c>
      <c r="Q122" s="67">
        <v>92783</v>
      </c>
      <c r="R122" s="66">
        <v>4892</v>
      </c>
      <c r="S122" s="32">
        <f t="shared" si="20"/>
        <v>-0.63315068282552434</v>
      </c>
      <c r="T122" s="67">
        <v>2429.9955</v>
      </c>
      <c r="U122" s="67">
        <f t="shared" si="21"/>
        <v>489.2</v>
      </c>
      <c r="V122" s="32">
        <f t="shared" si="22"/>
        <v>4.9357854914095558</v>
      </c>
      <c r="W122" s="67">
        <f t="shared" si="23"/>
        <v>242.99955</v>
      </c>
      <c r="X122" s="3">
        <f t="shared" si="24"/>
        <v>9.7638863940283011E-2</v>
      </c>
      <c r="Y122" s="3">
        <f t="shared" si="25"/>
        <v>4.8500000000000001E-2</v>
      </c>
    </row>
    <row r="123" spans="1:25" hidden="1" x14ac:dyDescent="0.2">
      <c r="A123">
        <v>2116</v>
      </c>
      <c r="B123" t="s">
        <v>16</v>
      </c>
      <c r="C123" s="122" t="s">
        <v>239</v>
      </c>
      <c r="D123" s="122" t="s">
        <v>247</v>
      </c>
      <c r="E123" s="1">
        <v>0.25</v>
      </c>
      <c r="F123" t="s">
        <v>28</v>
      </c>
      <c r="G123" t="s">
        <v>101</v>
      </c>
      <c r="H123">
        <v>3</v>
      </c>
      <c r="I123" t="s">
        <v>19</v>
      </c>
      <c r="J123" t="s">
        <v>257</v>
      </c>
      <c r="K123" t="s">
        <v>22</v>
      </c>
      <c r="L123" t="s">
        <v>30</v>
      </c>
      <c r="M123" t="s">
        <v>91</v>
      </c>
      <c r="N123" s="3">
        <v>4.8500000000000001E-2</v>
      </c>
      <c r="O123" s="65">
        <v>10</v>
      </c>
      <c r="P123" s="67">
        <v>41649.5</v>
      </c>
      <c r="Q123" s="67">
        <v>113332</v>
      </c>
      <c r="R123" s="66">
        <v>2111</v>
      </c>
      <c r="S123" s="32">
        <f t="shared" si="20"/>
        <v>-2.3195034654915365</v>
      </c>
      <c r="T123" s="67">
        <v>2020.0007500000002</v>
      </c>
      <c r="U123" s="67">
        <f t="shared" si="21"/>
        <v>211.1</v>
      </c>
      <c r="V123" s="32">
        <f t="shared" si="22"/>
        <v>0.10213549815995948</v>
      </c>
      <c r="W123" s="67">
        <f t="shared" si="23"/>
        <v>202.00007500000001</v>
      </c>
      <c r="X123" s="3">
        <f t="shared" si="24"/>
        <v>5.0684882171454643E-2</v>
      </c>
      <c r="Y123" s="3">
        <f t="shared" si="25"/>
        <v>4.8500000000000001E-2</v>
      </c>
    </row>
    <row r="124" spans="1:25" hidden="1" x14ac:dyDescent="0.2">
      <c r="A124">
        <v>2117</v>
      </c>
      <c r="B124" t="s">
        <v>25</v>
      </c>
      <c r="C124" s="122" t="s">
        <v>242</v>
      </c>
      <c r="D124" s="122" t="s">
        <v>249</v>
      </c>
      <c r="E124" s="1">
        <v>0.25</v>
      </c>
      <c r="F124" t="s">
        <v>28</v>
      </c>
      <c r="G124" t="s">
        <v>101</v>
      </c>
      <c r="H124">
        <v>3</v>
      </c>
      <c r="I124" t="s">
        <v>19</v>
      </c>
      <c r="J124" t="s">
        <v>257</v>
      </c>
      <c r="K124" t="s">
        <v>22</v>
      </c>
      <c r="L124" t="s">
        <v>30</v>
      </c>
      <c r="M124" t="s">
        <v>92</v>
      </c>
      <c r="N124" s="3">
        <v>4.8500000000000001E-2</v>
      </c>
      <c r="O124" s="65">
        <v>10</v>
      </c>
      <c r="P124" s="67">
        <v>36082.5</v>
      </c>
      <c r="Q124" s="67">
        <v>126605</v>
      </c>
      <c r="R124" s="66">
        <v>1861</v>
      </c>
      <c r="S124" s="32">
        <f t="shared" si="20"/>
        <v>-2.4710993646884094</v>
      </c>
      <c r="T124" s="67">
        <v>1750.00125</v>
      </c>
      <c r="U124" s="67">
        <f t="shared" si="21"/>
        <v>186.1</v>
      </c>
      <c r="V124" s="32">
        <f t="shared" si="22"/>
        <v>-0.33238895286931025</v>
      </c>
      <c r="W124" s="67">
        <f t="shared" si="23"/>
        <v>175.000125</v>
      </c>
      <c r="X124" s="3">
        <f t="shared" si="24"/>
        <v>5.1576248874107944E-2</v>
      </c>
      <c r="Y124" s="3">
        <f t="shared" si="25"/>
        <v>4.8500000000000001E-2</v>
      </c>
    </row>
    <row r="125" spans="1:25" x14ac:dyDescent="0.2">
      <c r="A125">
        <v>2118</v>
      </c>
      <c r="B125" t="s">
        <v>16</v>
      </c>
      <c r="C125" s="122" t="s">
        <v>239</v>
      </c>
      <c r="D125" s="122" t="s">
        <v>249</v>
      </c>
      <c r="E125" s="1">
        <v>0.25</v>
      </c>
      <c r="F125" t="s">
        <v>28</v>
      </c>
      <c r="G125" t="s">
        <v>101</v>
      </c>
      <c r="H125">
        <v>3</v>
      </c>
      <c r="I125" t="s">
        <v>19</v>
      </c>
      <c r="J125" t="s">
        <v>257</v>
      </c>
      <c r="K125" t="s">
        <v>22</v>
      </c>
      <c r="L125" t="s">
        <v>30</v>
      </c>
      <c r="M125" t="s">
        <v>93</v>
      </c>
      <c r="N125" s="3">
        <v>4.8500000000000001E-2</v>
      </c>
      <c r="O125" s="65">
        <v>10</v>
      </c>
      <c r="P125" s="67">
        <v>51134</v>
      </c>
      <c r="Q125" s="67">
        <v>121748</v>
      </c>
      <c r="R125" s="66">
        <v>5125</v>
      </c>
      <c r="S125" s="32">
        <f t="shared" si="20"/>
        <v>-0.49186330477403895</v>
      </c>
      <c r="T125" s="67">
        <v>2479.9990000000003</v>
      </c>
      <c r="U125" s="67">
        <f t="shared" si="21"/>
        <v>512.5</v>
      </c>
      <c r="V125" s="32">
        <f t="shared" si="22"/>
        <v>5.3407622797688354</v>
      </c>
      <c r="W125" s="67">
        <f t="shared" si="23"/>
        <v>247.99990000000003</v>
      </c>
      <c r="X125" s="3">
        <f t="shared" si="24"/>
        <v>0.10022685493018343</v>
      </c>
      <c r="Y125" s="3">
        <f t="shared" si="25"/>
        <v>4.8500000000000001E-2</v>
      </c>
    </row>
    <row r="126" spans="1:25" hidden="1" x14ac:dyDescent="0.2">
      <c r="A126">
        <v>1119</v>
      </c>
      <c r="B126" t="s">
        <v>25</v>
      </c>
      <c r="C126" s="122" t="s">
        <v>242</v>
      </c>
      <c r="D126" s="122" t="s">
        <v>242</v>
      </c>
      <c r="E126" s="1">
        <v>0.25</v>
      </c>
      <c r="F126" t="s">
        <v>28</v>
      </c>
      <c r="G126" t="s">
        <v>101</v>
      </c>
      <c r="H126">
        <v>3</v>
      </c>
      <c r="I126" t="s">
        <v>19</v>
      </c>
      <c r="J126" t="s">
        <v>257</v>
      </c>
      <c r="K126" t="s">
        <v>21</v>
      </c>
      <c r="L126" t="s">
        <v>30</v>
      </c>
      <c r="M126" t="s">
        <v>44</v>
      </c>
      <c r="N126" s="3">
        <v>4.36E-2</v>
      </c>
      <c r="O126" s="65">
        <v>31</v>
      </c>
      <c r="P126" s="67">
        <v>157844</v>
      </c>
      <c r="Q126" s="67">
        <v>309498</v>
      </c>
      <c r="R126" s="66">
        <v>6974</v>
      </c>
      <c r="S126" s="32">
        <f t="shared" si="20"/>
        <v>0.62933996568603179</v>
      </c>
      <c r="T126" s="67">
        <v>6881.9984000000004</v>
      </c>
      <c r="U126" s="67">
        <f t="shared" si="21"/>
        <v>224.96774193548387</v>
      </c>
      <c r="V126" s="32">
        <f t="shared" si="22"/>
        <v>0.34317041622122807</v>
      </c>
      <c r="W126" s="67">
        <f t="shared" si="23"/>
        <v>221.99994838709679</v>
      </c>
      <c r="X126" s="3">
        <f t="shared" si="24"/>
        <v>4.4182864093662094E-2</v>
      </c>
      <c r="Y126" s="3">
        <f t="shared" si="25"/>
        <v>4.36E-2</v>
      </c>
    </row>
    <row r="127" spans="1:25" hidden="1" x14ac:dyDescent="0.2">
      <c r="A127">
        <v>1120</v>
      </c>
      <c r="B127" t="s">
        <v>25</v>
      </c>
      <c r="C127" s="122" t="s">
        <v>242</v>
      </c>
      <c r="D127" s="122" t="s">
        <v>239</v>
      </c>
      <c r="E127" s="1">
        <v>0.25</v>
      </c>
      <c r="F127" t="s">
        <v>28</v>
      </c>
      <c r="G127" t="s">
        <v>101</v>
      </c>
      <c r="H127">
        <v>3</v>
      </c>
      <c r="I127" t="s">
        <v>19</v>
      </c>
      <c r="J127" t="s">
        <v>257</v>
      </c>
      <c r="K127" t="s">
        <v>21</v>
      </c>
      <c r="L127" t="s">
        <v>30</v>
      </c>
      <c r="M127" t="s">
        <v>91</v>
      </c>
      <c r="N127" s="3">
        <v>4.36E-2</v>
      </c>
      <c r="O127" s="65">
        <v>31</v>
      </c>
      <c r="P127" s="67">
        <v>112339.5</v>
      </c>
      <c r="Q127" s="67">
        <v>325622</v>
      </c>
      <c r="R127" s="66">
        <v>5143</v>
      </c>
      <c r="S127" s="32">
        <f t="shared" si="20"/>
        <v>-0.48094840003186412</v>
      </c>
      <c r="T127" s="67">
        <v>4898.0021999999999</v>
      </c>
      <c r="U127" s="67">
        <f t="shared" si="21"/>
        <v>165.90322580645162</v>
      </c>
      <c r="V127" s="32">
        <f t="shared" si="22"/>
        <v>-0.6834286416298595</v>
      </c>
      <c r="W127" s="67">
        <f t="shared" si="23"/>
        <v>158.00007096774192</v>
      </c>
      <c r="X127" s="3">
        <f t="shared" si="24"/>
        <v>4.5780869596179441E-2</v>
      </c>
      <c r="Y127" s="3">
        <f t="shared" si="25"/>
        <v>4.36E-2</v>
      </c>
    </row>
    <row r="128" spans="1:25" hidden="1" x14ac:dyDescent="0.2">
      <c r="A128">
        <v>1121</v>
      </c>
      <c r="B128" t="s">
        <v>25</v>
      </c>
      <c r="C128" s="122" t="s">
        <v>242</v>
      </c>
      <c r="D128" s="122" t="s">
        <v>245</v>
      </c>
      <c r="E128" s="1">
        <v>0.25</v>
      </c>
      <c r="F128" t="s">
        <v>28</v>
      </c>
      <c r="G128" t="s">
        <v>101</v>
      </c>
      <c r="H128">
        <v>3</v>
      </c>
      <c r="I128" t="s">
        <v>19</v>
      </c>
      <c r="J128" t="s">
        <v>257</v>
      </c>
      <c r="K128" t="s">
        <v>21</v>
      </c>
      <c r="L128" t="s">
        <v>30</v>
      </c>
      <c r="M128" t="s">
        <v>92</v>
      </c>
      <c r="N128" s="3">
        <v>4.36E-2</v>
      </c>
      <c r="O128" s="65">
        <v>31</v>
      </c>
      <c r="P128" s="67">
        <v>126559.75</v>
      </c>
      <c r="Q128" s="67">
        <v>312493</v>
      </c>
      <c r="R128" s="66">
        <v>5720</v>
      </c>
      <c r="S128" s="32">
        <f t="shared" si="20"/>
        <v>-0.13106506468548182</v>
      </c>
      <c r="T128" s="67">
        <v>5518.0051000000003</v>
      </c>
      <c r="U128" s="67">
        <f t="shared" si="21"/>
        <v>184.51612903225808</v>
      </c>
      <c r="V128" s="32">
        <f t="shared" si="22"/>
        <v>-0.35991817937968046</v>
      </c>
      <c r="W128" s="67">
        <f t="shared" si="23"/>
        <v>178.00016451612905</v>
      </c>
      <c r="X128" s="3">
        <f t="shared" si="24"/>
        <v>4.5196043765889232E-2</v>
      </c>
      <c r="Y128" s="3">
        <f t="shared" si="25"/>
        <v>4.36E-2</v>
      </c>
    </row>
    <row r="129" spans="1:25" hidden="1" x14ac:dyDescent="0.2">
      <c r="A129">
        <v>1122</v>
      </c>
      <c r="B129" t="s">
        <v>25</v>
      </c>
      <c r="C129" s="122" t="s">
        <v>242</v>
      </c>
      <c r="D129" s="122" t="s">
        <v>247</v>
      </c>
      <c r="E129" s="1">
        <v>0.25</v>
      </c>
      <c r="F129" t="s">
        <v>28</v>
      </c>
      <c r="G129" t="s">
        <v>101</v>
      </c>
      <c r="H129">
        <v>3</v>
      </c>
      <c r="I129" t="s">
        <v>19</v>
      </c>
      <c r="J129" t="s">
        <v>257</v>
      </c>
      <c r="K129" t="s">
        <v>21</v>
      </c>
      <c r="L129" t="s">
        <v>30</v>
      </c>
      <c r="M129" t="s">
        <v>93</v>
      </c>
      <c r="N129" s="3">
        <v>4.36E-2</v>
      </c>
      <c r="O129" s="65">
        <v>31</v>
      </c>
      <c r="P129" s="67">
        <v>122293.5</v>
      </c>
      <c r="Q129" s="67">
        <v>339704</v>
      </c>
      <c r="R129" s="66">
        <v>5581</v>
      </c>
      <c r="S129" s="32">
        <f t="shared" si="20"/>
        <v>-0.21535238463894307</v>
      </c>
      <c r="T129" s="67">
        <v>5331.9966000000004</v>
      </c>
      <c r="U129" s="67">
        <f t="shared" si="21"/>
        <v>180.03225806451613</v>
      </c>
      <c r="V129" s="32">
        <f t="shared" si="22"/>
        <v>-0.43785224220944646</v>
      </c>
      <c r="W129" s="67">
        <f t="shared" si="23"/>
        <v>171.99989032258065</v>
      </c>
      <c r="X129" s="3">
        <f t="shared" si="24"/>
        <v>4.5636113121302439E-2</v>
      </c>
      <c r="Y129" s="3">
        <f t="shared" si="25"/>
        <v>4.36E-2</v>
      </c>
    </row>
    <row r="130" spans="1:25" hidden="1" x14ac:dyDescent="0.2">
      <c r="A130">
        <v>1123</v>
      </c>
      <c r="B130" t="s">
        <v>12</v>
      </c>
      <c r="C130" s="122" t="s">
        <v>245</v>
      </c>
      <c r="D130" s="122" t="s">
        <v>245</v>
      </c>
      <c r="E130" s="1">
        <v>0.01</v>
      </c>
      <c r="F130" t="s">
        <v>28</v>
      </c>
      <c r="G130" t="s">
        <v>101</v>
      </c>
      <c r="H130">
        <v>200</v>
      </c>
      <c r="I130" t="s">
        <v>18</v>
      </c>
      <c r="J130" t="s">
        <v>28</v>
      </c>
      <c r="K130" t="s">
        <v>22</v>
      </c>
      <c r="L130" t="s">
        <v>34</v>
      </c>
      <c r="M130" t="s">
        <v>37</v>
      </c>
      <c r="N130" s="3">
        <v>7.0000000000000007E-2</v>
      </c>
      <c r="O130" s="65">
        <v>31</v>
      </c>
      <c r="P130" s="67">
        <v>95214.29</v>
      </c>
      <c r="Q130" s="67">
        <v>68010</v>
      </c>
      <c r="R130" s="66">
        <v>6732</v>
      </c>
      <c r="S130" s="32">
        <f t="shared" si="20"/>
        <v>0.48259513526345904</v>
      </c>
      <c r="T130" s="67">
        <v>6665.0003000000006</v>
      </c>
      <c r="U130" s="67">
        <f t="shared" si="21"/>
        <v>217.16129032258064</v>
      </c>
      <c r="V130" s="32">
        <f t="shared" si="22"/>
        <v>0.20748665215789472</v>
      </c>
      <c r="W130" s="67">
        <f t="shared" si="23"/>
        <v>215.00000967741937</v>
      </c>
      <c r="X130" s="3">
        <f t="shared" si="24"/>
        <v>7.0703672736518855E-2</v>
      </c>
      <c r="Y130" s="3">
        <f t="shared" si="25"/>
        <v>7.0000000000000007E-2</v>
      </c>
    </row>
    <row r="131" spans="1:25" hidden="1" x14ac:dyDescent="0.2">
      <c r="A131">
        <v>1124</v>
      </c>
      <c r="B131" t="s">
        <v>12</v>
      </c>
      <c r="C131" s="122" t="s">
        <v>245</v>
      </c>
      <c r="D131" s="122" t="s">
        <v>238</v>
      </c>
      <c r="E131" s="1">
        <v>0.01</v>
      </c>
      <c r="F131" t="s">
        <v>28</v>
      </c>
      <c r="G131" t="s">
        <v>101</v>
      </c>
      <c r="H131">
        <v>200</v>
      </c>
      <c r="I131" t="s">
        <v>18</v>
      </c>
      <c r="J131" t="s">
        <v>28</v>
      </c>
      <c r="K131" t="s">
        <v>22</v>
      </c>
      <c r="L131" t="s">
        <v>34</v>
      </c>
      <c r="M131" t="s">
        <v>37</v>
      </c>
      <c r="N131" s="3">
        <v>7.0000000000000007E-2</v>
      </c>
      <c r="O131" s="65">
        <v>31</v>
      </c>
      <c r="P131" s="67">
        <v>111157.14</v>
      </c>
      <c r="Q131" s="67">
        <v>80549</v>
      </c>
      <c r="R131" s="66">
        <v>7872</v>
      </c>
      <c r="S131" s="32">
        <f t="shared" si="20"/>
        <v>1.1738724356011987</v>
      </c>
      <c r="T131" s="67">
        <v>7780.9998000000005</v>
      </c>
      <c r="U131" s="67">
        <f t="shared" si="21"/>
        <v>253.93548387096774</v>
      </c>
      <c r="V131" s="32">
        <f t="shared" si="22"/>
        <v>0.84665810270417552</v>
      </c>
      <c r="W131" s="67">
        <f t="shared" si="23"/>
        <v>250.99999354838712</v>
      </c>
      <c r="X131" s="3">
        <f t="shared" si="24"/>
        <v>7.0818662660806136E-2</v>
      </c>
      <c r="Y131" s="3">
        <f t="shared" si="25"/>
        <v>7.0000000000000007E-2</v>
      </c>
    </row>
    <row r="132" spans="1:25" hidden="1" x14ac:dyDescent="0.2">
      <c r="A132">
        <v>1125</v>
      </c>
      <c r="B132" t="s">
        <v>16</v>
      </c>
      <c r="C132" s="122" t="s">
        <v>247</v>
      </c>
      <c r="D132" s="122" t="s">
        <v>238</v>
      </c>
      <c r="E132" s="1">
        <v>0.01</v>
      </c>
      <c r="F132" t="s">
        <v>28</v>
      </c>
      <c r="G132" t="s">
        <v>101</v>
      </c>
      <c r="H132">
        <v>200</v>
      </c>
      <c r="I132" t="s">
        <v>18</v>
      </c>
      <c r="J132" t="s">
        <v>257</v>
      </c>
      <c r="K132" t="s">
        <v>22</v>
      </c>
      <c r="L132" t="s">
        <v>34</v>
      </c>
      <c r="M132" t="s">
        <v>37</v>
      </c>
      <c r="N132" s="3">
        <v>7.0000000000000007E-2</v>
      </c>
      <c r="O132" s="65">
        <v>31</v>
      </c>
      <c r="P132" s="67">
        <v>99642.86</v>
      </c>
      <c r="Q132" s="67">
        <v>90584</v>
      </c>
      <c r="R132" s="66">
        <v>7219</v>
      </c>
      <c r="S132" s="32">
        <f t="shared" si="20"/>
        <v>0.77790394689896714</v>
      </c>
      <c r="T132" s="67">
        <v>6975.0002000000004</v>
      </c>
      <c r="U132" s="67">
        <f t="shared" si="21"/>
        <v>232.87096774193549</v>
      </c>
      <c r="V132" s="32">
        <f t="shared" si="22"/>
        <v>0.48053621041757788</v>
      </c>
      <c r="W132" s="67">
        <f t="shared" si="23"/>
        <v>225.0000064516129</v>
      </c>
      <c r="X132" s="3">
        <f t="shared" si="24"/>
        <v>7.2448743442329933E-2</v>
      </c>
      <c r="Y132" s="3">
        <f t="shared" si="25"/>
        <v>7.0000000000000007E-2</v>
      </c>
    </row>
    <row r="133" spans="1:25" hidden="1" x14ac:dyDescent="0.2">
      <c r="A133">
        <v>1126</v>
      </c>
      <c r="B133" t="s">
        <v>12</v>
      </c>
      <c r="C133" s="122" t="s">
        <v>245</v>
      </c>
      <c r="D133" s="122" t="s">
        <v>247</v>
      </c>
      <c r="E133" s="1">
        <v>0.01</v>
      </c>
      <c r="F133" t="s">
        <v>28</v>
      </c>
      <c r="G133" t="s">
        <v>101</v>
      </c>
      <c r="H133">
        <v>200</v>
      </c>
      <c r="I133" t="s">
        <v>18</v>
      </c>
      <c r="J133" t="s">
        <v>28</v>
      </c>
      <c r="K133" t="s">
        <v>22</v>
      </c>
      <c r="L133" t="s">
        <v>34</v>
      </c>
      <c r="M133" t="s">
        <v>38</v>
      </c>
      <c r="N133" s="3">
        <v>7.0000000000000007E-2</v>
      </c>
      <c r="O133" s="65">
        <v>31</v>
      </c>
      <c r="P133" s="67">
        <v>109385.71</v>
      </c>
      <c r="Q133" s="67">
        <v>79265</v>
      </c>
      <c r="R133" s="66">
        <v>7746</v>
      </c>
      <c r="S133" s="32">
        <f t="shared" si="20"/>
        <v>1.0974681024059749</v>
      </c>
      <c r="T133" s="67">
        <v>7656.9997000000012</v>
      </c>
      <c r="U133" s="67">
        <f t="shared" si="21"/>
        <v>249.87096774193549</v>
      </c>
      <c r="V133" s="32">
        <f t="shared" si="22"/>
        <v>0.77601283711748137</v>
      </c>
      <c r="W133" s="67">
        <f t="shared" si="23"/>
        <v>246.99999032258069</v>
      </c>
      <c r="X133" s="3">
        <f t="shared" si="24"/>
        <v>7.0813637357201406E-2</v>
      </c>
      <c r="Y133" s="3">
        <f t="shared" si="25"/>
        <v>7.0000000000000007E-2</v>
      </c>
    </row>
    <row r="134" spans="1:25" hidden="1" x14ac:dyDescent="0.2">
      <c r="A134">
        <v>1127</v>
      </c>
      <c r="B134" t="s">
        <v>12</v>
      </c>
      <c r="C134" s="122" t="s">
        <v>245</v>
      </c>
      <c r="D134" s="122" t="s">
        <v>249</v>
      </c>
      <c r="E134" s="1">
        <v>0.01</v>
      </c>
      <c r="F134" t="s">
        <v>28</v>
      </c>
      <c r="G134" t="s">
        <v>101</v>
      </c>
      <c r="H134">
        <v>200</v>
      </c>
      <c r="I134" t="s">
        <v>18</v>
      </c>
      <c r="J134" t="s">
        <v>28</v>
      </c>
      <c r="K134" t="s">
        <v>22</v>
      </c>
      <c r="L134" t="s">
        <v>34</v>
      </c>
      <c r="M134" t="s">
        <v>38</v>
      </c>
      <c r="N134" s="3">
        <v>7.0000000000000007E-2</v>
      </c>
      <c r="O134" s="65">
        <v>31</v>
      </c>
      <c r="P134" s="67">
        <v>94771.43</v>
      </c>
      <c r="Q134" s="67">
        <v>80315</v>
      </c>
      <c r="R134" s="66">
        <v>6822</v>
      </c>
      <c r="S134" s="32">
        <f t="shared" si="20"/>
        <v>0.53716965897433322</v>
      </c>
      <c r="T134" s="67">
        <v>6634.0001000000002</v>
      </c>
      <c r="U134" s="67">
        <f t="shared" si="21"/>
        <v>220.06451612903226</v>
      </c>
      <c r="V134" s="32">
        <f t="shared" si="22"/>
        <v>0.2579475561483906</v>
      </c>
      <c r="W134" s="67">
        <f t="shared" si="23"/>
        <v>214.00000322580647</v>
      </c>
      <c r="X134" s="3">
        <f t="shared" si="24"/>
        <v>7.1983719144050065E-2</v>
      </c>
      <c r="Y134" s="3">
        <f t="shared" si="25"/>
        <v>7.0000000000000007E-2</v>
      </c>
    </row>
    <row r="135" spans="1:25" hidden="1" x14ac:dyDescent="0.2">
      <c r="A135">
        <v>1128</v>
      </c>
      <c r="B135" t="s">
        <v>12</v>
      </c>
      <c r="C135" s="122" t="s">
        <v>245</v>
      </c>
      <c r="D135" s="122" t="s">
        <v>251</v>
      </c>
      <c r="E135" s="1">
        <v>0.01</v>
      </c>
      <c r="F135" t="s">
        <v>28</v>
      </c>
      <c r="G135" t="s">
        <v>101</v>
      </c>
      <c r="H135">
        <v>200</v>
      </c>
      <c r="I135" t="s">
        <v>18</v>
      </c>
      <c r="J135" t="s">
        <v>28</v>
      </c>
      <c r="K135" t="s">
        <v>22</v>
      </c>
      <c r="L135" t="s">
        <v>34</v>
      </c>
      <c r="M135" t="s">
        <v>38</v>
      </c>
      <c r="N135" s="3">
        <v>7.0000000000000007E-2</v>
      </c>
      <c r="O135" s="65">
        <v>31</v>
      </c>
      <c r="P135" s="67">
        <v>94328.57</v>
      </c>
      <c r="Q135" s="67">
        <v>70394</v>
      </c>
      <c r="R135" s="66">
        <v>6702</v>
      </c>
      <c r="S135" s="32">
        <f t="shared" ref="S135:S166" si="26">STANDARDIZE(R135,R$2,R$3)</f>
        <v>0.46440362735983426</v>
      </c>
      <c r="T135" s="67">
        <v>6602.9999000000007</v>
      </c>
      <c r="U135" s="67">
        <f t="shared" ref="U135:U166" si="27">R135/O135</f>
        <v>216.19354838709677</v>
      </c>
      <c r="V135" s="32">
        <f t="shared" ref="V135:V166" si="28">STANDARDIZE(U135,U$2,U$3)</f>
        <v>0.1906663508277294</v>
      </c>
      <c r="W135" s="67">
        <f t="shared" ref="W135:W166" si="29">T135/O135</f>
        <v>212.99999677419356</v>
      </c>
      <c r="X135" s="3">
        <f t="shared" ref="X135:X166" si="30">R135/P135</f>
        <v>7.1049524020135146E-2</v>
      </c>
      <c r="Y135" s="3">
        <f t="shared" ref="Y135:Y166" si="31">T135/P135</f>
        <v>7.0000000000000007E-2</v>
      </c>
    </row>
    <row r="136" spans="1:25" hidden="1" x14ac:dyDescent="0.2">
      <c r="A136">
        <v>1129</v>
      </c>
      <c r="B136" t="s">
        <v>12</v>
      </c>
      <c r="C136" s="122" t="s">
        <v>245</v>
      </c>
      <c r="D136" s="122" t="s">
        <v>243</v>
      </c>
      <c r="E136" s="1">
        <v>0.01</v>
      </c>
      <c r="F136" t="s">
        <v>28</v>
      </c>
      <c r="G136" t="s">
        <v>101</v>
      </c>
      <c r="H136">
        <v>200</v>
      </c>
      <c r="I136" t="s">
        <v>18</v>
      </c>
      <c r="J136" t="s">
        <v>28</v>
      </c>
      <c r="K136" t="s">
        <v>22</v>
      </c>
      <c r="L136" t="s">
        <v>34</v>
      </c>
      <c r="M136" t="s">
        <v>38</v>
      </c>
      <c r="N136" s="3">
        <v>7.0000000000000007E-2</v>
      </c>
      <c r="O136" s="65">
        <v>31</v>
      </c>
      <c r="P136" s="67">
        <v>107614.29</v>
      </c>
      <c r="Q136" s="67">
        <v>77981</v>
      </c>
      <c r="R136" s="66">
        <v>7621</v>
      </c>
      <c r="S136" s="32">
        <f t="shared" si="26"/>
        <v>1.0216701528075385</v>
      </c>
      <c r="T136" s="67">
        <v>7533.0003000000006</v>
      </c>
      <c r="U136" s="67">
        <f t="shared" si="27"/>
        <v>245.83870967741936</v>
      </c>
      <c r="V136" s="32">
        <f t="shared" si="28"/>
        <v>0.70592824824179268</v>
      </c>
      <c r="W136" s="67">
        <f t="shared" si="29"/>
        <v>243.00000967741937</v>
      </c>
      <c r="X136" s="3">
        <f t="shared" si="30"/>
        <v>7.0817732477722065E-2</v>
      </c>
      <c r="Y136" s="3">
        <f t="shared" si="31"/>
        <v>7.0000000000000007E-2</v>
      </c>
    </row>
    <row r="137" spans="1:25" hidden="1" x14ac:dyDescent="0.2">
      <c r="A137">
        <v>1130</v>
      </c>
      <c r="B137" t="s">
        <v>16</v>
      </c>
      <c r="C137" s="122" t="s">
        <v>247</v>
      </c>
      <c r="D137" s="122" t="s">
        <v>242</v>
      </c>
      <c r="E137" s="1">
        <v>0.01</v>
      </c>
      <c r="F137" t="s">
        <v>28</v>
      </c>
      <c r="G137" t="s">
        <v>101</v>
      </c>
      <c r="H137">
        <v>200</v>
      </c>
      <c r="I137" t="s">
        <v>18</v>
      </c>
      <c r="J137" t="s">
        <v>257</v>
      </c>
      <c r="K137" t="s">
        <v>22</v>
      </c>
      <c r="L137" t="s">
        <v>34</v>
      </c>
      <c r="M137" t="s">
        <v>38</v>
      </c>
      <c r="N137" s="3">
        <v>7.0000000000000007E-2</v>
      </c>
      <c r="O137" s="65">
        <v>31</v>
      </c>
      <c r="P137" s="67">
        <v>108942.86</v>
      </c>
      <c r="Q137" s="67">
        <v>89297</v>
      </c>
      <c r="R137" s="66">
        <v>7817</v>
      </c>
      <c r="S137" s="32">
        <f t="shared" si="26"/>
        <v>1.1405213377778867</v>
      </c>
      <c r="T137" s="67">
        <v>7626.0002000000004</v>
      </c>
      <c r="U137" s="67">
        <f t="shared" si="27"/>
        <v>252.16129032258064</v>
      </c>
      <c r="V137" s="32">
        <f t="shared" si="28"/>
        <v>0.81582088359887239</v>
      </c>
      <c r="W137" s="67">
        <f t="shared" si="29"/>
        <v>246.0000064516129</v>
      </c>
      <c r="X137" s="3">
        <f t="shared" si="30"/>
        <v>7.1753210811612622E-2</v>
      </c>
      <c r="Y137" s="3">
        <f t="shared" si="31"/>
        <v>7.0000000000000007E-2</v>
      </c>
    </row>
    <row r="138" spans="1:25" hidden="1" x14ac:dyDescent="0.2">
      <c r="A138">
        <v>1131</v>
      </c>
      <c r="B138" t="s">
        <v>16</v>
      </c>
      <c r="C138" s="122" t="s">
        <v>247</v>
      </c>
      <c r="D138" s="122" t="s">
        <v>247</v>
      </c>
      <c r="E138" s="1">
        <v>0.01</v>
      </c>
      <c r="F138" t="s">
        <v>28</v>
      </c>
      <c r="G138" t="s">
        <v>101</v>
      </c>
      <c r="H138">
        <v>200</v>
      </c>
      <c r="I138" t="s">
        <v>18</v>
      </c>
      <c r="J138" t="s">
        <v>257</v>
      </c>
      <c r="K138" t="s">
        <v>22</v>
      </c>
      <c r="L138" t="s">
        <v>34</v>
      </c>
      <c r="M138" t="s">
        <v>38</v>
      </c>
      <c r="N138" s="3">
        <v>7.0000000000000007E-2</v>
      </c>
      <c r="O138" s="65">
        <v>31</v>
      </c>
      <c r="P138" s="67">
        <v>95214.29</v>
      </c>
      <c r="Q138" s="67">
        <v>86558</v>
      </c>
      <c r="R138" s="66">
        <v>6898</v>
      </c>
      <c r="S138" s="32">
        <f t="shared" si="26"/>
        <v>0.5832548123301825</v>
      </c>
      <c r="T138" s="67">
        <v>6665.0003000000006</v>
      </c>
      <c r="U138" s="67">
        <f t="shared" si="27"/>
        <v>222.51612903225808</v>
      </c>
      <c r="V138" s="32">
        <f t="shared" si="28"/>
        <v>0.30055898618480958</v>
      </c>
      <c r="W138" s="67">
        <f t="shared" si="29"/>
        <v>215.00000967741937</v>
      </c>
      <c r="X138" s="3">
        <f t="shared" si="30"/>
        <v>7.2447108517009376E-2</v>
      </c>
      <c r="Y138" s="3">
        <f t="shared" si="31"/>
        <v>7.0000000000000007E-2</v>
      </c>
    </row>
    <row r="139" spans="1:25" hidden="1" x14ac:dyDescent="0.2">
      <c r="A139">
        <v>1132</v>
      </c>
      <c r="B139" t="s">
        <v>12</v>
      </c>
      <c r="C139" s="122" t="s">
        <v>258</v>
      </c>
      <c r="D139" s="122" t="s">
        <v>242</v>
      </c>
      <c r="E139" s="1">
        <v>0.01</v>
      </c>
      <c r="F139" t="s">
        <v>28</v>
      </c>
      <c r="G139" t="s">
        <v>101</v>
      </c>
      <c r="H139">
        <v>200</v>
      </c>
      <c r="I139" t="s">
        <v>18</v>
      </c>
      <c r="J139" t="s">
        <v>28</v>
      </c>
      <c r="K139" t="s">
        <v>22</v>
      </c>
      <c r="L139" t="s">
        <v>34</v>
      </c>
      <c r="M139" t="s">
        <v>40</v>
      </c>
      <c r="N139" s="3">
        <v>7.0000000000000007E-2</v>
      </c>
      <c r="O139" s="65">
        <v>31</v>
      </c>
      <c r="P139" s="67">
        <v>107614.29</v>
      </c>
      <c r="Q139" s="67">
        <v>89679</v>
      </c>
      <c r="R139" s="66">
        <v>7734</v>
      </c>
      <c r="S139" s="32">
        <f t="shared" si="26"/>
        <v>1.090191499244525</v>
      </c>
      <c r="T139" s="67">
        <v>7533.0003000000006</v>
      </c>
      <c r="U139" s="67">
        <f t="shared" si="27"/>
        <v>249.48387096774192</v>
      </c>
      <c r="V139" s="32">
        <f t="shared" si="28"/>
        <v>0.76928471658541486</v>
      </c>
      <c r="W139" s="67">
        <f t="shared" si="29"/>
        <v>243.00000967741937</v>
      </c>
      <c r="X139" s="3">
        <f t="shared" si="30"/>
        <v>7.1867778898137044E-2</v>
      </c>
      <c r="Y139" s="3">
        <f t="shared" si="31"/>
        <v>7.0000000000000007E-2</v>
      </c>
    </row>
    <row r="140" spans="1:25" hidden="1" x14ac:dyDescent="0.2">
      <c r="A140">
        <v>1133</v>
      </c>
      <c r="B140" t="s">
        <v>12</v>
      </c>
      <c r="C140" s="122" t="s">
        <v>258</v>
      </c>
      <c r="D140" s="122" t="s">
        <v>239</v>
      </c>
      <c r="E140" s="1">
        <v>0.01</v>
      </c>
      <c r="F140" t="s">
        <v>28</v>
      </c>
      <c r="G140" t="s">
        <v>101</v>
      </c>
      <c r="H140">
        <v>200</v>
      </c>
      <c r="I140" t="s">
        <v>18</v>
      </c>
      <c r="J140" t="s">
        <v>28</v>
      </c>
      <c r="K140" t="s">
        <v>22</v>
      </c>
      <c r="L140" t="s">
        <v>34</v>
      </c>
      <c r="M140" t="s">
        <v>40</v>
      </c>
      <c r="N140" s="3">
        <v>7.0000000000000007E-2</v>
      </c>
      <c r="O140" s="65">
        <v>31</v>
      </c>
      <c r="P140" s="67">
        <v>98757.14</v>
      </c>
      <c r="Q140" s="67">
        <v>98757</v>
      </c>
      <c r="R140" s="66">
        <v>7213</v>
      </c>
      <c r="S140" s="32">
        <f t="shared" si="26"/>
        <v>0.77426564531824216</v>
      </c>
      <c r="T140" s="67">
        <v>6912.9998000000005</v>
      </c>
      <c r="U140" s="67">
        <f t="shared" si="27"/>
        <v>232.67741935483872</v>
      </c>
      <c r="V140" s="32">
        <f t="shared" si="28"/>
        <v>0.47717215015154496</v>
      </c>
      <c r="W140" s="67">
        <f t="shared" si="29"/>
        <v>222.99999354838712</v>
      </c>
      <c r="X140" s="3">
        <f t="shared" si="30"/>
        <v>7.3037757067488995E-2</v>
      </c>
      <c r="Y140" s="3">
        <f t="shared" si="31"/>
        <v>7.0000000000000007E-2</v>
      </c>
    </row>
    <row r="141" spans="1:25" hidden="1" x14ac:dyDescent="0.2">
      <c r="A141">
        <v>1134</v>
      </c>
      <c r="B141" t="s">
        <v>16</v>
      </c>
      <c r="C141" s="122" t="s">
        <v>247</v>
      </c>
      <c r="D141" s="122" t="s">
        <v>251</v>
      </c>
      <c r="E141" s="1">
        <v>0.01</v>
      </c>
      <c r="F141" t="s">
        <v>28</v>
      </c>
      <c r="G141" t="s">
        <v>101</v>
      </c>
      <c r="H141">
        <v>200</v>
      </c>
      <c r="I141" t="s">
        <v>18</v>
      </c>
      <c r="J141" t="s">
        <v>257</v>
      </c>
      <c r="K141" t="s">
        <v>22</v>
      </c>
      <c r="L141" t="s">
        <v>34</v>
      </c>
      <c r="M141" t="s">
        <v>40</v>
      </c>
      <c r="N141" s="3">
        <v>7.0000000000000007E-2</v>
      </c>
      <c r="O141" s="65">
        <v>31</v>
      </c>
      <c r="P141" s="67">
        <v>109828.57</v>
      </c>
      <c r="Q141" s="67">
        <v>94680</v>
      </c>
      <c r="R141" s="66">
        <v>7919</v>
      </c>
      <c r="S141" s="32">
        <f t="shared" si="26"/>
        <v>1.2023724646502107</v>
      </c>
      <c r="T141" s="67">
        <v>7687.9999000000016</v>
      </c>
      <c r="U141" s="67">
        <f t="shared" si="27"/>
        <v>255.45161290322579</v>
      </c>
      <c r="V141" s="32">
        <f t="shared" si="28"/>
        <v>0.8730099081214342</v>
      </c>
      <c r="W141" s="67">
        <f t="shared" si="29"/>
        <v>247.99999677419359</v>
      </c>
      <c r="X141" s="3">
        <f t="shared" si="30"/>
        <v>7.2103278773455751E-2</v>
      </c>
      <c r="Y141" s="3">
        <f t="shared" si="31"/>
        <v>7.0000000000000007E-2</v>
      </c>
    </row>
    <row r="142" spans="1:25" hidden="1" x14ac:dyDescent="0.2">
      <c r="A142">
        <v>1135</v>
      </c>
      <c r="B142" t="s">
        <v>12</v>
      </c>
      <c r="C142" s="122" t="s">
        <v>258</v>
      </c>
      <c r="D142" s="122" t="s">
        <v>245</v>
      </c>
      <c r="E142" s="1">
        <v>0.01</v>
      </c>
      <c r="F142" t="s">
        <v>28</v>
      </c>
      <c r="G142" t="s">
        <v>101</v>
      </c>
      <c r="H142">
        <v>200</v>
      </c>
      <c r="I142" t="s">
        <v>18</v>
      </c>
      <c r="J142" t="s">
        <v>28</v>
      </c>
      <c r="K142" t="s">
        <v>22</v>
      </c>
      <c r="L142" t="s">
        <v>34</v>
      </c>
      <c r="M142" t="s">
        <v>36</v>
      </c>
      <c r="N142" s="3">
        <v>7.0000000000000007E-2</v>
      </c>
      <c r="O142" s="65">
        <v>31</v>
      </c>
      <c r="P142" s="67">
        <v>105400</v>
      </c>
      <c r="Q142" s="67">
        <v>86393</v>
      </c>
      <c r="R142" s="66">
        <v>7562</v>
      </c>
      <c r="S142" s="32">
        <f t="shared" si="26"/>
        <v>0.98589352059707647</v>
      </c>
      <c r="T142" s="67">
        <v>7378.0000000000009</v>
      </c>
      <c r="U142" s="67">
        <f t="shared" si="27"/>
        <v>243.93548387096774</v>
      </c>
      <c r="V142" s="32">
        <f t="shared" si="28"/>
        <v>0.6728483222924676</v>
      </c>
      <c r="W142" s="67">
        <f t="shared" si="29"/>
        <v>238.00000000000003</v>
      </c>
      <c r="X142" s="3">
        <f t="shared" si="30"/>
        <v>7.1745730550284631E-2</v>
      </c>
      <c r="Y142" s="3">
        <f t="shared" si="31"/>
        <v>7.0000000000000007E-2</v>
      </c>
    </row>
    <row r="143" spans="1:25" hidden="1" x14ac:dyDescent="0.2">
      <c r="A143">
        <v>1136</v>
      </c>
      <c r="B143" t="s">
        <v>12</v>
      </c>
      <c r="C143" s="122" t="s">
        <v>258</v>
      </c>
      <c r="D143" s="122" t="s">
        <v>238</v>
      </c>
      <c r="E143" s="1">
        <v>0.01</v>
      </c>
      <c r="F143" t="s">
        <v>28</v>
      </c>
      <c r="G143" t="s">
        <v>101</v>
      </c>
      <c r="H143">
        <v>200</v>
      </c>
      <c r="I143" t="s">
        <v>18</v>
      </c>
      <c r="J143" t="s">
        <v>28</v>
      </c>
      <c r="K143" t="s">
        <v>22</v>
      </c>
      <c r="L143" t="s">
        <v>34</v>
      </c>
      <c r="M143" t="s">
        <v>36</v>
      </c>
      <c r="N143" s="3">
        <v>7.0000000000000007E-2</v>
      </c>
      <c r="O143" s="65">
        <v>31</v>
      </c>
      <c r="P143" s="67">
        <v>108500</v>
      </c>
      <c r="Q143" s="67">
        <v>108500</v>
      </c>
      <c r="R143" s="66">
        <v>7924</v>
      </c>
      <c r="S143" s="32">
        <f t="shared" si="26"/>
        <v>1.2054043826341483</v>
      </c>
      <c r="T143" s="67">
        <v>7595.0000000000009</v>
      </c>
      <c r="U143" s="67">
        <f t="shared" si="27"/>
        <v>255.61290322580646</v>
      </c>
      <c r="V143" s="32">
        <f t="shared" si="28"/>
        <v>0.87581329167646216</v>
      </c>
      <c r="W143" s="67">
        <f t="shared" si="29"/>
        <v>245.00000000000003</v>
      </c>
      <c r="X143" s="3">
        <f t="shared" si="30"/>
        <v>7.3032258064516131E-2</v>
      </c>
      <c r="Y143" s="3">
        <f t="shared" si="31"/>
        <v>7.0000000000000007E-2</v>
      </c>
    </row>
    <row r="144" spans="1:25" hidden="1" x14ac:dyDescent="0.2">
      <c r="A144">
        <v>1137</v>
      </c>
      <c r="B144" t="s">
        <v>16</v>
      </c>
      <c r="C144" s="122" t="s">
        <v>247</v>
      </c>
      <c r="D144" s="122" t="s">
        <v>245</v>
      </c>
      <c r="E144" s="1">
        <v>0.01</v>
      </c>
      <c r="F144" t="s">
        <v>28</v>
      </c>
      <c r="G144" t="s">
        <v>101</v>
      </c>
      <c r="H144">
        <v>200</v>
      </c>
      <c r="I144" t="s">
        <v>18</v>
      </c>
      <c r="J144" t="s">
        <v>257</v>
      </c>
      <c r="K144" t="s">
        <v>22</v>
      </c>
      <c r="L144" t="s">
        <v>34</v>
      </c>
      <c r="M144" t="s">
        <v>36</v>
      </c>
      <c r="N144" s="3">
        <v>7.0000000000000007E-2</v>
      </c>
      <c r="O144" s="65">
        <v>31</v>
      </c>
      <c r="P144" s="67">
        <v>93885.71</v>
      </c>
      <c r="Q144" s="67">
        <v>88571</v>
      </c>
      <c r="R144" s="66">
        <v>6824</v>
      </c>
      <c r="S144" s="32">
        <f t="shared" si="26"/>
        <v>0.53838242616790821</v>
      </c>
      <c r="T144" s="67">
        <v>6571.9997000000012</v>
      </c>
      <c r="U144" s="67">
        <f t="shared" si="27"/>
        <v>220.12903225806451</v>
      </c>
      <c r="V144" s="32">
        <f t="shared" si="28"/>
        <v>0.25906890957040157</v>
      </c>
      <c r="W144" s="67">
        <f t="shared" si="29"/>
        <v>211.99999032258069</v>
      </c>
      <c r="X144" s="3">
        <f t="shared" si="30"/>
        <v>7.2684117742732091E-2</v>
      </c>
      <c r="Y144" s="3">
        <f t="shared" si="31"/>
        <v>7.0000000000000007E-2</v>
      </c>
    </row>
    <row r="145" spans="1:25" hidden="1" x14ac:dyDescent="0.2">
      <c r="A145">
        <v>1138</v>
      </c>
      <c r="B145" t="s">
        <v>25</v>
      </c>
      <c r="C145" s="122" t="s">
        <v>239</v>
      </c>
      <c r="D145" s="122" t="s">
        <v>242</v>
      </c>
      <c r="E145" s="1">
        <v>0.05</v>
      </c>
      <c r="F145" t="s">
        <v>28</v>
      </c>
      <c r="G145" t="s">
        <v>101</v>
      </c>
      <c r="H145">
        <v>90</v>
      </c>
      <c r="I145" t="s">
        <v>18</v>
      </c>
      <c r="J145" t="s">
        <v>28</v>
      </c>
      <c r="K145" t="s">
        <v>21</v>
      </c>
      <c r="L145" t="s">
        <v>34</v>
      </c>
      <c r="M145" t="s">
        <v>54</v>
      </c>
      <c r="N145" s="3">
        <v>4.36E-2</v>
      </c>
      <c r="O145" s="65">
        <v>31</v>
      </c>
      <c r="P145" s="67">
        <v>126559.65</v>
      </c>
      <c r="Q145" s="67">
        <v>38448</v>
      </c>
      <c r="R145" s="66">
        <v>5544</v>
      </c>
      <c r="S145" s="32">
        <f t="shared" si="26"/>
        <v>-0.23778857772008025</v>
      </c>
      <c r="T145" s="67">
        <v>5518.0007399999995</v>
      </c>
      <c r="U145" s="67">
        <f t="shared" si="27"/>
        <v>178.83870967741936</v>
      </c>
      <c r="V145" s="32">
        <f t="shared" si="28"/>
        <v>-0.45859728051665022</v>
      </c>
      <c r="W145" s="67">
        <f t="shared" si="29"/>
        <v>178.00002387096774</v>
      </c>
      <c r="X145" s="3">
        <f t="shared" si="30"/>
        <v>4.3805430877850882E-2</v>
      </c>
      <c r="Y145" s="3">
        <f t="shared" si="31"/>
        <v>4.36E-2</v>
      </c>
    </row>
    <row r="146" spans="1:25" hidden="1" x14ac:dyDescent="0.2">
      <c r="A146">
        <v>1139</v>
      </c>
      <c r="B146" t="s">
        <v>25</v>
      </c>
      <c r="C146" s="122" t="s">
        <v>239</v>
      </c>
      <c r="D146" s="122" t="s">
        <v>239</v>
      </c>
      <c r="E146" s="1">
        <v>0.05</v>
      </c>
      <c r="F146" t="s">
        <v>28</v>
      </c>
      <c r="G146" t="s">
        <v>101</v>
      </c>
      <c r="H146">
        <v>90</v>
      </c>
      <c r="I146" t="s">
        <v>18</v>
      </c>
      <c r="J146" t="s">
        <v>28</v>
      </c>
      <c r="K146" t="s">
        <v>21</v>
      </c>
      <c r="L146" t="s">
        <v>34</v>
      </c>
      <c r="M146" t="s">
        <v>54</v>
      </c>
      <c r="N146" s="3">
        <v>5.3600000000000002E-2</v>
      </c>
      <c r="O146" s="65">
        <v>31</v>
      </c>
      <c r="P146" s="67">
        <v>87910.45</v>
      </c>
      <c r="Q146" s="67">
        <v>28170</v>
      </c>
      <c r="R146" s="66">
        <v>4764</v>
      </c>
      <c r="S146" s="32">
        <f t="shared" si="26"/>
        <v>-0.71076778321432321</v>
      </c>
      <c r="T146" s="67">
        <v>4712.0001199999997</v>
      </c>
      <c r="U146" s="67">
        <f t="shared" si="27"/>
        <v>153.67741935483872</v>
      </c>
      <c r="V146" s="32">
        <f t="shared" si="28"/>
        <v>-0.89592511510094741</v>
      </c>
      <c r="W146" s="67">
        <f t="shared" si="29"/>
        <v>152.00000387096773</v>
      </c>
      <c r="X146" s="3">
        <f t="shared" si="30"/>
        <v>5.4191509655564275E-2</v>
      </c>
      <c r="Y146" s="3">
        <f t="shared" si="31"/>
        <v>5.3599999999999995E-2</v>
      </c>
    </row>
    <row r="147" spans="1:25" hidden="1" x14ac:dyDescent="0.2">
      <c r="A147">
        <v>1140</v>
      </c>
      <c r="B147" t="s">
        <v>25</v>
      </c>
      <c r="C147" s="122" t="s">
        <v>239</v>
      </c>
      <c r="D147" s="122" t="s">
        <v>245</v>
      </c>
      <c r="E147" s="1">
        <v>0.05</v>
      </c>
      <c r="F147" t="s">
        <v>28</v>
      </c>
      <c r="G147" t="s">
        <v>101</v>
      </c>
      <c r="H147">
        <v>90</v>
      </c>
      <c r="I147" t="s">
        <v>18</v>
      </c>
      <c r="J147" t="s">
        <v>28</v>
      </c>
      <c r="K147" t="s">
        <v>21</v>
      </c>
      <c r="L147" t="s">
        <v>34</v>
      </c>
      <c r="M147" t="s">
        <v>54</v>
      </c>
      <c r="N147" s="3">
        <v>4.36E-2</v>
      </c>
      <c r="O147" s="65">
        <v>31</v>
      </c>
      <c r="P147" s="67">
        <v>127981.65</v>
      </c>
      <c r="Q147" s="67">
        <v>39391</v>
      </c>
      <c r="R147" s="66">
        <v>5615</v>
      </c>
      <c r="S147" s="32">
        <f t="shared" si="26"/>
        <v>-0.19473534234816839</v>
      </c>
      <c r="T147" s="67">
        <v>5579.9999399999997</v>
      </c>
      <c r="U147" s="67">
        <f t="shared" si="27"/>
        <v>181.12903225806451</v>
      </c>
      <c r="V147" s="32">
        <f t="shared" si="28"/>
        <v>-0.41878923403525919</v>
      </c>
      <c r="W147" s="67">
        <f t="shared" si="29"/>
        <v>179.99999806451612</v>
      </c>
      <c r="X147" s="3">
        <f t="shared" si="30"/>
        <v>4.3873477174266783E-2</v>
      </c>
      <c r="Y147" s="3">
        <f t="shared" si="31"/>
        <v>4.36E-2</v>
      </c>
    </row>
    <row r="148" spans="1:25" hidden="1" x14ac:dyDescent="0.2">
      <c r="A148">
        <v>1141</v>
      </c>
      <c r="B148" t="s">
        <v>25</v>
      </c>
      <c r="C148" s="122" t="s">
        <v>239</v>
      </c>
      <c r="D148" s="122" t="s">
        <v>238</v>
      </c>
      <c r="E148" s="1">
        <v>0.05</v>
      </c>
      <c r="F148" t="s">
        <v>28</v>
      </c>
      <c r="G148" t="s">
        <v>101</v>
      </c>
      <c r="H148">
        <v>90</v>
      </c>
      <c r="I148" t="s">
        <v>18</v>
      </c>
      <c r="J148" t="s">
        <v>28</v>
      </c>
      <c r="K148" t="s">
        <v>21</v>
      </c>
      <c r="L148" t="s">
        <v>34</v>
      </c>
      <c r="M148" t="s">
        <v>54</v>
      </c>
      <c r="N148" s="3">
        <v>5.3600000000000002E-2</v>
      </c>
      <c r="O148" s="65">
        <v>31</v>
      </c>
      <c r="P148" s="67">
        <v>102947.75</v>
      </c>
      <c r="Q148" s="67">
        <v>33446</v>
      </c>
      <c r="R148" s="66">
        <v>5588</v>
      </c>
      <c r="S148" s="32">
        <f t="shared" si="26"/>
        <v>-0.21110769946143063</v>
      </c>
      <c r="T148" s="67">
        <v>5517.9994000000006</v>
      </c>
      <c r="U148" s="67">
        <f t="shared" si="27"/>
        <v>180.25806451612902</v>
      </c>
      <c r="V148" s="32">
        <f t="shared" si="28"/>
        <v>-0.43392750523240803</v>
      </c>
      <c r="W148" s="67">
        <f t="shared" si="29"/>
        <v>177.99998064516132</v>
      </c>
      <c r="X148" s="3">
        <f t="shared" si="30"/>
        <v>5.4279962408114793E-2</v>
      </c>
      <c r="Y148" s="3">
        <f t="shared" si="31"/>
        <v>5.3600000000000009E-2</v>
      </c>
    </row>
    <row r="149" spans="1:25" hidden="1" x14ac:dyDescent="0.2">
      <c r="A149">
        <v>1142</v>
      </c>
      <c r="B149" t="s">
        <v>25</v>
      </c>
      <c r="C149" s="122" t="s">
        <v>239</v>
      </c>
      <c r="D149" s="122" t="s">
        <v>247</v>
      </c>
      <c r="E149" s="1">
        <v>0.05</v>
      </c>
      <c r="F149" t="s">
        <v>28</v>
      </c>
      <c r="G149" t="s">
        <v>101</v>
      </c>
      <c r="H149">
        <v>90</v>
      </c>
      <c r="I149" t="s">
        <v>18</v>
      </c>
      <c r="J149" t="s">
        <v>28</v>
      </c>
      <c r="K149" t="s">
        <v>21</v>
      </c>
      <c r="L149" t="s">
        <v>34</v>
      </c>
      <c r="M149" t="s">
        <v>54</v>
      </c>
      <c r="N149" s="3">
        <v>4.36E-2</v>
      </c>
      <c r="O149" s="65">
        <v>31</v>
      </c>
      <c r="P149" s="67">
        <v>113761.45</v>
      </c>
      <c r="Q149" s="67">
        <v>53222</v>
      </c>
      <c r="R149" s="66">
        <v>5196</v>
      </c>
      <c r="S149" s="32">
        <f t="shared" si="26"/>
        <v>-0.44881006940212709</v>
      </c>
      <c r="T149" s="67">
        <v>4959.9992199999997</v>
      </c>
      <c r="U149" s="67">
        <f t="shared" si="27"/>
        <v>167.61290322580646</v>
      </c>
      <c r="V149" s="32">
        <f t="shared" si="28"/>
        <v>-0.6537127759465674</v>
      </c>
      <c r="W149" s="67">
        <f t="shared" si="29"/>
        <v>159.99997483870968</v>
      </c>
      <c r="X149" s="3">
        <f t="shared" si="30"/>
        <v>4.5674523311719395E-2</v>
      </c>
      <c r="Y149" s="3">
        <f t="shared" si="31"/>
        <v>4.36E-2</v>
      </c>
    </row>
    <row r="150" spans="1:25" hidden="1" x14ac:dyDescent="0.2">
      <c r="A150">
        <v>1143</v>
      </c>
      <c r="B150" t="s">
        <v>25</v>
      </c>
      <c r="C150" s="122" t="s">
        <v>239</v>
      </c>
      <c r="D150" s="122" t="s">
        <v>249</v>
      </c>
      <c r="E150" s="1">
        <v>0.05</v>
      </c>
      <c r="F150" t="s">
        <v>28</v>
      </c>
      <c r="G150" t="s">
        <v>101</v>
      </c>
      <c r="H150">
        <v>90</v>
      </c>
      <c r="I150" t="s">
        <v>18</v>
      </c>
      <c r="J150" t="s">
        <v>28</v>
      </c>
      <c r="K150" t="s">
        <v>21</v>
      </c>
      <c r="L150" t="s">
        <v>34</v>
      </c>
      <c r="M150" t="s">
        <v>54</v>
      </c>
      <c r="N150" s="3">
        <v>5.3600000000000002E-2</v>
      </c>
      <c r="O150" s="65">
        <v>31</v>
      </c>
      <c r="P150" s="67">
        <v>101791.05</v>
      </c>
      <c r="Q150" s="67">
        <v>29763</v>
      </c>
      <c r="R150" s="66">
        <v>5456</v>
      </c>
      <c r="S150" s="32">
        <f t="shared" si="26"/>
        <v>-0.29115033423737946</v>
      </c>
      <c r="T150" s="67">
        <v>5456.0002800000002</v>
      </c>
      <c r="U150" s="67">
        <f t="shared" si="27"/>
        <v>176</v>
      </c>
      <c r="V150" s="32">
        <f t="shared" si="28"/>
        <v>-0.5079368310851351</v>
      </c>
      <c r="W150" s="67">
        <f t="shared" si="29"/>
        <v>176.00000903225808</v>
      </c>
      <c r="X150" s="3">
        <f t="shared" si="30"/>
        <v>5.3599997249266999E-2</v>
      </c>
      <c r="Y150" s="3">
        <f t="shared" si="31"/>
        <v>5.3600000000000002E-2</v>
      </c>
    </row>
    <row r="151" spans="1:25" hidden="1" x14ac:dyDescent="0.2">
      <c r="A151">
        <v>1144</v>
      </c>
      <c r="B151" t="s">
        <v>12</v>
      </c>
      <c r="C151" s="122" t="s">
        <v>258</v>
      </c>
      <c r="D151" s="122" t="s">
        <v>247</v>
      </c>
      <c r="E151" s="1">
        <v>0.01</v>
      </c>
      <c r="F151" t="s">
        <v>28</v>
      </c>
      <c r="G151" t="s">
        <v>101</v>
      </c>
      <c r="H151">
        <v>200</v>
      </c>
      <c r="I151" t="s">
        <v>18</v>
      </c>
      <c r="J151" t="s">
        <v>28</v>
      </c>
      <c r="K151" t="s">
        <v>22</v>
      </c>
      <c r="L151" t="s">
        <v>34</v>
      </c>
      <c r="M151" t="s">
        <v>39</v>
      </c>
      <c r="N151" s="3">
        <v>7.0000000000000007E-2</v>
      </c>
      <c r="O151" s="65">
        <v>31</v>
      </c>
      <c r="P151" s="67">
        <v>89900</v>
      </c>
      <c r="Q151" s="67">
        <v>68106</v>
      </c>
      <c r="R151" s="66">
        <v>6398</v>
      </c>
      <c r="S151" s="32">
        <f t="shared" si="26"/>
        <v>0.28006301393643701</v>
      </c>
      <c r="T151" s="67">
        <v>6293.0000000000009</v>
      </c>
      <c r="U151" s="67">
        <f t="shared" si="27"/>
        <v>206.38709677419354</v>
      </c>
      <c r="V151" s="32">
        <f t="shared" si="28"/>
        <v>2.0220630682054472E-2</v>
      </c>
      <c r="W151" s="67">
        <f t="shared" si="29"/>
        <v>203.00000000000003</v>
      </c>
      <c r="X151" s="3">
        <f t="shared" si="30"/>
        <v>7.1167964404894327E-2</v>
      </c>
      <c r="Y151" s="3">
        <f t="shared" si="31"/>
        <v>7.0000000000000007E-2</v>
      </c>
    </row>
    <row r="152" spans="1:25" hidden="1" x14ac:dyDescent="0.2">
      <c r="A152">
        <v>1145</v>
      </c>
      <c r="B152" t="s">
        <v>12</v>
      </c>
      <c r="C152" s="122" t="s">
        <v>258</v>
      </c>
      <c r="D152" s="122" t="s">
        <v>249</v>
      </c>
      <c r="E152" s="1">
        <v>0.01</v>
      </c>
      <c r="F152" t="s">
        <v>28</v>
      </c>
      <c r="G152" t="s">
        <v>101</v>
      </c>
      <c r="H152">
        <v>200</v>
      </c>
      <c r="I152" t="s">
        <v>18</v>
      </c>
      <c r="J152" t="s">
        <v>28</v>
      </c>
      <c r="K152" t="s">
        <v>22</v>
      </c>
      <c r="L152" t="s">
        <v>34</v>
      </c>
      <c r="M152" t="s">
        <v>39</v>
      </c>
      <c r="N152" s="3">
        <v>7.0000000000000007E-2</v>
      </c>
      <c r="O152" s="65">
        <v>31</v>
      </c>
      <c r="P152" s="67">
        <v>102742.86</v>
      </c>
      <c r="Q152" s="67">
        <v>87070</v>
      </c>
      <c r="R152" s="66">
        <v>7396</v>
      </c>
      <c r="S152" s="32">
        <f t="shared" si="26"/>
        <v>0.88523384353035306</v>
      </c>
      <c r="T152" s="67">
        <v>7192.0002000000004</v>
      </c>
      <c r="U152" s="67">
        <f t="shared" si="27"/>
        <v>238.58064516129033</v>
      </c>
      <c r="V152" s="32">
        <f t="shared" si="28"/>
        <v>0.57977598826555321</v>
      </c>
      <c r="W152" s="67">
        <f t="shared" si="29"/>
        <v>232.0000064516129</v>
      </c>
      <c r="X152" s="3">
        <f t="shared" si="30"/>
        <v>7.1985537486497844E-2</v>
      </c>
      <c r="Y152" s="3">
        <f t="shared" si="31"/>
        <v>7.0000000000000007E-2</v>
      </c>
    </row>
    <row r="153" spans="1:25" hidden="1" x14ac:dyDescent="0.2">
      <c r="A153">
        <v>1146</v>
      </c>
      <c r="B153" t="s">
        <v>16</v>
      </c>
      <c r="C153" s="122" t="s">
        <v>247</v>
      </c>
      <c r="D153" s="122" t="s">
        <v>249</v>
      </c>
      <c r="E153" s="1">
        <v>0.01</v>
      </c>
      <c r="F153" t="s">
        <v>28</v>
      </c>
      <c r="G153" t="s">
        <v>101</v>
      </c>
      <c r="H153">
        <v>200</v>
      </c>
      <c r="I153" t="s">
        <v>18</v>
      </c>
      <c r="J153" t="s">
        <v>257</v>
      </c>
      <c r="K153" t="s">
        <v>22</v>
      </c>
      <c r="L153" t="s">
        <v>34</v>
      </c>
      <c r="M153" t="s">
        <v>39</v>
      </c>
      <c r="N153" s="3">
        <v>7.0000000000000007E-2</v>
      </c>
      <c r="O153" s="65">
        <v>31</v>
      </c>
      <c r="P153" s="67">
        <v>91671.43</v>
      </c>
      <c r="Q153" s="67">
        <v>80414</v>
      </c>
      <c r="R153" s="66">
        <v>6620</v>
      </c>
      <c r="S153" s="32">
        <f t="shared" si="26"/>
        <v>0.41468017242326005</v>
      </c>
      <c r="T153" s="67">
        <v>6417.0001000000002</v>
      </c>
      <c r="U153" s="67">
        <f t="shared" si="27"/>
        <v>213.54838709677421</v>
      </c>
      <c r="V153" s="32">
        <f t="shared" si="28"/>
        <v>0.14469086052527796</v>
      </c>
      <c r="W153" s="67">
        <f t="shared" si="29"/>
        <v>207.00000322580647</v>
      </c>
      <c r="X153" s="3">
        <f t="shared" si="30"/>
        <v>7.2214429293837798E-2</v>
      </c>
      <c r="Y153" s="3">
        <f t="shared" si="31"/>
        <v>7.0000000000000007E-2</v>
      </c>
    </row>
    <row r="154" spans="1:25" hidden="1" x14ac:dyDescent="0.2">
      <c r="A154">
        <v>1147</v>
      </c>
      <c r="B154" t="s">
        <v>12</v>
      </c>
      <c r="C154" s="122" t="s">
        <v>241</v>
      </c>
      <c r="D154" s="122" t="s">
        <v>242</v>
      </c>
      <c r="E154" s="1">
        <v>0.01</v>
      </c>
      <c r="F154" t="s">
        <v>28</v>
      </c>
      <c r="G154" t="s">
        <v>101</v>
      </c>
      <c r="H154">
        <v>250</v>
      </c>
      <c r="I154" t="s">
        <v>20</v>
      </c>
      <c r="J154" t="s">
        <v>28</v>
      </c>
      <c r="K154" t="s">
        <v>22</v>
      </c>
      <c r="L154" t="s">
        <v>30</v>
      </c>
      <c r="M154" t="s">
        <v>264</v>
      </c>
      <c r="N154" s="3">
        <v>2.5000000000000001E-2</v>
      </c>
      <c r="O154" s="65">
        <v>31</v>
      </c>
      <c r="P154" s="67">
        <v>162440</v>
      </c>
      <c r="Q154" s="67">
        <v>196897</v>
      </c>
      <c r="R154" s="66">
        <v>4352</v>
      </c>
      <c r="S154" s="32">
        <f t="shared" si="26"/>
        <v>-0.96059782509076941</v>
      </c>
      <c r="T154" s="67">
        <v>4061</v>
      </c>
      <c r="U154" s="67">
        <f t="shared" si="27"/>
        <v>140.38709677419354</v>
      </c>
      <c r="V154" s="32">
        <f t="shared" si="28"/>
        <v>-1.1269239200352177</v>
      </c>
      <c r="W154" s="67">
        <f t="shared" si="29"/>
        <v>131</v>
      </c>
      <c r="X154" s="3">
        <f t="shared" si="30"/>
        <v>2.6791430682098005E-2</v>
      </c>
      <c r="Y154" s="3">
        <f t="shared" si="31"/>
        <v>2.5000000000000001E-2</v>
      </c>
    </row>
    <row r="155" spans="1:25" hidden="1" x14ac:dyDescent="0.2">
      <c r="A155">
        <v>1148</v>
      </c>
      <c r="B155" t="s">
        <v>12</v>
      </c>
      <c r="C155" s="122" t="s">
        <v>241</v>
      </c>
      <c r="D155" s="122" t="s">
        <v>239</v>
      </c>
      <c r="E155" s="1">
        <v>0.01</v>
      </c>
      <c r="F155" t="s">
        <v>28</v>
      </c>
      <c r="G155" t="s">
        <v>101</v>
      </c>
      <c r="H155">
        <v>250</v>
      </c>
      <c r="I155" t="s">
        <v>20</v>
      </c>
      <c r="J155" t="s">
        <v>28</v>
      </c>
      <c r="K155" t="s">
        <v>22</v>
      </c>
      <c r="L155" t="s">
        <v>30</v>
      </c>
      <c r="M155" t="s">
        <v>264</v>
      </c>
      <c r="N155" s="3">
        <v>2.5000000000000001E-2</v>
      </c>
      <c r="O155" s="65">
        <v>31</v>
      </c>
      <c r="P155" s="67">
        <v>121520</v>
      </c>
      <c r="Q155" s="67">
        <v>88378</v>
      </c>
      <c r="R155" s="66">
        <v>3144</v>
      </c>
      <c r="S155" s="32">
        <f t="shared" si="26"/>
        <v>-1.6931092100100584</v>
      </c>
      <c r="T155" s="67">
        <v>3038</v>
      </c>
      <c r="U155" s="67">
        <f t="shared" si="27"/>
        <v>101.41935483870968</v>
      </c>
      <c r="V155" s="32">
        <f t="shared" si="28"/>
        <v>-1.8042213869298727</v>
      </c>
      <c r="W155" s="67">
        <f t="shared" si="29"/>
        <v>98</v>
      </c>
      <c r="X155" s="3">
        <f t="shared" si="30"/>
        <v>2.5872284397630018E-2</v>
      </c>
      <c r="Y155" s="3">
        <f t="shared" si="31"/>
        <v>2.5000000000000001E-2</v>
      </c>
    </row>
    <row r="156" spans="1:25" hidden="1" x14ac:dyDescent="0.2">
      <c r="A156">
        <v>1149</v>
      </c>
      <c r="B156" t="s">
        <v>12</v>
      </c>
      <c r="C156" s="122" t="s">
        <v>241</v>
      </c>
      <c r="D156" s="122" t="s">
        <v>245</v>
      </c>
      <c r="E156" s="1">
        <v>0.01</v>
      </c>
      <c r="F156" t="s">
        <v>28</v>
      </c>
      <c r="G156" t="s">
        <v>101</v>
      </c>
      <c r="H156">
        <v>250</v>
      </c>
      <c r="I156" t="s">
        <v>20</v>
      </c>
      <c r="J156" t="s">
        <v>28</v>
      </c>
      <c r="K156" t="s">
        <v>22</v>
      </c>
      <c r="L156" t="s">
        <v>30</v>
      </c>
      <c r="M156" t="s">
        <v>264</v>
      </c>
      <c r="N156" s="3">
        <v>2.5000000000000001E-2</v>
      </c>
      <c r="O156" s="65">
        <v>31</v>
      </c>
      <c r="P156" s="67">
        <v>128960</v>
      </c>
      <c r="Q156" s="67">
        <v>161200</v>
      </c>
      <c r="R156" s="66">
        <v>3460</v>
      </c>
      <c r="S156" s="32">
        <f t="shared" si="26"/>
        <v>-1.5014919934252113</v>
      </c>
      <c r="T156" s="67">
        <v>3224</v>
      </c>
      <c r="U156" s="67">
        <f t="shared" si="27"/>
        <v>111.61290322580645</v>
      </c>
      <c r="V156" s="32">
        <f t="shared" si="28"/>
        <v>-1.6270475462521319</v>
      </c>
      <c r="W156" s="67">
        <f t="shared" si="29"/>
        <v>104</v>
      </c>
      <c r="X156" s="3">
        <f t="shared" si="30"/>
        <v>2.6830024813895782E-2</v>
      </c>
      <c r="Y156" s="3">
        <f t="shared" si="31"/>
        <v>2.5000000000000001E-2</v>
      </c>
    </row>
    <row r="157" spans="1:25" hidden="1" x14ac:dyDescent="0.2">
      <c r="A157">
        <v>1150</v>
      </c>
      <c r="B157" t="s">
        <v>12</v>
      </c>
      <c r="C157" s="122" t="s">
        <v>241</v>
      </c>
      <c r="D157" s="122" t="s">
        <v>238</v>
      </c>
      <c r="E157" s="1">
        <v>0.01</v>
      </c>
      <c r="F157" t="s">
        <v>28</v>
      </c>
      <c r="G157" t="s">
        <v>101</v>
      </c>
      <c r="H157">
        <v>250</v>
      </c>
      <c r="I157" t="s">
        <v>20</v>
      </c>
      <c r="J157" t="s">
        <v>28</v>
      </c>
      <c r="K157" t="s">
        <v>22</v>
      </c>
      <c r="L157" t="s">
        <v>30</v>
      </c>
      <c r="M157" t="s">
        <v>264</v>
      </c>
      <c r="N157" s="3">
        <v>2.5000000000000001E-2</v>
      </c>
      <c r="O157" s="65">
        <v>31</v>
      </c>
      <c r="P157" s="67">
        <v>135160</v>
      </c>
      <c r="Q157" s="67">
        <v>128724</v>
      </c>
      <c r="R157" s="66">
        <v>3570</v>
      </c>
      <c r="S157" s="32">
        <f t="shared" si="26"/>
        <v>-1.4347897977785873</v>
      </c>
      <c r="T157" s="67">
        <v>3379</v>
      </c>
      <c r="U157" s="67">
        <f t="shared" si="27"/>
        <v>115.16129032258064</v>
      </c>
      <c r="V157" s="32">
        <f t="shared" si="28"/>
        <v>-1.5653731080415259</v>
      </c>
      <c r="W157" s="67">
        <f t="shared" si="29"/>
        <v>109</v>
      </c>
      <c r="X157" s="3">
        <f t="shared" si="30"/>
        <v>2.6413139982243268E-2</v>
      </c>
      <c r="Y157" s="3">
        <f t="shared" si="31"/>
        <v>2.5000000000000001E-2</v>
      </c>
    </row>
    <row r="158" spans="1:25" hidden="1" x14ac:dyDescent="0.2">
      <c r="A158">
        <v>1151</v>
      </c>
      <c r="B158" t="s">
        <v>12</v>
      </c>
      <c r="C158" s="122" t="s">
        <v>241</v>
      </c>
      <c r="D158" s="122" t="s">
        <v>247</v>
      </c>
      <c r="E158" s="1">
        <v>0.01</v>
      </c>
      <c r="F158" t="s">
        <v>28</v>
      </c>
      <c r="G158" t="s">
        <v>101</v>
      </c>
      <c r="H158">
        <v>250</v>
      </c>
      <c r="I158" t="s">
        <v>20</v>
      </c>
      <c r="J158" t="s">
        <v>28</v>
      </c>
      <c r="K158" t="s">
        <v>22</v>
      </c>
      <c r="L158" t="s">
        <v>30</v>
      </c>
      <c r="M158" t="s">
        <v>264</v>
      </c>
      <c r="N158" s="3">
        <v>2.5000000000000001E-2</v>
      </c>
      <c r="O158" s="65">
        <v>31</v>
      </c>
      <c r="P158" s="67">
        <v>163680</v>
      </c>
      <c r="Q158" s="67">
        <v>218240</v>
      </c>
      <c r="R158" s="66">
        <v>4406</v>
      </c>
      <c r="S158" s="32">
        <f t="shared" si="26"/>
        <v>-0.92785311086424493</v>
      </c>
      <c r="T158" s="67">
        <v>4092</v>
      </c>
      <c r="U158" s="67">
        <f t="shared" si="27"/>
        <v>142.12903225806451</v>
      </c>
      <c r="V158" s="32">
        <f t="shared" si="28"/>
        <v>-1.09664737764092</v>
      </c>
      <c r="W158" s="67">
        <f t="shared" si="29"/>
        <v>132</v>
      </c>
      <c r="X158" s="3">
        <f t="shared" si="30"/>
        <v>2.6918377321603126E-2</v>
      </c>
      <c r="Y158" s="3">
        <f t="shared" si="31"/>
        <v>2.5000000000000001E-2</v>
      </c>
    </row>
    <row r="159" spans="1:25" hidden="1" x14ac:dyDescent="0.2">
      <c r="A159">
        <v>1152</v>
      </c>
      <c r="B159" t="s">
        <v>12</v>
      </c>
      <c r="C159" s="122" t="s">
        <v>238</v>
      </c>
      <c r="D159" s="122" t="s">
        <v>238</v>
      </c>
      <c r="E159" s="1">
        <v>0.05</v>
      </c>
      <c r="F159" t="s">
        <v>28</v>
      </c>
      <c r="G159" t="s">
        <v>101</v>
      </c>
      <c r="H159">
        <v>75</v>
      </c>
      <c r="I159" t="s">
        <v>18</v>
      </c>
      <c r="J159" t="s">
        <v>28</v>
      </c>
      <c r="K159" t="s">
        <v>22</v>
      </c>
      <c r="L159" t="s">
        <v>30</v>
      </c>
      <c r="M159" t="s">
        <v>265</v>
      </c>
      <c r="N159" s="3">
        <v>5.9400000000000001E-2</v>
      </c>
      <c r="O159" s="65">
        <v>31</v>
      </c>
      <c r="P159" s="67">
        <v>114814.8</v>
      </c>
      <c r="Q159" s="67">
        <v>47840</v>
      </c>
      <c r="R159" s="66">
        <v>6956</v>
      </c>
      <c r="S159" s="32">
        <f t="shared" si="26"/>
        <v>0.61842506094385696</v>
      </c>
      <c r="T159" s="67">
        <v>6819.9991200000004</v>
      </c>
      <c r="U159" s="67">
        <f t="shared" si="27"/>
        <v>224.38709677419354</v>
      </c>
      <c r="V159" s="32">
        <f t="shared" si="28"/>
        <v>0.3330782354231287</v>
      </c>
      <c r="W159" s="67">
        <f t="shared" si="29"/>
        <v>219.99997161290324</v>
      </c>
      <c r="X159" s="3">
        <f t="shared" si="30"/>
        <v>6.0584523946390183E-2</v>
      </c>
      <c r="Y159" s="3">
        <f t="shared" si="31"/>
        <v>5.9400000000000001E-2</v>
      </c>
    </row>
    <row r="160" spans="1:25" hidden="1" x14ac:dyDescent="0.2">
      <c r="A160">
        <v>1153</v>
      </c>
      <c r="B160" t="s">
        <v>12</v>
      </c>
      <c r="C160" s="122" t="s">
        <v>239</v>
      </c>
      <c r="D160" s="122" t="s">
        <v>245</v>
      </c>
      <c r="E160" s="1">
        <v>0.05</v>
      </c>
      <c r="F160" t="s">
        <v>28</v>
      </c>
      <c r="G160" t="s">
        <v>101</v>
      </c>
      <c r="H160">
        <v>75</v>
      </c>
      <c r="I160" t="s">
        <v>18</v>
      </c>
      <c r="J160" t="s">
        <v>28</v>
      </c>
      <c r="K160" t="s">
        <v>22</v>
      </c>
      <c r="L160" t="s">
        <v>30</v>
      </c>
      <c r="M160" t="s">
        <v>265</v>
      </c>
      <c r="N160" s="3">
        <v>5.9400000000000001E-2</v>
      </c>
      <c r="O160" s="65">
        <v>31</v>
      </c>
      <c r="P160" s="67">
        <v>108552.2</v>
      </c>
      <c r="Q160" s="67">
        <v>42321</v>
      </c>
      <c r="R160" s="66">
        <v>6530</v>
      </c>
      <c r="S160" s="32">
        <f t="shared" si="26"/>
        <v>0.36010564871238582</v>
      </c>
      <c r="T160" s="67">
        <v>6448.0006800000001</v>
      </c>
      <c r="U160" s="67">
        <f t="shared" si="27"/>
        <v>210.64516129032259</v>
      </c>
      <c r="V160" s="32">
        <f t="shared" si="28"/>
        <v>9.4229956534782069E-2</v>
      </c>
      <c r="W160" s="67">
        <f t="shared" si="29"/>
        <v>208.00002193548389</v>
      </c>
      <c r="X160" s="3">
        <f t="shared" si="30"/>
        <v>6.0155390678401727E-2</v>
      </c>
      <c r="Y160" s="3">
        <f t="shared" si="31"/>
        <v>5.9400000000000001E-2</v>
      </c>
    </row>
    <row r="161" spans="1:25" hidden="1" x14ac:dyDescent="0.2">
      <c r="A161">
        <v>1154</v>
      </c>
      <c r="B161" t="s">
        <v>12</v>
      </c>
      <c r="C161" s="122" t="s">
        <v>239</v>
      </c>
      <c r="D161" s="122" t="s">
        <v>247</v>
      </c>
      <c r="E161" s="1">
        <v>0.05</v>
      </c>
      <c r="F161" t="s">
        <v>28</v>
      </c>
      <c r="G161" t="s">
        <v>101</v>
      </c>
      <c r="H161">
        <v>75</v>
      </c>
      <c r="I161" t="s">
        <v>18</v>
      </c>
      <c r="J161" t="s">
        <v>28</v>
      </c>
      <c r="K161" t="s">
        <v>22</v>
      </c>
      <c r="L161" t="s">
        <v>30</v>
      </c>
      <c r="M161" t="s">
        <v>265</v>
      </c>
      <c r="N161" s="3">
        <v>5.9400000000000001E-2</v>
      </c>
      <c r="O161" s="65">
        <v>31</v>
      </c>
      <c r="P161" s="67">
        <v>110117.85</v>
      </c>
      <c r="Q161" s="67">
        <v>45456</v>
      </c>
      <c r="R161" s="66">
        <v>6665</v>
      </c>
      <c r="S161" s="32">
        <f t="shared" si="26"/>
        <v>0.44196743427869711</v>
      </c>
      <c r="T161" s="67">
        <v>6541.0002900000009</v>
      </c>
      <c r="U161" s="67">
        <f t="shared" si="27"/>
        <v>215</v>
      </c>
      <c r="V161" s="32">
        <f t="shared" si="28"/>
        <v>0.16992131252052567</v>
      </c>
      <c r="W161" s="67">
        <f t="shared" si="29"/>
        <v>211.00000935483874</v>
      </c>
      <c r="X161" s="3">
        <f t="shared" si="30"/>
        <v>6.0526063667243772E-2</v>
      </c>
      <c r="Y161" s="3">
        <f t="shared" si="31"/>
        <v>5.9400000000000001E-2</v>
      </c>
    </row>
    <row r="162" spans="1:25" hidden="1" x14ac:dyDescent="0.2">
      <c r="A162">
        <v>1155</v>
      </c>
      <c r="B162" t="s">
        <v>12</v>
      </c>
      <c r="C162" s="122" t="s">
        <v>238</v>
      </c>
      <c r="D162" s="122" t="s">
        <v>242</v>
      </c>
      <c r="E162" s="1">
        <v>0.05</v>
      </c>
      <c r="F162" t="s">
        <v>28</v>
      </c>
      <c r="G162" t="s">
        <v>101</v>
      </c>
      <c r="H162">
        <v>75</v>
      </c>
      <c r="I162" t="s">
        <v>18</v>
      </c>
      <c r="J162" t="s">
        <v>28</v>
      </c>
      <c r="K162" t="s">
        <v>22</v>
      </c>
      <c r="L162" t="s">
        <v>30</v>
      </c>
      <c r="M162" t="s">
        <v>265</v>
      </c>
      <c r="N162" s="3">
        <v>5.9400000000000001E-2</v>
      </c>
      <c r="O162" s="65">
        <v>31</v>
      </c>
      <c r="P162" s="67">
        <v>113249.15</v>
      </c>
      <c r="Q162" s="67">
        <v>50333</v>
      </c>
      <c r="R162" s="66">
        <v>6906</v>
      </c>
      <c r="S162" s="32">
        <f t="shared" si="26"/>
        <v>0.58810588110448248</v>
      </c>
      <c r="T162" s="67">
        <v>6726.9995099999996</v>
      </c>
      <c r="U162" s="67">
        <f t="shared" si="27"/>
        <v>222.7741935483871</v>
      </c>
      <c r="V162" s="32">
        <f t="shared" si="28"/>
        <v>0.30504439987285353</v>
      </c>
      <c r="W162" s="67">
        <f t="shared" si="29"/>
        <v>216.99998419354839</v>
      </c>
      <c r="X162" s="3">
        <f t="shared" si="30"/>
        <v>6.0980590141294665E-2</v>
      </c>
      <c r="Y162" s="3">
        <f t="shared" si="31"/>
        <v>5.9400000000000001E-2</v>
      </c>
    </row>
    <row r="163" spans="1:25" hidden="1" x14ac:dyDescent="0.2">
      <c r="A163">
        <v>1156</v>
      </c>
      <c r="B163" t="s">
        <v>12</v>
      </c>
      <c r="C163" s="122" t="s">
        <v>238</v>
      </c>
      <c r="D163" s="122" t="s">
        <v>239</v>
      </c>
      <c r="E163" s="1">
        <v>0.05</v>
      </c>
      <c r="F163" t="s">
        <v>28</v>
      </c>
      <c r="G163" t="s">
        <v>101</v>
      </c>
      <c r="H163">
        <v>75</v>
      </c>
      <c r="I163" t="s">
        <v>18</v>
      </c>
      <c r="J163" t="s">
        <v>28</v>
      </c>
      <c r="K163" t="s">
        <v>22</v>
      </c>
      <c r="L163" t="s">
        <v>30</v>
      </c>
      <c r="M163" t="s">
        <v>266</v>
      </c>
      <c r="N163" s="3">
        <v>5.9400000000000001E-2</v>
      </c>
      <c r="O163" s="65">
        <v>31</v>
      </c>
      <c r="P163" s="67">
        <v>116902.35</v>
      </c>
      <c r="Q163" s="67">
        <v>61125</v>
      </c>
      <c r="R163" s="66">
        <v>7233</v>
      </c>
      <c r="S163" s="32">
        <f t="shared" si="26"/>
        <v>0.78639331725399197</v>
      </c>
      <c r="T163" s="67">
        <v>6943.9995900000004</v>
      </c>
      <c r="U163" s="67">
        <f t="shared" si="27"/>
        <v>233.32258064516128</v>
      </c>
      <c r="V163" s="32">
        <f t="shared" si="28"/>
        <v>0.4883856843716548</v>
      </c>
      <c r="W163" s="67">
        <f t="shared" si="29"/>
        <v>223.99998677419356</v>
      </c>
      <c r="X163" s="3">
        <f t="shared" si="30"/>
        <v>6.1872152270677189E-2</v>
      </c>
      <c r="Y163" s="3">
        <f t="shared" si="31"/>
        <v>5.9400000000000001E-2</v>
      </c>
    </row>
    <row r="164" spans="1:25" hidden="1" x14ac:dyDescent="0.2">
      <c r="A164">
        <v>1157</v>
      </c>
      <c r="B164" t="s">
        <v>12</v>
      </c>
      <c r="C164" s="122" t="s">
        <v>238</v>
      </c>
      <c r="D164" s="122" t="s">
        <v>245</v>
      </c>
      <c r="E164" s="1">
        <v>0.05</v>
      </c>
      <c r="F164" t="s">
        <v>28</v>
      </c>
      <c r="G164" t="s">
        <v>101</v>
      </c>
      <c r="H164">
        <v>75</v>
      </c>
      <c r="I164" t="s">
        <v>18</v>
      </c>
      <c r="J164" t="s">
        <v>28</v>
      </c>
      <c r="K164" t="s">
        <v>22</v>
      </c>
      <c r="L164" t="s">
        <v>30</v>
      </c>
      <c r="M164" t="s">
        <v>266</v>
      </c>
      <c r="N164" s="3">
        <v>5.9400000000000001E-2</v>
      </c>
      <c r="O164" s="65">
        <v>31</v>
      </c>
      <c r="P164" s="67">
        <v>115858.6</v>
      </c>
      <c r="Q164" s="67">
        <v>73561</v>
      </c>
      <c r="R164" s="66">
        <v>7272</v>
      </c>
      <c r="S164" s="32">
        <f t="shared" si="26"/>
        <v>0.81004227752870417</v>
      </c>
      <c r="T164" s="67">
        <v>6882.0008400000006</v>
      </c>
      <c r="U164" s="67">
        <f t="shared" si="27"/>
        <v>234.58064516129033</v>
      </c>
      <c r="V164" s="32">
        <f t="shared" si="28"/>
        <v>0.51025207610087009</v>
      </c>
      <c r="W164" s="67">
        <f t="shared" si="29"/>
        <v>222.0000270967742</v>
      </c>
      <c r="X164" s="3">
        <f t="shared" si="30"/>
        <v>6.2766164963153362E-2</v>
      </c>
      <c r="Y164" s="3">
        <f t="shared" si="31"/>
        <v>5.9400000000000001E-2</v>
      </c>
    </row>
    <row r="165" spans="1:25" hidden="1" x14ac:dyDescent="0.2">
      <c r="A165">
        <v>1158</v>
      </c>
      <c r="B165" t="s">
        <v>12</v>
      </c>
      <c r="C165" s="122" t="s">
        <v>239</v>
      </c>
      <c r="D165" s="122" t="s">
        <v>249</v>
      </c>
      <c r="E165" s="1">
        <v>0.05</v>
      </c>
      <c r="F165" t="s">
        <v>28</v>
      </c>
      <c r="G165" t="s">
        <v>101</v>
      </c>
      <c r="H165">
        <v>75</v>
      </c>
      <c r="I165" t="s">
        <v>18</v>
      </c>
      <c r="J165" t="s">
        <v>28</v>
      </c>
      <c r="K165" t="s">
        <v>22</v>
      </c>
      <c r="L165" t="s">
        <v>30</v>
      </c>
      <c r="M165" t="s">
        <v>267</v>
      </c>
      <c r="N165" s="3">
        <v>5.9400000000000001E-2</v>
      </c>
      <c r="O165" s="65">
        <v>31</v>
      </c>
      <c r="P165" s="67">
        <v>123643.1</v>
      </c>
      <c r="Q165" s="67">
        <v>77869</v>
      </c>
      <c r="R165" s="66">
        <v>7698</v>
      </c>
      <c r="S165" s="32">
        <f t="shared" si="26"/>
        <v>1.0683616897601753</v>
      </c>
      <c r="T165" s="67">
        <v>7344.4001400000006</v>
      </c>
      <c r="U165" s="67">
        <f t="shared" si="27"/>
        <v>248.32258064516128</v>
      </c>
      <c r="V165" s="32">
        <f t="shared" si="28"/>
        <v>0.74910035498921668</v>
      </c>
      <c r="W165" s="67">
        <f t="shared" si="29"/>
        <v>236.91613354838711</v>
      </c>
      <c r="X165" s="3">
        <f t="shared" si="30"/>
        <v>6.2259843048257442E-2</v>
      </c>
      <c r="Y165" s="3">
        <f t="shared" si="31"/>
        <v>5.9400000000000001E-2</v>
      </c>
    </row>
    <row r="166" spans="1:25" hidden="1" x14ac:dyDescent="0.2">
      <c r="A166">
        <v>1159</v>
      </c>
      <c r="B166" t="s">
        <v>12</v>
      </c>
      <c r="C166" s="122" t="s">
        <v>239</v>
      </c>
      <c r="D166" s="122" t="s">
        <v>242</v>
      </c>
      <c r="E166" s="1">
        <v>0.05</v>
      </c>
      <c r="F166" t="s">
        <v>28</v>
      </c>
      <c r="G166" t="s">
        <v>101</v>
      </c>
      <c r="H166">
        <v>75</v>
      </c>
      <c r="I166" t="s">
        <v>18</v>
      </c>
      <c r="J166" t="s">
        <v>28</v>
      </c>
      <c r="K166" t="s">
        <v>22</v>
      </c>
      <c r="L166" t="s">
        <v>30</v>
      </c>
      <c r="M166" t="s">
        <v>267</v>
      </c>
      <c r="N166" s="3">
        <v>5.9400000000000001E-2</v>
      </c>
      <c r="O166" s="65">
        <v>31</v>
      </c>
      <c r="P166" s="67">
        <v>125989</v>
      </c>
      <c r="Q166" s="67">
        <v>47715</v>
      </c>
      <c r="R166" s="66">
        <v>7180</v>
      </c>
      <c r="S166" s="32">
        <f t="shared" si="26"/>
        <v>0.75425498662425494</v>
      </c>
      <c r="T166" s="67">
        <v>7483.7466000000004</v>
      </c>
      <c r="U166" s="67">
        <f t="shared" si="27"/>
        <v>231.61290322580646</v>
      </c>
      <c r="V166" s="32">
        <f t="shared" si="28"/>
        <v>0.45866981868836315</v>
      </c>
      <c r="W166" s="67">
        <f t="shared" si="29"/>
        <v>241.41118064516129</v>
      </c>
      <c r="X166" s="3">
        <f t="shared" si="30"/>
        <v>5.6989102223209964E-2</v>
      </c>
      <c r="Y166" s="3">
        <f t="shared" si="31"/>
        <v>5.9400000000000001E-2</v>
      </c>
    </row>
    <row r="167" spans="1:25" hidden="1" x14ac:dyDescent="0.2">
      <c r="A167">
        <v>1160</v>
      </c>
      <c r="B167" t="s">
        <v>16</v>
      </c>
      <c r="C167" s="122" t="s">
        <v>249</v>
      </c>
      <c r="D167" s="122" t="s">
        <v>242</v>
      </c>
      <c r="E167" s="1">
        <v>0.01</v>
      </c>
      <c r="F167" t="s">
        <v>28</v>
      </c>
      <c r="G167" t="s">
        <v>101</v>
      </c>
      <c r="H167">
        <v>300</v>
      </c>
      <c r="I167" t="s">
        <v>18</v>
      </c>
      <c r="J167" t="s">
        <v>257</v>
      </c>
      <c r="K167" t="s">
        <v>22</v>
      </c>
      <c r="L167" t="s">
        <v>30</v>
      </c>
      <c r="M167" t="s">
        <v>268</v>
      </c>
      <c r="N167" s="3">
        <v>8.1900000000000001E-2</v>
      </c>
      <c r="O167" s="65">
        <v>31</v>
      </c>
      <c r="P167" s="67">
        <v>71916.97</v>
      </c>
      <c r="Q167" s="67">
        <v>36880</v>
      </c>
      <c r="R167" s="66">
        <v>5998</v>
      </c>
      <c r="S167" s="32">
        <f t="shared" ref="S167:S198" si="32">STANDARDIZE(R167,R$2,R$3)</f>
        <v>3.7509575221440654E-2</v>
      </c>
      <c r="T167" s="67">
        <v>5889.9998430000005</v>
      </c>
      <c r="U167" s="67">
        <f t="shared" ref="U167:U199" si="33">R167/O167</f>
        <v>193.48387096774192</v>
      </c>
      <c r="V167" s="32">
        <f t="shared" ref="V167:V198" si="34">STANDARDIZE(U167,U$2,U$3)</f>
        <v>-0.20405005372014931</v>
      </c>
      <c r="W167" s="67">
        <f t="shared" ref="W167:W199" si="35">T167/O167</f>
        <v>189.9999949354839</v>
      </c>
      <c r="X167" s="3">
        <f t="shared" ref="X167:X199" si="36">R167/P167</f>
        <v>8.3401733971828901E-2</v>
      </c>
      <c r="Y167" s="3">
        <f t="shared" ref="Y167:Y198" si="37">T167/P167</f>
        <v>8.1900000000000001E-2</v>
      </c>
    </row>
    <row r="168" spans="1:25" hidden="1" x14ac:dyDescent="0.2">
      <c r="A168">
        <v>1161</v>
      </c>
      <c r="B168" t="s">
        <v>16</v>
      </c>
      <c r="C168" s="122" t="s">
        <v>249</v>
      </c>
      <c r="D168" s="122" t="s">
        <v>247</v>
      </c>
      <c r="E168" s="1">
        <v>0.01</v>
      </c>
      <c r="F168" t="s">
        <v>28</v>
      </c>
      <c r="G168" t="s">
        <v>101</v>
      </c>
      <c r="H168">
        <v>300</v>
      </c>
      <c r="I168" t="s">
        <v>18</v>
      </c>
      <c r="J168" t="s">
        <v>257</v>
      </c>
      <c r="K168" t="s">
        <v>22</v>
      </c>
      <c r="L168" t="s">
        <v>30</v>
      </c>
      <c r="M168" t="s">
        <v>268</v>
      </c>
      <c r="N168" s="3">
        <v>8.1900000000000001E-2</v>
      </c>
      <c r="O168" s="65">
        <v>31</v>
      </c>
      <c r="P168" s="67">
        <v>64725.27</v>
      </c>
      <c r="Q168" s="67">
        <v>37851</v>
      </c>
      <c r="R168" s="66">
        <v>5469</v>
      </c>
      <c r="S168" s="32">
        <f t="shared" si="32"/>
        <v>-0.28326734747914206</v>
      </c>
      <c r="T168" s="67">
        <v>5300.999613</v>
      </c>
      <c r="U168" s="67">
        <f t="shared" si="33"/>
        <v>176.41935483870967</v>
      </c>
      <c r="V168" s="32">
        <f t="shared" si="34"/>
        <v>-0.50064803384206369</v>
      </c>
      <c r="W168" s="67">
        <f t="shared" si="35"/>
        <v>170.99998751612904</v>
      </c>
      <c r="X168" s="3">
        <f t="shared" si="36"/>
        <v>8.4495591907148476E-2</v>
      </c>
      <c r="Y168" s="3">
        <f t="shared" si="37"/>
        <v>8.1900000000000001E-2</v>
      </c>
    </row>
    <row r="169" spans="1:25" hidden="1" x14ac:dyDescent="0.2">
      <c r="A169">
        <v>1162</v>
      </c>
      <c r="B169" t="s">
        <v>16</v>
      </c>
      <c r="C169" s="122" t="s">
        <v>249</v>
      </c>
      <c r="D169" s="122" t="s">
        <v>241</v>
      </c>
      <c r="E169" s="1">
        <v>0.01</v>
      </c>
      <c r="F169" t="s">
        <v>28</v>
      </c>
      <c r="G169" t="s">
        <v>101</v>
      </c>
      <c r="H169">
        <v>300</v>
      </c>
      <c r="I169" t="s">
        <v>18</v>
      </c>
      <c r="J169" t="s">
        <v>257</v>
      </c>
      <c r="K169" t="s">
        <v>22</v>
      </c>
      <c r="L169" t="s">
        <v>30</v>
      </c>
      <c r="M169" t="s">
        <v>268</v>
      </c>
      <c r="N169" s="3">
        <v>8.1900000000000001E-2</v>
      </c>
      <c r="O169" s="65">
        <v>31</v>
      </c>
      <c r="P169" s="67">
        <v>67374.850000000006</v>
      </c>
      <c r="Q169" s="67">
        <v>40104</v>
      </c>
      <c r="R169" s="66">
        <v>5702</v>
      </c>
      <c r="S169" s="32">
        <f t="shared" si="32"/>
        <v>-0.14197996942765667</v>
      </c>
      <c r="T169" s="67">
        <v>5518.0002150000009</v>
      </c>
      <c r="U169" s="67">
        <f t="shared" si="33"/>
        <v>183.93548387096774</v>
      </c>
      <c r="V169" s="32">
        <f t="shared" si="34"/>
        <v>-0.37001036017777983</v>
      </c>
      <c r="W169" s="67">
        <f t="shared" si="35"/>
        <v>178.0000069354839</v>
      </c>
      <c r="X169" s="3">
        <f t="shared" si="36"/>
        <v>8.4630986191434929E-2</v>
      </c>
      <c r="Y169" s="3">
        <f t="shared" si="37"/>
        <v>8.1900000000000001E-2</v>
      </c>
    </row>
    <row r="170" spans="1:25" hidden="1" x14ac:dyDescent="0.2">
      <c r="A170">
        <v>1163</v>
      </c>
      <c r="B170" t="s">
        <v>16</v>
      </c>
      <c r="C170" s="122" t="s">
        <v>242</v>
      </c>
      <c r="D170" s="122" t="s">
        <v>242</v>
      </c>
      <c r="E170" s="1">
        <v>0.25</v>
      </c>
      <c r="F170" t="s">
        <v>28</v>
      </c>
      <c r="G170" t="s">
        <v>101</v>
      </c>
      <c r="H170">
        <v>4</v>
      </c>
      <c r="I170" t="s">
        <v>19</v>
      </c>
      <c r="J170" t="s">
        <v>28</v>
      </c>
      <c r="K170" t="s">
        <v>22</v>
      </c>
      <c r="L170" t="s">
        <v>30</v>
      </c>
      <c r="M170" t="s">
        <v>269</v>
      </c>
      <c r="N170" s="3">
        <v>5.2400000000000002E-2</v>
      </c>
      <c r="O170" s="65">
        <v>31</v>
      </c>
      <c r="P170" s="67">
        <v>126011.5</v>
      </c>
      <c r="Q170" s="67">
        <v>242330</v>
      </c>
      <c r="R170" s="66">
        <v>6867</v>
      </c>
      <c r="S170" s="32">
        <f t="shared" si="32"/>
        <v>0.56445692082977028</v>
      </c>
      <c r="T170" s="67">
        <v>6603.0026000000007</v>
      </c>
      <c r="U170" s="67">
        <f t="shared" si="33"/>
        <v>221.51612903225808</v>
      </c>
      <c r="V170" s="32">
        <f t="shared" si="34"/>
        <v>0.2831780081436388</v>
      </c>
      <c r="W170" s="67">
        <f t="shared" si="35"/>
        <v>213.00008387096776</v>
      </c>
      <c r="X170" s="3">
        <f t="shared" si="36"/>
        <v>5.4495026247604383E-2</v>
      </c>
      <c r="Y170" s="3">
        <f t="shared" si="37"/>
        <v>5.2400000000000009E-2</v>
      </c>
    </row>
    <row r="171" spans="1:25" hidden="1" x14ac:dyDescent="0.2">
      <c r="A171">
        <v>1164</v>
      </c>
      <c r="B171" t="s">
        <v>16</v>
      </c>
      <c r="C171" s="122" t="s">
        <v>242</v>
      </c>
      <c r="D171" s="122" t="s">
        <v>239</v>
      </c>
      <c r="E171" s="1">
        <v>0.25</v>
      </c>
      <c r="F171" t="s">
        <v>28</v>
      </c>
      <c r="G171" t="s">
        <v>101</v>
      </c>
      <c r="H171">
        <v>4</v>
      </c>
      <c r="I171" t="s">
        <v>19</v>
      </c>
      <c r="J171" t="s">
        <v>28</v>
      </c>
      <c r="K171" t="s">
        <v>22</v>
      </c>
      <c r="L171" t="s">
        <v>30</v>
      </c>
      <c r="M171" t="s">
        <v>269</v>
      </c>
      <c r="N171" s="3">
        <v>6.7900000000000002E-2</v>
      </c>
      <c r="O171" s="65">
        <v>31</v>
      </c>
      <c r="P171" s="67">
        <v>98159</v>
      </c>
      <c r="Q171" s="67">
        <v>144351</v>
      </c>
      <c r="R171" s="66">
        <v>6754</v>
      </c>
      <c r="S171" s="32">
        <f t="shared" si="32"/>
        <v>0.4959355743927838</v>
      </c>
      <c r="T171" s="67">
        <v>6664.9961000000003</v>
      </c>
      <c r="U171" s="67">
        <f t="shared" si="33"/>
        <v>217.87096774193549</v>
      </c>
      <c r="V171" s="32">
        <f t="shared" si="34"/>
        <v>0.21982153980001606</v>
      </c>
      <c r="W171" s="67">
        <f t="shared" si="35"/>
        <v>214.99987419354841</v>
      </c>
      <c r="X171" s="3">
        <f t="shared" si="36"/>
        <v>6.8806731934921914E-2</v>
      </c>
      <c r="Y171" s="3">
        <f t="shared" si="37"/>
        <v>6.7900000000000002E-2</v>
      </c>
    </row>
    <row r="172" spans="1:25" hidden="1" x14ac:dyDescent="0.2">
      <c r="A172">
        <v>1165</v>
      </c>
      <c r="B172" t="s">
        <v>16</v>
      </c>
      <c r="C172" s="122" t="s">
        <v>242</v>
      </c>
      <c r="D172" s="122" t="s">
        <v>245</v>
      </c>
      <c r="E172" s="1">
        <v>0.25</v>
      </c>
      <c r="F172" t="s">
        <v>28</v>
      </c>
      <c r="G172" t="s">
        <v>101</v>
      </c>
      <c r="H172">
        <v>4</v>
      </c>
      <c r="I172" t="s">
        <v>19</v>
      </c>
      <c r="J172" t="s">
        <v>28</v>
      </c>
      <c r="K172" t="s">
        <v>22</v>
      </c>
      <c r="L172" t="s">
        <v>30</v>
      </c>
      <c r="M172" t="s">
        <v>269</v>
      </c>
      <c r="N172" s="3">
        <v>5.2400000000000002E-2</v>
      </c>
      <c r="O172" s="65">
        <v>31</v>
      </c>
      <c r="P172" s="67">
        <v>124828.25</v>
      </c>
      <c r="Q172" s="67">
        <v>170998</v>
      </c>
      <c r="R172" s="66">
        <v>6574</v>
      </c>
      <c r="S172" s="32">
        <f t="shared" si="32"/>
        <v>0.38678652697103544</v>
      </c>
      <c r="T172" s="67">
        <v>6541.0003000000006</v>
      </c>
      <c r="U172" s="67">
        <f t="shared" si="33"/>
        <v>212.06451612903226</v>
      </c>
      <c r="V172" s="32">
        <f t="shared" si="34"/>
        <v>0.11889973181902427</v>
      </c>
      <c r="W172" s="67">
        <f t="shared" si="35"/>
        <v>211.00000967741937</v>
      </c>
      <c r="X172" s="3">
        <f t="shared" si="36"/>
        <v>5.2664360831782872E-2</v>
      </c>
      <c r="Y172" s="3">
        <f t="shared" si="37"/>
        <v>5.2400000000000002E-2</v>
      </c>
    </row>
    <row r="173" spans="1:25" hidden="1" x14ac:dyDescent="0.2">
      <c r="A173">
        <v>1166</v>
      </c>
      <c r="B173" t="s">
        <v>16</v>
      </c>
      <c r="C173" s="122" t="s">
        <v>242</v>
      </c>
      <c r="D173" s="122" t="s">
        <v>238</v>
      </c>
      <c r="E173" s="1">
        <v>0.25</v>
      </c>
      <c r="F173" t="s">
        <v>28</v>
      </c>
      <c r="G173" t="s">
        <v>101</v>
      </c>
      <c r="H173">
        <v>4</v>
      </c>
      <c r="I173" t="s">
        <v>19</v>
      </c>
      <c r="J173" t="s">
        <v>28</v>
      </c>
      <c r="K173" t="s">
        <v>22</v>
      </c>
      <c r="L173" t="s">
        <v>30</v>
      </c>
      <c r="M173" t="s">
        <v>269</v>
      </c>
      <c r="N173" s="3">
        <v>6.7900000000000002E-2</v>
      </c>
      <c r="O173" s="65">
        <v>31</v>
      </c>
      <c r="P173" s="67">
        <v>99985.25</v>
      </c>
      <c r="Q173" s="67">
        <v>175413</v>
      </c>
      <c r="R173" s="66">
        <v>7004</v>
      </c>
      <c r="S173" s="32">
        <f t="shared" si="32"/>
        <v>0.64753147358965657</v>
      </c>
      <c r="T173" s="67">
        <v>6788.9984750000003</v>
      </c>
      <c r="U173" s="67">
        <f t="shared" si="33"/>
        <v>225.93548387096774</v>
      </c>
      <c r="V173" s="32">
        <f t="shared" si="34"/>
        <v>0.35999071755139334</v>
      </c>
      <c r="W173" s="67">
        <f t="shared" si="35"/>
        <v>218.99995080645164</v>
      </c>
      <c r="X173" s="3">
        <f t="shared" si="36"/>
        <v>7.0050332424032538E-2</v>
      </c>
      <c r="Y173" s="3">
        <f t="shared" si="37"/>
        <v>6.7900000000000002E-2</v>
      </c>
    </row>
    <row r="174" spans="1:25" hidden="1" x14ac:dyDescent="0.2">
      <c r="A174">
        <v>1167</v>
      </c>
      <c r="B174" t="s">
        <v>16</v>
      </c>
      <c r="C174" s="122" t="s">
        <v>249</v>
      </c>
      <c r="D174" s="122" t="s">
        <v>245</v>
      </c>
      <c r="E174" s="1">
        <v>0.01</v>
      </c>
      <c r="F174" t="s">
        <v>28</v>
      </c>
      <c r="G174" t="s">
        <v>101</v>
      </c>
      <c r="H174">
        <v>300</v>
      </c>
      <c r="I174" t="s">
        <v>18</v>
      </c>
      <c r="J174" t="s">
        <v>257</v>
      </c>
      <c r="K174" t="s">
        <v>22</v>
      </c>
      <c r="L174" t="s">
        <v>30</v>
      </c>
      <c r="M174" t="s">
        <v>55</v>
      </c>
      <c r="N174" s="3">
        <v>8.1900000000000001E-2</v>
      </c>
      <c r="O174" s="65">
        <v>31</v>
      </c>
      <c r="P174" s="67">
        <v>68888.89</v>
      </c>
      <c r="Q174" s="67">
        <v>35328</v>
      </c>
      <c r="R174" s="66">
        <v>5745</v>
      </c>
      <c r="S174" s="32">
        <f t="shared" si="32"/>
        <v>-0.11590547476579456</v>
      </c>
      <c r="T174" s="67">
        <v>5642.0000909999999</v>
      </c>
      <c r="U174" s="67">
        <f t="shared" si="33"/>
        <v>185.32258064516128</v>
      </c>
      <c r="V174" s="32">
        <f t="shared" si="34"/>
        <v>-0.3459012616045431</v>
      </c>
      <c r="W174" s="67">
        <f t="shared" si="35"/>
        <v>182.00000293548388</v>
      </c>
      <c r="X174" s="3">
        <f t="shared" si="36"/>
        <v>8.3395159945239355E-2</v>
      </c>
      <c r="Y174" s="3">
        <f t="shared" si="37"/>
        <v>8.1900000000000001E-2</v>
      </c>
    </row>
    <row r="175" spans="1:25" hidden="1" x14ac:dyDescent="0.2">
      <c r="A175">
        <v>1168</v>
      </c>
      <c r="B175" t="s">
        <v>16</v>
      </c>
      <c r="C175" s="122" t="s">
        <v>249</v>
      </c>
      <c r="D175" s="122" t="s">
        <v>251</v>
      </c>
      <c r="E175" s="1">
        <v>0.01</v>
      </c>
      <c r="F175" t="s">
        <v>28</v>
      </c>
      <c r="G175" t="s">
        <v>101</v>
      </c>
      <c r="H175">
        <v>300</v>
      </c>
      <c r="I175" t="s">
        <v>18</v>
      </c>
      <c r="J175" t="s">
        <v>257</v>
      </c>
      <c r="K175" t="s">
        <v>22</v>
      </c>
      <c r="L175" t="s">
        <v>30</v>
      </c>
      <c r="M175" t="s">
        <v>55</v>
      </c>
      <c r="N175" s="3">
        <v>8.1900000000000001E-2</v>
      </c>
      <c r="O175" s="65">
        <v>31</v>
      </c>
      <c r="P175" s="67">
        <v>69645.91</v>
      </c>
      <c r="Q175" s="67">
        <v>34650</v>
      </c>
      <c r="R175" s="66">
        <v>5790</v>
      </c>
      <c r="S175" s="32">
        <f t="shared" si="32"/>
        <v>-8.8618212910357472E-2</v>
      </c>
      <c r="T175" s="67">
        <v>5704.0000290000007</v>
      </c>
      <c r="U175" s="67">
        <f t="shared" si="33"/>
        <v>186.7741935483871</v>
      </c>
      <c r="V175" s="32">
        <f t="shared" si="34"/>
        <v>-0.32067080960929489</v>
      </c>
      <c r="W175" s="67">
        <f t="shared" si="35"/>
        <v>184.00000093548388</v>
      </c>
      <c r="X175" s="3">
        <f t="shared" si="36"/>
        <v>8.3134817249139251E-2</v>
      </c>
      <c r="Y175" s="3">
        <f t="shared" si="37"/>
        <v>8.1900000000000001E-2</v>
      </c>
    </row>
    <row r="176" spans="1:25" hidden="1" x14ac:dyDescent="0.2">
      <c r="A176">
        <v>1169</v>
      </c>
      <c r="B176" t="s">
        <v>16</v>
      </c>
      <c r="C176" s="122" t="s">
        <v>249</v>
      </c>
      <c r="D176" s="122">
        <v>11</v>
      </c>
      <c r="E176" s="1">
        <v>0.01</v>
      </c>
      <c r="F176" t="s">
        <v>28</v>
      </c>
      <c r="G176" t="s">
        <v>101</v>
      </c>
      <c r="H176">
        <v>300</v>
      </c>
      <c r="I176" t="s">
        <v>18</v>
      </c>
      <c r="J176" t="s">
        <v>257</v>
      </c>
      <c r="K176" t="s">
        <v>22</v>
      </c>
      <c r="L176" t="s">
        <v>30</v>
      </c>
      <c r="M176" t="s">
        <v>55</v>
      </c>
      <c r="N176" s="3">
        <v>8.1900000000000001E-2</v>
      </c>
      <c r="O176" s="65">
        <v>31</v>
      </c>
      <c r="P176" s="67">
        <v>79487.179999999993</v>
      </c>
      <c r="Q176" s="67">
        <v>42735</v>
      </c>
      <c r="R176" s="66">
        <v>6662</v>
      </c>
      <c r="S176" s="32">
        <f t="shared" si="32"/>
        <v>0.44014828348833462</v>
      </c>
      <c r="T176" s="67">
        <v>6510.0000419999997</v>
      </c>
      <c r="U176" s="67">
        <f t="shared" si="33"/>
        <v>214.90322580645162</v>
      </c>
      <c r="V176" s="32">
        <f t="shared" si="34"/>
        <v>0.16823928238750918</v>
      </c>
      <c r="W176" s="67">
        <f t="shared" si="35"/>
        <v>210.0000013548387</v>
      </c>
      <c r="X176" s="3">
        <f t="shared" si="36"/>
        <v>8.38122575237919E-2</v>
      </c>
      <c r="Y176" s="3">
        <f t="shared" si="37"/>
        <v>8.1900000000000001E-2</v>
      </c>
    </row>
    <row r="177" spans="1:25" hidden="1" x14ac:dyDescent="0.2">
      <c r="A177">
        <v>1171</v>
      </c>
      <c r="B177" t="s">
        <v>12</v>
      </c>
      <c r="C177" s="122" t="s">
        <v>239</v>
      </c>
      <c r="D177" s="122" t="s">
        <v>239</v>
      </c>
      <c r="E177" s="1">
        <v>0.05</v>
      </c>
      <c r="F177" t="s">
        <v>28</v>
      </c>
      <c r="G177" t="s">
        <v>101</v>
      </c>
      <c r="H177">
        <v>75</v>
      </c>
      <c r="I177" t="s">
        <v>18</v>
      </c>
      <c r="J177" t="s">
        <v>28</v>
      </c>
      <c r="K177" t="s">
        <v>22</v>
      </c>
      <c r="L177" t="s">
        <v>30</v>
      </c>
      <c r="M177" t="s">
        <v>265</v>
      </c>
      <c r="N177" s="3">
        <v>5.9400000000000001E-2</v>
      </c>
      <c r="O177" s="65">
        <v>31</v>
      </c>
      <c r="P177" s="67">
        <v>105420.9</v>
      </c>
      <c r="Q177" s="67">
        <v>42887</v>
      </c>
      <c r="R177" s="66">
        <v>6371</v>
      </c>
      <c r="S177" s="32">
        <f t="shared" si="32"/>
        <v>0.26369065682317477</v>
      </c>
      <c r="T177" s="67">
        <v>6262.0014599999995</v>
      </c>
      <c r="U177" s="67">
        <f t="shared" si="33"/>
        <v>205.51612903225808</v>
      </c>
      <c r="V177" s="32">
        <f t="shared" si="34"/>
        <v>5.0823594849061507E-3</v>
      </c>
      <c r="W177" s="67">
        <f t="shared" si="35"/>
        <v>202.00004709677418</v>
      </c>
      <c r="X177" s="3">
        <f t="shared" si="36"/>
        <v>6.0433936724122068E-2</v>
      </c>
      <c r="Y177" s="3">
        <f t="shared" si="37"/>
        <v>5.9400000000000001E-2</v>
      </c>
    </row>
    <row r="178" spans="1:25" hidden="1" x14ac:dyDescent="0.2">
      <c r="A178">
        <v>1172</v>
      </c>
      <c r="B178" t="s">
        <v>12</v>
      </c>
      <c r="C178" s="122" t="s">
        <v>239</v>
      </c>
      <c r="D178" s="122" t="s">
        <v>238</v>
      </c>
      <c r="E178" s="1">
        <v>0.05</v>
      </c>
      <c r="F178" t="s">
        <v>28</v>
      </c>
      <c r="G178" t="s">
        <v>101</v>
      </c>
      <c r="H178">
        <v>75</v>
      </c>
      <c r="I178" t="s">
        <v>18</v>
      </c>
      <c r="J178" t="s">
        <v>28</v>
      </c>
      <c r="K178" t="s">
        <v>22</v>
      </c>
      <c r="L178" t="s">
        <v>30</v>
      </c>
      <c r="M178" t="s">
        <v>265</v>
      </c>
      <c r="N178" s="3">
        <v>5.9400000000000001E-2</v>
      </c>
      <c r="O178" s="65">
        <v>31</v>
      </c>
      <c r="P178" s="67">
        <v>106464.65</v>
      </c>
      <c r="Q178" s="67">
        <v>37356</v>
      </c>
      <c r="R178" s="66">
        <v>6324</v>
      </c>
      <c r="S178" s="32">
        <f t="shared" si="32"/>
        <v>0.23519062777416269</v>
      </c>
      <c r="T178" s="67">
        <v>6324.0002100000002</v>
      </c>
      <c r="U178" s="67">
        <f t="shared" si="33"/>
        <v>204</v>
      </c>
      <c r="V178" s="32">
        <f t="shared" si="34"/>
        <v>-2.126944593235303E-2</v>
      </c>
      <c r="W178" s="67">
        <f t="shared" si="35"/>
        <v>204.00000677419357</v>
      </c>
      <c r="X178" s="3">
        <f t="shared" si="36"/>
        <v>5.9399998027514299E-2</v>
      </c>
      <c r="Y178" s="3">
        <f t="shared" si="37"/>
        <v>5.9400000000000001E-2</v>
      </c>
    </row>
    <row r="179" spans="1:25" hidden="1" x14ac:dyDescent="0.2">
      <c r="A179">
        <v>2173</v>
      </c>
      <c r="B179" t="s">
        <v>25</v>
      </c>
      <c r="C179" s="122" t="s">
        <v>238</v>
      </c>
      <c r="D179" s="122" t="s">
        <v>247</v>
      </c>
      <c r="E179" s="1">
        <v>0.05</v>
      </c>
      <c r="F179" t="s">
        <v>28</v>
      </c>
      <c r="G179" t="s">
        <v>101</v>
      </c>
      <c r="H179">
        <v>75</v>
      </c>
      <c r="I179" t="s">
        <v>18</v>
      </c>
      <c r="J179" t="s">
        <v>28</v>
      </c>
      <c r="K179" t="s">
        <v>22</v>
      </c>
      <c r="L179" t="s">
        <v>30</v>
      </c>
      <c r="M179" t="s">
        <v>267</v>
      </c>
      <c r="N179" s="3">
        <v>5.9400000000000001E-2</v>
      </c>
      <c r="O179" s="65">
        <v>15</v>
      </c>
      <c r="P179" s="67">
        <v>53852.49</v>
      </c>
      <c r="Q179" s="67">
        <v>18600.484261501209</v>
      </c>
      <c r="R179" s="66">
        <v>3217.4334140435835</v>
      </c>
      <c r="S179" s="32">
        <f t="shared" si="32"/>
        <v>-1.6485803922779254</v>
      </c>
      <c r="T179" s="67">
        <v>3198.8379059999997</v>
      </c>
      <c r="U179" s="67">
        <f t="shared" si="33"/>
        <v>214.49556093623889</v>
      </c>
      <c r="V179" s="32">
        <f t="shared" si="34"/>
        <v>0.16115366823018504</v>
      </c>
      <c r="W179" s="67">
        <f t="shared" si="35"/>
        <v>213.25586039999999</v>
      </c>
      <c r="X179" s="3">
        <f t="shared" si="36"/>
        <v>5.9745304516905046E-2</v>
      </c>
      <c r="Y179" s="3">
        <f t="shared" si="37"/>
        <v>5.9399999999999994E-2</v>
      </c>
    </row>
    <row r="180" spans="1:25" hidden="1" x14ac:dyDescent="0.2">
      <c r="A180">
        <v>1174</v>
      </c>
      <c r="B180" t="s">
        <v>25</v>
      </c>
      <c r="C180" s="122" t="s">
        <v>238</v>
      </c>
      <c r="D180" s="122" t="s">
        <v>249</v>
      </c>
      <c r="E180" s="1">
        <v>0.05</v>
      </c>
      <c r="F180" t="s">
        <v>28</v>
      </c>
      <c r="G180" t="s">
        <v>101</v>
      </c>
      <c r="H180">
        <v>75</v>
      </c>
      <c r="I180" t="s">
        <v>18</v>
      </c>
      <c r="J180" t="s">
        <v>28</v>
      </c>
      <c r="K180" t="s">
        <v>22</v>
      </c>
      <c r="L180" t="s">
        <v>30</v>
      </c>
      <c r="M180" t="s">
        <v>267</v>
      </c>
      <c r="N180" s="3">
        <v>5.9400000000000001E-2</v>
      </c>
      <c r="O180" s="65">
        <v>31</v>
      </c>
      <c r="P180" s="67">
        <v>110074.05</v>
      </c>
      <c r="Q180" s="67">
        <v>37338</v>
      </c>
      <c r="R180" s="66">
        <v>6458</v>
      </c>
      <c r="S180" s="32">
        <f t="shared" si="32"/>
        <v>0.31644602974368652</v>
      </c>
      <c r="T180" s="67">
        <v>6538.3985700000003</v>
      </c>
      <c r="U180" s="67">
        <f t="shared" si="33"/>
        <v>208.32258064516128</v>
      </c>
      <c r="V180" s="32">
        <f t="shared" si="34"/>
        <v>5.3861233342385066E-2</v>
      </c>
      <c r="W180" s="67">
        <f t="shared" si="35"/>
        <v>210.91608290322583</v>
      </c>
      <c r="X180" s="3">
        <f t="shared" si="36"/>
        <v>5.8669595604050183E-2</v>
      </c>
      <c r="Y180" s="3">
        <f t="shared" si="37"/>
        <v>5.9400000000000001E-2</v>
      </c>
    </row>
    <row r="181" spans="1:25" hidden="1" x14ac:dyDescent="0.2">
      <c r="A181">
        <v>1175</v>
      </c>
      <c r="B181" t="s">
        <v>25</v>
      </c>
      <c r="C181" s="122" t="s">
        <v>238</v>
      </c>
      <c r="D181" s="122" t="s">
        <v>245</v>
      </c>
      <c r="E181" s="1">
        <v>0.05</v>
      </c>
      <c r="F181" t="s">
        <v>28</v>
      </c>
      <c r="G181" t="s">
        <v>101</v>
      </c>
      <c r="H181">
        <v>75</v>
      </c>
      <c r="I181" t="s">
        <v>18</v>
      </c>
      <c r="J181" t="s">
        <v>28</v>
      </c>
      <c r="K181" t="s">
        <v>22</v>
      </c>
      <c r="L181" t="s">
        <v>30</v>
      </c>
      <c r="M181" t="s">
        <v>41</v>
      </c>
      <c r="N181" s="3">
        <v>5.9400000000000001E-2</v>
      </c>
      <c r="O181" s="65">
        <v>31</v>
      </c>
      <c r="P181" s="67">
        <v>106986.55</v>
      </c>
      <c r="Q181" s="67">
        <v>35331</v>
      </c>
      <c r="R181" s="66">
        <v>6305</v>
      </c>
      <c r="S181" s="32">
        <f t="shared" si="32"/>
        <v>0.22366933943520037</v>
      </c>
      <c r="T181" s="67">
        <v>6355.0010700000003</v>
      </c>
      <c r="U181" s="67">
        <f t="shared" si="33"/>
        <v>203.38709677419354</v>
      </c>
      <c r="V181" s="32">
        <f t="shared" si="34"/>
        <v>-3.1922303441457897E-2</v>
      </c>
      <c r="W181" s="67">
        <f t="shared" si="35"/>
        <v>205.00003451612903</v>
      </c>
      <c r="X181" s="3">
        <f t="shared" si="36"/>
        <v>5.8932641532977739E-2</v>
      </c>
      <c r="Y181" s="3">
        <f t="shared" si="37"/>
        <v>5.9400000000000001E-2</v>
      </c>
    </row>
    <row r="182" spans="1:25" hidden="1" x14ac:dyDescent="0.2">
      <c r="A182">
        <v>1176</v>
      </c>
      <c r="B182" t="s">
        <v>25</v>
      </c>
      <c r="C182" s="122" t="s">
        <v>238</v>
      </c>
      <c r="D182" s="122" t="s">
        <v>238</v>
      </c>
      <c r="E182" s="1">
        <v>0.05</v>
      </c>
      <c r="F182" t="s">
        <v>28</v>
      </c>
      <c r="G182" t="s">
        <v>101</v>
      </c>
      <c r="H182">
        <v>75</v>
      </c>
      <c r="I182" t="s">
        <v>18</v>
      </c>
      <c r="J182" t="s">
        <v>28</v>
      </c>
      <c r="K182" t="s">
        <v>22</v>
      </c>
      <c r="L182" t="s">
        <v>30</v>
      </c>
      <c r="M182" t="s">
        <v>41</v>
      </c>
      <c r="N182" s="3">
        <v>5.9400000000000001E-2</v>
      </c>
      <c r="O182" s="65">
        <v>31</v>
      </c>
      <c r="P182" s="67">
        <v>107508.4</v>
      </c>
      <c r="Q182" s="67">
        <v>36802</v>
      </c>
      <c r="R182" s="66">
        <v>6366</v>
      </c>
      <c r="S182" s="32">
        <f t="shared" si="32"/>
        <v>0.26065873883923735</v>
      </c>
      <c r="T182" s="67">
        <v>6385.9989599999999</v>
      </c>
      <c r="U182" s="67">
        <f t="shared" si="33"/>
        <v>205.35483870967741</v>
      </c>
      <c r="V182" s="32">
        <f t="shared" si="34"/>
        <v>2.2789759298781896E-3</v>
      </c>
      <c r="W182" s="67">
        <f t="shared" si="35"/>
        <v>205.99996645161289</v>
      </c>
      <c r="X182" s="3">
        <f t="shared" si="36"/>
        <v>5.9213977698486818E-2</v>
      </c>
      <c r="Y182" s="3">
        <f t="shared" si="37"/>
        <v>5.9400000000000001E-2</v>
      </c>
    </row>
    <row r="183" spans="1:25" hidden="1" x14ac:dyDescent="0.2">
      <c r="A183">
        <v>1177</v>
      </c>
      <c r="B183" t="s">
        <v>25</v>
      </c>
      <c r="C183" s="122" t="s">
        <v>238</v>
      </c>
      <c r="D183" s="122" t="s">
        <v>242</v>
      </c>
      <c r="E183" s="1">
        <v>0.05</v>
      </c>
      <c r="F183" t="s">
        <v>28</v>
      </c>
      <c r="G183" t="s">
        <v>101</v>
      </c>
      <c r="H183">
        <v>75</v>
      </c>
      <c r="I183" t="s">
        <v>18</v>
      </c>
      <c r="J183" t="s">
        <v>28</v>
      </c>
      <c r="K183" t="s">
        <v>22</v>
      </c>
      <c r="L183" t="s">
        <v>30</v>
      </c>
      <c r="M183" t="s">
        <v>41</v>
      </c>
      <c r="N183" s="3">
        <v>5.9400000000000001E-2</v>
      </c>
      <c r="O183" s="65">
        <v>31</v>
      </c>
      <c r="P183" s="67">
        <v>115555</v>
      </c>
      <c r="Q183" s="67">
        <v>44129</v>
      </c>
      <c r="R183" s="66">
        <v>7552</v>
      </c>
      <c r="S183" s="32">
        <f t="shared" si="32"/>
        <v>0.97982968462920161</v>
      </c>
      <c r="T183" s="67">
        <v>6863.9670000000006</v>
      </c>
      <c r="U183" s="67">
        <f t="shared" si="33"/>
        <v>243.61290322580646</v>
      </c>
      <c r="V183" s="32">
        <f t="shared" si="34"/>
        <v>0.66724155518241268</v>
      </c>
      <c r="W183" s="67">
        <f t="shared" si="35"/>
        <v>221.41829032258067</v>
      </c>
      <c r="X183" s="3">
        <f t="shared" si="36"/>
        <v>6.5354160356540181E-2</v>
      </c>
      <c r="Y183" s="3">
        <f t="shared" si="37"/>
        <v>5.9400000000000001E-2</v>
      </c>
    </row>
    <row r="184" spans="1:25" hidden="1" x14ac:dyDescent="0.2">
      <c r="A184">
        <v>1178</v>
      </c>
      <c r="B184" t="s">
        <v>25</v>
      </c>
      <c r="C184" s="122" t="s">
        <v>238</v>
      </c>
      <c r="D184" s="122" t="s">
        <v>239</v>
      </c>
      <c r="E184" s="1">
        <v>0.05</v>
      </c>
      <c r="F184" t="s">
        <v>28</v>
      </c>
      <c r="G184" t="s">
        <v>101</v>
      </c>
      <c r="H184">
        <v>75</v>
      </c>
      <c r="I184" t="s">
        <v>18</v>
      </c>
      <c r="J184" t="s">
        <v>28</v>
      </c>
      <c r="K184" t="s">
        <v>22</v>
      </c>
      <c r="L184" t="s">
        <v>30</v>
      </c>
      <c r="M184" t="s">
        <v>41</v>
      </c>
      <c r="N184" s="3">
        <v>5.9400000000000001E-2</v>
      </c>
      <c r="O184" s="65">
        <v>31</v>
      </c>
      <c r="P184" s="67">
        <v>107030.3</v>
      </c>
      <c r="Q184" s="67">
        <v>41540</v>
      </c>
      <c r="R184" s="66">
        <v>6488</v>
      </c>
      <c r="S184" s="32">
        <f t="shared" si="32"/>
        <v>0.33463753764731125</v>
      </c>
      <c r="T184" s="67">
        <v>6357.5998200000004</v>
      </c>
      <c r="U184" s="67">
        <f t="shared" si="33"/>
        <v>209.29032258064515</v>
      </c>
      <c r="V184" s="32">
        <f t="shared" si="34"/>
        <v>7.0681534672550367E-2</v>
      </c>
      <c r="W184" s="67">
        <f t="shared" si="35"/>
        <v>205.08386516129033</v>
      </c>
      <c r="X184" s="3">
        <f t="shared" si="36"/>
        <v>6.0618348262127641E-2</v>
      </c>
      <c r="Y184" s="3">
        <f t="shared" si="37"/>
        <v>5.9400000000000001E-2</v>
      </c>
    </row>
    <row r="185" spans="1:25" hidden="1" x14ac:dyDescent="0.2">
      <c r="A185">
        <v>1179</v>
      </c>
      <c r="B185" t="s">
        <v>25</v>
      </c>
      <c r="C185" s="122" t="s">
        <v>263</v>
      </c>
      <c r="D185" s="122" t="s">
        <v>242</v>
      </c>
      <c r="E185" s="1">
        <v>0.01</v>
      </c>
      <c r="F185" t="s">
        <v>17</v>
      </c>
      <c r="G185" s="5" t="s">
        <v>100</v>
      </c>
      <c r="H185">
        <v>300</v>
      </c>
      <c r="I185" t="s">
        <v>20</v>
      </c>
      <c r="J185" t="s">
        <v>28</v>
      </c>
      <c r="K185" t="s">
        <v>21</v>
      </c>
      <c r="L185" t="s">
        <v>30</v>
      </c>
      <c r="M185" t="s">
        <v>29</v>
      </c>
      <c r="N185" s="3">
        <v>1.4999999999999999E-2</v>
      </c>
      <c r="O185" s="65">
        <v>31</v>
      </c>
      <c r="P185" s="67">
        <v>283133.33</v>
      </c>
      <c r="Q185" s="67">
        <v>108480</v>
      </c>
      <c r="R185" s="66">
        <v>4169</v>
      </c>
      <c r="S185" s="32">
        <f t="shared" si="32"/>
        <v>-1.0715660233028803</v>
      </c>
      <c r="T185" s="67">
        <v>4246.9999500000004</v>
      </c>
      <c r="U185" s="67">
        <f t="shared" si="33"/>
        <v>134.48387096774192</v>
      </c>
      <c r="V185" s="32">
        <f t="shared" si="34"/>
        <v>-1.2295277581492259</v>
      </c>
      <c r="W185" s="67">
        <f t="shared" si="35"/>
        <v>136.99999838709678</v>
      </c>
      <c r="X185" s="3">
        <f t="shared" si="36"/>
        <v>1.4724511593177673E-2</v>
      </c>
      <c r="Y185" s="3">
        <f t="shared" si="37"/>
        <v>1.5000000000000001E-2</v>
      </c>
    </row>
    <row r="186" spans="1:25" hidden="1" x14ac:dyDescent="0.2">
      <c r="A186">
        <v>1180</v>
      </c>
      <c r="B186" t="s">
        <v>25</v>
      </c>
      <c r="C186" s="122" t="s">
        <v>251</v>
      </c>
      <c r="D186" s="122" t="s">
        <v>242</v>
      </c>
      <c r="E186" s="1">
        <v>0.01</v>
      </c>
      <c r="F186" t="s">
        <v>17</v>
      </c>
      <c r="G186" s="5" t="s">
        <v>100</v>
      </c>
      <c r="H186">
        <v>300</v>
      </c>
      <c r="I186" t="s">
        <v>20</v>
      </c>
      <c r="J186" t="s">
        <v>28</v>
      </c>
      <c r="K186" t="s">
        <v>21</v>
      </c>
      <c r="L186" t="s">
        <v>30</v>
      </c>
      <c r="M186" t="s">
        <v>29</v>
      </c>
      <c r="N186" s="3">
        <v>1.4999999999999999E-2</v>
      </c>
      <c r="O186" s="65">
        <v>31</v>
      </c>
      <c r="P186" s="67">
        <v>256266.67</v>
      </c>
      <c r="Q186" s="67">
        <v>92850</v>
      </c>
      <c r="R186" s="66">
        <v>3741</v>
      </c>
      <c r="S186" s="32">
        <f t="shared" si="32"/>
        <v>-1.3310982027279263</v>
      </c>
      <c r="T186" s="67">
        <v>3844.0000500000001</v>
      </c>
      <c r="U186" s="67">
        <f t="shared" si="33"/>
        <v>120.6774193548387</v>
      </c>
      <c r="V186" s="32">
        <f t="shared" si="34"/>
        <v>-1.4694973904595838</v>
      </c>
      <c r="W186" s="67">
        <f t="shared" si="35"/>
        <v>124.00000161290323</v>
      </c>
      <c r="X186" s="3">
        <f t="shared" si="36"/>
        <v>1.459807473207499E-2</v>
      </c>
      <c r="Y186" s="3">
        <f t="shared" si="37"/>
        <v>1.4999999999999999E-2</v>
      </c>
    </row>
    <row r="187" spans="1:25" hidden="1" x14ac:dyDescent="0.2">
      <c r="A187">
        <v>1181</v>
      </c>
      <c r="B187" t="s">
        <v>25</v>
      </c>
      <c r="C187" s="122" t="s">
        <v>251</v>
      </c>
      <c r="D187" s="122" t="s">
        <v>239</v>
      </c>
      <c r="E187" s="1">
        <v>0.01</v>
      </c>
      <c r="F187" t="s">
        <v>17</v>
      </c>
      <c r="G187" s="5" t="s">
        <v>100</v>
      </c>
      <c r="H187">
        <v>300</v>
      </c>
      <c r="I187" t="s">
        <v>20</v>
      </c>
      <c r="J187" t="s">
        <v>28</v>
      </c>
      <c r="K187" t="s">
        <v>21</v>
      </c>
      <c r="L187" t="s">
        <v>30</v>
      </c>
      <c r="M187" t="s">
        <v>29</v>
      </c>
      <c r="N187" s="3">
        <v>1.4999999999999999E-2</v>
      </c>
      <c r="O187" s="65">
        <v>31</v>
      </c>
      <c r="P187" s="67">
        <v>258333.33</v>
      </c>
      <c r="Q187" s="67">
        <v>107639</v>
      </c>
      <c r="R187" s="66">
        <v>3849</v>
      </c>
      <c r="S187" s="32">
        <f t="shared" si="32"/>
        <v>-1.2656087742748774</v>
      </c>
      <c r="T187" s="67">
        <v>3874.9999499999994</v>
      </c>
      <c r="U187" s="67">
        <f t="shared" si="33"/>
        <v>124.16129032258064</v>
      </c>
      <c r="V187" s="32">
        <f t="shared" si="34"/>
        <v>-1.4089443056709887</v>
      </c>
      <c r="W187" s="67">
        <f t="shared" si="35"/>
        <v>124.99999838709675</v>
      </c>
      <c r="X187" s="3">
        <f t="shared" si="36"/>
        <v>1.489935503095942E-2</v>
      </c>
      <c r="Y187" s="3">
        <f t="shared" si="37"/>
        <v>1.4999999999999999E-2</v>
      </c>
    </row>
    <row r="188" spans="1:25" hidden="1" x14ac:dyDescent="0.2">
      <c r="A188">
        <v>1182</v>
      </c>
      <c r="B188" t="s">
        <v>25</v>
      </c>
      <c r="C188" s="122" t="s">
        <v>263</v>
      </c>
      <c r="D188" s="122" t="s">
        <v>239</v>
      </c>
      <c r="E188" s="1">
        <v>0.01</v>
      </c>
      <c r="F188" t="s">
        <v>17</v>
      </c>
      <c r="G188" s="5" t="s">
        <v>100</v>
      </c>
      <c r="H188">
        <v>300</v>
      </c>
      <c r="I188" t="s">
        <v>20</v>
      </c>
      <c r="J188" t="s">
        <v>28</v>
      </c>
      <c r="K188" t="s">
        <v>21</v>
      </c>
      <c r="L188" t="s">
        <v>30</v>
      </c>
      <c r="M188" t="s">
        <v>29</v>
      </c>
      <c r="N188" s="3">
        <v>1.4999999999999999E-2</v>
      </c>
      <c r="O188" s="65">
        <v>31</v>
      </c>
      <c r="P188" s="67">
        <v>281066.67</v>
      </c>
      <c r="Q188" s="67">
        <v>106465</v>
      </c>
      <c r="R188" s="66">
        <v>4132</v>
      </c>
      <c r="S188" s="32">
        <f t="shared" si="32"/>
        <v>-1.0940022163840175</v>
      </c>
      <c r="T188" s="67">
        <v>4216.0000499999996</v>
      </c>
      <c r="U188" s="67">
        <f t="shared" si="33"/>
        <v>133.29032258064515</v>
      </c>
      <c r="V188" s="32">
        <f t="shared" si="34"/>
        <v>-1.2502727964564297</v>
      </c>
      <c r="W188" s="67">
        <f t="shared" si="35"/>
        <v>136.00000161290322</v>
      </c>
      <c r="X188" s="3">
        <f t="shared" si="36"/>
        <v>1.4701138345574736E-2</v>
      </c>
      <c r="Y188" s="3">
        <f t="shared" si="37"/>
        <v>1.4999999999999999E-2</v>
      </c>
    </row>
    <row r="189" spans="1:25" hidden="1" x14ac:dyDescent="0.2">
      <c r="A189">
        <v>1183</v>
      </c>
      <c r="B189" t="s">
        <v>25</v>
      </c>
      <c r="C189" s="122" t="s">
        <v>263</v>
      </c>
      <c r="D189" s="122" t="s">
        <v>245</v>
      </c>
      <c r="E189" s="1">
        <v>0.01</v>
      </c>
      <c r="F189" t="s">
        <v>17</v>
      </c>
      <c r="G189" s="5" t="s">
        <v>100</v>
      </c>
      <c r="H189">
        <v>300</v>
      </c>
      <c r="I189" t="s">
        <v>20</v>
      </c>
      <c r="J189" t="s">
        <v>28</v>
      </c>
      <c r="K189" t="s">
        <v>21</v>
      </c>
      <c r="L189" t="s">
        <v>30</v>
      </c>
      <c r="M189" t="s">
        <v>29</v>
      </c>
      <c r="N189" s="3">
        <v>1.4999999999999999E-2</v>
      </c>
      <c r="O189" s="65">
        <v>31</v>
      </c>
      <c r="P189" s="67">
        <v>291400</v>
      </c>
      <c r="Q189" s="67">
        <v>106740</v>
      </c>
      <c r="R189" s="66">
        <v>4262</v>
      </c>
      <c r="S189" s="32">
        <f t="shared" si="32"/>
        <v>-1.0151723488016438</v>
      </c>
      <c r="T189" s="67">
        <v>4371</v>
      </c>
      <c r="U189" s="67">
        <f t="shared" si="33"/>
        <v>137.48387096774192</v>
      </c>
      <c r="V189" s="32">
        <f t="shared" si="34"/>
        <v>-1.1773848240257136</v>
      </c>
      <c r="W189" s="67">
        <f t="shared" si="35"/>
        <v>141</v>
      </c>
      <c r="X189" s="3">
        <f t="shared" si="36"/>
        <v>1.4625943719972546E-2</v>
      </c>
      <c r="Y189" s="3">
        <f t="shared" si="37"/>
        <v>1.4999999999999999E-2</v>
      </c>
    </row>
    <row r="190" spans="1:25" hidden="1" x14ac:dyDescent="0.2">
      <c r="A190">
        <v>1184</v>
      </c>
      <c r="B190" t="s">
        <v>25</v>
      </c>
      <c r="C190" s="122" t="s">
        <v>251</v>
      </c>
      <c r="D190" s="122" t="s">
        <v>245</v>
      </c>
      <c r="E190" s="1">
        <v>0.01</v>
      </c>
      <c r="F190" t="s">
        <v>17</v>
      </c>
      <c r="G190" s="5" t="s">
        <v>100</v>
      </c>
      <c r="H190">
        <v>300</v>
      </c>
      <c r="I190" t="s">
        <v>20</v>
      </c>
      <c r="J190" t="s">
        <v>28</v>
      </c>
      <c r="K190" t="s">
        <v>21</v>
      </c>
      <c r="L190" t="s">
        <v>30</v>
      </c>
      <c r="M190" t="s">
        <v>29</v>
      </c>
      <c r="N190" s="3">
        <v>1.4999999999999999E-2</v>
      </c>
      <c r="O190" s="65">
        <v>31</v>
      </c>
      <c r="P190" s="67">
        <v>256266.67</v>
      </c>
      <c r="Q190" s="67">
        <v>89918</v>
      </c>
      <c r="R190" s="66">
        <v>3722</v>
      </c>
      <c r="S190" s="32">
        <f t="shared" si="32"/>
        <v>-1.3426194910668887</v>
      </c>
      <c r="T190" s="67">
        <v>3844.0000500000001</v>
      </c>
      <c r="U190" s="67">
        <f t="shared" si="33"/>
        <v>120.06451612903226</v>
      </c>
      <c r="V190" s="32">
        <f t="shared" si="34"/>
        <v>-1.4801502479686883</v>
      </c>
      <c r="W190" s="67">
        <f t="shared" si="35"/>
        <v>124.00000161290323</v>
      </c>
      <c r="X190" s="3">
        <f t="shared" si="36"/>
        <v>1.4523933213788589E-2</v>
      </c>
      <c r="Y190" s="3">
        <f t="shared" si="37"/>
        <v>1.4999999999999999E-2</v>
      </c>
    </row>
    <row r="191" spans="1:25" hidden="1" x14ac:dyDescent="0.2">
      <c r="A191">
        <v>1185</v>
      </c>
      <c r="B191" t="s">
        <v>25</v>
      </c>
      <c r="C191" s="122" t="s">
        <v>251</v>
      </c>
      <c r="D191" s="122" t="s">
        <v>238</v>
      </c>
      <c r="E191" s="1">
        <v>0.01</v>
      </c>
      <c r="F191" t="s">
        <v>17</v>
      </c>
      <c r="G191" s="5" t="s">
        <v>100</v>
      </c>
      <c r="H191">
        <v>300</v>
      </c>
      <c r="I191" t="s">
        <v>20</v>
      </c>
      <c r="J191" t="s">
        <v>28</v>
      </c>
      <c r="K191" t="s">
        <v>21</v>
      </c>
      <c r="L191" t="s">
        <v>30</v>
      </c>
      <c r="M191" t="s">
        <v>29</v>
      </c>
      <c r="N191" s="3">
        <v>1.4999999999999999E-2</v>
      </c>
      <c r="O191" s="65">
        <v>31</v>
      </c>
      <c r="P191" s="67">
        <v>252133.33</v>
      </c>
      <c r="Q191" s="67">
        <v>105056</v>
      </c>
      <c r="R191" s="66">
        <v>3757</v>
      </c>
      <c r="S191" s="32">
        <f t="shared" si="32"/>
        <v>-1.3213960651793266</v>
      </c>
      <c r="T191" s="67">
        <v>3781.9999499999994</v>
      </c>
      <c r="U191" s="67">
        <f t="shared" si="33"/>
        <v>121.19354838709677</v>
      </c>
      <c r="V191" s="32">
        <f t="shared" si="34"/>
        <v>-1.4605265630834956</v>
      </c>
      <c r="W191" s="67">
        <f t="shared" si="35"/>
        <v>121.99999838709675</v>
      </c>
      <c r="X191" s="3">
        <f t="shared" si="36"/>
        <v>1.4900846310164547E-2</v>
      </c>
      <c r="Y191" s="3">
        <f t="shared" si="37"/>
        <v>1.4999999999999998E-2</v>
      </c>
    </row>
    <row r="192" spans="1:25" hidden="1" x14ac:dyDescent="0.2">
      <c r="A192">
        <v>1186</v>
      </c>
      <c r="B192" t="s">
        <v>25</v>
      </c>
      <c r="C192" s="122" t="s">
        <v>263</v>
      </c>
      <c r="D192" s="122" t="s">
        <v>238</v>
      </c>
      <c r="E192" s="1">
        <v>0.01</v>
      </c>
      <c r="F192" t="s">
        <v>17</v>
      </c>
      <c r="G192" s="5" t="s">
        <v>100</v>
      </c>
      <c r="H192">
        <v>300</v>
      </c>
      <c r="I192" t="s">
        <v>20</v>
      </c>
      <c r="J192" t="s">
        <v>28</v>
      </c>
      <c r="K192" t="s">
        <v>21</v>
      </c>
      <c r="L192" t="s">
        <v>30</v>
      </c>
      <c r="M192" t="s">
        <v>29</v>
      </c>
      <c r="N192" s="3">
        <v>1.4999999999999999E-2</v>
      </c>
      <c r="O192" s="65">
        <v>31</v>
      </c>
      <c r="P192" s="67">
        <v>291400</v>
      </c>
      <c r="Q192" s="67">
        <v>118455</v>
      </c>
      <c r="R192" s="66">
        <v>4327</v>
      </c>
      <c r="S192" s="32">
        <f t="shared" si="32"/>
        <v>-0.97575741501045676</v>
      </c>
      <c r="T192" s="67">
        <v>4371</v>
      </c>
      <c r="U192" s="67">
        <f t="shared" si="33"/>
        <v>139.58064516129033</v>
      </c>
      <c r="V192" s="32">
        <f t="shared" si="34"/>
        <v>-1.1409408378103549</v>
      </c>
      <c r="W192" s="67">
        <f t="shared" si="35"/>
        <v>141</v>
      </c>
      <c r="X192" s="3">
        <f t="shared" si="36"/>
        <v>1.4849004804392588E-2</v>
      </c>
      <c r="Y192" s="3">
        <f t="shared" si="37"/>
        <v>1.4999999999999999E-2</v>
      </c>
    </row>
    <row r="193" spans="1:25" hidden="1" x14ac:dyDescent="0.2">
      <c r="A193">
        <v>1187</v>
      </c>
      <c r="B193" t="s">
        <v>12</v>
      </c>
      <c r="C193" s="122" t="s">
        <v>263</v>
      </c>
      <c r="D193" s="122" t="s">
        <v>242</v>
      </c>
      <c r="E193" s="1">
        <v>0.25</v>
      </c>
      <c r="F193" t="s">
        <v>28</v>
      </c>
      <c r="G193" t="s">
        <v>101</v>
      </c>
      <c r="H193">
        <v>5</v>
      </c>
      <c r="I193" t="s">
        <v>20</v>
      </c>
      <c r="J193" t="s">
        <v>28</v>
      </c>
      <c r="K193" t="s">
        <v>22</v>
      </c>
      <c r="L193" t="s">
        <v>30</v>
      </c>
      <c r="M193" t="s">
        <v>29</v>
      </c>
      <c r="N193" s="3">
        <v>1.4999999999999999E-2</v>
      </c>
      <c r="O193" s="65">
        <v>31</v>
      </c>
      <c r="P193" s="67">
        <v>235600</v>
      </c>
      <c r="Q193" s="67">
        <v>224381</v>
      </c>
      <c r="R193" s="66">
        <v>3487</v>
      </c>
      <c r="S193" s="32">
        <f t="shared" si="32"/>
        <v>-1.4851196363119492</v>
      </c>
      <c r="T193" s="67">
        <v>3534</v>
      </c>
      <c r="U193" s="67">
        <f t="shared" si="33"/>
        <v>112.48387096774194</v>
      </c>
      <c r="V193" s="32">
        <f t="shared" si="34"/>
        <v>-1.611909275054983</v>
      </c>
      <c r="W193" s="67">
        <f t="shared" si="35"/>
        <v>114</v>
      </c>
      <c r="X193" s="3">
        <f t="shared" si="36"/>
        <v>1.4800509337860781E-2</v>
      </c>
      <c r="Y193" s="3">
        <f t="shared" si="37"/>
        <v>1.4999999999999999E-2</v>
      </c>
    </row>
    <row r="194" spans="1:25" hidden="1" x14ac:dyDescent="0.2">
      <c r="A194">
        <v>1188</v>
      </c>
      <c r="B194" t="s">
        <v>12</v>
      </c>
      <c r="C194" s="122" t="s">
        <v>263</v>
      </c>
      <c r="D194" s="122" t="s">
        <v>239</v>
      </c>
      <c r="E194" s="1">
        <v>0.25</v>
      </c>
      <c r="F194" t="s">
        <v>28</v>
      </c>
      <c r="G194" t="s">
        <v>101</v>
      </c>
      <c r="H194">
        <v>5</v>
      </c>
      <c r="I194" t="s">
        <v>20</v>
      </c>
      <c r="J194" t="s">
        <v>28</v>
      </c>
      <c r="K194" t="s">
        <v>22</v>
      </c>
      <c r="L194" t="s">
        <v>30</v>
      </c>
      <c r="M194" t="s">
        <v>29</v>
      </c>
      <c r="N194" s="3">
        <v>1.4999999999999999E-2</v>
      </c>
      <c r="O194" s="65">
        <v>31</v>
      </c>
      <c r="P194" s="67">
        <v>183933.25</v>
      </c>
      <c r="Q194" s="67">
        <v>179447</v>
      </c>
      <c r="R194" s="66">
        <v>2731</v>
      </c>
      <c r="S194" s="32">
        <f t="shared" si="32"/>
        <v>-1.9435456354832923</v>
      </c>
      <c r="T194" s="67">
        <v>2758.9987499999997</v>
      </c>
      <c r="U194" s="67">
        <f t="shared" si="33"/>
        <v>88.096774193548384</v>
      </c>
      <c r="V194" s="32">
        <f t="shared" si="34"/>
        <v>-2.0357808685751482</v>
      </c>
      <c r="W194" s="67">
        <f t="shared" si="35"/>
        <v>88.999959677419341</v>
      </c>
      <c r="X194" s="3">
        <f t="shared" si="36"/>
        <v>1.4847777658471211E-2</v>
      </c>
      <c r="Y194" s="3">
        <f t="shared" si="37"/>
        <v>1.4999999999999999E-2</v>
      </c>
    </row>
    <row r="195" spans="1:25" hidden="1" x14ac:dyDescent="0.2">
      <c r="A195">
        <v>1189</v>
      </c>
      <c r="B195" t="s">
        <v>12</v>
      </c>
      <c r="C195" s="122" t="s">
        <v>263</v>
      </c>
      <c r="D195" s="122" t="s">
        <v>245</v>
      </c>
      <c r="E195" s="1">
        <v>0.25</v>
      </c>
      <c r="F195" t="s">
        <v>28</v>
      </c>
      <c r="G195" t="s">
        <v>101</v>
      </c>
      <c r="H195">
        <v>5</v>
      </c>
      <c r="I195" t="s">
        <v>20</v>
      </c>
      <c r="J195" t="s">
        <v>28</v>
      </c>
      <c r="K195" t="s">
        <v>22</v>
      </c>
      <c r="L195" t="s">
        <v>30</v>
      </c>
      <c r="M195" t="s">
        <v>29</v>
      </c>
      <c r="N195" s="3">
        <v>1.4999999999999999E-2</v>
      </c>
      <c r="O195" s="65">
        <v>31</v>
      </c>
      <c r="P195" s="67">
        <v>194266.75</v>
      </c>
      <c r="Q195" s="67">
        <v>254776</v>
      </c>
      <c r="R195" s="66">
        <v>2987</v>
      </c>
      <c r="S195" s="32">
        <f t="shared" si="32"/>
        <v>-1.7883114347056945</v>
      </c>
      <c r="T195" s="67">
        <v>2914.0012499999998</v>
      </c>
      <c r="U195" s="67">
        <f t="shared" si="33"/>
        <v>96.354838709677423</v>
      </c>
      <c r="V195" s="32">
        <f t="shared" si="34"/>
        <v>-1.8922476305577376</v>
      </c>
      <c r="W195" s="67">
        <f t="shared" si="35"/>
        <v>94.000040322580645</v>
      </c>
      <c r="X195" s="3">
        <f t="shared" si="36"/>
        <v>1.5375765538878887E-2</v>
      </c>
      <c r="Y195" s="3">
        <f t="shared" si="37"/>
        <v>1.4999999999999999E-2</v>
      </c>
    </row>
    <row r="196" spans="1:25" hidden="1" x14ac:dyDescent="0.2">
      <c r="A196">
        <v>1190</v>
      </c>
      <c r="B196" t="s">
        <v>12</v>
      </c>
      <c r="C196" s="122" t="s">
        <v>263</v>
      </c>
      <c r="D196" s="122" t="s">
        <v>238</v>
      </c>
      <c r="E196" s="1">
        <v>0.25</v>
      </c>
      <c r="F196" t="s">
        <v>28</v>
      </c>
      <c r="G196" t="s">
        <v>101</v>
      </c>
      <c r="H196">
        <v>5</v>
      </c>
      <c r="I196" t="s">
        <v>20</v>
      </c>
      <c r="J196" t="s">
        <v>28</v>
      </c>
      <c r="K196" t="s">
        <v>22</v>
      </c>
      <c r="L196" t="s">
        <v>30</v>
      </c>
      <c r="M196" t="s">
        <v>29</v>
      </c>
      <c r="N196" s="3">
        <v>1.4999999999999999E-2</v>
      </c>
      <c r="O196" s="65">
        <v>31</v>
      </c>
      <c r="P196" s="67">
        <v>192200</v>
      </c>
      <c r="Q196" s="67">
        <v>216563</v>
      </c>
      <c r="R196" s="66">
        <v>2907</v>
      </c>
      <c r="S196" s="32">
        <f t="shared" si="32"/>
        <v>-1.8368221224486938</v>
      </c>
      <c r="T196" s="67">
        <v>2883</v>
      </c>
      <c r="U196" s="67">
        <f t="shared" si="33"/>
        <v>93.774193548387103</v>
      </c>
      <c r="V196" s="32">
        <f t="shared" si="34"/>
        <v>-1.9371017674381783</v>
      </c>
      <c r="W196" s="67">
        <f t="shared" si="35"/>
        <v>93</v>
      </c>
      <c r="X196" s="3">
        <f t="shared" si="36"/>
        <v>1.512486992715921E-2</v>
      </c>
      <c r="Y196" s="3">
        <f t="shared" si="37"/>
        <v>1.4999999999999999E-2</v>
      </c>
    </row>
    <row r="197" spans="1:25" hidden="1" x14ac:dyDescent="0.2">
      <c r="A197">
        <v>1191</v>
      </c>
      <c r="B197" t="s">
        <v>12</v>
      </c>
      <c r="C197" s="122" t="s">
        <v>263</v>
      </c>
      <c r="D197" s="122" t="s">
        <v>247</v>
      </c>
      <c r="E197" s="1">
        <v>0.25</v>
      </c>
      <c r="F197" t="s">
        <v>28</v>
      </c>
      <c r="G197" t="s">
        <v>101</v>
      </c>
      <c r="H197">
        <v>5</v>
      </c>
      <c r="I197" t="s">
        <v>20</v>
      </c>
      <c r="J197" t="s">
        <v>28</v>
      </c>
      <c r="K197" t="s">
        <v>22</v>
      </c>
      <c r="L197" t="s">
        <v>30</v>
      </c>
      <c r="M197" t="s">
        <v>29</v>
      </c>
      <c r="N197" s="3">
        <v>1.4999999999999999E-2</v>
      </c>
      <c r="O197" s="65">
        <v>31</v>
      </c>
      <c r="P197" s="67">
        <v>233533.25</v>
      </c>
      <c r="Q197" s="67">
        <v>222413</v>
      </c>
      <c r="R197" s="66">
        <v>3456</v>
      </c>
      <c r="S197" s="32">
        <f t="shared" si="32"/>
        <v>-1.5039175278123613</v>
      </c>
      <c r="T197" s="67">
        <v>3502.9987499999997</v>
      </c>
      <c r="U197" s="67">
        <f t="shared" si="33"/>
        <v>111.48387096774194</v>
      </c>
      <c r="V197" s="32">
        <f t="shared" si="34"/>
        <v>-1.6292902530961539</v>
      </c>
      <c r="W197" s="67">
        <f t="shared" si="35"/>
        <v>112.99995967741934</v>
      </c>
      <c r="X197" s="3">
        <f t="shared" si="36"/>
        <v>1.4798749214512281E-2</v>
      </c>
      <c r="Y197" s="3">
        <f t="shared" si="37"/>
        <v>1.4999999999999999E-2</v>
      </c>
    </row>
    <row r="198" spans="1:25" hidden="1" x14ac:dyDescent="0.2">
      <c r="A198">
        <v>1192</v>
      </c>
      <c r="B198" t="s">
        <v>25</v>
      </c>
      <c r="C198" s="122" t="s">
        <v>258</v>
      </c>
      <c r="D198" s="122" t="s">
        <v>242</v>
      </c>
      <c r="E198" s="1">
        <v>0.25</v>
      </c>
      <c r="F198" t="s">
        <v>28</v>
      </c>
      <c r="G198" t="s">
        <v>101</v>
      </c>
      <c r="H198">
        <v>4</v>
      </c>
      <c r="I198" t="s">
        <v>19</v>
      </c>
      <c r="J198" t="s">
        <v>28</v>
      </c>
      <c r="K198" t="s">
        <v>21</v>
      </c>
      <c r="L198" t="s">
        <v>30</v>
      </c>
      <c r="M198" t="s">
        <v>45</v>
      </c>
      <c r="N198" s="3">
        <v>5.2400000000000002E-2</v>
      </c>
      <c r="O198" s="65">
        <v>31</v>
      </c>
      <c r="P198" s="67">
        <v>134294</v>
      </c>
      <c r="Q198" s="67">
        <v>191849</v>
      </c>
      <c r="R198" s="66">
        <v>7107</v>
      </c>
      <c r="S198" s="32">
        <f t="shared" si="32"/>
        <v>0.70998898405876809</v>
      </c>
      <c r="T198" s="67">
        <v>7037.0056000000004</v>
      </c>
      <c r="U198" s="67">
        <f t="shared" si="33"/>
        <v>229.25806451612902</v>
      </c>
      <c r="V198" s="32">
        <f t="shared" si="34"/>
        <v>0.41774041878496065</v>
      </c>
      <c r="W198" s="67">
        <f t="shared" si="35"/>
        <v>227.00018064516129</v>
      </c>
      <c r="X198" s="3">
        <f t="shared" si="36"/>
        <v>5.2921202734299372E-2</v>
      </c>
      <c r="Y198" s="3">
        <f t="shared" si="37"/>
        <v>5.2400000000000002E-2</v>
      </c>
    </row>
    <row r="199" spans="1:25" hidden="1" x14ac:dyDescent="0.2">
      <c r="A199">
        <v>1193</v>
      </c>
      <c r="B199" t="s">
        <v>25</v>
      </c>
      <c r="C199" s="122" t="s">
        <v>258</v>
      </c>
      <c r="D199" s="122" t="s">
        <v>239</v>
      </c>
      <c r="E199" s="1">
        <v>0.25</v>
      </c>
      <c r="F199" t="s">
        <v>28</v>
      </c>
      <c r="G199" t="s">
        <v>101</v>
      </c>
      <c r="H199">
        <v>4</v>
      </c>
      <c r="I199" t="s">
        <v>19</v>
      </c>
      <c r="J199" t="s">
        <v>28</v>
      </c>
      <c r="K199" t="s">
        <v>21</v>
      </c>
      <c r="L199" t="s">
        <v>30</v>
      </c>
      <c r="M199" t="s">
        <v>45</v>
      </c>
      <c r="N199" s="3">
        <v>6.7900000000000002E-2</v>
      </c>
      <c r="O199" s="65">
        <v>31</v>
      </c>
      <c r="P199" s="67">
        <v>100441.75</v>
      </c>
      <c r="Q199" s="67">
        <v>154526</v>
      </c>
      <c r="R199" s="66">
        <v>6945</v>
      </c>
      <c r="S199" s="32">
        <f t="shared" ref="S199:S206" si="38">STANDARDIZE(R199,R$2,R$3)</f>
        <v>0.61175484137919456</v>
      </c>
      <c r="T199" s="67">
        <v>6819.9948249999998</v>
      </c>
      <c r="U199" s="67">
        <f t="shared" si="33"/>
        <v>224.03225806451613</v>
      </c>
      <c r="V199" s="32">
        <f t="shared" ref="V199:V206" si="39">STANDARDIZE(U199,U$2,U$3)</f>
        <v>0.32691079160206826</v>
      </c>
      <c r="W199" s="67">
        <f t="shared" si="35"/>
        <v>219.99983306451611</v>
      </c>
      <c r="X199" s="3">
        <f t="shared" si="36"/>
        <v>6.9144553933000966E-2</v>
      </c>
      <c r="Y199" s="3">
        <f t="shared" ref="Y199:Y206" si="40">T199/P199</f>
        <v>6.7900000000000002E-2</v>
      </c>
    </row>
    <row r="200" spans="1:25" hidden="1" x14ac:dyDescent="0.2">
      <c r="A200">
        <v>1194</v>
      </c>
      <c r="B200" t="s">
        <v>25</v>
      </c>
      <c r="C200" s="122" t="s">
        <v>258</v>
      </c>
      <c r="D200" s="122" t="s">
        <v>245</v>
      </c>
      <c r="E200" s="1">
        <v>0.25</v>
      </c>
      <c r="F200" t="s">
        <v>28</v>
      </c>
      <c r="G200" t="s">
        <v>101</v>
      </c>
      <c r="H200">
        <v>4</v>
      </c>
      <c r="I200" t="s">
        <v>19</v>
      </c>
      <c r="J200" t="s">
        <v>28</v>
      </c>
      <c r="K200" t="s">
        <v>21</v>
      </c>
      <c r="L200" t="s">
        <v>30</v>
      </c>
      <c r="M200" t="s">
        <v>45</v>
      </c>
      <c r="N200" s="3">
        <v>6.7900000000000002E-2</v>
      </c>
      <c r="O200" s="65">
        <v>31</v>
      </c>
      <c r="P200" s="67">
        <v>98615.5</v>
      </c>
      <c r="Q200" s="67">
        <v>131487</v>
      </c>
      <c r="R200" s="66">
        <v>6707</v>
      </c>
      <c r="S200" s="32">
        <f t="shared" si="38"/>
        <v>0.46743554534377174</v>
      </c>
      <c r="T200" s="67">
        <v>6695.9924500000006</v>
      </c>
      <c r="U200" s="67">
        <f t="shared" ref="U200:U206" si="41">R200/O200</f>
        <v>216.35483870967741</v>
      </c>
      <c r="V200" s="32">
        <f t="shared" si="39"/>
        <v>0.19346973438275689</v>
      </c>
      <c r="W200" s="67">
        <f t="shared" ref="W200:W206" si="42">T200/O200</f>
        <v>215.99975645161291</v>
      </c>
      <c r="X200" s="3">
        <f t="shared" ref="X200:X206" si="43">R200/P200</f>
        <v>6.8011620891239202E-2</v>
      </c>
      <c r="Y200" s="3">
        <f t="shared" si="40"/>
        <v>6.7900000000000002E-2</v>
      </c>
    </row>
    <row r="201" spans="1:25" hidden="1" x14ac:dyDescent="0.2">
      <c r="A201">
        <v>1195</v>
      </c>
      <c r="B201" t="s">
        <v>25</v>
      </c>
      <c r="C201" s="122" t="s">
        <v>258</v>
      </c>
      <c r="D201" s="122" t="s">
        <v>238</v>
      </c>
      <c r="E201" s="1">
        <v>0.25</v>
      </c>
      <c r="F201" t="s">
        <v>28</v>
      </c>
      <c r="G201" t="s">
        <v>101</v>
      </c>
      <c r="H201">
        <v>4</v>
      </c>
      <c r="I201" t="s">
        <v>19</v>
      </c>
      <c r="J201" t="s">
        <v>28</v>
      </c>
      <c r="K201" t="s">
        <v>21</v>
      </c>
      <c r="L201" t="s">
        <v>30</v>
      </c>
      <c r="M201" t="s">
        <v>45</v>
      </c>
      <c r="N201" s="3">
        <v>5.2400000000000002E-2</v>
      </c>
      <c r="O201" s="65">
        <v>31</v>
      </c>
      <c r="P201" s="67">
        <v>127194.75</v>
      </c>
      <c r="Q201" s="67">
        <v>239990</v>
      </c>
      <c r="R201" s="66">
        <v>6920</v>
      </c>
      <c r="S201" s="32">
        <f t="shared" si="38"/>
        <v>0.59659525145950731</v>
      </c>
      <c r="T201" s="67">
        <v>6665.0048999999999</v>
      </c>
      <c r="U201" s="67">
        <f t="shared" si="41"/>
        <v>223.2258064516129</v>
      </c>
      <c r="V201" s="32">
        <f t="shared" si="39"/>
        <v>0.31289387382693046</v>
      </c>
      <c r="W201" s="67">
        <f t="shared" si="42"/>
        <v>215.00015806451611</v>
      </c>
      <c r="X201" s="3">
        <f t="shared" si="43"/>
        <v>5.4404761202801216E-2</v>
      </c>
      <c r="Y201" s="3">
        <f t="shared" si="40"/>
        <v>5.2400000000000002E-2</v>
      </c>
    </row>
    <row r="202" spans="1:25" hidden="1" x14ac:dyDescent="0.2">
      <c r="A202">
        <v>1196</v>
      </c>
      <c r="B202" t="s">
        <v>16</v>
      </c>
      <c r="C202" s="122" t="s">
        <v>249</v>
      </c>
      <c r="D202" s="122" t="s">
        <v>238</v>
      </c>
      <c r="E202" s="1">
        <v>0.01</v>
      </c>
      <c r="F202" t="s">
        <v>28</v>
      </c>
      <c r="G202" t="s">
        <v>101</v>
      </c>
      <c r="H202">
        <v>300</v>
      </c>
      <c r="I202" t="s">
        <v>18</v>
      </c>
      <c r="J202" t="s">
        <v>257</v>
      </c>
      <c r="K202" t="s">
        <v>22</v>
      </c>
      <c r="L202" t="s">
        <v>30</v>
      </c>
      <c r="M202" t="s">
        <v>56</v>
      </c>
      <c r="N202" s="3">
        <v>8.1900000000000001E-2</v>
      </c>
      <c r="O202" s="65">
        <v>31</v>
      </c>
      <c r="P202" s="67">
        <v>70402.929999999993</v>
      </c>
      <c r="Q202" s="67">
        <v>29335</v>
      </c>
      <c r="R202" s="66">
        <v>5728</v>
      </c>
      <c r="S202" s="32">
        <f t="shared" si="38"/>
        <v>-0.1262139959111819</v>
      </c>
      <c r="T202" s="67">
        <v>5765.9999669999997</v>
      </c>
      <c r="U202" s="67">
        <f t="shared" si="41"/>
        <v>184.7741935483871</v>
      </c>
      <c r="V202" s="32">
        <f t="shared" si="39"/>
        <v>-0.35543276569163651</v>
      </c>
      <c r="W202" s="67">
        <f t="shared" si="42"/>
        <v>185.99999893548386</v>
      </c>
      <c r="X202" s="3">
        <f t="shared" si="43"/>
        <v>8.1360250205495713E-2</v>
      </c>
      <c r="Y202" s="3">
        <f t="shared" si="40"/>
        <v>8.1900000000000001E-2</v>
      </c>
    </row>
    <row r="203" spans="1:25" hidden="1" x14ac:dyDescent="0.2">
      <c r="A203">
        <v>1197</v>
      </c>
      <c r="B203" t="s">
        <v>16</v>
      </c>
      <c r="C203" s="122" t="s">
        <v>249</v>
      </c>
      <c r="D203" s="122" t="s">
        <v>243</v>
      </c>
      <c r="E203" s="1">
        <v>0.01</v>
      </c>
      <c r="F203" t="s">
        <v>28</v>
      </c>
      <c r="G203" t="s">
        <v>101</v>
      </c>
      <c r="H203">
        <v>300</v>
      </c>
      <c r="I203" t="s">
        <v>18</v>
      </c>
      <c r="J203" t="s">
        <v>257</v>
      </c>
      <c r="K203" t="s">
        <v>22</v>
      </c>
      <c r="L203" t="s">
        <v>30</v>
      </c>
      <c r="M203" t="s">
        <v>56</v>
      </c>
      <c r="N203" s="3">
        <v>8.1900000000000001E-2</v>
      </c>
      <c r="O203" s="65">
        <v>31</v>
      </c>
      <c r="P203" s="67">
        <v>74566.539999999994</v>
      </c>
      <c r="Q203" s="67">
        <v>26726</v>
      </c>
      <c r="R203" s="66">
        <v>5934</v>
      </c>
      <c r="S203" s="32">
        <f t="shared" si="38"/>
        <v>-1.2989749729587672E-3</v>
      </c>
      <c r="T203" s="67">
        <v>6106.9996259999998</v>
      </c>
      <c r="U203" s="67">
        <f t="shared" si="41"/>
        <v>191.41935483870967</v>
      </c>
      <c r="V203" s="32">
        <f t="shared" si="39"/>
        <v>-0.23993336322450187</v>
      </c>
      <c r="W203" s="67">
        <f t="shared" si="42"/>
        <v>196.99998793548386</v>
      </c>
      <c r="X203" s="3">
        <f t="shared" si="43"/>
        <v>7.9579929550170903E-2</v>
      </c>
      <c r="Y203" s="3">
        <f t="shared" si="40"/>
        <v>8.1900000000000001E-2</v>
      </c>
    </row>
    <row r="204" spans="1:25" hidden="1" x14ac:dyDescent="0.2">
      <c r="A204">
        <v>1198</v>
      </c>
      <c r="B204" t="s">
        <v>16</v>
      </c>
      <c r="C204" s="122" t="s">
        <v>249</v>
      </c>
      <c r="D204" s="122" t="s">
        <v>239</v>
      </c>
      <c r="E204" s="1">
        <v>0.01</v>
      </c>
      <c r="F204" t="s">
        <v>28</v>
      </c>
      <c r="G204" t="s">
        <v>101</v>
      </c>
      <c r="H204">
        <v>300</v>
      </c>
      <c r="I204" t="s">
        <v>18</v>
      </c>
      <c r="J204" t="s">
        <v>257</v>
      </c>
      <c r="K204" t="s">
        <v>22</v>
      </c>
      <c r="L204" t="s">
        <v>30</v>
      </c>
      <c r="M204" t="s">
        <v>270</v>
      </c>
      <c r="N204" s="3">
        <v>8.1900000000000001E-2</v>
      </c>
      <c r="O204" s="65">
        <v>31</v>
      </c>
      <c r="P204" s="67">
        <v>83272.28</v>
      </c>
      <c r="Q204" s="67">
        <v>45504</v>
      </c>
      <c r="R204" s="66">
        <v>6990</v>
      </c>
      <c r="S204" s="32">
        <f t="shared" si="38"/>
        <v>0.63904210323463173</v>
      </c>
      <c r="T204" s="67">
        <v>6819.9997320000002</v>
      </c>
      <c r="U204" s="67">
        <f t="shared" si="41"/>
        <v>225.48387096774192</v>
      </c>
      <c r="V204" s="32">
        <f t="shared" si="39"/>
        <v>0.35214124359731597</v>
      </c>
      <c r="W204" s="67">
        <f t="shared" si="42"/>
        <v>219.99999135483873</v>
      </c>
      <c r="X204" s="3">
        <f t="shared" si="43"/>
        <v>8.3941498899753914E-2</v>
      </c>
      <c r="Y204" s="3">
        <f t="shared" si="40"/>
        <v>8.1900000000000001E-2</v>
      </c>
    </row>
    <row r="205" spans="1:25" hidden="1" x14ac:dyDescent="0.2">
      <c r="A205">
        <v>1199</v>
      </c>
      <c r="B205" t="s">
        <v>16</v>
      </c>
      <c r="C205" s="122" t="s">
        <v>249</v>
      </c>
      <c r="D205" s="122" t="s">
        <v>249</v>
      </c>
      <c r="E205" s="1">
        <v>0.01</v>
      </c>
      <c r="F205" t="s">
        <v>28</v>
      </c>
      <c r="G205" t="s">
        <v>101</v>
      </c>
      <c r="H205">
        <v>300</v>
      </c>
      <c r="I205" t="s">
        <v>18</v>
      </c>
      <c r="J205" t="s">
        <v>257</v>
      </c>
      <c r="K205" t="s">
        <v>22</v>
      </c>
      <c r="L205" t="s">
        <v>30</v>
      </c>
      <c r="M205" t="s">
        <v>270</v>
      </c>
      <c r="N205" s="3">
        <v>8.1900000000000001E-2</v>
      </c>
      <c r="O205" s="65">
        <v>31</v>
      </c>
      <c r="P205" s="67">
        <v>85543.35</v>
      </c>
      <c r="Q205" s="67">
        <v>50919</v>
      </c>
      <c r="R205" s="66">
        <v>7240</v>
      </c>
      <c r="S205" s="32">
        <f t="shared" si="38"/>
        <v>0.79063800243150439</v>
      </c>
      <c r="T205" s="67">
        <v>7006.0003650000008</v>
      </c>
      <c r="U205" s="67">
        <f t="shared" si="41"/>
        <v>233.54838709677421</v>
      </c>
      <c r="V205" s="32">
        <f t="shared" si="39"/>
        <v>0.49231042134869374</v>
      </c>
      <c r="W205" s="67">
        <f t="shared" si="42"/>
        <v>226.00001177419358</v>
      </c>
      <c r="X205" s="3">
        <f t="shared" si="43"/>
        <v>8.4635450914653201E-2</v>
      </c>
      <c r="Y205" s="3">
        <f t="shared" si="40"/>
        <v>8.1900000000000001E-2</v>
      </c>
    </row>
    <row r="206" spans="1:25" hidden="1" x14ac:dyDescent="0.2">
      <c r="A206">
        <v>1200</v>
      </c>
      <c r="B206" t="s">
        <v>16</v>
      </c>
      <c r="C206" s="122" t="s">
        <v>249</v>
      </c>
      <c r="D206" s="122">
        <v>10</v>
      </c>
      <c r="E206" s="1">
        <v>0.01</v>
      </c>
      <c r="F206" t="s">
        <v>28</v>
      </c>
      <c r="G206" t="s">
        <v>101</v>
      </c>
      <c r="H206">
        <v>300</v>
      </c>
      <c r="I206" t="s">
        <v>18</v>
      </c>
      <c r="J206" t="s">
        <v>257</v>
      </c>
      <c r="K206" t="s">
        <v>22</v>
      </c>
      <c r="L206" t="s">
        <v>30</v>
      </c>
      <c r="M206" t="s">
        <v>270</v>
      </c>
      <c r="N206" s="3">
        <v>8.1900000000000001E-2</v>
      </c>
      <c r="O206" s="65">
        <v>31</v>
      </c>
      <c r="P206" s="67">
        <v>84407.81</v>
      </c>
      <c r="Q206" s="67">
        <v>49361</v>
      </c>
      <c r="R206" s="66">
        <v>7132</v>
      </c>
      <c r="S206" s="32">
        <f t="shared" si="38"/>
        <v>0.72514857397845545</v>
      </c>
      <c r="T206" s="67">
        <v>6912.9996389999997</v>
      </c>
      <c r="U206" s="67">
        <f t="shared" si="41"/>
        <v>230.06451612903226</v>
      </c>
      <c r="V206" s="32">
        <f t="shared" si="39"/>
        <v>0.43175733656009851</v>
      </c>
      <c r="W206" s="67">
        <f t="shared" si="42"/>
        <v>222.99998835483871</v>
      </c>
      <c r="X206" s="3">
        <f t="shared" si="43"/>
        <v>8.4494550918925632E-2</v>
      </c>
      <c r="Y206" s="3">
        <f t="shared" si="40"/>
        <v>8.1900000000000001E-2</v>
      </c>
    </row>
    <row r="208" spans="1:25" x14ac:dyDescent="0.2">
      <c r="U208" s="34"/>
      <c r="W208" s="34"/>
    </row>
    <row r="209" spans="21:23" x14ac:dyDescent="0.2">
      <c r="U209" s="34"/>
      <c r="W209" s="34"/>
    </row>
    <row r="210" spans="21:23" x14ac:dyDescent="0.2">
      <c r="U210" s="34"/>
      <c r="W210" s="34"/>
    </row>
    <row r="211" spans="21:23" x14ac:dyDescent="0.2">
      <c r="U211" s="34"/>
      <c r="W211" s="34"/>
    </row>
  </sheetData>
  <autoFilter ref="A6:Y206">
    <filterColumn colId="21">
      <filters>
        <filter val="4.94"/>
        <filter val="5.34"/>
        <filter val="5.77"/>
      </filters>
    </filterColumn>
  </autoFilter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C23"/>
  <sheetViews>
    <sheetView zoomScale="150" zoomScaleNormal="150" workbookViewId="0">
      <selection activeCell="C23" sqref="C23"/>
    </sheetView>
  </sheetViews>
  <sheetFormatPr defaultRowHeight="12.75" x14ac:dyDescent="0.2"/>
  <cols>
    <col min="1" max="1" width="10.85546875" customWidth="1"/>
    <col min="3" max="3" width="15.5703125" customWidth="1"/>
  </cols>
  <sheetData>
    <row r="1" spans="1:3" x14ac:dyDescent="0.2">
      <c r="A1" s="12" t="s">
        <v>143</v>
      </c>
      <c r="C1" s="267" t="s">
        <v>1038</v>
      </c>
    </row>
    <row r="2" spans="1:3" x14ac:dyDescent="0.2">
      <c r="A2" t="s">
        <v>224</v>
      </c>
    </row>
    <row r="3" spans="1:3" x14ac:dyDescent="0.2">
      <c r="A3" t="s">
        <v>226</v>
      </c>
    </row>
    <row r="5" spans="1:3" x14ac:dyDescent="0.2">
      <c r="B5" s="81" t="s">
        <v>178</v>
      </c>
      <c r="C5" s="81" t="s">
        <v>179</v>
      </c>
    </row>
    <row r="6" spans="1:3" x14ac:dyDescent="0.2">
      <c r="A6" s="79" t="s">
        <v>145</v>
      </c>
      <c r="B6" s="6" t="s">
        <v>181</v>
      </c>
      <c r="C6" s="120" t="s">
        <v>225</v>
      </c>
    </row>
    <row r="7" spans="1:3" x14ac:dyDescent="0.2">
      <c r="A7" s="77">
        <v>39964</v>
      </c>
      <c r="B7">
        <v>1</v>
      </c>
      <c r="C7">
        <v>350</v>
      </c>
    </row>
    <row r="8" spans="1:3" x14ac:dyDescent="0.2">
      <c r="A8" s="77">
        <v>39994</v>
      </c>
      <c r="B8">
        <v>2</v>
      </c>
      <c r="C8">
        <v>340</v>
      </c>
    </row>
    <row r="9" spans="1:3" x14ac:dyDescent="0.2">
      <c r="A9" s="77">
        <v>40025</v>
      </c>
      <c r="B9">
        <v>3</v>
      </c>
      <c r="C9">
        <v>344</v>
      </c>
    </row>
    <row r="10" spans="1:3" x14ac:dyDescent="0.2">
      <c r="A10" s="77">
        <v>40056</v>
      </c>
      <c r="B10">
        <v>4</v>
      </c>
      <c r="C10">
        <v>337</v>
      </c>
    </row>
    <row r="11" spans="1:3" x14ac:dyDescent="0.2">
      <c r="A11" s="77">
        <v>40086</v>
      </c>
      <c r="B11">
        <v>5</v>
      </c>
      <c r="C11">
        <v>338</v>
      </c>
    </row>
    <row r="12" spans="1:3" x14ac:dyDescent="0.2">
      <c r="A12" s="77">
        <v>40117</v>
      </c>
      <c r="B12">
        <v>6</v>
      </c>
      <c r="C12">
        <v>310</v>
      </c>
    </row>
    <row r="13" spans="1:3" x14ac:dyDescent="0.2">
      <c r="A13" s="77">
        <v>40147</v>
      </c>
      <c r="B13">
        <v>7</v>
      </c>
      <c r="C13">
        <v>321</v>
      </c>
    </row>
    <row r="14" spans="1:3" x14ac:dyDescent="0.2">
      <c r="A14" s="77">
        <v>40178</v>
      </c>
      <c r="B14">
        <v>8</v>
      </c>
      <c r="C14">
        <v>318</v>
      </c>
    </row>
    <row r="15" spans="1:3" x14ac:dyDescent="0.2">
      <c r="A15" s="77">
        <v>40209</v>
      </c>
      <c r="B15">
        <v>9</v>
      </c>
      <c r="C15">
        <v>305</v>
      </c>
    </row>
    <row r="16" spans="1:3" x14ac:dyDescent="0.2">
      <c r="A16" s="77">
        <v>40237</v>
      </c>
      <c r="B16">
        <v>10</v>
      </c>
      <c r="C16">
        <v>288</v>
      </c>
    </row>
    <row r="17" spans="1:3" x14ac:dyDescent="0.2">
      <c r="A17" s="77">
        <v>40268</v>
      </c>
      <c r="B17">
        <v>11</v>
      </c>
      <c r="C17">
        <v>294</v>
      </c>
    </row>
    <row r="18" spans="1:3" x14ac:dyDescent="0.2">
      <c r="A18" s="77">
        <v>40298</v>
      </c>
      <c r="B18">
        <v>12</v>
      </c>
      <c r="C18">
        <v>280</v>
      </c>
    </row>
    <row r="19" spans="1:3" x14ac:dyDescent="0.2">
      <c r="A19" s="77">
        <v>40329</v>
      </c>
      <c r="B19">
        <v>13</v>
      </c>
      <c r="C19">
        <v>274</v>
      </c>
    </row>
    <row r="21" spans="1:3" x14ac:dyDescent="0.2">
      <c r="A21" s="238" t="s">
        <v>146</v>
      </c>
      <c r="B21" s="80"/>
      <c r="C21" s="78">
        <f>SLOPE(C7:C19,B7:B19)</f>
        <v>-6.3791208791208796</v>
      </c>
    </row>
    <row r="22" spans="1:3" x14ac:dyDescent="0.2">
      <c r="A22" s="238" t="s">
        <v>147</v>
      </c>
      <c r="B22" s="80"/>
      <c r="C22" s="236">
        <f>RSQ(C7:C19,B7:B19)</f>
        <v>0.93173661552413956</v>
      </c>
    </row>
    <row r="23" spans="1:3" x14ac:dyDescent="0.2">
      <c r="A23" s="238" t="s">
        <v>201</v>
      </c>
      <c r="B23" s="80"/>
      <c r="C23" s="78">
        <f>INTERCEPT(C7:C19,B7:B19)</f>
        <v>359.96153846153845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76"/>
  <sheetViews>
    <sheetView zoomScale="175" zoomScaleNormal="175" workbookViewId="0">
      <pane ySplit="7" topLeftCell="A8" activePane="bottomLeft" state="frozen"/>
      <selection activeCell="C6" sqref="C6"/>
      <selection pane="bottomLeft" activeCell="A4" sqref="A4"/>
    </sheetView>
  </sheetViews>
  <sheetFormatPr defaultColWidth="8.85546875" defaultRowHeight="12.75" x14ac:dyDescent="0.2"/>
  <cols>
    <col min="1" max="1" width="18.28515625" customWidth="1"/>
    <col min="2" max="3" width="16.5703125" style="65" customWidth="1"/>
    <col min="4" max="4" width="8.140625" customWidth="1"/>
    <col min="5" max="5" width="31.7109375" customWidth="1"/>
    <col min="6" max="6" width="10.28515625" customWidth="1"/>
    <col min="7" max="8" width="12" style="65" customWidth="1"/>
    <col min="9" max="10" width="12.28515625" style="65" customWidth="1"/>
  </cols>
  <sheetData>
    <row r="1" spans="1:10" ht="15.75" x14ac:dyDescent="0.25">
      <c r="A1" s="147" t="s">
        <v>1058</v>
      </c>
      <c r="B1" s="261" t="s">
        <v>1077</v>
      </c>
    </row>
    <row r="2" spans="1:10" x14ac:dyDescent="0.2">
      <c r="A2" t="s">
        <v>1079</v>
      </c>
    </row>
    <row r="3" spans="1:10" x14ac:dyDescent="0.2">
      <c r="A3" t="s">
        <v>1080</v>
      </c>
      <c r="G3" s="2"/>
      <c r="H3" s="2"/>
    </row>
    <row r="4" spans="1:10" x14ac:dyDescent="0.2">
      <c r="G4" s="2"/>
      <c r="H4" s="2"/>
    </row>
    <row r="5" spans="1:10" x14ac:dyDescent="0.2">
      <c r="G5" s="2"/>
      <c r="H5" s="2"/>
    </row>
    <row r="6" spans="1:10" x14ac:dyDescent="0.2">
      <c r="G6" s="2"/>
      <c r="H6" s="2"/>
    </row>
    <row r="7" spans="1:10" x14ac:dyDescent="0.2">
      <c r="A7" s="184" t="s">
        <v>1070</v>
      </c>
      <c r="B7" s="282" t="s">
        <v>1071</v>
      </c>
      <c r="C7" s="282" t="s">
        <v>1072</v>
      </c>
      <c r="D7" s="184"/>
      <c r="E7" s="184"/>
      <c r="F7" s="184"/>
      <c r="G7" s="184"/>
      <c r="H7" s="184"/>
      <c r="I7" s="184"/>
      <c r="J7" s="184"/>
    </row>
    <row r="8" spans="1:10" x14ac:dyDescent="0.2">
      <c r="A8" s="81">
        <v>1</v>
      </c>
      <c r="B8" s="65">
        <v>700</v>
      </c>
      <c r="C8" s="65">
        <v>1990</v>
      </c>
    </row>
    <row r="9" spans="1:10" x14ac:dyDescent="0.2">
      <c r="A9" s="81">
        <v>2</v>
      </c>
      <c r="B9" s="65">
        <v>800</v>
      </c>
      <c r="C9" s="65">
        <v>1900</v>
      </c>
    </row>
    <row r="10" spans="1:10" x14ac:dyDescent="0.2">
      <c r="A10" s="81">
        <v>3</v>
      </c>
      <c r="B10" s="65">
        <v>900</v>
      </c>
      <c r="C10" s="65">
        <v>1500</v>
      </c>
    </row>
    <row r="11" spans="1:10" x14ac:dyDescent="0.2">
      <c r="A11" s="81">
        <v>4</v>
      </c>
      <c r="B11" s="65">
        <v>1000</v>
      </c>
      <c r="C11" s="65">
        <v>1000</v>
      </c>
    </row>
    <row r="12" spans="1:10" x14ac:dyDescent="0.2">
      <c r="A12" s="81">
        <v>5</v>
      </c>
      <c r="B12" s="65">
        <v>1100</v>
      </c>
      <c r="C12" s="65">
        <v>500</v>
      </c>
    </row>
    <row r="13" spans="1:10" x14ac:dyDescent="0.2">
      <c r="A13" s="81">
        <v>6</v>
      </c>
      <c r="B13" s="65">
        <v>1200</v>
      </c>
      <c r="C13" s="65">
        <v>100</v>
      </c>
    </row>
    <row r="14" spans="1:10" x14ac:dyDescent="0.2">
      <c r="A14" s="81">
        <v>7</v>
      </c>
      <c r="B14" s="65">
        <v>1300</v>
      </c>
      <c r="C14" s="65">
        <v>10</v>
      </c>
    </row>
    <row r="16" spans="1:10" x14ac:dyDescent="0.2">
      <c r="A16" s="74" t="s">
        <v>1075</v>
      </c>
      <c r="B16" s="65">
        <f>COUNT(B8:B14)</f>
        <v>7</v>
      </c>
      <c r="C16" s="65">
        <f>COUNT(C8:C14)</f>
        <v>7</v>
      </c>
    </row>
    <row r="17" spans="1:33" x14ac:dyDescent="0.2">
      <c r="A17" s="283" t="s">
        <v>1074</v>
      </c>
      <c r="B17" s="89">
        <f>MEDIAN(B8:B14)</f>
        <v>1000</v>
      </c>
      <c r="C17" s="89">
        <f>MEDIAN(C8:C14)</f>
        <v>1000</v>
      </c>
    </row>
    <row r="18" spans="1:33" x14ac:dyDescent="0.2">
      <c r="A18" s="283" t="s">
        <v>1073</v>
      </c>
      <c r="B18" s="89">
        <f>AVERAGE(B8:B14)</f>
        <v>1000</v>
      </c>
      <c r="C18" s="89">
        <f>AVERAGE(C8:C14)</f>
        <v>1000</v>
      </c>
    </row>
    <row r="19" spans="1:33" s="3" customFormat="1" x14ac:dyDescent="0.2">
      <c r="A19" s="283" t="s">
        <v>1141</v>
      </c>
      <c r="B19" s="89">
        <f>STDEV(B8:B14)</f>
        <v>216.02468994692867</v>
      </c>
      <c r="C19" s="89">
        <f>STDEV(C8:C14)</f>
        <v>824.64133617793709</v>
      </c>
      <c r="D19"/>
      <c r="E19"/>
      <c r="F19"/>
      <c r="G19" s="65"/>
      <c r="H19" s="65"/>
      <c r="I19" s="65"/>
      <c r="J19" s="65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</row>
    <row r="20" spans="1:33" s="3" customFormat="1" x14ac:dyDescent="0.2">
      <c r="A20" s="283" t="s">
        <v>1142</v>
      </c>
      <c r="B20" s="89">
        <f>(B19/SQRT(B16)*1.96)</f>
        <v>160.03332986183429</v>
      </c>
      <c r="C20" s="89">
        <f>CONFIDENCE(0.05,C19,C16)</f>
        <v>610.89162549498803</v>
      </c>
      <c r="D20"/>
      <c r="E20"/>
      <c r="F20"/>
      <c r="G20" s="65"/>
      <c r="H20" s="65"/>
      <c r="I20" s="65"/>
      <c r="J20" s="65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</row>
    <row r="21" spans="1:33" s="3" customFormat="1" x14ac:dyDescent="0.2">
      <c r="B21" s="65"/>
      <c r="C21" s="65"/>
      <c r="D21"/>
      <c r="E21" s="89"/>
      <c r="F21"/>
      <c r="G21" s="65"/>
      <c r="H21" s="65"/>
      <c r="I21" s="65"/>
      <c r="J21" s="65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s="3" customFormat="1" x14ac:dyDescent="0.2">
      <c r="A22" s="128" t="s">
        <v>1076</v>
      </c>
      <c r="B22" s="65"/>
      <c r="C22" s="65"/>
      <c r="D22"/>
      <c r="E22"/>
      <c r="F22"/>
      <c r="G22" s="65"/>
      <c r="H22" s="65"/>
      <c r="I22" s="65"/>
      <c r="J22" s="65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s="3" customFormat="1" x14ac:dyDescent="0.2">
      <c r="A23"/>
      <c r="B23" s="65"/>
      <c r="C23" s="65"/>
      <c r="D23"/>
      <c r="E23"/>
      <c r="F23"/>
      <c r="G23" s="65"/>
      <c r="H23" s="65"/>
      <c r="I23" s="65"/>
      <c r="J23" s="65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s="3" customFormat="1" x14ac:dyDescent="0.2">
      <c r="A24"/>
      <c r="B24" s="65"/>
      <c r="C24" s="65"/>
      <c r="D24"/>
      <c r="E24"/>
      <c r="F24"/>
      <c r="G24" s="65"/>
      <c r="H24" s="65"/>
      <c r="I24" s="65"/>
      <c r="J24" s="65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s="3" customFormat="1" x14ac:dyDescent="0.2">
      <c r="A25"/>
      <c r="B25" s="65"/>
      <c r="C25" s="65"/>
      <c r="D25"/>
      <c r="E25"/>
      <c r="F25"/>
      <c r="G25" s="65"/>
      <c r="H25" s="65"/>
      <c r="I25" s="65"/>
      <c r="J25" s="6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s="3" customFormat="1" x14ac:dyDescent="0.2">
      <c r="A26"/>
      <c r="B26" s="65"/>
      <c r="C26" s="65"/>
      <c r="D26"/>
      <c r="E26"/>
      <c r="F26"/>
      <c r="G26" s="65"/>
      <c r="H26" s="65"/>
      <c r="I26" s="65"/>
      <c r="J26" s="65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s="3" customFormat="1" x14ac:dyDescent="0.2">
      <c r="A27"/>
      <c r="B27" s="65"/>
      <c r="C27" s="65"/>
      <c r="D27"/>
      <c r="E27"/>
      <c r="F27"/>
      <c r="G27" s="65"/>
      <c r="H27" s="65"/>
      <c r="I27" s="65"/>
      <c r="J27" s="65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s="3" customFormat="1" x14ac:dyDescent="0.2">
      <c r="A28"/>
      <c r="B28" s="65"/>
      <c r="C28" s="65"/>
      <c r="D28"/>
      <c r="E28"/>
      <c r="F28"/>
      <c r="G28" s="65"/>
      <c r="H28" s="65"/>
      <c r="I28" s="65"/>
      <c r="J28" s="65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s="3" customFormat="1" x14ac:dyDescent="0.2">
      <c r="A29"/>
      <c r="B29" s="65"/>
      <c r="C29" s="65"/>
      <c r="D29"/>
      <c r="E29"/>
      <c r="F29"/>
      <c r="G29" s="65"/>
      <c r="H29" s="65"/>
      <c r="I29" s="65"/>
      <c r="J29" s="65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s="3" customFormat="1" x14ac:dyDescent="0.2">
      <c r="A30"/>
      <c r="B30" s="65"/>
      <c r="C30" s="65"/>
      <c r="D30"/>
      <c r="E30"/>
      <c r="F30"/>
      <c r="G30" s="65"/>
      <c r="H30" s="65"/>
      <c r="I30" s="65"/>
      <c r="J30" s="65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s="3" customFormat="1" x14ac:dyDescent="0.2">
      <c r="A31"/>
      <c r="B31" s="65"/>
      <c r="C31" s="65"/>
      <c r="D31"/>
      <c r="E31"/>
      <c r="F31"/>
      <c r="G31" s="65"/>
      <c r="H31" s="65"/>
      <c r="I31" s="65"/>
      <c r="J31" s="65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s="3" customFormat="1" x14ac:dyDescent="0.2">
      <c r="A32"/>
      <c r="B32" s="65"/>
      <c r="C32" s="65"/>
      <c r="D32"/>
      <c r="E32"/>
      <c r="F32"/>
      <c r="G32" s="65"/>
      <c r="H32" s="65"/>
      <c r="I32" s="65"/>
      <c r="J32" s="65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s="3" customFormat="1" x14ac:dyDescent="0.2">
      <c r="A33"/>
      <c r="B33" s="65"/>
      <c r="C33" s="65"/>
      <c r="D33"/>
      <c r="E33"/>
      <c r="F33"/>
      <c r="G33" s="65"/>
      <c r="H33" s="65"/>
      <c r="I33" s="65"/>
      <c r="J33" s="65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s="3" customFormat="1" x14ac:dyDescent="0.2">
      <c r="A34"/>
      <c r="B34" s="65"/>
      <c r="C34" s="65"/>
      <c r="D34"/>
      <c r="E34"/>
      <c r="F34"/>
      <c r="G34" s="65"/>
      <c r="H34" s="65"/>
      <c r="I34" s="65"/>
      <c r="J34" s="65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s="3" customFormat="1" x14ac:dyDescent="0.2">
      <c r="A35"/>
      <c r="B35" s="65"/>
      <c r="C35" s="65"/>
      <c r="D35"/>
      <c r="E35"/>
      <c r="F35"/>
      <c r="G35" s="65"/>
      <c r="H35" s="65"/>
      <c r="I35" s="65"/>
      <c r="J35" s="6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s="3" customFormat="1" x14ac:dyDescent="0.2">
      <c r="A36"/>
      <c r="B36" s="65"/>
      <c r="C36" s="65"/>
      <c r="D36"/>
      <c r="E36"/>
      <c r="F36"/>
      <c r="G36" s="65"/>
      <c r="H36" s="65"/>
      <c r="I36" s="65"/>
      <c r="J36" s="65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s="3" customFormat="1" x14ac:dyDescent="0.2">
      <c r="A37"/>
      <c r="B37" s="65"/>
      <c r="C37" s="65"/>
      <c r="D37"/>
      <c r="E37"/>
      <c r="F37"/>
      <c r="G37" s="65"/>
      <c r="H37" s="65"/>
      <c r="I37" s="65"/>
      <c r="J37" s="65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s="3" customFormat="1" x14ac:dyDescent="0.2">
      <c r="A38"/>
      <c r="B38" s="65"/>
      <c r="C38" s="65"/>
      <c r="D38"/>
      <c r="E38"/>
      <c r="F38"/>
      <c r="G38" s="65"/>
      <c r="H38" s="65"/>
      <c r="I38" s="65"/>
      <c r="J38" s="65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s="3" customFormat="1" x14ac:dyDescent="0.2">
      <c r="A39"/>
      <c r="B39" s="65"/>
      <c r="C39" s="65"/>
      <c r="D39"/>
      <c r="E39"/>
      <c r="F39"/>
      <c r="G39" s="65"/>
      <c r="H39" s="65"/>
      <c r="I39" s="65"/>
      <c r="J39" s="65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s="3" customFormat="1" x14ac:dyDescent="0.2">
      <c r="A40"/>
      <c r="B40" s="65"/>
      <c r="C40" s="65"/>
      <c r="D40"/>
      <c r="E40"/>
      <c r="F40"/>
      <c r="G40" s="65"/>
      <c r="H40" s="65"/>
      <c r="I40" s="65"/>
      <c r="J40" s="65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s="3" customFormat="1" x14ac:dyDescent="0.2">
      <c r="A41"/>
      <c r="B41" s="65"/>
      <c r="C41" s="65"/>
      <c r="D41"/>
      <c r="E41"/>
      <c r="F41"/>
      <c r="G41" s="65"/>
      <c r="H41" s="65"/>
      <c r="I41" s="65"/>
      <c r="J41" s="65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s="3" customFormat="1" x14ac:dyDescent="0.2">
      <c r="A42"/>
      <c r="B42" s="65"/>
      <c r="C42" s="65"/>
      <c r="D42"/>
      <c r="E42"/>
      <c r="F42"/>
      <c r="G42" s="65"/>
      <c r="H42" s="65"/>
      <c r="I42" s="65"/>
      <c r="J42" s="65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s="3" customFormat="1" x14ac:dyDescent="0.2">
      <c r="A43"/>
      <c r="B43" s="65"/>
      <c r="C43" s="65"/>
      <c r="D43"/>
      <c r="E43"/>
      <c r="F43"/>
      <c r="G43" s="65"/>
      <c r="H43" s="65"/>
      <c r="I43" s="65"/>
      <c r="J43" s="65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s="3" customFormat="1" x14ac:dyDescent="0.2">
      <c r="A44"/>
      <c r="B44" s="65"/>
      <c r="C44" s="65"/>
      <c r="D44"/>
      <c r="E44"/>
      <c r="F44"/>
      <c r="G44" s="65"/>
      <c r="H44" s="65"/>
      <c r="I44" s="65"/>
      <c r="J44" s="65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s="3" customFormat="1" x14ac:dyDescent="0.2">
      <c r="A45"/>
      <c r="B45" s="65"/>
      <c r="C45" s="65"/>
      <c r="D45"/>
      <c r="E45"/>
      <c r="F45"/>
      <c r="G45" s="65"/>
      <c r="H45" s="65"/>
      <c r="I45" s="65"/>
      <c r="J45" s="6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s="3" customFormat="1" x14ac:dyDescent="0.2">
      <c r="A46"/>
      <c r="B46" s="65"/>
      <c r="C46" s="65"/>
      <c r="D46"/>
      <c r="E46"/>
      <c r="F46"/>
      <c r="G46" s="65"/>
      <c r="H46" s="65"/>
      <c r="I46" s="65"/>
      <c r="J46" s="65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s="3" customFormat="1" x14ac:dyDescent="0.2">
      <c r="A47"/>
      <c r="B47" s="65"/>
      <c r="C47" s="65"/>
      <c r="D47"/>
      <c r="E47"/>
      <c r="F47"/>
      <c r="G47" s="65"/>
      <c r="H47" s="65"/>
      <c r="I47" s="65"/>
      <c r="J47" s="65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s="3" customFormat="1" x14ac:dyDescent="0.2">
      <c r="A48"/>
      <c r="B48" s="65"/>
      <c r="C48" s="65"/>
      <c r="D48"/>
      <c r="E48"/>
      <c r="F48"/>
      <c r="G48" s="65"/>
      <c r="H48" s="65"/>
      <c r="I48" s="65"/>
      <c r="J48" s="65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s="3" customFormat="1" x14ac:dyDescent="0.2">
      <c r="A49"/>
      <c r="B49" s="65"/>
      <c r="C49" s="65"/>
      <c r="D49"/>
      <c r="E49"/>
      <c r="F49"/>
      <c r="G49" s="65"/>
      <c r="H49" s="65"/>
      <c r="I49" s="65"/>
      <c r="J49" s="65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s="3" customFormat="1" x14ac:dyDescent="0.2">
      <c r="A50"/>
      <c r="B50" s="65"/>
      <c r="C50" s="65"/>
      <c r="D50"/>
      <c r="E50"/>
      <c r="F50"/>
      <c r="G50" s="65"/>
      <c r="H50" s="65"/>
      <c r="I50" s="65"/>
      <c r="J50" s="65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s="3" customFormat="1" x14ac:dyDescent="0.2">
      <c r="A51"/>
      <c r="B51" s="65"/>
      <c r="C51" s="65"/>
      <c r="D51"/>
      <c r="E51"/>
      <c r="F51"/>
      <c r="G51" s="65"/>
      <c r="H51" s="65"/>
      <c r="I51" s="65"/>
      <c r="J51" s="65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s="3" customFormat="1" x14ac:dyDescent="0.2">
      <c r="A52"/>
      <c r="B52" s="65"/>
      <c r="C52" s="65"/>
      <c r="D52"/>
      <c r="E52"/>
      <c r="F52"/>
      <c r="G52" s="65"/>
      <c r="H52" s="65"/>
      <c r="I52" s="65"/>
      <c r="J52" s="65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s="3" customFormat="1" x14ac:dyDescent="0.2">
      <c r="A53"/>
      <c r="B53" s="65"/>
      <c r="C53" s="65"/>
      <c r="D53"/>
      <c r="E53"/>
      <c r="F53"/>
      <c r="G53" s="65"/>
      <c r="H53" s="65"/>
      <c r="I53" s="65"/>
      <c r="J53" s="65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s="3" customFormat="1" x14ac:dyDescent="0.2">
      <c r="A54"/>
      <c r="B54" s="65"/>
      <c r="C54" s="65"/>
      <c r="D54"/>
      <c r="E54"/>
      <c r="F54"/>
      <c r="G54" s="65"/>
      <c r="H54" s="65"/>
      <c r="I54" s="65"/>
      <c r="J54" s="65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s="3" customFormat="1" x14ac:dyDescent="0.2">
      <c r="A55"/>
      <c r="B55" s="65"/>
      <c r="C55" s="65"/>
      <c r="D55"/>
      <c r="E55"/>
      <c r="F55"/>
      <c r="G55" s="65"/>
      <c r="H55" s="65"/>
      <c r="I55" s="65"/>
      <c r="J55" s="6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s="3" customFormat="1" x14ac:dyDescent="0.2">
      <c r="A56"/>
      <c r="B56" s="65"/>
      <c r="C56" s="65"/>
      <c r="D56"/>
      <c r="E56"/>
      <c r="F56"/>
      <c r="G56" s="65"/>
      <c r="H56" s="65"/>
      <c r="I56" s="65"/>
      <c r="J56" s="65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s="3" customFormat="1" x14ac:dyDescent="0.2">
      <c r="A57"/>
      <c r="B57" s="65"/>
      <c r="C57" s="65"/>
      <c r="D57"/>
      <c r="E57"/>
      <c r="F57"/>
      <c r="G57" s="65"/>
      <c r="H57" s="65"/>
      <c r="I57" s="65"/>
      <c r="J57" s="65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s="3" customFormat="1" x14ac:dyDescent="0.2">
      <c r="A58"/>
      <c r="B58" s="65"/>
      <c r="C58" s="65"/>
      <c r="D58"/>
      <c r="E58"/>
      <c r="F58"/>
      <c r="G58" s="65"/>
      <c r="H58" s="65"/>
      <c r="I58" s="65"/>
      <c r="J58" s="65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s="3" customFormat="1" x14ac:dyDescent="0.2">
      <c r="A59"/>
      <c r="B59" s="65"/>
      <c r="C59" s="65"/>
      <c r="D59"/>
      <c r="E59"/>
      <c r="F59"/>
      <c r="G59" s="65"/>
      <c r="H59" s="65"/>
      <c r="I59" s="65"/>
      <c r="J59" s="65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s="3" customFormat="1" x14ac:dyDescent="0.2">
      <c r="A60"/>
      <c r="B60" s="65"/>
      <c r="C60" s="65"/>
      <c r="D60"/>
      <c r="E60"/>
      <c r="F60"/>
      <c r="G60" s="65"/>
      <c r="H60" s="65"/>
      <c r="I60" s="65"/>
      <c r="J60" s="65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s="3" customFormat="1" x14ac:dyDescent="0.2">
      <c r="A61"/>
      <c r="B61" s="65"/>
      <c r="C61" s="65"/>
      <c r="D61"/>
      <c r="E61"/>
      <c r="F61"/>
      <c r="G61" s="65"/>
      <c r="H61" s="65"/>
      <c r="I61" s="65"/>
      <c r="J61" s="65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s="3" customFormat="1" x14ac:dyDescent="0.2">
      <c r="A62"/>
      <c r="B62" s="65"/>
      <c r="C62" s="65"/>
      <c r="D62"/>
      <c r="E62"/>
      <c r="F62"/>
      <c r="G62" s="65"/>
      <c r="H62" s="65"/>
      <c r="I62" s="65"/>
      <c r="J62" s="65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s="3" customFormat="1" x14ac:dyDescent="0.2">
      <c r="A63"/>
      <c r="B63" s="65"/>
      <c r="C63" s="65"/>
      <c r="D63"/>
      <c r="E63"/>
      <c r="F63"/>
      <c r="G63" s="65"/>
      <c r="H63" s="65"/>
      <c r="I63" s="65"/>
      <c r="J63" s="65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s="3" customFormat="1" x14ac:dyDescent="0.2">
      <c r="A64"/>
      <c r="B64" s="65"/>
      <c r="C64" s="65"/>
      <c r="D64"/>
      <c r="E64"/>
      <c r="F64"/>
      <c r="G64" s="65"/>
      <c r="H64" s="65"/>
      <c r="I64" s="65"/>
      <c r="J64" s="65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s="3" customFormat="1" x14ac:dyDescent="0.2">
      <c r="A65"/>
      <c r="B65" s="65"/>
      <c r="C65" s="65"/>
      <c r="D65"/>
      <c r="E65"/>
      <c r="F65"/>
      <c r="G65" s="65"/>
      <c r="H65" s="65"/>
      <c r="I65" s="65"/>
      <c r="J65" s="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s="3" customFormat="1" x14ac:dyDescent="0.2">
      <c r="A66"/>
      <c r="B66" s="65"/>
      <c r="C66" s="65"/>
      <c r="D66"/>
      <c r="E66"/>
      <c r="F66"/>
      <c r="G66" s="65"/>
      <c r="H66" s="65"/>
      <c r="I66" s="65"/>
      <c r="J66" s="65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s="3" customFormat="1" x14ac:dyDescent="0.2">
      <c r="A67"/>
      <c r="B67" s="65"/>
      <c r="C67" s="65"/>
      <c r="D67"/>
      <c r="E67"/>
      <c r="F67"/>
      <c r="G67" s="65"/>
      <c r="H67" s="65"/>
      <c r="I67" s="65"/>
      <c r="J67" s="65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s="3" customFormat="1" x14ac:dyDescent="0.2">
      <c r="A68"/>
      <c r="B68" s="65"/>
      <c r="C68" s="65"/>
      <c r="D68"/>
      <c r="E68"/>
      <c r="F68"/>
      <c r="G68" s="65"/>
      <c r="H68" s="65"/>
      <c r="I68" s="65"/>
      <c r="J68" s="65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s="3" customFormat="1" x14ac:dyDescent="0.2">
      <c r="A69"/>
      <c r="B69" s="65"/>
      <c r="C69" s="65"/>
      <c r="D69"/>
      <c r="E69"/>
      <c r="F69"/>
      <c r="G69" s="65"/>
      <c r="H69" s="65"/>
      <c r="I69" s="65"/>
      <c r="J69" s="65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s="3" customFormat="1" x14ac:dyDescent="0.2">
      <c r="A70"/>
      <c r="B70" s="65"/>
      <c r="C70" s="65"/>
      <c r="D70"/>
      <c r="E70"/>
      <c r="F70"/>
      <c r="G70" s="65"/>
      <c r="H70" s="65"/>
      <c r="I70" s="65"/>
      <c r="J70" s="65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s="3" customFormat="1" x14ac:dyDescent="0.2">
      <c r="A71"/>
      <c r="B71" s="65"/>
      <c r="C71" s="65"/>
      <c r="D71"/>
      <c r="E71"/>
      <c r="F71"/>
      <c r="G71" s="65"/>
      <c r="H71" s="65"/>
      <c r="I71" s="65"/>
      <c r="J71" s="65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s="3" customFormat="1" x14ac:dyDescent="0.2">
      <c r="A72"/>
      <c r="B72" s="65"/>
      <c r="C72" s="65"/>
      <c r="D72"/>
      <c r="E72"/>
      <c r="F72"/>
      <c r="G72" s="65"/>
      <c r="H72" s="65"/>
      <c r="I72" s="65"/>
      <c r="J72" s="65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s="3" customFormat="1" x14ac:dyDescent="0.2">
      <c r="A73"/>
      <c r="B73" s="65"/>
      <c r="C73" s="65"/>
      <c r="D73"/>
      <c r="E73"/>
      <c r="F73"/>
      <c r="G73" s="65"/>
      <c r="H73" s="65"/>
      <c r="I73" s="65"/>
      <c r="J73" s="65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s="3" customFormat="1" x14ac:dyDescent="0.2">
      <c r="A74"/>
      <c r="B74" s="65"/>
      <c r="C74" s="65"/>
      <c r="D74"/>
      <c r="E74"/>
      <c r="F74"/>
      <c r="G74" s="65"/>
      <c r="H74" s="65"/>
      <c r="I74" s="65"/>
      <c r="J74" s="65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s="3" customFormat="1" x14ac:dyDescent="0.2">
      <c r="A75"/>
      <c r="B75" s="65"/>
      <c r="C75" s="65"/>
      <c r="D75"/>
      <c r="E75"/>
      <c r="F75"/>
      <c r="G75" s="65"/>
      <c r="H75" s="65"/>
      <c r="I75" s="65"/>
      <c r="J75" s="6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s="3" customFormat="1" x14ac:dyDescent="0.2">
      <c r="A76"/>
      <c r="B76" s="65"/>
      <c r="C76" s="65"/>
      <c r="D76"/>
      <c r="E76"/>
      <c r="F76"/>
      <c r="G76" s="65"/>
      <c r="H76" s="65"/>
      <c r="I76" s="65"/>
      <c r="J76" s="65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s="3" customFormat="1" x14ac:dyDescent="0.2">
      <c r="A77"/>
      <c r="B77" s="65"/>
      <c r="C77" s="65"/>
      <c r="D77"/>
      <c r="E77"/>
      <c r="F77"/>
      <c r="G77" s="65"/>
      <c r="H77" s="65"/>
      <c r="I77" s="65"/>
      <c r="J77" s="65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3" customFormat="1" x14ac:dyDescent="0.2">
      <c r="A78"/>
      <c r="B78" s="65"/>
      <c r="C78" s="65"/>
      <c r="D78"/>
      <c r="E78"/>
      <c r="F78"/>
      <c r="G78" s="65"/>
      <c r="H78" s="65"/>
      <c r="I78" s="65"/>
      <c r="J78" s="65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s="3" customFormat="1" x14ac:dyDescent="0.2">
      <c r="A79"/>
      <c r="B79" s="65"/>
      <c r="C79" s="65"/>
      <c r="D79"/>
      <c r="E79"/>
      <c r="F79"/>
      <c r="G79" s="65"/>
      <c r="H79" s="65"/>
      <c r="I79" s="65"/>
      <c r="J79" s="65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s="3" customFormat="1" x14ac:dyDescent="0.2">
      <c r="A80"/>
      <c r="B80" s="65"/>
      <c r="C80" s="65"/>
      <c r="D80"/>
      <c r="E80"/>
      <c r="F80"/>
      <c r="G80" s="65"/>
      <c r="H80" s="65"/>
      <c r="I80" s="65"/>
      <c r="J80" s="65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s="3" customFormat="1" x14ac:dyDescent="0.2">
      <c r="A81"/>
      <c r="B81" s="65"/>
      <c r="C81" s="65"/>
      <c r="D81"/>
      <c r="E81"/>
      <c r="F81"/>
      <c r="G81" s="65"/>
      <c r="H81" s="65"/>
      <c r="I81" s="65"/>
      <c r="J81" s="65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s="3" customFormat="1" x14ac:dyDescent="0.2">
      <c r="A82"/>
      <c r="B82" s="65"/>
      <c r="C82" s="65"/>
      <c r="D82"/>
      <c r="E82"/>
      <c r="F82"/>
      <c r="G82" s="65"/>
      <c r="H82" s="65"/>
      <c r="I82" s="65"/>
      <c r="J82" s="65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s="3" customFormat="1" x14ac:dyDescent="0.2">
      <c r="A83"/>
      <c r="B83" s="65"/>
      <c r="C83" s="65"/>
      <c r="D83"/>
      <c r="E83"/>
      <c r="F83"/>
      <c r="G83" s="65"/>
      <c r="H83" s="65"/>
      <c r="I83" s="65"/>
      <c r="J83" s="65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s="3" customFormat="1" x14ac:dyDescent="0.2">
      <c r="A84"/>
      <c r="B84" s="65"/>
      <c r="C84" s="65"/>
      <c r="D84"/>
      <c r="E84"/>
      <c r="F84"/>
      <c r="G84" s="65"/>
      <c r="H84" s="65"/>
      <c r="I84" s="65"/>
      <c r="J84" s="65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s="3" customFormat="1" x14ac:dyDescent="0.2">
      <c r="A85"/>
      <c r="B85" s="65"/>
      <c r="C85" s="65"/>
      <c r="D85"/>
      <c r="E85"/>
      <c r="F85"/>
      <c r="G85" s="65"/>
      <c r="H85" s="65"/>
      <c r="I85" s="65"/>
      <c r="J85" s="6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s="3" customFormat="1" x14ac:dyDescent="0.2">
      <c r="A86"/>
      <c r="B86" s="65"/>
      <c r="C86" s="65"/>
      <c r="D86"/>
      <c r="E86"/>
      <c r="F86"/>
      <c r="G86" s="65"/>
      <c r="H86" s="65"/>
      <c r="I86" s="65"/>
      <c r="J86" s="65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s="3" customFormat="1" x14ac:dyDescent="0.2">
      <c r="A87"/>
      <c r="B87" s="65"/>
      <c r="C87" s="65"/>
      <c r="D87"/>
      <c r="E87"/>
      <c r="F87"/>
      <c r="G87" s="65"/>
      <c r="H87" s="65"/>
      <c r="I87" s="65"/>
      <c r="J87" s="65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s="3" customFormat="1" x14ac:dyDescent="0.2">
      <c r="A88"/>
      <c r="B88" s="65"/>
      <c r="C88" s="65"/>
      <c r="D88"/>
      <c r="E88"/>
      <c r="F88"/>
      <c r="G88" s="65"/>
      <c r="H88" s="65"/>
      <c r="I88" s="65"/>
      <c r="J88" s="65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s="3" customFormat="1" x14ac:dyDescent="0.2">
      <c r="A89"/>
      <c r="B89" s="65"/>
      <c r="C89" s="65"/>
      <c r="D89"/>
      <c r="E89"/>
      <c r="F89"/>
      <c r="G89" s="65"/>
      <c r="H89" s="65"/>
      <c r="I89" s="65"/>
      <c r="J89" s="65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s="3" customFormat="1" x14ac:dyDescent="0.2">
      <c r="A90"/>
      <c r="B90" s="65"/>
      <c r="C90" s="65"/>
      <c r="D90"/>
      <c r="E90"/>
      <c r="F90"/>
      <c r="G90" s="65"/>
      <c r="H90" s="65"/>
      <c r="I90" s="65"/>
      <c r="J90" s="65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s="3" customFormat="1" x14ac:dyDescent="0.2">
      <c r="A91"/>
      <c r="B91" s="65"/>
      <c r="C91" s="65"/>
      <c r="D91"/>
      <c r="E91"/>
      <c r="F91"/>
      <c r="G91" s="65"/>
      <c r="H91" s="65"/>
      <c r="I91" s="65"/>
      <c r="J91" s="65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s="3" customFormat="1" x14ac:dyDescent="0.2">
      <c r="A92"/>
      <c r="B92" s="65"/>
      <c r="C92" s="65"/>
      <c r="D92"/>
      <c r="E92"/>
      <c r="F92"/>
      <c r="G92" s="65"/>
      <c r="H92" s="65"/>
      <c r="I92" s="65"/>
      <c r="J92" s="65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s="3" customFormat="1" x14ac:dyDescent="0.2">
      <c r="A93"/>
      <c r="B93" s="65"/>
      <c r="C93" s="65"/>
      <c r="D93"/>
      <c r="E93"/>
      <c r="F93"/>
      <c r="G93" s="65"/>
      <c r="H93" s="65"/>
      <c r="I93" s="65"/>
      <c r="J93" s="65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s="3" customFormat="1" x14ac:dyDescent="0.2">
      <c r="A94"/>
      <c r="B94" s="65"/>
      <c r="C94" s="65"/>
      <c r="D94"/>
      <c r="E94"/>
      <c r="F94"/>
      <c r="G94" s="65"/>
      <c r="H94" s="65"/>
      <c r="I94" s="65"/>
      <c r="J94" s="65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s="3" customFormat="1" x14ac:dyDescent="0.2">
      <c r="A95"/>
      <c r="B95" s="65"/>
      <c r="C95" s="65"/>
      <c r="D95"/>
      <c r="E95"/>
      <c r="F95"/>
      <c r="G95" s="65"/>
      <c r="H95" s="65"/>
      <c r="I95" s="65"/>
      <c r="J95" s="6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s="3" customFormat="1" x14ac:dyDescent="0.2">
      <c r="A96"/>
      <c r="B96" s="65"/>
      <c r="C96" s="65"/>
      <c r="D96"/>
      <c r="E96"/>
      <c r="F96"/>
      <c r="G96" s="65"/>
      <c r="H96" s="65"/>
      <c r="I96" s="65"/>
      <c r="J96" s="65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s="3" customFormat="1" x14ac:dyDescent="0.2">
      <c r="A97"/>
      <c r="B97" s="65"/>
      <c r="C97" s="65"/>
      <c r="D97"/>
      <c r="E97"/>
      <c r="F97"/>
      <c r="G97" s="65"/>
      <c r="H97" s="65"/>
      <c r="I97" s="65"/>
      <c r="J97" s="65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s="3" customFormat="1" x14ac:dyDescent="0.2">
      <c r="A98"/>
      <c r="B98" s="65"/>
      <c r="C98" s="65"/>
      <c r="D98"/>
      <c r="E98"/>
      <c r="F98"/>
      <c r="G98" s="65"/>
      <c r="H98" s="65"/>
      <c r="I98" s="65"/>
      <c r="J98" s="65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s="3" customFormat="1" x14ac:dyDescent="0.2">
      <c r="A99"/>
      <c r="B99" s="65"/>
      <c r="C99" s="65"/>
      <c r="D99"/>
      <c r="E99"/>
      <c r="F99"/>
      <c r="G99" s="65"/>
      <c r="H99" s="65"/>
      <c r="I99" s="65"/>
      <c r="J99" s="65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s="3" customFormat="1" x14ac:dyDescent="0.2">
      <c r="A100"/>
      <c r="B100" s="65"/>
      <c r="C100" s="65"/>
      <c r="D100"/>
      <c r="E100"/>
      <c r="F100"/>
      <c r="G100" s="65"/>
      <c r="H100" s="65"/>
      <c r="I100" s="65"/>
      <c r="J100" s="65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s="3" customFormat="1" x14ac:dyDescent="0.2">
      <c r="A101"/>
      <c r="B101" s="65"/>
      <c r="C101" s="65"/>
      <c r="D101"/>
      <c r="E101"/>
      <c r="F101"/>
      <c r="G101" s="65"/>
      <c r="H101" s="65"/>
      <c r="I101" s="65"/>
      <c r="J101" s="65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s="3" customFormat="1" x14ac:dyDescent="0.2">
      <c r="A102"/>
      <c r="B102" s="65"/>
      <c r="C102" s="65"/>
      <c r="D102"/>
      <c r="E102"/>
      <c r="F102"/>
      <c r="G102" s="65"/>
      <c r="H102" s="65"/>
      <c r="I102" s="65"/>
      <c r="J102" s="65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s="3" customFormat="1" x14ac:dyDescent="0.2">
      <c r="A103"/>
      <c r="B103" s="65"/>
      <c r="C103" s="65"/>
      <c r="D103"/>
      <c r="E103"/>
      <c r="F103"/>
      <c r="G103" s="65"/>
      <c r="H103" s="65"/>
      <c r="I103" s="65"/>
      <c r="J103" s="65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s="3" customFormat="1" x14ac:dyDescent="0.2">
      <c r="A104"/>
      <c r="B104" s="65"/>
      <c r="C104" s="65"/>
      <c r="D104"/>
      <c r="E104"/>
      <c r="F104"/>
      <c r="G104" s="65"/>
      <c r="H104" s="65"/>
      <c r="I104" s="65"/>
      <c r="J104" s="65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s="3" customFormat="1" x14ac:dyDescent="0.2">
      <c r="A105"/>
      <c r="B105" s="65"/>
      <c r="C105" s="65"/>
      <c r="D105"/>
      <c r="E105"/>
      <c r="F105"/>
      <c r="G105" s="65"/>
      <c r="H105" s="65"/>
      <c r="I105" s="65"/>
      <c r="J105" s="6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s="3" customFormat="1" x14ac:dyDescent="0.2">
      <c r="A106"/>
      <c r="B106" s="65"/>
      <c r="C106" s="65"/>
      <c r="D106"/>
      <c r="E106"/>
      <c r="F106"/>
      <c r="G106" s="65"/>
      <c r="H106" s="65"/>
      <c r="I106" s="65"/>
      <c r="J106" s="65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s="3" customFormat="1" x14ac:dyDescent="0.2">
      <c r="A107"/>
      <c r="B107" s="65"/>
      <c r="C107" s="65"/>
      <c r="D107"/>
      <c r="E107"/>
      <c r="F107"/>
      <c r="G107" s="65"/>
      <c r="H107" s="65"/>
      <c r="I107" s="65"/>
      <c r="J107" s="65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s="3" customFormat="1" x14ac:dyDescent="0.2">
      <c r="A108"/>
      <c r="B108" s="65"/>
      <c r="C108" s="65"/>
      <c r="D108"/>
      <c r="E108"/>
      <c r="F108"/>
      <c r="G108" s="65"/>
      <c r="H108" s="65"/>
      <c r="I108" s="65"/>
      <c r="J108" s="65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s="3" customFormat="1" x14ac:dyDescent="0.2">
      <c r="A109"/>
      <c r="B109" s="65"/>
      <c r="C109" s="65"/>
      <c r="D109"/>
      <c r="E109"/>
      <c r="F109"/>
      <c r="G109" s="65"/>
      <c r="H109" s="65"/>
      <c r="I109" s="65"/>
      <c r="J109" s="65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s="3" customFormat="1" x14ac:dyDescent="0.2">
      <c r="A110"/>
      <c r="B110" s="65"/>
      <c r="C110" s="65"/>
      <c r="D110"/>
      <c r="E110"/>
      <c r="F110"/>
      <c r="G110" s="65"/>
      <c r="H110" s="65"/>
      <c r="I110" s="65"/>
      <c r="J110" s="65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s="3" customFormat="1" x14ac:dyDescent="0.2">
      <c r="A111"/>
      <c r="B111" s="65"/>
      <c r="C111" s="65"/>
      <c r="D111"/>
      <c r="E111"/>
      <c r="F111"/>
      <c r="G111" s="65"/>
      <c r="H111" s="65"/>
      <c r="I111" s="65"/>
      <c r="J111" s="65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s="3" customFormat="1" x14ac:dyDescent="0.2">
      <c r="A112"/>
      <c r="B112" s="65"/>
      <c r="C112" s="65"/>
      <c r="D112"/>
      <c r="E112"/>
      <c r="F112"/>
      <c r="G112" s="65"/>
      <c r="H112" s="65"/>
      <c r="I112" s="65"/>
      <c r="J112" s="65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s="3" customFormat="1" x14ac:dyDescent="0.2">
      <c r="A113"/>
      <c r="B113" s="65"/>
      <c r="C113" s="65"/>
      <c r="D113"/>
      <c r="E113"/>
      <c r="F113"/>
      <c r="G113" s="65"/>
      <c r="H113" s="65"/>
      <c r="I113" s="65"/>
      <c r="J113" s="65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s="3" customFormat="1" x14ac:dyDescent="0.2">
      <c r="A114"/>
      <c r="B114" s="65"/>
      <c r="C114" s="65"/>
      <c r="D114"/>
      <c r="E114"/>
      <c r="F114"/>
      <c r="G114" s="65"/>
      <c r="H114" s="65"/>
      <c r="I114" s="65"/>
      <c r="J114" s="65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s="3" customFormat="1" x14ac:dyDescent="0.2">
      <c r="A115"/>
      <c r="B115" s="65"/>
      <c r="C115" s="65"/>
      <c r="D115"/>
      <c r="E115"/>
      <c r="F115"/>
      <c r="G115" s="65"/>
      <c r="H115" s="65"/>
      <c r="I115" s="65"/>
      <c r="J115" s="6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s="3" customFormat="1" x14ac:dyDescent="0.2">
      <c r="A116"/>
      <c r="B116" s="65"/>
      <c r="C116" s="65"/>
      <c r="D116"/>
      <c r="E116"/>
      <c r="F116"/>
      <c r="G116" s="65"/>
      <c r="H116" s="65"/>
      <c r="I116" s="65"/>
      <c r="J116" s="65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s="3" customFormat="1" x14ac:dyDescent="0.2">
      <c r="A117"/>
      <c r="B117" s="65"/>
      <c r="C117" s="65"/>
      <c r="D117"/>
      <c r="E117"/>
      <c r="F117"/>
      <c r="G117" s="65"/>
      <c r="H117" s="65"/>
      <c r="I117" s="65"/>
      <c r="J117" s="65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3" customFormat="1" x14ac:dyDescent="0.2">
      <c r="A118"/>
      <c r="B118" s="65"/>
      <c r="C118" s="65"/>
      <c r="D118"/>
      <c r="E118"/>
      <c r="F118"/>
      <c r="G118" s="65"/>
      <c r="H118" s="65"/>
      <c r="I118" s="65"/>
      <c r="J118" s="65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s="3" customFormat="1" x14ac:dyDescent="0.2">
      <c r="A119"/>
      <c r="B119" s="65"/>
      <c r="C119" s="65"/>
      <c r="D119"/>
      <c r="E119"/>
      <c r="F119"/>
      <c r="G119" s="65"/>
      <c r="H119" s="65"/>
      <c r="I119" s="65"/>
      <c r="J119" s="65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s="3" customFormat="1" x14ac:dyDescent="0.2">
      <c r="A120"/>
      <c r="B120" s="65"/>
      <c r="C120" s="65"/>
      <c r="D120"/>
      <c r="E120"/>
      <c r="F120"/>
      <c r="G120" s="65"/>
      <c r="H120" s="65"/>
      <c r="I120" s="65"/>
      <c r="J120" s="65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3" customFormat="1" x14ac:dyDescent="0.2">
      <c r="A121"/>
      <c r="B121" s="65"/>
      <c r="C121" s="65"/>
      <c r="D121"/>
      <c r="E121"/>
      <c r="F121"/>
      <c r="G121" s="65"/>
      <c r="H121" s="65"/>
      <c r="I121" s="65"/>
      <c r="J121" s="65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s="3" customFormat="1" x14ac:dyDescent="0.2">
      <c r="A122"/>
      <c r="B122" s="65"/>
      <c r="C122" s="65"/>
      <c r="D122"/>
      <c r="E122"/>
      <c r="F122"/>
      <c r="G122" s="65"/>
      <c r="H122" s="65"/>
      <c r="I122" s="65"/>
      <c r="J122" s="65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s="3" customFormat="1" x14ac:dyDescent="0.2">
      <c r="A123"/>
      <c r="B123" s="65"/>
      <c r="C123" s="65"/>
      <c r="D123"/>
      <c r="E123"/>
      <c r="F123"/>
      <c r="G123" s="65"/>
      <c r="H123" s="65"/>
      <c r="I123" s="65"/>
      <c r="J123" s="65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s="3" customFormat="1" x14ac:dyDescent="0.2">
      <c r="A124"/>
      <c r="B124" s="65"/>
      <c r="C124" s="65"/>
      <c r="D124"/>
      <c r="E124"/>
      <c r="F124"/>
      <c r="G124" s="65"/>
      <c r="H124" s="65"/>
      <c r="I124" s="65"/>
      <c r="J124" s="65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s="3" customFormat="1" x14ac:dyDescent="0.2">
      <c r="A125"/>
      <c r="B125" s="65"/>
      <c r="C125" s="65"/>
      <c r="D125"/>
      <c r="E125"/>
      <c r="F125"/>
      <c r="G125" s="65"/>
      <c r="H125" s="65"/>
      <c r="I125" s="65"/>
      <c r="J125" s="6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s="3" customFormat="1" x14ac:dyDescent="0.2">
      <c r="A126"/>
      <c r="B126" s="65"/>
      <c r="C126" s="65"/>
      <c r="D126"/>
      <c r="E126"/>
      <c r="F126"/>
      <c r="G126" s="65"/>
      <c r="H126" s="65"/>
      <c r="I126" s="65"/>
      <c r="J126" s="65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s="3" customFormat="1" x14ac:dyDescent="0.2">
      <c r="A127"/>
      <c r="B127" s="65"/>
      <c r="C127" s="65"/>
      <c r="D127"/>
      <c r="E127"/>
      <c r="F127"/>
      <c r="G127" s="65"/>
      <c r="H127" s="65"/>
      <c r="I127" s="65"/>
      <c r="J127" s="65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s="3" customFormat="1" x14ac:dyDescent="0.2">
      <c r="A128"/>
      <c r="B128" s="65"/>
      <c r="C128" s="65"/>
      <c r="D128"/>
      <c r="E128"/>
      <c r="F128"/>
      <c r="G128" s="65"/>
      <c r="H128" s="65"/>
      <c r="I128" s="65"/>
      <c r="J128" s="65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s="3" customFormat="1" x14ac:dyDescent="0.2">
      <c r="A129"/>
      <c r="B129" s="65"/>
      <c r="C129" s="65"/>
      <c r="D129"/>
      <c r="E129"/>
      <c r="F129"/>
      <c r="G129" s="65"/>
      <c r="H129" s="65"/>
      <c r="I129" s="65"/>
      <c r="J129" s="65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s="3" customFormat="1" x14ac:dyDescent="0.2">
      <c r="A130"/>
      <c r="B130" s="65"/>
      <c r="C130" s="65"/>
      <c r="D130"/>
      <c r="E130"/>
      <c r="F130"/>
      <c r="G130" s="65"/>
      <c r="H130" s="65"/>
      <c r="I130" s="65"/>
      <c r="J130" s="65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s="3" customFormat="1" x14ac:dyDescent="0.2">
      <c r="A131"/>
      <c r="B131" s="65"/>
      <c r="C131" s="65"/>
      <c r="D131"/>
      <c r="E131"/>
      <c r="F131"/>
      <c r="G131" s="65"/>
      <c r="H131" s="65"/>
      <c r="I131" s="65"/>
      <c r="J131" s="65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s="3" customFormat="1" x14ac:dyDescent="0.2">
      <c r="A132"/>
      <c r="B132" s="65"/>
      <c r="C132" s="65"/>
      <c r="D132"/>
      <c r="E132"/>
      <c r="F132"/>
      <c r="G132" s="65"/>
      <c r="H132" s="65"/>
      <c r="I132" s="65"/>
      <c r="J132" s="65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s="3" customFormat="1" x14ac:dyDescent="0.2">
      <c r="A133"/>
      <c r="B133" s="65"/>
      <c r="C133" s="65"/>
      <c r="D133"/>
      <c r="E133"/>
      <c r="F133"/>
      <c r="G133" s="65"/>
      <c r="H133" s="65"/>
      <c r="I133" s="65"/>
      <c r="J133" s="65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s="3" customFormat="1" x14ac:dyDescent="0.2">
      <c r="A134"/>
      <c r="B134" s="65"/>
      <c r="C134" s="65"/>
      <c r="D134"/>
      <c r="E134"/>
      <c r="F134"/>
      <c r="G134" s="65"/>
      <c r="H134" s="65"/>
      <c r="I134" s="65"/>
      <c r="J134" s="65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s="3" customFormat="1" x14ac:dyDescent="0.2">
      <c r="A135"/>
      <c r="B135" s="65"/>
      <c r="C135" s="65"/>
      <c r="D135"/>
      <c r="E135"/>
      <c r="F135"/>
      <c r="G135" s="65"/>
      <c r="H135" s="65"/>
      <c r="I135" s="65"/>
      <c r="J135" s="6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s="3" customFormat="1" x14ac:dyDescent="0.2">
      <c r="A136"/>
      <c r="B136" s="65"/>
      <c r="C136" s="65"/>
      <c r="D136"/>
      <c r="E136"/>
      <c r="F136"/>
      <c r="G136" s="65"/>
      <c r="H136" s="65"/>
      <c r="I136" s="65"/>
      <c r="J136" s="65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s="3" customFormat="1" x14ac:dyDescent="0.2">
      <c r="A137"/>
      <c r="B137" s="65"/>
      <c r="C137" s="65"/>
      <c r="D137"/>
      <c r="E137"/>
      <c r="F137"/>
      <c r="G137" s="65"/>
      <c r="H137" s="65"/>
      <c r="I137" s="65"/>
      <c r="J137" s="65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s="3" customFormat="1" x14ac:dyDescent="0.2">
      <c r="A138"/>
      <c r="B138" s="65"/>
      <c r="C138" s="65"/>
      <c r="D138"/>
      <c r="E138"/>
      <c r="F138"/>
      <c r="G138" s="65"/>
      <c r="H138" s="65"/>
      <c r="I138" s="65"/>
      <c r="J138" s="65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s="3" customFormat="1" x14ac:dyDescent="0.2">
      <c r="A139"/>
      <c r="B139" s="65"/>
      <c r="C139" s="65"/>
      <c r="D139"/>
      <c r="E139"/>
      <c r="F139"/>
      <c r="G139" s="65"/>
      <c r="H139" s="65"/>
      <c r="I139" s="65"/>
      <c r="J139" s="65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s="3" customFormat="1" x14ac:dyDescent="0.2">
      <c r="A140"/>
      <c r="B140" s="65"/>
      <c r="C140" s="65"/>
      <c r="D140"/>
      <c r="E140"/>
      <c r="F140"/>
      <c r="G140" s="65"/>
      <c r="H140" s="65"/>
      <c r="I140" s="65"/>
      <c r="J140" s="65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s="3" customFormat="1" x14ac:dyDescent="0.2">
      <c r="A141"/>
      <c r="B141" s="65"/>
      <c r="C141" s="65"/>
      <c r="D141"/>
      <c r="E141"/>
      <c r="F141"/>
      <c r="G141" s="65"/>
      <c r="H141" s="65"/>
      <c r="I141" s="65"/>
      <c r="J141" s="65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s="3" customFormat="1" x14ac:dyDescent="0.2">
      <c r="A142"/>
      <c r="B142" s="65"/>
      <c r="C142" s="65"/>
      <c r="D142"/>
      <c r="E142"/>
      <c r="F142"/>
      <c r="G142" s="65"/>
      <c r="H142" s="65"/>
      <c r="I142" s="65"/>
      <c r="J142" s="65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s="3" customFormat="1" x14ac:dyDescent="0.2">
      <c r="A143"/>
      <c r="B143" s="65"/>
      <c r="C143" s="65"/>
      <c r="D143"/>
      <c r="E143"/>
      <c r="F143"/>
      <c r="G143" s="65"/>
      <c r="H143" s="65"/>
      <c r="I143" s="65"/>
      <c r="J143" s="65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s="3" customFormat="1" x14ac:dyDescent="0.2">
      <c r="A144"/>
      <c r="B144" s="65"/>
      <c r="C144" s="65"/>
      <c r="D144"/>
      <c r="E144"/>
      <c r="F144"/>
      <c r="G144" s="65"/>
      <c r="H144" s="65"/>
      <c r="I144" s="65"/>
      <c r="J144" s="65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s="3" customFormat="1" x14ac:dyDescent="0.2">
      <c r="A145"/>
      <c r="B145" s="65"/>
      <c r="C145" s="65"/>
      <c r="D145"/>
      <c r="E145"/>
      <c r="F145"/>
      <c r="G145" s="65"/>
      <c r="H145" s="65"/>
      <c r="I145" s="65"/>
      <c r="J145" s="6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s="3" customFormat="1" x14ac:dyDescent="0.2">
      <c r="A146"/>
      <c r="B146" s="65"/>
      <c r="C146" s="65"/>
      <c r="D146"/>
      <c r="E146"/>
      <c r="F146"/>
      <c r="G146" s="65"/>
      <c r="H146" s="65"/>
      <c r="I146" s="65"/>
      <c r="J146" s="65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s="3" customFormat="1" x14ac:dyDescent="0.2">
      <c r="A147"/>
      <c r="B147" s="65"/>
      <c r="C147" s="65"/>
      <c r="D147"/>
      <c r="E147"/>
      <c r="F147"/>
      <c r="G147" s="65"/>
      <c r="H147" s="65"/>
      <c r="I147" s="65"/>
      <c r="J147" s="65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s="3" customFormat="1" x14ac:dyDescent="0.2">
      <c r="A148"/>
      <c r="B148" s="65"/>
      <c r="C148" s="65"/>
      <c r="D148"/>
      <c r="E148"/>
      <c r="F148"/>
      <c r="G148" s="65"/>
      <c r="H148" s="65"/>
      <c r="I148" s="65"/>
      <c r="J148" s="65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s="3" customFormat="1" x14ac:dyDescent="0.2">
      <c r="A149"/>
      <c r="B149" s="65"/>
      <c r="C149" s="65"/>
      <c r="D149"/>
      <c r="E149"/>
      <c r="F149"/>
      <c r="G149" s="65"/>
      <c r="H149" s="65"/>
      <c r="I149" s="65"/>
      <c r="J149" s="65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s="3" customFormat="1" x14ac:dyDescent="0.2">
      <c r="A150"/>
      <c r="B150" s="65"/>
      <c r="C150" s="65"/>
      <c r="D150"/>
      <c r="E150"/>
      <c r="F150"/>
      <c r="G150" s="65"/>
      <c r="H150" s="65"/>
      <c r="I150" s="65"/>
      <c r="J150" s="65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s="3" customFormat="1" x14ac:dyDescent="0.2">
      <c r="A151"/>
      <c r="B151" s="65"/>
      <c r="C151" s="65"/>
      <c r="D151"/>
      <c r="E151"/>
      <c r="F151"/>
      <c r="G151" s="65"/>
      <c r="H151" s="65"/>
      <c r="I151" s="65"/>
      <c r="J151" s="65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s="3" customFormat="1" x14ac:dyDescent="0.2">
      <c r="A152"/>
      <c r="B152" s="65"/>
      <c r="C152" s="65"/>
      <c r="D152"/>
      <c r="E152"/>
      <c r="F152"/>
      <c r="G152" s="65"/>
      <c r="H152" s="65"/>
      <c r="I152" s="65"/>
      <c r="J152" s="65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s="3" customFormat="1" x14ac:dyDescent="0.2">
      <c r="A153"/>
      <c r="B153" s="65"/>
      <c r="C153" s="65"/>
      <c r="D153"/>
      <c r="E153"/>
      <c r="F153"/>
      <c r="G153" s="65"/>
      <c r="H153" s="65"/>
      <c r="I153" s="65"/>
      <c r="J153" s="65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s="3" customFormat="1" x14ac:dyDescent="0.2">
      <c r="A154"/>
      <c r="B154" s="65"/>
      <c r="C154" s="65"/>
      <c r="D154"/>
      <c r="E154"/>
      <c r="F154"/>
      <c r="G154" s="65"/>
      <c r="H154" s="65"/>
      <c r="I154" s="65"/>
      <c r="J154" s="65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s="3" customFormat="1" x14ac:dyDescent="0.2">
      <c r="A155"/>
      <c r="B155" s="65"/>
      <c r="C155" s="65"/>
      <c r="D155"/>
      <c r="E155"/>
      <c r="F155"/>
      <c r="G155" s="65"/>
      <c r="H155" s="65"/>
      <c r="I155" s="65"/>
      <c r="J155" s="6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s="3" customFormat="1" x14ac:dyDescent="0.2">
      <c r="A156"/>
      <c r="B156" s="65"/>
      <c r="C156" s="65"/>
      <c r="D156"/>
      <c r="E156"/>
      <c r="F156"/>
      <c r="G156" s="65"/>
      <c r="H156" s="65"/>
      <c r="I156" s="65"/>
      <c r="J156" s="65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s="3" customFormat="1" x14ac:dyDescent="0.2">
      <c r="A157"/>
      <c r="B157" s="65"/>
      <c r="C157" s="65"/>
      <c r="D157"/>
      <c r="E157"/>
      <c r="F157"/>
      <c r="G157" s="65"/>
      <c r="H157" s="65"/>
      <c r="I157" s="65"/>
      <c r="J157" s="65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s="3" customFormat="1" x14ac:dyDescent="0.2">
      <c r="A158"/>
      <c r="B158" s="65"/>
      <c r="C158" s="65"/>
      <c r="D158"/>
      <c r="E158"/>
      <c r="F158"/>
      <c r="G158" s="65"/>
      <c r="H158" s="65"/>
      <c r="I158" s="65"/>
      <c r="J158" s="65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s="3" customFormat="1" x14ac:dyDescent="0.2">
      <c r="A159"/>
      <c r="B159" s="65"/>
      <c r="C159" s="65"/>
      <c r="D159"/>
      <c r="E159"/>
      <c r="F159"/>
      <c r="G159" s="65"/>
      <c r="H159" s="65"/>
      <c r="I159" s="65"/>
      <c r="J159" s="65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s="3" customFormat="1" x14ac:dyDescent="0.2">
      <c r="A160"/>
      <c r="B160" s="65"/>
      <c r="C160" s="65"/>
      <c r="D160"/>
      <c r="E160"/>
      <c r="F160"/>
      <c r="G160" s="65"/>
      <c r="H160" s="65"/>
      <c r="I160" s="65"/>
      <c r="J160" s="65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s="3" customFormat="1" x14ac:dyDescent="0.2">
      <c r="A161"/>
      <c r="B161" s="65"/>
      <c r="C161" s="65"/>
      <c r="D161"/>
      <c r="E161"/>
      <c r="F161"/>
      <c r="G161" s="65"/>
      <c r="H161" s="65"/>
      <c r="I161" s="65"/>
      <c r="J161" s="65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s="3" customFormat="1" x14ac:dyDescent="0.2">
      <c r="A162"/>
      <c r="B162" s="65"/>
      <c r="C162" s="65"/>
      <c r="D162"/>
      <c r="E162"/>
      <c r="F162"/>
      <c r="G162" s="65"/>
      <c r="H162" s="65"/>
      <c r="I162" s="65"/>
      <c r="J162" s="65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s="3" customFormat="1" x14ac:dyDescent="0.2">
      <c r="A163"/>
      <c r="B163" s="65"/>
      <c r="C163" s="65"/>
      <c r="D163"/>
      <c r="E163"/>
      <c r="F163"/>
      <c r="G163" s="65"/>
      <c r="H163" s="65"/>
      <c r="I163" s="65"/>
      <c r="J163" s="65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s="3" customFormat="1" x14ac:dyDescent="0.2">
      <c r="A164"/>
      <c r="B164" s="65"/>
      <c r="C164" s="65"/>
      <c r="D164"/>
      <c r="E164"/>
      <c r="F164"/>
      <c r="G164" s="65"/>
      <c r="H164" s="65"/>
      <c r="I164" s="65"/>
      <c r="J164" s="65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s="3" customFormat="1" x14ac:dyDescent="0.2">
      <c r="A165"/>
      <c r="B165" s="65"/>
      <c r="C165" s="65"/>
      <c r="D165"/>
      <c r="E165"/>
      <c r="F165"/>
      <c r="G165" s="65"/>
      <c r="H165" s="65"/>
      <c r="I165" s="65"/>
      <c r="J165" s="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s="3" customFormat="1" x14ac:dyDescent="0.2">
      <c r="A166"/>
      <c r="B166" s="65"/>
      <c r="C166" s="65"/>
      <c r="D166"/>
      <c r="E166"/>
      <c r="F166"/>
      <c r="G166" s="65"/>
      <c r="H166" s="65"/>
      <c r="I166" s="65"/>
      <c r="J166" s="65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s="3" customFormat="1" x14ac:dyDescent="0.2">
      <c r="A167"/>
      <c r="B167" s="65"/>
      <c r="C167" s="65"/>
      <c r="D167"/>
      <c r="E167"/>
      <c r="F167"/>
      <c r="G167" s="65"/>
      <c r="H167" s="65"/>
      <c r="I167" s="65"/>
      <c r="J167" s="65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s="3" customFormat="1" x14ac:dyDescent="0.2">
      <c r="A168"/>
      <c r="B168" s="65"/>
      <c r="C168" s="65"/>
      <c r="D168"/>
      <c r="E168"/>
      <c r="F168"/>
      <c r="G168" s="65"/>
      <c r="H168" s="65"/>
      <c r="I168" s="65"/>
      <c r="J168" s="65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s="3" customFormat="1" x14ac:dyDescent="0.2">
      <c r="A169"/>
      <c r="B169" s="65"/>
      <c r="C169" s="65"/>
      <c r="D169"/>
      <c r="E169"/>
      <c r="F169"/>
      <c r="G169" s="65"/>
      <c r="H169" s="65"/>
      <c r="I169" s="65"/>
      <c r="J169" s="65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s="3" customFormat="1" x14ac:dyDescent="0.2">
      <c r="A170"/>
      <c r="B170" s="65"/>
      <c r="C170" s="65"/>
      <c r="D170"/>
      <c r="E170"/>
      <c r="F170"/>
      <c r="G170" s="65"/>
      <c r="H170" s="65"/>
      <c r="I170" s="65"/>
      <c r="J170" s="65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s="3" customFormat="1" x14ac:dyDescent="0.2">
      <c r="A171"/>
      <c r="B171" s="65"/>
      <c r="C171" s="65"/>
      <c r="D171"/>
      <c r="E171"/>
      <c r="F171"/>
      <c r="G171" s="65"/>
      <c r="H171" s="65"/>
      <c r="I171" s="65"/>
      <c r="J171" s="65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s="3" customFormat="1" x14ac:dyDescent="0.2">
      <c r="A172"/>
      <c r="B172" s="65"/>
      <c r="C172" s="65"/>
      <c r="D172"/>
      <c r="E172"/>
      <c r="F172"/>
      <c r="G172" s="65"/>
      <c r="H172" s="65"/>
      <c r="I172" s="65"/>
      <c r="J172" s="65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s="3" customFormat="1" x14ac:dyDescent="0.2">
      <c r="A173"/>
      <c r="B173" s="65"/>
      <c r="C173" s="65"/>
      <c r="D173"/>
      <c r="E173"/>
      <c r="F173"/>
      <c r="G173" s="65"/>
      <c r="H173" s="65"/>
      <c r="I173" s="65"/>
      <c r="J173" s="65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s="3" customFormat="1" x14ac:dyDescent="0.2">
      <c r="A174"/>
      <c r="B174" s="65"/>
      <c r="C174" s="65"/>
      <c r="D174"/>
      <c r="E174"/>
      <c r="F174"/>
      <c r="G174" s="65"/>
      <c r="H174" s="65"/>
      <c r="I174" s="65"/>
      <c r="J174" s="65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s="3" customFormat="1" x14ac:dyDescent="0.2">
      <c r="A175"/>
      <c r="B175" s="65"/>
      <c r="C175" s="65"/>
      <c r="D175"/>
      <c r="E175"/>
      <c r="F175"/>
      <c r="G175" s="65"/>
      <c r="H175" s="65"/>
      <c r="I175" s="65"/>
      <c r="J175" s="6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s="3" customFormat="1" x14ac:dyDescent="0.2">
      <c r="A176"/>
      <c r="B176" s="65"/>
      <c r="C176" s="65"/>
      <c r="D176"/>
      <c r="E176"/>
      <c r="F176"/>
      <c r="G176" s="65"/>
      <c r="H176" s="65"/>
      <c r="I176" s="65"/>
      <c r="J176" s="65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s="3" customFormat="1" x14ac:dyDescent="0.2">
      <c r="A177"/>
      <c r="B177" s="65"/>
      <c r="C177" s="65"/>
      <c r="D177"/>
      <c r="E177"/>
      <c r="F177"/>
      <c r="G177" s="65"/>
      <c r="H177" s="65"/>
      <c r="I177" s="65"/>
      <c r="J177" s="65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s="3" customFormat="1" x14ac:dyDescent="0.2">
      <c r="A178"/>
      <c r="B178" s="65"/>
      <c r="C178" s="65"/>
      <c r="D178"/>
      <c r="E178"/>
      <c r="F178"/>
      <c r="G178" s="65"/>
      <c r="H178" s="65"/>
      <c r="I178" s="65"/>
      <c r="J178" s="65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s="3" customFormat="1" x14ac:dyDescent="0.2">
      <c r="A179"/>
      <c r="B179" s="65"/>
      <c r="C179" s="65"/>
      <c r="D179"/>
      <c r="E179"/>
      <c r="F179"/>
      <c r="G179" s="65"/>
      <c r="H179" s="65"/>
      <c r="I179" s="65"/>
      <c r="J179" s="65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s="3" customFormat="1" x14ac:dyDescent="0.2">
      <c r="A180"/>
      <c r="B180" s="65"/>
      <c r="C180" s="65"/>
      <c r="D180"/>
      <c r="E180"/>
      <c r="F180"/>
      <c r="G180" s="65"/>
      <c r="H180" s="65"/>
      <c r="I180" s="65"/>
      <c r="J180" s="65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s="3" customFormat="1" x14ac:dyDescent="0.2">
      <c r="A181"/>
      <c r="B181" s="65"/>
      <c r="C181" s="65"/>
      <c r="D181"/>
      <c r="E181"/>
      <c r="F181"/>
      <c r="G181" s="65"/>
      <c r="H181" s="65"/>
      <c r="I181" s="65"/>
      <c r="J181" s="65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s="3" customFormat="1" x14ac:dyDescent="0.2">
      <c r="A182"/>
      <c r="B182" s="65"/>
      <c r="C182" s="65"/>
      <c r="D182"/>
      <c r="E182"/>
      <c r="F182"/>
      <c r="G182" s="65"/>
      <c r="H182" s="65"/>
      <c r="I182" s="65"/>
      <c r="J182" s="65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s="3" customFormat="1" x14ac:dyDescent="0.2">
      <c r="A183"/>
      <c r="B183" s="65"/>
      <c r="C183" s="65"/>
      <c r="D183"/>
      <c r="E183"/>
      <c r="F183"/>
      <c r="G183" s="65"/>
      <c r="H183" s="65"/>
      <c r="I183" s="65"/>
      <c r="J183" s="65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s="3" customFormat="1" x14ac:dyDescent="0.2">
      <c r="A184"/>
      <c r="B184" s="65"/>
      <c r="C184" s="65"/>
      <c r="D184"/>
      <c r="E184"/>
      <c r="F184"/>
      <c r="G184" s="65"/>
      <c r="H184" s="65"/>
      <c r="I184" s="65"/>
      <c r="J184" s="65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s="3" customFormat="1" x14ac:dyDescent="0.2">
      <c r="A185"/>
      <c r="B185" s="65"/>
      <c r="C185" s="65"/>
      <c r="D185"/>
      <c r="E185"/>
      <c r="F185"/>
      <c r="G185" s="65"/>
      <c r="H185" s="65"/>
      <c r="I185" s="65"/>
      <c r="J185" s="6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s="3" customFormat="1" x14ac:dyDescent="0.2">
      <c r="A186"/>
      <c r="B186" s="65"/>
      <c r="C186" s="65"/>
      <c r="D186"/>
      <c r="E186"/>
      <c r="F186"/>
      <c r="G186" s="65"/>
      <c r="H186" s="65"/>
      <c r="I186" s="65"/>
      <c r="J186" s="65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s="3" customFormat="1" x14ac:dyDescent="0.2">
      <c r="A187"/>
      <c r="B187" s="65"/>
      <c r="C187" s="65"/>
      <c r="D187"/>
      <c r="E187"/>
      <c r="F187"/>
      <c r="G187" s="65"/>
      <c r="H187" s="65"/>
      <c r="I187" s="65"/>
      <c r="J187" s="65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s="3" customFormat="1" x14ac:dyDescent="0.2">
      <c r="A188"/>
      <c r="B188" s="65"/>
      <c r="C188" s="65"/>
      <c r="D188"/>
      <c r="E188"/>
      <c r="F188"/>
      <c r="G188" s="65"/>
      <c r="H188" s="65"/>
      <c r="I188" s="65"/>
      <c r="J188" s="65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s="3" customFormat="1" x14ac:dyDescent="0.2">
      <c r="A189"/>
      <c r="B189" s="65"/>
      <c r="C189" s="65"/>
      <c r="D189"/>
      <c r="E189"/>
      <c r="F189"/>
      <c r="G189" s="65"/>
      <c r="H189" s="65"/>
      <c r="I189" s="65"/>
      <c r="J189" s="65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s="3" customFormat="1" x14ac:dyDescent="0.2">
      <c r="A190"/>
      <c r="B190" s="65"/>
      <c r="C190" s="65"/>
      <c r="D190"/>
      <c r="E190"/>
      <c r="F190"/>
      <c r="G190" s="65"/>
      <c r="H190" s="65"/>
      <c r="I190" s="65"/>
      <c r="J190" s="65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s="3" customFormat="1" x14ac:dyDescent="0.2">
      <c r="A191"/>
      <c r="B191" s="65"/>
      <c r="C191" s="65"/>
      <c r="D191"/>
      <c r="E191"/>
      <c r="F191"/>
      <c r="G191" s="65"/>
      <c r="H191" s="65"/>
      <c r="I191" s="65"/>
      <c r="J191" s="65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s="3" customFormat="1" x14ac:dyDescent="0.2">
      <c r="A192"/>
      <c r="B192" s="65"/>
      <c r="C192" s="65"/>
      <c r="D192"/>
      <c r="E192"/>
      <c r="F192"/>
      <c r="G192" s="65"/>
      <c r="H192" s="65"/>
      <c r="I192" s="65"/>
      <c r="J192" s="65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s="3" customFormat="1" x14ac:dyDescent="0.2">
      <c r="A193"/>
      <c r="B193" s="65"/>
      <c r="C193" s="65"/>
      <c r="D193"/>
      <c r="E193"/>
      <c r="F193"/>
      <c r="G193" s="65"/>
      <c r="H193" s="65"/>
      <c r="I193" s="65"/>
      <c r="J193" s="65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s="3" customFormat="1" x14ac:dyDescent="0.2">
      <c r="A194"/>
      <c r="B194" s="65"/>
      <c r="C194" s="65"/>
      <c r="D194"/>
      <c r="E194"/>
      <c r="F194"/>
      <c r="G194" s="65"/>
      <c r="H194" s="65"/>
      <c r="I194" s="65"/>
      <c r="J194" s="65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s="3" customFormat="1" x14ac:dyDescent="0.2">
      <c r="A195"/>
      <c r="B195" s="65"/>
      <c r="C195" s="65"/>
      <c r="D195"/>
      <c r="E195"/>
      <c r="F195"/>
      <c r="G195" s="65"/>
      <c r="H195" s="65"/>
      <c r="I195" s="65"/>
      <c r="J195" s="6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s="3" customFormat="1" x14ac:dyDescent="0.2">
      <c r="A196"/>
      <c r="B196" s="65"/>
      <c r="C196" s="65"/>
      <c r="D196"/>
      <c r="E196"/>
      <c r="F196"/>
      <c r="G196" s="65"/>
      <c r="H196" s="65"/>
      <c r="I196" s="65"/>
      <c r="J196" s="65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s="3" customFormat="1" x14ac:dyDescent="0.2">
      <c r="A197"/>
      <c r="B197" s="65"/>
      <c r="C197" s="65"/>
      <c r="D197"/>
      <c r="E197"/>
      <c r="F197"/>
      <c r="G197" s="65"/>
      <c r="H197" s="65"/>
      <c r="I197" s="65"/>
      <c r="J197" s="65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s="3" customFormat="1" x14ac:dyDescent="0.2">
      <c r="A198"/>
      <c r="B198" s="65"/>
      <c r="C198" s="65"/>
      <c r="D198"/>
      <c r="E198"/>
      <c r="F198"/>
      <c r="G198" s="65"/>
      <c r="H198" s="65"/>
      <c r="I198" s="65"/>
      <c r="J198" s="65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s="3" customFormat="1" x14ac:dyDescent="0.2">
      <c r="A199"/>
      <c r="B199" s="65"/>
      <c r="C199" s="65"/>
      <c r="D199"/>
      <c r="E199"/>
      <c r="F199"/>
      <c r="G199" s="65"/>
      <c r="H199" s="65"/>
      <c r="I199" s="65"/>
      <c r="J199" s="65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s="3" customFormat="1" x14ac:dyDescent="0.2">
      <c r="A200"/>
      <c r="B200" s="65"/>
      <c r="C200" s="65"/>
      <c r="D200"/>
      <c r="E200"/>
      <c r="F200"/>
      <c r="G200" s="65"/>
      <c r="H200" s="65"/>
      <c r="I200" s="65"/>
      <c r="J200" s="65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s="3" customFormat="1" x14ac:dyDescent="0.2">
      <c r="A201"/>
      <c r="B201" s="65"/>
      <c r="C201" s="65"/>
      <c r="D201"/>
      <c r="E201"/>
      <c r="F201"/>
      <c r="G201" s="65"/>
      <c r="H201" s="65"/>
      <c r="I201" s="65"/>
      <c r="J201" s="65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s="3" customFormat="1" x14ac:dyDescent="0.2">
      <c r="A202"/>
      <c r="B202" s="65"/>
      <c r="C202" s="65"/>
      <c r="D202"/>
      <c r="E202"/>
      <c r="F202"/>
      <c r="G202" s="65"/>
      <c r="H202" s="65"/>
      <c r="I202" s="65"/>
      <c r="J202" s="65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s="3" customFormat="1" x14ac:dyDescent="0.2">
      <c r="A203"/>
      <c r="B203" s="65"/>
      <c r="C203" s="65"/>
      <c r="D203"/>
      <c r="E203"/>
      <c r="F203"/>
      <c r="G203" s="65"/>
      <c r="H203" s="65"/>
      <c r="I203" s="65"/>
      <c r="J203" s="65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s="3" customFormat="1" x14ac:dyDescent="0.2">
      <c r="A204"/>
      <c r="B204" s="65"/>
      <c r="C204" s="65"/>
      <c r="D204"/>
      <c r="E204"/>
      <c r="F204"/>
      <c r="G204" s="65"/>
      <c r="H204" s="65"/>
      <c r="I204" s="65"/>
      <c r="J204" s="65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s="3" customFormat="1" x14ac:dyDescent="0.2">
      <c r="A205"/>
      <c r="B205" s="65"/>
      <c r="C205" s="65"/>
      <c r="D205"/>
      <c r="E205"/>
      <c r="F205"/>
      <c r="G205" s="65"/>
      <c r="H205" s="65"/>
      <c r="I205" s="65"/>
      <c r="J205" s="6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s="3" customFormat="1" x14ac:dyDescent="0.2">
      <c r="A206"/>
      <c r="B206" s="65"/>
      <c r="C206" s="65"/>
      <c r="D206"/>
      <c r="E206"/>
      <c r="F206"/>
      <c r="G206" s="65"/>
      <c r="H206" s="65"/>
      <c r="I206" s="65"/>
      <c r="J206" s="65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s="3" customFormat="1" x14ac:dyDescent="0.2">
      <c r="A207"/>
      <c r="B207" s="65"/>
      <c r="C207" s="65"/>
      <c r="D207"/>
      <c r="E207"/>
      <c r="F207"/>
      <c r="G207" s="65"/>
      <c r="H207" s="65"/>
      <c r="I207" s="65"/>
      <c r="J207" s="65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s="3" customFormat="1" x14ac:dyDescent="0.2">
      <c r="A208"/>
      <c r="B208" s="65"/>
      <c r="C208" s="65"/>
      <c r="D208"/>
      <c r="E208"/>
      <c r="F208"/>
      <c r="G208" s="65"/>
      <c r="H208" s="65"/>
      <c r="I208" s="65"/>
      <c r="J208" s="65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s="3" customFormat="1" x14ac:dyDescent="0.2">
      <c r="A209"/>
      <c r="B209" s="65"/>
      <c r="C209" s="65"/>
      <c r="D209"/>
      <c r="E209"/>
      <c r="F209"/>
      <c r="G209" s="65"/>
      <c r="H209" s="65"/>
      <c r="I209" s="65"/>
      <c r="J209" s="65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s="3" customFormat="1" x14ac:dyDescent="0.2">
      <c r="A210"/>
      <c r="B210" s="65"/>
      <c r="C210" s="65"/>
      <c r="D210"/>
      <c r="E210"/>
      <c r="F210"/>
      <c r="G210" s="65"/>
      <c r="H210" s="65"/>
      <c r="I210" s="65"/>
      <c r="J210" s="65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s="3" customFormat="1" x14ac:dyDescent="0.2">
      <c r="A211"/>
      <c r="B211" s="65"/>
      <c r="C211" s="65"/>
      <c r="D211"/>
      <c r="E211"/>
      <c r="F211"/>
      <c r="G211" s="65"/>
      <c r="H211" s="65"/>
      <c r="I211" s="65"/>
      <c r="J211" s="65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s="3" customFormat="1" x14ac:dyDescent="0.2">
      <c r="A212"/>
      <c r="B212" s="65"/>
      <c r="C212" s="65"/>
      <c r="D212"/>
      <c r="E212"/>
      <c r="F212"/>
      <c r="G212" s="65"/>
      <c r="H212" s="65"/>
      <c r="I212" s="65"/>
      <c r="J212" s="65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s="3" customFormat="1" x14ac:dyDescent="0.2">
      <c r="A213"/>
      <c r="B213" s="65"/>
      <c r="C213" s="65"/>
      <c r="D213"/>
      <c r="E213"/>
      <c r="F213"/>
      <c r="G213" s="65"/>
      <c r="H213" s="65"/>
      <c r="I213" s="65"/>
      <c r="J213" s="65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s="3" customFormat="1" x14ac:dyDescent="0.2">
      <c r="A214"/>
      <c r="B214" s="65"/>
      <c r="C214" s="65"/>
      <c r="D214"/>
      <c r="E214"/>
      <c r="F214"/>
      <c r="G214" s="65"/>
      <c r="H214" s="65"/>
      <c r="I214" s="65"/>
      <c r="J214" s="65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s="3" customFormat="1" x14ac:dyDescent="0.2">
      <c r="A215"/>
      <c r="B215" s="65"/>
      <c r="C215" s="65"/>
      <c r="D215"/>
      <c r="E215"/>
      <c r="F215"/>
      <c r="G215" s="65"/>
      <c r="H215" s="65"/>
      <c r="I215" s="65"/>
      <c r="J215" s="6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s="3" customFormat="1" x14ac:dyDescent="0.2">
      <c r="A216"/>
      <c r="B216" s="65"/>
      <c r="C216" s="65"/>
      <c r="D216"/>
      <c r="E216"/>
      <c r="F216"/>
      <c r="G216" s="65"/>
      <c r="H216" s="65"/>
      <c r="I216" s="65"/>
      <c r="J216" s="65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s="3" customFormat="1" x14ac:dyDescent="0.2">
      <c r="A217"/>
      <c r="B217" s="65"/>
      <c r="C217" s="65"/>
      <c r="D217"/>
      <c r="E217"/>
      <c r="F217"/>
      <c r="G217" s="65"/>
      <c r="H217" s="65"/>
      <c r="I217" s="65"/>
      <c r="J217" s="65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s="3" customFormat="1" x14ac:dyDescent="0.2">
      <c r="A218"/>
      <c r="B218" s="65"/>
      <c r="C218" s="65"/>
      <c r="D218"/>
      <c r="E218"/>
      <c r="F218"/>
      <c r="G218" s="65"/>
      <c r="H218" s="65"/>
      <c r="I218" s="65"/>
      <c r="J218" s="65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s="3" customFormat="1" x14ac:dyDescent="0.2">
      <c r="A219"/>
      <c r="B219" s="65"/>
      <c r="C219" s="65"/>
      <c r="D219"/>
      <c r="E219"/>
      <c r="F219"/>
      <c r="G219" s="65"/>
      <c r="H219" s="65"/>
      <c r="I219" s="65"/>
      <c r="J219" s="65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s="3" customFormat="1" x14ac:dyDescent="0.2">
      <c r="A220"/>
      <c r="B220" s="65"/>
      <c r="C220" s="65"/>
      <c r="D220"/>
      <c r="E220"/>
      <c r="F220"/>
      <c r="G220" s="65"/>
      <c r="H220" s="65"/>
      <c r="I220" s="65"/>
      <c r="J220" s="65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s="3" customFormat="1" x14ac:dyDescent="0.2">
      <c r="A221"/>
      <c r="B221" s="65"/>
      <c r="C221" s="65"/>
      <c r="D221"/>
      <c r="E221"/>
      <c r="F221"/>
      <c r="G221" s="65"/>
      <c r="H221" s="65"/>
      <c r="I221" s="65"/>
      <c r="J221" s="65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s="3" customFormat="1" x14ac:dyDescent="0.2">
      <c r="A222"/>
      <c r="B222" s="65"/>
      <c r="C222" s="65"/>
      <c r="D222"/>
      <c r="E222"/>
      <c r="F222"/>
      <c r="G222" s="65"/>
      <c r="H222" s="65"/>
      <c r="I222" s="65"/>
      <c r="J222" s="65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s="3" customFormat="1" x14ac:dyDescent="0.2">
      <c r="A223"/>
      <c r="B223" s="65"/>
      <c r="C223" s="65"/>
      <c r="D223"/>
      <c r="E223"/>
      <c r="F223"/>
      <c r="G223" s="65"/>
      <c r="H223" s="65"/>
      <c r="I223" s="65"/>
      <c r="J223" s="65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s="3" customFormat="1" x14ac:dyDescent="0.2">
      <c r="A224"/>
      <c r="B224" s="65"/>
      <c r="C224" s="65"/>
      <c r="D224"/>
      <c r="E224"/>
      <c r="F224"/>
      <c r="G224" s="65"/>
      <c r="H224" s="65"/>
      <c r="I224" s="65"/>
      <c r="J224" s="65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s="3" customFormat="1" x14ac:dyDescent="0.2">
      <c r="A225"/>
      <c r="B225" s="65"/>
      <c r="C225" s="65"/>
      <c r="D225"/>
      <c r="E225"/>
      <c r="F225"/>
      <c r="G225" s="65"/>
      <c r="H225" s="65"/>
      <c r="I225" s="65"/>
      <c r="J225" s="6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s="3" customFormat="1" x14ac:dyDescent="0.2">
      <c r="A226"/>
      <c r="B226" s="65"/>
      <c r="C226" s="65"/>
      <c r="D226"/>
      <c r="E226"/>
      <c r="F226"/>
      <c r="G226" s="65"/>
      <c r="H226" s="65"/>
      <c r="I226" s="65"/>
      <c r="J226" s="65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s="3" customFormat="1" x14ac:dyDescent="0.2">
      <c r="A227"/>
      <c r="B227" s="65"/>
      <c r="C227" s="65"/>
      <c r="D227"/>
      <c r="E227"/>
      <c r="F227"/>
      <c r="G227" s="65"/>
      <c r="H227" s="65"/>
      <c r="I227" s="65"/>
      <c r="J227" s="65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s="3" customFormat="1" x14ac:dyDescent="0.2">
      <c r="A228"/>
      <c r="B228" s="65"/>
      <c r="C228" s="65"/>
      <c r="D228"/>
      <c r="E228"/>
      <c r="F228"/>
      <c r="G228" s="65"/>
      <c r="H228" s="65"/>
      <c r="I228" s="65"/>
      <c r="J228" s="65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s="3" customFormat="1" x14ac:dyDescent="0.2">
      <c r="A229"/>
      <c r="B229" s="65"/>
      <c r="C229" s="65"/>
      <c r="D229"/>
      <c r="E229"/>
      <c r="F229"/>
      <c r="G229" s="65"/>
      <c r="H229" s="65"/>
      <c r="I229" s="65"/>
      <c r="J229" s="65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s="3" customFormat="1" x14ac:dyDescent="0.2">
      <c r="A230"/>
      <c r="B230" s="65"/>
      <c r="C230" s="65"/>
      <c r="D230"/>
      <c r="E230"/>
      <c r="F230"/>
      <c r="G230" s="65"/>
      <c r="H230" s="65"/>
      <c r="I230" s="65"/>
      <c r="J230" s="65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s="3" customFormat="1" x14ac:dyDescent="0.2">
      <c r="A231"/>
      <c r="B231" s="65"/>
      <c r="C231" s="65"/>
      <c r="D231"/>
      <c r="E231"/>
      <c r="F231"/>
      <c r="G231" s="65"/>
      <c r="H231" s="65"/>
      <c r="I231" s="65"/>
      <c r="J231" s="65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s="3" customFormat="1" x14ac:dyDescent="0.2">
      <c r="A232"/>
      <c r="B232" s="65"/>
      <c r="C232" s="65"/>
      <c r="D232"/>
      <c r="E232"/>
      <c r="F232"/>
      <c r="G232" s="65"/>
      <c r="H232" s="65"/>
      <c r="I232" s="65"/>
      <c r="J232" s="65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s="3" customFormat="1" x14ac:dyDescent="0.2">
      <c r="A233"/>
      <c r="B233" s="65"/>
      <c r="C233" s="65"/>
      <c r="D233"/>
      <c r="E233"/>
      <c r="F233"/>
      <c r="G233" s="65"/>
      <c r="H233" s="65"/>
      <c r="I233" s="65"/>
      <c r="J233" s="65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s="3" customFormat="1" x14ac:dyDescent="0.2">
      <c r="A234"/>
      <c r="B234" s="65"/>
      <c r="C234" s="65"/>
      <c r="D234"/>
      <c r="E234"/>
      <c r="F234"/>
      <c r="G234" s="65"/>
      <c r="H234" s="65"/>
      <c r="I234" s="65"/>
      <c r="J234" s="65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s="3" customFormat="1" x14ac:dyDescent="0.2">
      <c r="A235"/>
      <c r="B235" s="65"/>
      <c r="C235" s="65"/>
      <c r="D235"/>
      <c r="E235"/>
      <c r="F235"/>
      <c r="G235" s="65"/>
      <c r="H235" s="65"/>
      <c r="I235" s="65"/>
      <c r="J235" s="6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s="3" customFormat="1" x14ac:dyDescent="0.2">
      <c r="A236"/>
      <c r="B236" s="65"/>
      <c r="C236" s="65"/>
      <c r="D236"/>
      <c r="E236"/>
      <c r="F236"/>
      <c r="G236" s="65"/>
      <c r="H236" s="65"/>
      <c r="I236" s="65"/>
      <c r="J236" s="65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s="3" customFormat="1" x14ac:dyDescent="0.2">
      <c r="A237"/>
      <c r="B237" s="65"/>
      <c r="C237" s="65"/>
      <c r="D237"/>
      <c r="E237"/>
      <c r="F237"/>
      <c r="G237" s="65"/>
      <c r="H237" s="65"/>
      <c r="I237" s="65"/>
      <c r="J237" s="65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s="3" customFormat="1" x14ac:dyDescent="0.2">
      <c r="A238"/>
      <c r="B238" s="65"/>
      <c r="C238" s="65"/>
      <c r="D238"/>
      <c r="E238"/>
      <c r="F238"/>
      <c r="G238" s="65"/>
      <c r="H238" s="65"/>
      <c r="I238" s="65"/>
      <c r="J238" s="65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s="3" customFormat="1" x14ac:dyDescent="0.2">
      <c r="A239"/>
      <c r="B239" s="65"/>
      <c r="C239" s="65"/>
      <c r="D239"/>
      <c r="E239"/>
      <c r="F239"/>
      <c r="G239" s="65"/>
      <c r="H239" s="65"/>
      <c r="I239" s="65"/>
      <c r="J239" s="65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s="3" customFormat="1" x14ac:dyDescent="0.2">
      <c r="A240"/>
      <c r="B240" s="65"/>
      <c r="C240" s="65"/>
      <c r="D240"/>
      <c r="E240"/>
      <c r="F240"/>
      <c r="G240" s="65"/>
      <c r="H240" s="65"/>
      <c r="I240" s="65"/>
      <c r="J240" s="65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s="3" customFormat="1" x14ac:dyDescent="0.2">
      <c r="A241"/>
      <c r="B241" s="65"/>
      <c r="C241" s="65"/>
      <c r="D241"/>
      <c r="E241"/>
      <c r="F241"/>
      <c r="G241" s="65"/>
      <c r="H241" s="65"/>
      <c r="I241" s="65"/>
      <c r="J241" s="65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s="3" customFormat="1" x14ac:dyDescent="0.2">
      <c r="A242"/>
      <c r="B242" s="65"/>
      <c r="C242" s="65"/>
      <c r="D242"/>
      <c r="E242"/>
      <c r="F242"/>
      <c r="G242" s="65"/>
      <c r="H242" s="65"/>
      <c r="I242" s="65"/>
      <c r="J242" s="65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s="3" customFormat="1" x14ac:dyDescent="0.2">
      <c r="A243"/>
      <c r="B243" s="65"/>
      <c r="C243" s="65"/>
      <c r="D243"/>
      <c r="E243"/>
      <c r="F243"/>
      <c r="G243" s="65"/>
      <c r="H243" s="65"/>
      <c r="I243" s="65"/>
      <c r="J243" s="65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s="3" customFormat="1" x14ac:dyDescent="0.2">
      <c r="A244"/>
      <c r="B244" s="65"/>
      <c r="C244" s="65"/>
      <c r="D244"/>
      <c r="E244"/>
      <c r="F244"/>
      <c r="G244" s="65"/>
      <c r="H244" s="65"/>
      <c r="I244" s="65"/>
      <c r="J244" s="65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s="3" customFormat="1" x14ac:dyDescent="0.2">
      <c r="A245"/>
      <c r="B245" s="65"/>
      <c r="C245" s="65"/>
      <c r="D245"/>
      <c r="E245"/>
      <c r="F245"/>
      <c r="G245" s="65"/>
      <c r="H245" s="65"/>
      <c r="I245" s="65"/>
      <c r="J245" s="6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s="3" customFormat="1" x14ac:dyDescent="0.2">
      <c r="A246"/>
      <c r="B246" s="65"/>
      <c r="C246" s="65"/>
      <c r="D246"/>
      <c r="E246"/>
      <c r="F246"/>
      <c r="G246" s="65"/>
      <c r="H246" s="65"/>
      <c r="I246" s="65"/>
      <c r="J246" s="65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s="3" customFormat="1" x14ac:dyDescent="0.2">
      <c r="A247"/>
      <c r="B247" s="65"/>
      <c r="C247" s="65"/>
      <c r="D247"/>
      <c r="E247"/>
      <c r="F247"/>
      <c r="G247" s="65"/>
      <c r="H247" s="65"/>
      <c r="I247" s="65"/>
      <c r="J247" s="65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s="3" customFormat="1" x14ac:dyDescent="0.2">
      <c r="A248"/>
      <c r="B248" s="65"/>
      <c r="C248" s="65"/>
      <c r="D248"/>
      <c r="E248"/>
      <c r="F248"/>
      <c r="G248" s="65"/>
      <c r="H248" s="65"/>
      <c r="I248" s="65"/>
      <c r="J248" s="65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s="3" customFormat="1" x14ac:dyDescent="0.2">
      <c r="A249"/>
      <c r="B249" s="65"/>
      <c r="C249" s="65"/>
      <c r="D249"/>
      <c r="E249"/>
      <c r="F249"/>
      <c r="G249" s="65"/>
      <c r="H249" s="65"/>
      <c r="I249" s="65"/>
      <c r="J249" s="65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s="3" customFormat="1" x14ac:dyDescent="0.2">
      <c r="A250"/>
      <c r="B250" s="65"/>
      <c r="C250" s="65"/>
      <c r="D250"/>
      <c r="E250"/>
      <c r="F250"/>
      <c r="G250" s="65"/>
      <c r="H250" s="65"/>
      <c r="I250" s="65"/>
      <c r="J250" s="65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s="3" customFormat="1" x14ac:dyDescent="0.2">
      <c r="A251"/>
      <c r="B251" s="65"/>
      <c r="C251" s="65"/>
      <c r="D251"/>
      <c r="E251"/>
      <c r="F251"/>
      <c r="G251" s="65"/>
      <c r="H251" s="65"/>
      <c r="I251" s="65"/>
      <c r="J251" s="65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s="3" customFormat="1" x14ac:dyDescent="0.2">
      <c r="A252"/>
      <c r="B252" s="65"/>
      <c r="C252" s="65"/>
      <c r="D252"/>
      <c r="E252"/>
      <c r="F252"/>
      <c r="G252" s="65"/>
      <c r="H252" s="65"/>
      <c r="I252" s="65"/>
      <c r="J252" s="65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s="3" customFormat="1" x14ac:dyDescent="0.2">
      <c r="A253"/>
      <c r="B253" s="65"/>
      <c r="C253" s="65"/>
      <c r="D253"/>
      <c r="E253"/>
      <c r="F253"/>
      <c r="G253" s="65"/>
      <c r="H253" s="65"/>
      <c r="I253" s="65"/>
      <c r="J253" s="65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s="3" customFormat="1" x14ac:dyDescent="0.2">
      <c r="A254"/>
      <c r="B254" s="65"/>
      <c r="C254" s="65"/>
      <c r="D254"/>
      <c r="E254"/>
      <c r="F254"/>
      <c r="G254" s="65"/>
      <c r="H254" s="65"/>
      <c r="I254" s="65"/>
      <c r="J254" s="65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s="3" customFormat="1" x14ac:dyDescent="0.2">
      <c r="A255"/>
      <c r="B255" s="65"/>
      <c r="C255" s="65"/>
      <c r="D255"/>
      <c r="E255"/>
      <c r="F255"/>
      <c r="G255" s="65"/>
      <c r="H255" s="65"/>
      <c r="I255" s="65"/>
      <c r="J255" s="6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s="3" customFormat="1" x14ac:dyDescent="0.2">
      <c r="A256"/>
      <c r="B256" s="65"/>
      <c r="C256" s="65"/>
      <c r="D256"/>
      <c r="E256"/>
      <c r="F256"/>
      <c r="G256" s="65"/>
      <c r="H256" s="65"/>
      <c r="I256" s="65"/>
      <c r="J256" s="65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s="3" customFormat="1" x14ac:dyDescent="0.2">
      <c r="A257"/>
      <c r="B257" s="65"/>
      <c r="C257" s="65"/>
      <c r="D257"/>
      <c r="E257"/>
      <c r="F257"/>
      <c r="G257" s="65"/>
      <c r="H257" s="65"/>
      <c r="I257" s="65"/>
      <c r="J257" s="65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s="3" customFormat="1" x14ac:dyDescent="0.2">
      <c r="A258"/>
      <c r="B258" s="65"/>
      <c r="C258" s="65"/>
      <c r="D258"/>
      <c r="E258"/>
      <c r="F258"/>
      <c r="G258" s="65"/>
      <c r="H258" s="65"/>
      <c r="I258" s="65"/>
      <c r="J258" s="65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s="3" customFormat="1" x14ac:dyDescent="0.2">
      <c r="A259"/>
      <c r="B259" s="65"/>
      <c r="C259" s="65"/>
      <c r="D259"/>
      <c r="E259"/>
      <c r="F259"/>
      <c r="G259" s="65"/>
      <c r="H259" s="65"/>
      <c r="I259" s="65"/>
      <c r="J259" s="65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s="3" customFormat="1" x14ac:dyDescent="0.2">
      <c r="A260"/>
      <c r="B260" s="65"/>
      <c r="C260" s="65"/>
      <c r="D260"/>
      <c r="E260"/>
      <c r="F260"/>
      <c r="G260" s="65"/>
      <c r="H260" s="65"/>
      <c r="I260" s="65"/>
      <c r="J260" s="65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s="3" customFormat="1" x14ac:dyDescent="0.2">
      <c r="A261"/>
      <c r="B261" s="65"/>
      <c r="C261" s="65"/>
      <c r="D261"/>
      <c r="E261"/>
      <c r="F261"/>
      <c r="G261" s="65"/>
      <c r="H261" s="65"/>
      <c r="I261" s="65"/>
      <c r="J261" s="65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s="3" customFormat="1" x14ac:dyDescent="0.2">
      <c r="A262"/>
      <c r="B262" s="65"/>
      <c r="C262" s="65"/>
      <c r="D262"/>
      <c r="E262"/>
      <c r="F262"/>
      <c r="G262" s="65"/>
      <c r="H262" s="65"/>
      <c r="I262" s="65"/>
      <c r="J262" s="65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s="3" customFormat="1" x14ac:dyDescent="0.2">
      <c r="A263"/>
      <c r="B263" s="65"/>
      <c r="C263" s="65"/>
      <c r="D263"/>
      <c r="E263"/>
      <c r="F263"/>
      <c r="G263" s="65"/>
      <c r="H263" s="65"/>
      <c r="I263" s="65"/>
      <c r="J263" s="65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s="3" customFormat="1" x14ac:dyDescent="0.2">
      <c r="A264"/>
      <c r="B264" s="65"/>
      <c r="C264" s="65"/>
      <c r="D264"/>
      <c r="E264"/>
      <c r="F264"/>
      <c r="G264" s="65"/>
      <c r="H264" s="65"/>
      <c r="I264" s="65"/>
      <c r="J264" s="65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s="3" customFormat="1" x14ac:dyDescent="0.2">
      <c r="A265"/>
      <c r="B265" s="65"/>
      <c r="C265" s="65"/>
      <c r="D265"/>
      <c r="E265"/>
      <c r="F265"/>
      <c r="G265" s="65"/>
      <c r="H265" s="65"/>
      <c r="I265" s="65"/>
      <c r="J265" s="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s="3" customFormat="1" x14ac:dyDescent="0.2">
      <c r="A266"/>
      <c r="B266" s="65"/>
      <c r="C266" s="65"/>
      <c r="D266"/>
      <c r="E266"/>
      <c r="F266"/>
      <c r="G266" s="65"/>
      <c r="H266" s="65"/>
      <c r="I266" s="65"/>
      <c r="J266" s="65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s="3" customFormat="1" x14ac:dyDescent="0.2">
      <c r="A267"/>
      <c r="B267" s="65"/>
      <c r="C267" s="65"/>
      <c r="D267"/>
      <c r="E267"/>
      <c r="F267"/>
      <c r="G267" s="65"/>
      <c r="H267" s="65"/>
      <c r="I267" s="65"/>
      <c r="J267" s="65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s="3" customFormat="1" x14ac:dyDescent="0.2">
      <c r="A268"/>
      <c r="B268" s="65"/>
      <c r="C268" s="65"/>
      <c r="D268"/>
      <c r="E268"/>
      <c r="F268"/>
      <c r="G268" s="65"/>
      <c r="H268" s="65"/>
      <c r="I268" s="65"/>
      <c r="J268" s="65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s="3" customFormat="1" x14ac:dyDescent="0.2">
      <c r="A269"/>
      <c r="B269" s="65"/>
      <c r="C269" s="65"/>
      <c r="D269"/>
      <c r="E269"/>
      <c r="F269"/>
      <c r="G269" s="65"/>
      <c r="H269" s="65"/>
      <c r="I269" s="65"/>
      <c r="J269" s="65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s="3" customFormat="1" x14ac:dyDescent="0.2">
      <c r="A270"/>
      <c r="B270" s="65"/>
      <c r="C270" s="65"/>
      <c r="D270"/>
      <c r="E270"/>
      <c r="F270"/>
      <c r="G270" s="65"/>
      <c r="H270" s="65"/>
      <c r="I270" s="65"/>
      <c r="J270" s="65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s="3" customFormat="1" x14ac:dyDescent="0.2">
      <c r="A271"/>
      <c r="B271" s="65"/>
      <c r="C271" s="65"/>
      <c r="D271"/>
      <c r="E271"/>
      <c r="F271"/>
      <c r="G271" s="65"/>
      <c r="H271" s="65"/>
      <c r="I271" s="65"/>
      <c r="J271" s="65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s="3" customFormat="1" x14ac:dyDescent="0.2">
      <c r="A272"/>
      <c r="B272" s="65"/>
      <c r="C272" s="65"/>
      <c r="D272"/>
      <c r="E272"/>
      <c r="F272"/>
      <c r="G272" s="65"/>
      <c r="H272" s="65"/>
      <c r="I272" s="65"/>
      <c r="J272" s="65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s="3" customFormat="1" x14ac:dyDescent="0.2">
      <c r="A273"/>
      <c r="B273" s="65"/>
      <c r="C273" s="65"/>
      <c r="D273"/>
      <c r="E273"/>
      <c r="F273"/>
      <c r="G273" s="65"/>
      <c r="H273" s="65"/>
      <c r="I273" s="65"/>
      <c r="J273" s="65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s="3" customFormat="1" x14ac:dyDescent="0.2">
      <c r="A274"/>
      <c r="B274" s="65"/>
      <c r="C274" s="65"/>
      <c r="D274"/>
      <c r="E274"/>
      <c r="F274"/>
      <c r="G274" s="65"/>
      <c r="H274" s="65"/>
      <c r="I274" s="65"/>
      <c r="J274" s="65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s="3" customFormat="1" x14ac:dyDescent="0.2">
      <c r="A275"/>
      <c r="B275" s="65"/>
      <c r="C275" s="65"/>
      <c r="D275"/>
      <c r="E275"/>
      <c r="F275"/>
      <c r="G275" s="65"/>
      <c r="H275" s="65"/>
      <c r="I275" s="65"/>
      <c r="J275" s="6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s="3" customFormat="1" x14ac:dyDescent="0.2">
      <c r="A276"/>
      <c r="B276" s="65"/>
      <c r="C276" s="65"/>
      <c r="D276"/>
      <c r="E276"/>
      <c r="F276"/>
      <c r="G276" s="65"/>
      <c r="H276" s="65"/>
      <c r="I276" s="65"/>
      <c r="J276" s="65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s="3" customFormat="1" x14ac:dyDescent="0.2">
      <c r="A277"/>
      <c r="B277" s="65"/>
      <c r="C277" s="65"/>
      <c r="D277"/>
      <c r="E277"/>
      <c r="F277"/>
      <c r="G277" s="65"/>
      <c r="H277" s="65"/>
      <c r="I277" s="65"/>
      <c r="J277" s="65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s="3" customFormat="1" x14ac:dyDescent="0.2">
      <c r="A278"/>
      <c r="B278" s="65"/>
      <c r="C278" s="65"/>
      <c r="D278"/>
      <c r="E278"/>
      <c r="F278"/>
      <c r="G278" s="65"/>
      <c r="H278" s="65"/>
      <c r="I278" s="65"/>
      <c r="J278" s="65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s="3" customFormat="1" x14ac:dyDescent="0.2">
      <c r="A279"/>
      <c r="B279" s="65"/>
      <c r="C279" s="65"/>
      <c r="D279"/>
      <c r="E279"/>
      <c r="F279"/>
      <c r="G279" s="65"/>
      <c r="H279" s="65"/>
      <c r="I279" s="65"/>
      <c r="J279" s="65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s="3" customFormat="1" x14ac:dyDescent="0.2">
      <c r="A280"/>
      <c r="B280" s="65"/>
      <c r="C280" s="65"/>
      <c r="D280"/>
      <c r="E280"/>
      <c r="F280"/>
      <c r="G280" s="65"/>
      <c r="H280" s="65"/>
      <c r="I280" s="65"/>
      <c r="J280" s="65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s="3" customFormat="1" x14ac:dyDescent="0.2">
      <c r="A281"/>
      <c r="B281" s="65"/>
      <c r="C281" s="65"/>
      <c r="D281"/>
      <c r="E281"/>
      <c r="F281"/>
      <c r="G281" s="65"/>
      <c r="H281" s="65"/>
      <c r="I281" s="65"/>
      <c r="J281" s="65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s="3" customFormat="1" x14ac:dyDescent="0.2">
      <c r="A282"/>
      <c r="B282" s="65"/>
      <c r="C282" s="65"/>
      <c r="D282"/>
      <c r="E282"/>
      <c r="F282"/>
      <c r="G282" s="65"/>
      <c r="H282" s="65"/>
      <c r="I282" s="65"/>
      <c r="J282" s="65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s="3" customFormat="1" x14ac:dyDescent="0.2">
      <c r="A283"/>
      <c r="B283" s="65"/>
      <c r="C283" s="65"/>
      <c r="D283"/>
      <c r="E283"/>
      <c r="F283"/>
      <c r="G283" s="65"/>
      <c r="H283" s="65"/>
      <c r="I283" s="65"/>
      <c r="J283" s="65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s="3" customFormat="1" x14ac:dyDescent="0.2">
      <c r="A284"/>
      <c r="B284" s="65"/>
      <c r="C284" s="65"/>
      <c r="D284"/>
      <c r="E284"/>
      <c r="F284"/>
      <c r="G284" s="65"/>
      <c r="H284" s="65"/>
      <c r="I284" s="65"/>
      <c r="J284" s="65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s="3" customFormat="1" x14ac:dyDescent="0.2">
      <c r="A285"/>
      <c r="B285" s="65"/>
      <c r="C285" s="65"/>
      <c r="D285"/>
      <c r="E285"/>
      <c r="F285"/>
      <c r="G285" s="65"/>
      <c r="H285" s="65"/>
      <c r="I285" s="65"/>
      <c r="J285" s="6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s="3" customFormat="1" x14ac:dyDescent="0.2">
      <c r="A286"/>
      <c r="B286" s="65"/>
      <c r="C286" s="65"/>
      <c r="D286"/>
      <c r="E286"/>
      <c r="F286"/>
      <c r="G286" s="65"/>
      <c r="H286" s="65"/>
      <c r="I286" s="65"/>
      <c r="J286" s="65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s="3" customFormat="1" x14ac:dyDescent="0.2">
      <c r="A287"/>
      <c r="B287" s="65"/>
      <c r="C287" s="65"/>
      <c r="D287"/>
      <c r="E287"/>
      <c r="F287"/>
      <c r="G287" s="65"/>
      <c r="H287" s="65"/>
      <c r="I287" s="65"/>
      <c r="J287" s="65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s="3" customFormat="1" x14ac:dyDescent="0.2">
      <c r="A288"/>
      <c r="B288" s="65"/>
      <c r="C288" s="65"/>
      <c r="D288"/>
      <c r="E288"/>
      <c r="F288"/>
      <c r="G288" s="65"/>
      <c r="H288" s="65"/>
      <c r="I288" s="65"/>
      <c r="J288" s="65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s="3" customFormat="1" x14ac:dyDescent="0.2">
      <c r="A289"/>
      <c r="B289" s="65"/>
      <c r="C289" s="65"/>
      <c r="D289"/>
      <c r="E289"/>
      <c r="F289"/>
      <c r="G289" s="65"/>
      <c r="H289" s="65"/>
      <c r="I289" s="65"/>
      <c r="J289" s="65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s="3" customFormat="1" x14ac:dyDescent="0.2">
      <c r="A290"/>
      <c r="B290" s="65"/>
      <c r="C290" s="65"/>
      <c r="D290"/>
      <c r="E290"/>
      <c r="F290"/>
      <c r="G290" s="65"/>
      <c r="H290" s="65"/>
      <c r="I290" s="65"/>
      <c r="J290" s="65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s="3" customFormat="1" x14ac:dyDescent="0.2">
      <c r="A291"/>
      <c r="B291" s="65"/>
      <c r="C291" s="65"/>
      <c r="D291"/>
      <c r="E291"/>
      <c r="F291"/>
      <c r="G291" s="65"/>
      <c r="H291" s="65"/>
      <c r="I291" s="65"/>
      <c r="J291" s="65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s="3" customFormat="1" x14ac:dyDescent="0.2">
      <c r="A292"/>
      <c r="B292" s="65"/>
      <c r="C292" s="65"/>
      <c r="D292"/>
      <c r="E292"/>
      <c r="F292"/>
      <c r="G292" s="65"/>
      <c r="H292" s="65"/>
      <c r="I292" s="65"/>
      <c r="J292" s="65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s="3" customFormat="1" x14ac:dyDescent="0.2">
      <c r="A293"/>
      <c r="B293" s="65"/>
      <c r="C293" s="65"/>
      <c r="D293"/>
      <c r="E293"/>
      <c r="F293"/>
      <c r="G293" s="65"/>
      <c r="H293" s="65"/>
      <c r="I293" s="65"/>
      <c r="J293" s="65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s="3" customFormat="1" x14ac:dyDescent="0.2">
      <c r="A294"/>
      <c r="B294" s="65"/>
      <c r="C294" s="65"/>
      <c r="D294"/>
      <c r="E294"/>
      <c r="F294"/>
      <c r="G294" s="65"/>
      <c r="H294" s="65"/>
      <c r="I294" s="65"/>
      <c r="J294" s="65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s="3" customFormat="1" x14ac:dyDescent="0.2">
      <c r="A295"/>
      <c r="B295" s="65"/>
      <c r="C295" s="65"/>
      <c r="D295"/>
      <c r="E295"/>
      <c r="F295"/>
      <c r="G295" s="65"/>
      <c r="H295" s="65"/>
      <c r="I295" s="65"/>
      <c r="J295" s="6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s="3" customFormat="1" x14ac:dyDescent="0.2">
      <c r="A296"/>
      <c r="B296" s="65"/>
      <c r="C296" s="65"/>
      <c r="D296"/>
      <c r="E296"/>
      <c r="F296"/>
      <c r="G296" s="65"/>
      <c r="H296" s="65"/>
      <c r="I296" s="65"/>
      <c r="J296" s="65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s="3" customFormat="1" x14ac:dyDescent="0.2">
      <c r="A297"/>
      <c r="B297" s="65"/>
      <c r="C297" s="65"/>
      <c r="D297"/>
      <c r="E297"/>
      <c r="F297"/>
      <c r="G297" s="65"/>
      <c r="H297" s="65"/>
      <c r="I297" s="65"/>
      <c r="J297" s="65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s="3" customFormat="1" x14ac:dyDescent="0.2">
      <c r="A298"/>
      <c r="B298" s="65"/>
      <c r="C298" s="65"/>
      <c r="D298"/>
      <c r="E298"/>
      <c r="F298"/>
      <c r="G298" s="65"/>
      <c r="H298" s="65"/>
      <c r="I298" s="65"/>
      <c r="J298" s="65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s="3" customFormat="1" x14ac:dyDescent="0.2">
      <c r="A299"/>
      <c r="B299" s="65"/>
      <c r="C299" s="65"/>
      <c r="D299"/>
      <c r="E299"/>
      <c r="F299"/>
      <c r="G299" s="65"/>
      <c r="H299" s="65"/>
      <c r="I299" s="65"/>
      <c r="J299" s="65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s="3" customFormat="1" x14ac:dyDescent="0.2">
      <c r="A300"/>
      <c r="B300" s="65"/>
      <c r="C300" s="65"/>
      <c r="D300"/>
      <c r="E300"/>
      <c r="F300"/>
      <c r="G300" s="65"/>
      <c r="H300" s="65"/>
      <c r="I300" s="65"/>
      <c r="J300" s="65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s="3" customFormat="1" x14ac:dyDescent="0.2">
      <c r="A301"/>
      <c r="B301" s="65"/>
      <c r="C301" s="65"/>
      <c r="D301"/>
      <c r="E301"/>
      <c r="F301"/>
      <c r="G301" s="65"/>
      <c r="H301" s="65"/>
      <c r="I301" s="65"/>
      <c r="J301" s="65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s="3" customFormat="1" x14ac:dyDescent="0.2">
      <c r="A302"/>
      <c r="B302" s="65"/>
      <c r="C302" s="65"/>
      <c r="D302"/>
      <c r="E302"/>
      <c r="F302"/>
      <c r="G302" s="65"/>
      <c r="H302" s="65"/>
      <c r="I302" s="65"/>
      <c r="J302" s="65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s="3" customFormat="1" x14ac:dyDescent="0.2">
      <c r="A303"/>
      <c r="B303" s="65"/>
      <c r="C303" s="65"/>
      <c r="D303"/>
      <c r="E303"/>
      <c r="F303"/>
      <c r="G303" s="65"/>
      <c r="H303" s="65"/>
      <c r="I303" s="65"/>
      <c r="J303" s="65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s="3" customFormat="1" x14ac:dyDescent="0.2">
      <c r="A304"/>
      <c r="B304" s="65"/>
      <c r="C304" s="65"/>
      <c r="D304"/>
      <c r="E304"/>
      <c r="F304"/>
      <c r="G304" s="65"/>
      <c r="H304" s="65"/>
      <c r="I304" s="65"/>
      <c r="J304" s="65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s="3" customFormat="1" x14ac:dyDescent="0.2">
      <c r="A305"/>
      <c r="B305" s="65"/>
      <c r="C305" s="65"/>
      <c r="D305"/>
      <c r="E305"/>
      <c r="F305"/>
      <c r="G305" s="65"/>
      <c r="H305" s="65"/>
      <c r="I305" s="65"/>
      <c r="J305" s="6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s="3" customFormat="1" x14ac:dyDescent="0.2">
      <c r="A306"/>
      <c r="B306" s="65"/>
      <c r="C306" s="65"/>
      <c r="D306"/>
      <c r="E306"/>
      <c r="F306"/>
      <c r="G306" s="65"/>
      <c r="H306" s="65"/>
      <c r="I306" s="65"/>
      <c r="J306" s="65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s="3" customFormat="1" x14ac:dyDescent="0.2">
      <c r="A307"/>
      <c r="B307" s="65"/>
      <c r="C307" s="65"/>
      <c r="D307"/>
      <c r="E307"/>
      <c r="F307"/>
      <c r="G307" s="65"/>
      <c r="H307" s="65"/>
      <c r="I307" s="65"/>
      <c r="J307" s="65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s="3" customFormat="1" x14ac:dyDescent="0.2">
      <c r="A308"/>
      <c r="B308" s="65"/>
      <c r="C308" s="65"/>
      <c r="D308"/>
      <c r="E308"/>
      <c r="F308"/>
      <c r="G308" s="65"/>
      <c r="H308" s="65"/>
      <c r="I308" s="65"/>
      <c r="J308" s="65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s="3" customFormat="1" x14ac:dyDescent="0.2">
      <c r="A309"/>
      <c r="B309" s="65"/>
      <c r="C309" s="65"/>
      <c r="D309"/>
      <c r="E309"/>
      <c r="F309"/>
      <c r="G309" s="65"/>
      <c r="H309" s="65"/>
      <c r="I309" s="65"/>
      <c r="J309" s="65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s="3" customFormat="1" x14ac:dyDescent="0.2">
      <c r="A310"/>
      <c r="B310" s="65"/>
      <c r="C310" s="65"/>
      <c r="D310"/>
      <c r="E310"/>
      <c r="F310"/>
      <c r="G310" s="65"/>
      <c r="H310" s="65"/>
      <c r="I310" s="65"/>
      <c r="J310" s="65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s="3" customFormat="1" x14ac:dyDescent="0.2">
      <c r="A311"/>
      <c r="B311" s="65"/>
      <c r="C311" s="65"/>
      <c r="D311"/>
      <c r="E311"/>
      <c r="F311"/>
      <c r="G311" s="65"/>
      <c r="H311" s="65"/>
      <c r="I311" s="65"/>
      <c r="J311" s="65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s="3" customFormat="1" x14ac:dyDescent="0.2">
      <c r="A312"/>
      <c r="B312" s="65"/>
      <c r="C312" s="65"/>
      <c r="D312"/>
      <c r="E312"/>
      <c r="F312"/>
      <c r="G312" s="65"/>
      <c r="H312" s="65"/>
      <c r="I312" s="65"/>
      <c r="J312" s="65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s="3" customFormat="1" x14ac:dyDescent="0.2">
      <c r="A313"/>
      <c r="B313" s="65"/>
      <c r="C313" s="65"/>
      <c r="D313"/>
      <c r="E313"/>
      <c r="F313"/>
      <c r="G313" s="65"/>
      <c r="H313" s="65"/>
      <c r="I313" s="65"/>
      <c r="J313" s="65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s="3" customFormat="1" x14ac:dyDescent="0.2">
      <c r="A314"/>
      <c r="B314" s="65"/>
      <c r="C314" s="65"/>
      <c r="D314"/>
      <c r="E314"/>
      <c r="F314"/>
      <c r="G314" s="65"/>
      <c r="H314" s="65"/>
      <c r="I314" s="65"/>
      <c r="J314" s="65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s="3" customFormat="1" x14ac:dyDescent="0.2">
      <c r="A315"/>
      <c r="B315" s="65"/>
      <c r="C315" s="65"/>
      <c r="D315"/>
      <c r="E315"/>
      <c r="F315"/>
      <c r="G315" s="65"/>
      <c r="H315" s="65"/>
      <c r="I315" s="65"/>
      <c r="J315" s="6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s="3" customFormat="1" x14ac:dyDescent="0.2">
      <c r="A316"/>
      <c r="B316" s="65"/>
      <c r="C316" s="65"/>
      <c r="D316"/>
      <c r="E316"/>
      <c r="F316"/>
      <c r="G316" s="65"/>
      <c r="H316" s="65"/>
      <c r="I316" s="65"/>
      <c r="J316" s="65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s="3" customFormat="1" x14ac:dyDescent="0.2">
      <c r="A317"/>
      <c r="B317" s="65"/>
      <c r="C317" s="65"/>
      <c r="D317"/>
      <c r="E317"/>
      <c r="F317"/>
      <c r="G317" s="65"/>
      <c r="H317" s="65"/>
      <c r="I317" s="65"/>
      <c r="J317" s="65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s="3" customFormat="1" x14ac:dyDescent="0.2">
      <c r="A318"/>
      <c r="B318" s="65"/>
      <c r="C318" s="65"/>
      <c r="D318"/>
      <c r="E318"/>
      <c r="F318"/>
      <c r="G318" s="65"/>
      <c r="H318" s="65"/>
      <c r="I318" s="65"/>
      <c r="J318" s="65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s="3" customFormat="1" x14ac:dyDescent="0.2">
      <c r="A319"/>
      <c r="B319" s="65"/>
      <c r="C319" s="65"/>
      <c r="D319"/>
      <c r="E319"/>
      <c r="F319"/>
      <c r="G319" s="65"/>
      <c r="H319" s="65"/>
      <c r="I319" s="65"/>
      <c r="J319" s="65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s="3" customFormat="1" x14ac:dyDescent="0.2">
      <c r="A320"/>
      <c r="B320" s="65"/>
      <c r="C320" s="65"/>
      <c r="D320"/>
      <c r="E320"/>
      <c r="F320"/>
      <c r="G320" s="65"/>
      <c r="H320" s="65"/>
      <c r="I320" s="65"/>
      <c r="J320" s="65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s="3" customFormat="1" x14ac:dyDescent="0.2">
      <c r="A321"/>
      <c r="B321" s="65"/>
      <c r="C321" s="65"/>
      <c r="D321"/>
      <c r="E321"/>
      <c r="F321"/>
      <c r="G321" s="65"/>
      <c r="H321" s="65"/>
      <c r="I321" s="65"/>
      <c r="J321" s="65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s="3" customFormat="1" x14ac:dyDescent="0.2">
      <c r="A322"/>
      <c r="B322" s="65"/>
      <c r="C322" s="65"/>
      <c r="D322"/>
      <c r="E322"/>
      <c r="F322"/>
      <c r="G322" s="65"/>
      <c r="H322" s="65"/>
      <c r="I322" s="65"/>
      <c r="J322" s="65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s="3" customFormat="1" x14ac:dyDescent="0.2">
      <c r="A323"/>
      <c r="B323" s="65"/>
      <c r="C323" s="65"/>
      <c r="D323"/>
      <c r="E323"/>
      <c r="F323"/>
      <c r="G323" s="65"/>
      <c r="H323" s="65"/>
      <c r="I323" s="65"/>
      <c r="J323" s="65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s="3" customFormat="1" x14ac:dyDescent="0.2">
      <c r="A324"/>
      <c r="B324" s="65"/>
      <c r="C324" s="65"/>
      <c r="D324"/>
      <c r="E324"/>
      <c r="F324"/>
      <c r="G324" s="65"/>
      <c r="H324" s="65"/>
      <c r="I324" s="65"/>
      <c r="J324" s="65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s="3" customFormat="1" x14ac:dyDescent="0.2">
      <c r="A325"/>
      <c r="B325" s="65"/>
      <c r="C325" s="65"/>
      <c r="D325"/>
      <c r="E325"/>
      <c r="F325"/>
      <c r="G325" s="65"/>
      <c r="H325" s="65"/>
      <c r="I325" s="65"/>
      <c r="J325" s="6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s="3" customFormat="1" x14ac:dyDescent="0.2">
      <c r="A326"/>
      <c r="B326" s="65"/>
      <c r="C326" s="65"/>
      <c r="D326"/>
      <c r="E326"/>
      <c r="F326"/>
      <c r="G326" s="65"/>
      <c r="H326" s="65"/>
      <c r="I326" s="65"/>
      <c r="J326" s="65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s="3" customFormat="1" x14ac:dyDescent="0.2">
      <c r="A327"/>
      <c r="B327" s="65"/>
      <c r="C327" s="65"/>
      <c r="D327"/>
      <c r="E327"/>
      <c r="F327"/>
      <c r="G327" s="65"/>
      <c r="H327" s="65"/>
      <c r="I327" s="65"/>
      <c r="J327" s="65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s="3" customFormat="1" x14ac:dyDescent="0.2">
      <c r="A328"/>
      <c r="B328" s="65"/>
      <c r="C328" s="65"/>
      <c r="D328"/>
      <c r="E328"/>
      <c r="F328"/>
      <c r="G328" s="65"/>
      <c r="H328" s="65"/>
      <c r="I328" s="65"/>
      <c r="J328" s="65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s="3" customFormat="1" x14ac:dyDescent="0.2">
      <c r="A329"/>
      <c r="B329" s="65"/>
      <c r="C329" s="65"/>
      <c r="D329"/>
      <c r="E329"/>
      <c r="F329"/>
      <c r="G329" s="65"/>
      <c r="H329" s="65"/>
      <c r="I329" s="65"/>
      <c r="J329" s="65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s="3" customFormat="1" x14ac:dyDescent="0.2">
      <c r="A330"/>
      <c r="B330" s="65"/>
      <c r="C330" s="65"/>
      <c r="D330"/>
      <c r="E330"/>
      <c r="F330"/>
      <c r="G330" s="65"/>
      <c r="H330" s="65"/>
      <c r="I330" s="65"/>
      <c r="J330" s="65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s="3" customFormat="1" x14ac:dyDescent="0.2">
      <c r="A331"/>
      <c r="B331" s="65"/>
      <c r="C331" s="65"/>
      <c r="D331"/>
      <c r="E331"/>
      <c r="F331"/>
      <c r="G331" s="65"/>
      <c r="H331" s="65"/>
      <c r="I331" s="65"/>
      <c r="J331" s="65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s="3" customFormat="1" x14ac:dyDescent="0.2">
      <c r="A332"/>
      <c r="B332" s="65"/>
      <c r="C332" s="65"/>
      <c r="D332"/>
      <c r="E332"/>
      <c r="F332"/>
      <c r="G332" s="65"/>
      <c r="H332" s="65"/>
      <c r="I332" s="65"/>
      <c r="J332" s="65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s="3" customFormat="1" x14ac:dyDescent="0.2">
      <c r="A333"/>
      <c r="B333" s="65"/>
      <c r="C333" s="65"/>
      <c r="D333"/>
      <c r="E333"/>
      <c r="F333"/>
      <c r="G333" s="65"/>
      <c r="H333" s="65"/>
      <c r="I333" s="65"/>
      <c r="J333" s="65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s="3" customFormat="1" x14ac:dyDescent="0.2">
      <c r="A334"/>
      <c r="B334" s="65"/>
      <c r="C334" s="65"/>
      <c r="D334"/>
      <c r="E334"/>
      <c r="F334"/>
      <c r="G334" s="65"/>
      <c r="H334" s="65"/>
      <c r="I334" s="65"/>
      <c r="J334" s="65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s="3" customFormat="1" x14ac:dyDescent="0.2">
      <c r="A335"/>
      <c r="B335" s="65"/>
      <c r="C335" s="65"/>
      <c r="D335"/>
      <c r="E335"/>
      <c r="F335"/>
      <c r="G335" s="65"/>
      <c r="H335" s="65"/>
      <c r="I335" s="65"/>
      <c r="J335" s="6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s="3" customFormat="1" x14ac:dyDescent="0.2">
      <c r="A336"/>
      <c r="B336" s="65"/>
      <c r="C336" s="65"/>
      <c r="D336"/>
      <c r="E336"/>
      <c r="F336"/>
      <c r="G336" s="65"/>
      <c r="H336" s="65"/>
      <c r="I336" s="65"/>
      <c r="J336" s="65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s="3" customFormat="1" x14ac:dyDescent="0.2">
      <c r="A337"/>
      <c r="B337" s="65"/>
      <c r="C337" s="65"/>
      <c r="D337"/>
      <c r="E337"/>
      <c r="F337"/>
      <c r="G337" s="65"/>
      <c r="H337" s="65"/>
      <c r="I337" s="65"/>
      <c r="J337" s="65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s="3" customFormat="1" x14ac:dyDescent="0.2">
      <c r="A338"/>
      <c r="B338" s="65"/>
      <c r="C338" s="65"/>
      <c r="D338"/>
      <c r="E338"/>
      <c r="F338"/>
      <c r="G338" s="65"/>
      <c r="H338" s="65"/>
      <c r="I338" s="65"/>
      <c r="J338" s="65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s="3" customFormat="1" x14ac:dyDescent="0.2">
      <c r="A339"/>
      <c r="B339" s="65"/>
      <c r="C339" s="65"/>
      <c r="D339"/>
      <c r="E339"/>
      <c r="F339"/>
      <c r="G339" s="65"/>
      <c r="H339" s="65"/>
      <c r="I339" s="65"/>
      <c r="J339" s="65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s="3" customFormat="1" x14ac:dyDescent="0.2">
      <c r="A340"/>
      <c r="B340" s="65"/>
      <c r="C340" s="65"/>
      <c r="D340"/>
      <c r="E340"/>
      <c r="F340"/>
      <c r="G340" s="65"/>
      <c r="H340" s="65"/>
      <c r="I340" s="65"/>
      <c r="J340" s="65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s="3" customFormat="1" x14ac:dyDescent="0.2">
      <c r="A341"/>
      <c r="B341" s="65"/>
      <c r="C341" s="65"/>
      <c r="D341"/>
      <c r="E341"/>
      <c r="F341"/>
      <c r="G341" s="65"/>
      <c r="H341" s="65"/>
      <c r="I341" s="65"/>
      <c r="J341" s="65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s="3" customFormat="1" x14ac:dyDescent="0.2">
      <c r="A342"/>
      <c r="B342" s="65"/>
      <c r="C342" s="65"/>
      <c r="D342"/>
      <c r="E342"/>
      <c r="F342"/>
      <c r="G342" s="65"/>
      <c r="H342" s="65"/>
      <c r="I342" s="65"/>
      <c r="J342" s="65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s="3" customFormat="1" x14ac:dyDescent="0.2">
      <c r="A343"/>
      <c r="B343" s="65"/>
      <c r="C343" s="65"/>
      <c r="D343"/>
      <c r="E343"/>
      <c r="F343"/>
      <c r="G343" s="65"/>
      <c r="H343" s="65"/>
      <c r="I343" s="65"/>
      <c r="J343" s="65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s="3" customFormat="1" x14ac:dyDescent="0.2">
      <c r="A344"/>
      <c r="B344" s="65"/>
      <c r="C344" s="65"/>
      <c r="D344"/>
      <c r="E344"/>
      <c r="F344"/>
      <c r="G344" s="65"/>
      <c r="H344" s="65"/>
      <c r="I344" s="65"/>
      <c r="J344" s="65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s="3" customFormat="1" x14ac:dyDescent="0.2">
      <c r="A345"/>
      <c r="B345" s="65"/>
      <c r="C345" s="65"/>
      <c r="D345"/>
      <c r="E345"/>
      <c r="F345"/>
      <c r="G345" s="65"/>
      <c r="H345" s="65"/>
      <c r="I345" s="65"/>
      <c r="J345" s="6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s="3" customFormat="1" x14ac:dyDescent="0.2">
      <c r="A346"/>
      <c r="B346" s="65"/>
      <c r="C346" s="65"/>
      <c r="D346"/>
      <c r="E346"/>
      <c r="F346"/>
      <c r="G346" s="65"/>
      <c r="H346" s="65"/>
      <c r="I346" s="65"/>
      <c r="J346" s="65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s="3" customFormat="1" x14ac:dyDescent="0.2">
      <c r="A347"/>
      <c r="B347" s="65"/>
      <c r="C347" s="65"/>
      <c r="D347"/>
      <c r="E347"/>
      <c r="F347"/>
      <c r="G347" s="65"/>
      <c r="H347" s="65"/>
      <c r="I347" s="65"/>
      <c r="J347" s="65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s="3" customFormat="1" x14ac:dyDescent="0.2">
      <c r="A348"/>
      <c r="B348" s="65"/>
      <c r="C348" s="65"/>
      <c r="D348"/>
      <c r="E348"/>
      <c r="F348"/>
      <c r="G348" s="65"/>
      <c r="H348" s="65"/>
      <c r="I348" s="65"/>
      <c r="J348" s="65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s="3" customFormat="1" x14ac:dyDescent="0.2">
      <c r="A349"/>
      <c r="B349" s="65"/>
      <c r="C349" s="65"/>
      <c r="D349"/>
      <c r="E349"/>
      <c r="F349"/>
      <c r="G349" s="65"/>
      <c r="H349" s="65"/>
      <c r="I349" s="65"/>
      <c r="J349" s="65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s="3" customFormat="1" x14ac:dyDescent="0.2">
      <c r="A350"/>
      <c r="B350" s="65"/>
      <c r="C350" s="65"/>
      <c r="D350"/>
      <c r="E350"/>
      <c r="F350"/>
      <c r="G350" s="65"/>
      <c r="H350" s="65"/>
      <c r="I350" s="65"/>
      <c r="J350" s="65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s="3" customFormat="1" x14ac:dyDescent="0.2">
      <c r="A351"/>
      <c r="B351" s="65"/>
      <c r="C351" s="65"/>
      <c r="D351"/>
      <c r="E351"/>
      <c r="F351"/>
      <c r="G351" s="65"/>
      <c r="H351" s="65"/>
      <c r="I351" s="65"/>
      <c r="J351" s="65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s="3" customFormat="1" x14ac:dyDescent="0.2">
      <c r="A352"/>
      <c r="B352" s="65"/>
      <c r="C352" s="65"/>
      <c r="D352"/>
      <c r="E352"/>
      <c r="F352"/>
      <c r="G352" s="65"/>
      <c r="H352" s="65"/>
      <c r="I352" s="65"/>
      <c r="J352" s="65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s="3" customFormat="1" x14ac:dyDescent="0.2">
      <c r="A353"/>
      <c r="B353" s="65"/>
      <c r="C353" s="65"/>
      <c r="D353"/>
      <c r="E353"/>
      <c r="F353"/>
      <c r="G353" s="65"/>
      <c r="H353" s="65"/>
      <c r="I353" s="65"/>
      <c r="J353" s="65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s="3" customFormat="1" x14ac:dyDescent="0.2">
      <c r="A354"/>
      <c r="B354" s="65"/>
      <c r="C354" s="65"/>
      <c r="D354"/>
      <c r="E354"/>
      <c r="F354"/>
      <c r="G354" s="65"/>
      <c r="H354" s="65"/>
      <c r="I354" s="65"/>
      <c r="J354" s="65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s="3" customFormat="1" x14ac:dyDescent="0.2">
      <c r="A355"/>
      <c r="B355" s="65"/>
      <c r="C355" s="65"/>
      <c r="D355"/>
      <c r="E355"/>
      <c r="F355"/>
      <c r="G355" s="65"/>
      <c r="H355" s="65"/>
      <c r="I355" s="65"/>
      <c r="J355" s="6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s="3" customFormat="1" x14ac:dyDescent="0.2">
      <c r="A356"/>
      <c r="B356" s="65"/>
      <c r="C356" s="65"/>
      <c r="D356"/>
      <c r="E356"/>
      <c r="F356"/>
      <c r="G356" s="65"/>
      <c r="H356" s="65"/>
      <c r="I356" s="65"/>
      <c r="J356" s="65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s="3" customFormat="1" x14ac:dyDescent="0.2">
      <c r="A357"/>
      <c r="B357" s="65"/>
      <c r="C357" s="65"/>
      <c r="D357"/>
      <c r="E357"/>
      <c r="F357"/>
      <c r="G357" s="65"/>
      <c r="H357" s="65"/>
      <c r="I357" s="65"/>
      <c r="J357" s="65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s="3" customFormat="1" x14ac:dyDescent="0.2">
      <c r="A358"/>
      <c r="B358" s="65"/>
      <c r="C358" s="65"/>
      <c r="D358"/>
      <c r="E358"/>
      <c r="F358"/>
      <c r="G358" s="65"/>
      <c r="H358" s="65"/>
      <c r="I358" s="65"/>
      <c r="J358" s="65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s="3" customFormat="1" x14ac:dyDescent="0.2">
      <c r="A359"/>
      <c r="B359" s="65"/>
      <c r="C359" s="65"/>
      <c r="D359"/>
      <c r="E359"/>
      <c r="F359"/>
      <c r="G359" s="65"/>
      <c r="H359" s="65"/>
      <c r="I359" s="65"/>
      <c r="J359" s="65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s="3" customFormat="1" x14ac:dyDescent="0.2">
      <c r="A360"/>
      <c r="B360" s="65"/>
      <c r="C360" s="65"/>
      <c r="D360"/>
      <c r="E360"/>
      <c r="F360"/>
      <c r="G360" s="65"/>
      <c r="H360" s="65"/>
      <c r="I360" s="65"/>
      <c r="J360" s="65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s="3" customFormat="1" x14ac:dyDescent="0.2">
      <c r="A361"/>
      <c r="B361" s="65"/>
      <c r="C361" s="65"/>
      <c r="D361"/>
      <c r="E361"/>
      <c r="F361"/>
      <c r="G361" s="65"/>
      <c r="H361" s="65"/>
      <c r="I361" s="65"/>
      <c r="J361" s="65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s="3" customFormat="1" x14ac:dyDescent="0.2">
      <c r="A362"/>
      <c r="B362" s="65"/>
      <c r="C362" s="65"/>
      <c r="D362"/>
      <c r="E362"/>
      <c r="F362"/>
      <c r="G362" s="65"/>
      <c r="H362" s="65"/>
      <c r="I362" s="65"/>
      <c r="J362" s="65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s="3" customFormat="1" x14ac:dyDescent="0.2">
      <c r="A363"/>
      <c r="B363" s="65"/>
      <c r="C363" s="65"/>
      <c r="D363"/>
      <c r="E363"/>
      <c r="F363"/>
      <c r="G363" s="65"/>
      <c r="H363" s="65"/>
      <c r="I363" s="65"/>
      <c r="J363" s="65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s="3" customFormat="1" x14ac:dyDescent="0.2">
      <c r="A364"/>
      <c r="B364" s="65"/>
      <c r="C364" s="65"/>
      <c r="D364"/>
      <c r="E364"/>
      <c r="F364"/>
      <c r="G364" s="65"/>
      <c r="H364" s="65"/>
      <c r="I364" s="65"/>
      <c r="J364" s="65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s="3" customFormat="1" x14ac:dyDescent="0.2">
      <c r="A365"/>
      <c r="B365" s="65"/>
      <c r="C365" s="65"/>
      <c r="D365"/>
      <c r="E365"/>
      <c r="F365"/>
      <c r="G365" s="65"/>
      <c r="H365" s="65"/>
      <c r="I365" s="65"/>
      <c r="J365" s="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s="3" customFormat="1" x14ac:dyDescent="0.2">
      <c r="A366"/>
      <c r="B366" s="65"/>
      <c r="C366" s="65"/>
      <c r="D366"/>
      <c r="E366"/>
      <c r="F366"/>
      <c r="G366" s="65"/>
      <c r="H366" s="65"/>
      <c r="I366" s="65"/>
      <c r="J366" s="65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s="3" customFormat="1" x14ac:dyDescent="0.2">
      <c r="A367"/>
      <c r="B367" s="65"/>
      <c r="C367" s="65"/>
      <c r="D367"/>
      <c r="E367"/>
      <c r="F367"/>
      <c r="G367" s="65"/>
      <c r="H367" s="65"/>
      <c r="I367" s="65"/>
      <c r="J367" s="65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s="3" customFormat="1" x14ac:dyDescent="0.2">
      <c r="A368"/>
      <c r="B368" s="65"/>
      <c r="C368" s="65"/>
      <c r="D368"/>
      <c r="E368"/>
      <c r="F368"/>
      <c r="G368" s="65"/>
      <c r="H368" s="65"/>
      <c r="I368" s="65"/>
      <c r="J368" s="65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s="3" customFormat="1" x14ac:dyDescent="0.2">
      <c r="A369"/>
      <c r="B369" s="65"/>
      <c r="C369" s="65"/>
      <c r="D369"/>
      <c r="E369"/>
      <c r="F369"/>
      <c r="G369" s="65"/>
      <c r="H369" s="65"/>
      <c r="I369" s="65"/>
      <c r="J369" s="65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s="3" customFormat="1" x14ac:dyDescent="0.2">
      <c r="A370"/>
      <c r="B370" s="65"/>
      <c r="C370" s="65"/>
      <c r="D370"/>
      <c r="E370"/>
      <c r="F370"/>
      <c r="G370" s="65"/>
      <c r="H370" s="65"/>
      <c r="I370" s="65"/>
      <c r="J370" s="65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s="3" customFormat="1" x14ac:dyDescent="0.2">
      <c r="A371"/>
      <c r="B371" s="65"/>
      <c r="C371" s="65"/>
      <c r="D371"/>
      <c r="E371"/>
      <c r="F371"/>
      <c r="G371" s="65"/>
      <c r="H371" s="65"/>
      <c r="I371" s="65"/>
      <c r="J371" s="65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s="3" customFormat="1" x14ac:dyDescent="0.2">
      <c r="A372"/>
      <c r="B372" s="65"/>
      <c r="C372" s="65"/>
      <c r="D372"/>
      <c r="E372"/>
      <c r="F372"/>
      <c r="G372" s="65"/>
      <c r="H372" s="65"/>
      <c r="I372" s="65"/>
      <c r="J372" s="65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s="3" customFormat="1" x14ac:dyDescent="0.2">
      <c r="A373"/>
      <c r="B373" s="65"/>
      <c r="C373" s="65"/>
      <c r="D373"/>
      <c r="E373"/>
      <c r="F373"/>
      <c r="G373" s="65"/>
      <c r="H373" s="65"/>
      <c r="I373" s="65"/>
      <c r="J373" s="65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s="3" customFormat="1" x14ac:dyDescent="0.2">
      <c r="A374"/>
      <c r="B374" s="65"/>
      <c r="C374" s="65"/>
      <c r="D374"/>
      <c r="E374"/>
      <c r="F374"/>
      <c r="G374" s="65"/>
      <c r="H374" s="65"/>
      <c r="I374" s="65"/>
      <c r="J374" s="65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s="3" customFormat="1" x14ac:dyDescent="0.2">
      <c r="A375"/>
      <c r="B375" s="65"/>
      <c r="C375" s="65"/>
      <c r="D375"/>
      <c r="E375"/>
      <c r="F375"/>
      <c r="G375" s="65"/>
      <c r="H375" s="65"/>
      <c r="I375" s="65"/>
      <c r="J375" s="6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s="3" customFormat="1" x14ac:dyDescent="0.2">
      <c r="A376"/>
      <c r="B376" s="65"/>
      <c r="C376" s="65"/>
      <c r="D376"/>
      <c r="E376"/>
      <c r="F376"/>
      <c r="G376" s="65"/>
      <c r="H376" s="65"/>
      <c r="I376" s="65"/>
      <c r="J376" s="65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</sheetData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L375"/>
  <sheetViews>
    <sheetView zoomScale="120" zoomScaleNormal="120" workbookViewId="0">
      <pane ySplit="7" topLeftCell="A8" activePane="bottomLeft" state="frozen"/>
      <selection activeCell="C6" sqref="C6"/>
      <selection pane="bottomLeft" activeCell="A5" sqref="A5"/>
    </sheetView>
  </sheetViews>
  <sheetFormatPr defaultColWidth="8.85546875" defaultRowHeight="12.75" x14ac:dyDescent="0.2"/>
  <cols>
    <col min="4" max="4" width="8.140625" customWidth="1"/>
    <col min="5" max="5" width="31.7109375" customWidth="1"/>
    <col min="6" max="6" width="10.28515625" customWidth="1"/>
    <col min="7" max="8" width="12" style="65" customWidth="1"/>
    <col min="9" max="13" width="12.28515625" style="65" customWidth="1"/>
    <col min="14" max="14" width="12.28515625" style="68" customWidth="1"/>
  </cols>
  <sheetData>
    <row r="1" spans="1:14" ht="15.75" x14ac:dyDescent="0.25">
      <c r="A1" s="147" t="s">
        <v>1059</v>
      </c>
      <c r="E1" s="261" t="s">
        <v>1078</v>
      </c>
    </row>
    <row r="2" spans="1:14" x14ac:dyDescent="0.2">
      <c r="A2" t="s">
        <v>1046</v>
      </c>
      <c r="K2" s="186" t="s">
        <v>114</v>
      </c>
      <c r="L2" s="65">
        <f>AVERAGE(L8:L375)</f>
        <v>171.33461948362708</v>
      </c>
      <c r="N2" s="65">
        <f>AVERAGE(N8:N375)</f>
        <v>-1.2931986399607972E-15</v>
      </c>
    </row>
    <row r="3" spans="1:14" x14ac:dyDescent="0.2">
      <c r="A3" t="s">
        <v>948</v>
      </c>
      <c r="G3" s="2"/>
      <c r="H3" s="2"/>
      <c r="K3" s="186" t="s">
        <v>931</v>
      </c>
      <c r="L3" s="65">
        <f>STDEV(L8:L375)</f>
        <v>116.42487388658319</v>
      </c>
      <c r="N3" s="65">
        <f>STDEV(N8:N375)</f>
        <v>1.0000000000000016</v>
      </c>
    </row>
    <row r="4" spans="1:14" x14ac:dyDescent="0.2">
      <c r="A4" t="s">
        <v>949</v>
      </c>
      <c r="G4" s="2"/>
      <c r="H4" s="2"/>
      <c r="K4" s="186"/>
    </row>
    <row r="5" spans="1:14" x14ac:dyDescent="0.2">
      <c r="G5" s="2"/>
      <c r="H5" s="2"/>
      <c r="K5" s="186"/>
    </row>
    <row r="6" spans="1:14" x14ac:dyDescent="0.2">
      <c r="G6" s="2"/>
      <c r="H6" s="2"/>
      <c r="N6" s="256"/>
    </row>
    <row r="7" spans="1:14" ht="25.5" x14ac:dyDescent="0.2">
      <c r="A7" s="184" t="s">
        <v>4</v>
      </c>
      <c r="B7" s="184" t="s">
        <v>900</v>
      </c>
      <c r="C7" s="184" t="s">
        <v>359</v>
      </c>
      <c r="D7" s="184" t="s">
        <v>357</v>
      </c>
      <c r="E7" s="184" t="s">
        <v>1</v>
      </c>
      <c r="F7" s="184" t="s">
        <v>364</v>
      </c>
      <c r="G7" s="184" t="s">
        <v>222</v>
      </c>
      <c r="H7" s="184" t="s">
        <v>901</v>
      </c>
      <c r="I7" s="184" t="s">
        <v>212</v>
      </c>
      <c r="J7" s="184" t="s">
        <v>897</v>
      </c>
      <c r="K7" s="184" t="s">
        <v>927</v>
      </c>
      <c r="L7" s="184" t="s">
        <v>928</v>
      </c>
      <c r="M7" s="197" t="s">
        <v>929</v>
      </c>
      <c r="N7" s="207" t="s">
        <v>930</v>
      </c>
    </row>
    <row r="8" spans="1:14" x14ac:dyDescent="0.2">
      <c r="A8">
        <v>0.01</v>
      </c>
      <c r="B8" t="s">
        <v>368</v>
      </c>
      <c r="C8">
        <v>10128</v>
      </c>
      <c r="D8" t="s">
        <v>369</v>
      </c>
      <c r="E8" t="s">
        <v>396</v>
      </c>
      <c r="F8">
        <v>89</v>
      </c>
      <c r="G8" s="65">
        <v>251902</v>
      </c>
      <c r="H8" s="65">
        <v>11988</v>
      </c>
      <c r="I8" s="65">
        <v>17104</v>
      </c>
      <c r="J8" s="65">
        <f t="shared" ref="J8:J71" si="0">G8/F8</f>
        <v>2830.3595505617977</v>
      </c>
      <c r="K8" s="65">
        <f t="shared" ref="K8:K71" si="1">H8/F8</f>
        <v>134.69662921348313</v>
      </c>
      <c r="L8" s="65">
        <f t="shared" ref="L8:L71" si="2">I8/F8</f>
        <v>192.17977528089887</v>
      </c>
      <c r="M8" s="68">
        <f t="shared" ref="M8:M71" si="3">L8/AVERAGE($L$7:$L$374)</f>
        <v>1.1211844420208856</v>
      </c>
      <c r="N8" s="68">
        <f>STANDARDIZE(L8,L$2,L$3)</f>
        <v>0.17904383403136315</v>
      </c>
    </row>
    <row r="9" spans="1:14" x14ac:dyDescent="0.2">
      <c r="A9">
        <v>0.01</v>
      </c>
      <c r="B9" t="s">
        <v>368</v>
      </c>
      <c r="C9">
        <v>10129</v>
      </c>
      <c r="D9" t="s">
        <v>369</v>
      </c>
      <c r="E9" t="s">
        <v>396</v>
      </c>
      <c r="F9">
        <v>89</v>
      </c>
      <c r="G9" s="65">
        <v>72538</v>
      </c>
      <c r="H9" s="65">
        <v>6222</v>
      </c>
      <c r="I9" s="65">
        <v>4926</v>
      </c>
      <c r="J9" s="65">
        <f t="shared" si="0"/>
        <v>815.03370786516859</v>
      </c>
      <c r="K9" s="65">
        <f t="shared" si="1"/>
        <v>69.910112359550567</v>
      </c>
      <c r="L9" s="65">
        <f t="shared" si="2"/>
        <v>55.348314606741575</v>
      </c>
      <c r="M9" s="68">
        <f t="shared" si="3"/>
        <v>0.32290426575040238</v>
      </c>
      <c r="N9" s="68">
        <f t="shared" ref="N9:N72" si="4">STANDARDIZE(L9,L$2,L$3)</f>
        <v>-0.99623302997841401</v>
      </c>
    </row>
    <row r="10" spans="1:14" x14ac:dyDescent="0.2">
      <c r="A10">
        <v>0.01</v>
      </c>
      <c r="B10" t="s">
        <v>368</v>
      </c>
      <c r="C10">
        <v>10130</v>
      </c>
      <c r="D10" t="s">
        <v>369</v>
      </c>
      <c r="E10" t="s">
        <v>396</v>
      </c>
      <c r="F10">
        <v>89</v>
      </c>
      <c r="G10" s="65">
        <v>202884</v>
      </c>
      <c r="H10" s="65">
        <v>5712</v>
      </c>
      <c r="I10" s="65">
        <v>13776</v>
      </c>
      <c r="J10" s="65">
        <f t="shared" si="0"/>
        <v>2279.5955056179773</v>
      </c>
      <c r="K10" s="65">
        <f t="shared" si="1"/>
        <v>64.17977528089888</v>
      </c>
      <c r="L10" s="65">
        <f t="shared" si="2"/>
        <v>154.7865168539326</v>
      </c>
      <c r="M10" s="68">
        <f t="shared" si="3"/>
        <v>0.90303068716555901</v>
      </c>
      <c r="N10" s="68">
        <f t="shared" si="4"/>
        <v>-0.1421354567737392</v>
      </c>
    </row>
    <row r="11" spans="1:14" x14ac:dyDescent="0.2">
      <c r="A11">
        <v>0.01</v>
      </c>
      <c r="B11" t="s">
        <v>368</v>
      </c>
      <c r="C11">
        <v>10131</v>
      </c>
      <c r="D11" t="s">
        <v>369</v>
      </c>
      <c r="E11" t="s">
        <v>391</v>
      </c>
      <c r="F11">
        <v>89</v>
      </c>
      <c r="G11" s="65">
        <v>130012</v>
      </c>
      <c r="H11" s="65">
        <v>14760</v>
      </c>
      <c r="I11" s="65">
        <v>6280</v>
      </c>
      <c r="J11" s="65">
        <f t="shared" si="0"/>
        <v>1460.8089887640449</v>
      </c>
      <c r="K11" s="65">
        <f t="shared" si="1"/>
        <v>165.84269662921349</v>
      </c>
      <c r="L11" s="65">
        <f t="shared" si="2"/>
        <v>70.561797752808985</v>
      </c>
      <c r="M11" s="68">
        <f t="shared" si="3"/>
        <v>0.41166033067651786</v>
      </c>
      <c r="N11" s="68">
        <f t="shared" si="4"/>
        <v>-0.86556092668811702</v>
      </c>
    </row>
    <row r="12" spans="1:14" x14ac:dyDescent="0.2">
      <c r="A12">
        <v>0.01</v>
      </c>
      <c r="B12" t="s">
        <v>368</v>
      </c>
      <c r="C12">
        <v>10132</v>
      </c>
      <c r="D12" t="s">
        <v>369</v>
      </c>
      <c r="E12" t="s">
        <v>391</v>
      </c>
      <c r="F12">
        <v>89</v>
      </c>
      <c r="G12" s="65">
        <v>172612</v>
      </c>
      <c r="H12" s="65">
        <v>11018</v>
      </c>
      <c r="I12" s="65">
        <v>8338</v>
      </c>
      <c r="J12" s="65">
        <f t="shared" si="0"/>
        <v>1939.4606741573034</v>
      </c>
      <c r="K12" s="65">
        <f t="shared" si="1"/>
        <v>123.79775280898876</v>
      </c>
      <c r="L12" s="65">
        <f t="shared" si="2"/>
        <v>93.68539325842697</v>
      </c>
      <c r="M12" s="68">
        <f t="shared" si="3"/>
        <v>0.54656430528356781</v>
      </c>
      <c r="N12" s="68">
        <f t="shared" si="4"/>
        <v>-0.66694705034289425</v>
      </c>
    </row>
    <row r="13" spans="1:14" x14ac:dyDescent="0.2">
      <c r="A13">
        <v>0.01</v>
      </c>
      <c r="B13" t="s">
        <v>368</v>
      </c>
      <c r="C13">
        <v>10133</v>
      </c>
      <c r="D13" t="s">
        <v>369</v>
      </c>
      <c r="E13" t="s">
        <v>391</v>
      </c>
      <c r="F13">
        <v>89</v>
      </c>
      <c r="G13" s="65">
        <v>320936</v>
      </c>
      <c r="H13" s="65">
        <v>25408</v>
      </c>
      <c r="I13" s="65">
        <v>15502</v>
      </c>
      <c r="J13" s="65">
        <f t="shared" si="0"/>
        <v>3606.0224719101125</v>
      </c>
      <c r="K13" s="65">
        <f t="shared" si="1"/>
        <v>285.4831460674157</v>
      </c>
      <c r="L13" s="65">
        <f t="shared" si="2"/>
        <v>174.17977528089887</v>
      </c>
      <c r="M13" s="68">
        <f t="shared" si="3"/>
        <v>1.0161717270935318</v>
      </c>
      <c r="N13" s="68">
        <f t="shared" si="4"/>
        <v>2.4437697051262707E-2</v>
      </c>
    </row>
    <row r="14" spans="1:14" x14ac:dyDescent="0.2">
      <c r="A14">
        <v>0.01</v>
      </c>
      <c r="B14" t="s">
        <v>368</v>
      </c>
      <c r="C14">
        <v>10134</v>
      </c>
      <c r="D14" t="s">
        <v>369</v>
      </c>
      <c r="E14" t="s">
        <v>391</v>
      </c>
      <c r="F14">
        <v>89</v>
      </c>
      <c r="G14" s="65">
        <v>112204</v>
      </c>
      <c r="H14" s="65">
        <v>3212</v>
      </c>
      <c r="I14" s="65">
        <v>5420</v>
      </c>
      <c r="J14" s="65">
        <f t="shared" si="0"/>
        <v>1260.7191011235955</v>
      </c>
      <c r="K14" s="65">
        <f t="shared" si="1"/>
        <v>36.08988764044944</v>
      </c>
      <c r="L14" s="65">
        <f t="shared" si="2"/>
        <v>60.898876404494381</v>
      </c>
      <c r="M14" s="68">
        <f t="shared" si="3"/>
        <v>0.35528646373673994</v>
      </c>
      <c r="N14" s="68">
        <f t="shared" si="4"/>
        <v>-0.94855797899953165</v>
      </c>
    </row>
    <row r="15" spans="1:14" x14ac:dyDescent="0.2">
      <c r="A15">
        <v>0.01</v>
      </c>
      <c r="B15" t="s">
        <v>368</v>
      </c>
      <c r="C15">
        <v>10135</v>
      </c>
      <c r="D15" t="s">
        <v>369</v>
      </c>
      <c r="E15" t="s">
        <v>391</v>
      </c>
      <c r="F15">
        <v>89</v>
      </c>
      <c r="G15" s="65">
        <v>108146</v>
      </c>
      <c r="H15" s="65">
        <v>8974</v>
      </c>
      <c r="I15" s="65">
        <v>5224</v>
      </c>
      <c r="J15" s="65">
        <f t="shared" si="0"/>
        <v>1215.1235955056179</v>
      </c>
      <c r="K15" s="65">
        <f t="shared" si="1"/>
        <v>100.8314606741573</v>
      </c>
      <c r="L15" s="65">
        <f t="shared" si="2"/>
        <v>58.696629213483149</v>
      </c>
      <c r="M15" s="68">
        <f t="shared" si="3"/>
        <v>0.34243846615511614</v>
      </c>
      <c r="N15" s="68">
        <f t="shared" si="4"/>
        <v>-0.96747358627050528</v>
      </c>
    </row>
    <row r="16" spans="1:14" x14ac:dyDescent="0.2">
      <c r="A16">
        <v>0.01</v>
      </c>
      <c r="B16" t="s">
        <v>368</v>
      </c>
      <c r="C16">
        <v>10136</v>
      </c>
      <c r="D16" t="s">
        <v>369</v>
      </c>
      <c r="E16" t="s">
        <v>391</v>
      </c>
      <c r="F16">
        <v>89</v>
      </c>
      <c r="G16" s="65">
        <v>254748</v>
      </c>
      <c r="H16" s="65">
        <v>23726</v>
      </c>
      <c r="I16" s="65">
        <v>12304</v>
      </c>
      <c r="J16" s="65">
        <f t="shared" si="0"/>
        <v>2862.3370786516853</v>
      </c>
      <c r="K16" s="65">
        <f t="shared" si="1"/>
        <v>266.58426966292137</v>
      </c>
      <c r="L16" s="65">
        <f t="shared" si="2"/>
        <v>138.24719101123594</v>
      </c>
      <c r="M16" s="68">
        <f t="shared" si="3"/>
        <v>0.80653960328724128</v>
      </c>
      <c r="N16" s="68">
        <f t="shared" si="4"/>
        <v>-0.28419552770676559</v>
      </c>
    </row>
    <row r="17" spans="1:38" x14ac:dyDescent="0.2">
      <c r="A17">
        <v>0.01</v>
      </c>
      <c r="B17" t="s">
        <v>368</v>
      </c>
      <c r="C17">
        <v>10165</v>
      </c>
      <c r="D17" t="s">
        <v>369</v>
      </c>
      <c r="E17" t="s">
        <v>399</v>
      </c>
      <c r="F17">
        <v>89</v>
      </c>
      <c r="G17" s="65">
        <v>115590</v>
      </c>
      <c r="H17" s="65">
        <v>10668</v>
      </c>
      <c r="I17" s="65">
        <v>11096</v>
      </c>
      <c r="J17" s="65">
        <f t="shared" si="0"/>
        <v>1298.7640449438202</v>
      </c>
      <c r="K17" s="65">
        <f t="shared" si="1"/>
        <v>119.86516853932584</v>
      </c>
      <c r="L17" s="65">
        <f t="shared" si="2"/>
        <v>124.67415730337079</v>
      </c>
      <c r="M17" s="68">
        <f t="shared" si="3"/>
        <v>0.72735398553927422</v>
      </c>
      <c r="N17" s="68">
        <f t="shared" si="4"/>
        <v>-0.40077743374419444</v>
      </c>
    </row>
    <row r="18" spans="1:38" s="3" customFormat="1" x14ac:dyDescent="0.2">
      <c r="A18">
        <v>0.01</v>
      </c>
      <c r="B18" t="s">
        <v>368</v>
      </c>
      <c r="C18">
        <v>10171</v>
      </c>
      <c r="D18" t="s">
        <v>369</v>
      </c>
      <c r="E18" t="s">
        <v>399</v>
      </c>
      <c r="F18">
        <v>89</v>
      </c>
      <c r="G18" s="65">
        <v>111460</v>
      </c>
      <c r="H18" s="65">
        <v>7008</v>
      </c>
      <c r="I18" s="65">
        <v>10700</v>
      </c>
      <c r="J18" s="65">
        <f t="shared" si="0"/>
        <v>1252.3595505617977</v>
      </c>
      <c r="K18" s="65">
        <f t="shared" si="1"/>
        <v>78.741573033707866</v>
      </c>
      <c r="L18" s="65">
        <f t="shared" si="2"/>
        <v>120.2247191011236</v>
      </c>
      <c r="M18" s="68">
        <f t="shared" si="3"/>
        <v>0.70139578634374855</v>
      </c>
      <c r="N18" s="68">
        <f t="shared" si="4"/>
        <v>-0.4389946810875901</v>
      </c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</row>
    <row r="19" spans="1:38" s="3" customFormat="1" x14ac:dyDescent="0.2">
      <c r="A19">
        <v>0.01</v>
      </c>
      <c r="B19" t="s">
        <v>368</v>
      </c>
      <c r="C19">
        <v>10172</v>
      </c>
      <c r="D19" t="s">
        <v>369</v>
      </c>
      <c r="E19" t="s">
        <v>399</v>
      </c>
      <c r="F19">
        <v>89</v>
      </c>
      <c r="G19" s="65">
        <v>84200</v>
      </c>
      <c r="H19" s="65">
        <v>11752</v>
      </c>
      <c r="I19" s="65">
        <v>8084</v>
      </c>
      <c r="J19" s="65">
        <f t="shared" si="0"/>
        <v>946.06741573033707</v>
      </c>
      <c r="K19" s="65">
        <f t="shared" si="1"/>
        <v>132.04494382022472</v>
      </c>
      <c r="L19" s="65">
        <f t="shared" si="2"/>
        <v>90.831460674157299</v>
      </c>
      <c r="M19" s="68">
        <f t="shared" si="3"/>
        <v>0.52991434923391245</v>
      </c>
      <c r="N19" s="68">
        <f t="shared" si="4"/>
        <v>-0.69146013323487032</v>
      </c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</row>
    <row r="20" spans="1:38" s="3" customFormat="1" x14ac:dyDescent="0.2">
      <c r="A20">
        <v>0.01</v>
      </c>
      <c r="B20" t="s">
        <v>368</v>
      </c>
      <c r="C20">
        <v>10173</v>
      </c>
      <c r="D20" t="s">
        <v>369</v>
      </c>
      <c r="E20" t="s">
        <v>399</v>
      </c>
      <c r="F20">
        <v>89</v>
      </c>
      <c r="G20" s="65">
        <v>142678</v>
      </c>
      <c r="H20" s="65">
        <v>10692</v>
      </c>
      <c r="I20" s="65">
        <v>13696</v>
      </c>
      <c r="J20" s="65">
        <f t="shared" si="0"/>
        <v>1603.1235955056179</v>
      </c>
      <c r="K20" s="65">
        <f t="shared" si="1"/>
        <v>120.13483146067416</v>
      </c>
      <c r="L20" s="65">
        <f t="shared" si="2"/>
        <v>153.88764044943821</v>
      </c>
      <c r="M20" s="68">
        <f t="shared" si="3"/>
        <v>0.8977866065199982</v>
      </c>
      <c r="N20" s="68">
        <f t="shared" si="4"/>
        <v>-0.14985611280270808</v>
      </c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</row>
    <row r="21" spans="1:38" s="3" customFormat="1" x14ac:dyDescent="0.2">
      <c r="A21">
        <v>0.01</v>
      </c>
      <c r="B21" t="s">
        <v>368</v>
      </c>
      <c r="C21">
        <v>10174</v>
      </c>
      <c r="D21" t="s">
        <v>369</v>
      </c>
      <c r="E21" t="s">
        <v>399</v>
      </c>
      <c r="F21">
        <v>89</v>
      </c>
      <c r="G21" s="65">
        <v>90916</v>
      </c>
      <c r="H21" s="65">
        <v>6956</v>
      </c>
      <c r="I21" s="65">
        <v>8728</v>
      </c>
      <c r="J21" s="65">
        <f t="shared" si="0"/>
        <v>1021.5280898876405</v>
      </c>
      <c r="K21" s="65">
        <f t="shared" si="1"/>
        <v>78.157303370786522</v>
      </c>
      <c r="L21" s="65">
        <f t="shared" si="2"/>
        <v>98.067415730337075</v>
      </c>
      <c r="M21" s="68">
        <f t="shared" si="3"/>
        <v>0.57212919843067644</v>
      </c>
      <c r="N21" s="68">
        <f t="shared" si="4"/>
        <v>-0.62930885220167132</v>
      </c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</row>
    <row r="22" spans="1:38" s="3" customFormat="1" x14ac:dyDescent="0.2">
      <c r="A22">
        <v>0.01</v>
      </c>
      <c r="B22" t="s">
        <v>368</v>
      </c>
      <c r="C22">
        <v>10175</v>
      </c>
      <c r="D22" t="s">
        <v>369</v>
      </c>
      <c r="E22" t="s">
        <v>399</v>
      </c>
      <c r="F22">
        <v>89</v>
      </c>
      <c r="G22" s="65">
        <v>112028</v>
      </c>
      <c r="H22" s="65">
        <v>13078</v>
      </c>
      <c r="I22" s="65">
        <v>10754</v>
      </c>
      <c r="J22" s="65">
        <f t="shared" si="0"/>
        <v>1258.7415730337079</v>
      </c>
      <c r="K22" s="65">
        <f t="shared" si="1"/>
        <v>146.9438202247191</v>
      </c>
      <c r="L22" s="65">
        <f t="shared" si="2"/>
        <v>120.8314606741573</v>
      </c>
      <c r="M22" s="68">
        <f t="shared" si="3"/>
        <v>0.70493554077950205</v>
      </c>
      <c r="N22" s="68">
        <f t="shared" si="4"/>
        <v>-0.43378323826803622</v>
      </c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</row>
    <row r="23" spans="1:38" s="3" customFormat="1" x14ac:dyDescent="0.2">
      <c r="A23">
        <v>0.01</v>
      </c>
      <c r="B23" t="s">
        <v>368</v>
      </c>
      <c r="C23">
        <v>10176</v>
      </c>
      <c r="D23" t="s">
        <v>369</v>
      </c>
      <c r="E23" t="s">
        <v>399</v>
      </c>
      <c r="F23">
        <v>89</v>
      </c>
      <c r="G23" s="65">
        <v>198414</v>
      </c>
      <c r="H23" s="65">
        <v>18928</v>
      </c>
      <c r="I23" s="65">
        <v>19048</v>
      </c>
      <c r="J23" s="65">
        <f t="shared" si="0"/>
        <v>2229.370786516854</v>
      </c>
      <c r="K23" s="65">
        <f t="shared" si="1"/>
        <v>212.67415730337078</v>
      </c>
      <c r="L23" s="65">
        <f t="shared" si="2"/>
        <v>214.02247191011236</v>
      </c>
      <c r="M23" s="68">
        <f t="shared" si="3"/>
        <v>1.2486156017080114</v>
      </c>
      <c r="N23" s="68">
        <f t="shared" si="4"/>
        <v>0.36665577553530537</v>
      </c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</row>
    <row r="24" spans="1:38" s="3" customFormat="1" x14ac:dyDescent="0.2">
      <c r="A24">
        <v>0.01</v>
      </c>
      <c r="B24" t="s">
        <v>368</v>
      </c>
      <c r="C24">
        <v>10251</v>
      </c>
      <c r="D24" t="s">
        <v>369</v>
      </c>
      <c r="E24" t="s">
        <v>502</v>
      </c>
      <c r="F24">
        <v>89</v>
      </c>
      <c r="G24" s="65">
        <v>431360</v>
      </c>
      <c r="H24" s="65">
        <v>30724</v>
      </c>
      <c r="I24" s="65">
        <v>16434</v>
      </c>
      <c r="J24" s="65">
        <f t="shared" si="0"/>
        <v>4846.7415730337079</v>
      </c>
      <c r="K24" s="65">
        <f t="shared" si="1"/>
        <v>345.2134831460674</v>
      </c>
      <c r="L24" s="65">
        <f t="shared" si="2"/>
        <v>184.65168539325842</v>
      </c>
      <c r="M24" s="68">
        <f t="shared" si="3"/>
        <v>1.0772652666143143</v>
      </c>
      <c r="N24" s="68">
        <f t="shared" si="4"/>
        <v>0.11438333978874937</v>
      </c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</row>
    <row r="25" spans="1:38" s="3" customFormat="1" x14ac:dyDescent="0.2">
      <c r="A25">
        <v>0.01</v>
      </c>
      <c r="B25" t="s">
        <v>401</v>
      </c>
      <c r="C25">
        <v>10428</v>
      </c>
      <c r="D25" t="s">
        <v>907</v>
      </c>
      <c r="E25" t="s">
        <v>545</v>
      </c>
      <c r="F25">
        <v>89</v>
      </c>
      <c r="G25" s="65">
        <v>248888</v>
      </c>
      <c r="H25" s="65">
        <v>11212</v>
      </c>
      <c r="I25" s="65">
        <v>18866</v>
      </c>
      <c r="J25" s="65">
        <f t="shared" si="0"/>
        <v>2796.4943820224721</v>
      </c>
      <c r="K25" s="65">
        <f t="shared" si="1"/>
        <v>125.97752808988764</v>
      </c>
      <c r="L25" s="65">
        <f t="shared" si="2"/>
        <v>211.97752808988764</v>
      </c>
      <c r="M25" s="68">
        <f t="shared" si="3"/>
        <v>1.2366853182393609</v>
      </c>
      <c r="N25" s="68">
        <f t="shared" si="4"/>
        <v>0.34909128306940135</v>
      </c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</row>
    <row r="26" spans="1:38" s="3" customFormat="1" x14ac:dyDescent="0.2">
      <c r="A26">
        <v>0.01</v>
      </c>
      <c r="B26" t="s">
        <v>401</v>
      </c>
      <c r="C26">
        <v>10429</v>
      </c>
      <c r="D26" t="s">
        <v>907</v>
      </c>
      <c r="E26" t="s">
        <v>545</v>
      </c>
      <c r="F26">
        <v>89</v>
      </c>
      <c r="G26" s="65">
        <v>171496</v>
      </c>
      <c r="H26" s="65">
        <v>15628</v>
      </c>
      <c r="I26" s="65">
        <v>13000</v>
      </c>
      <c r="J26" s="65">
        <f t="shared" si="0"/>
        <v>1926.9213483146068</v>
      </c>
      <c r="K26" s="65">
        <f t="shared" si="1"/>
        <v>175.59550561797752</v>
      </c>
      <c r="L26" s="65">
        <f t="shared" si="2"/>
        <v>146.06741573033707</v>
      </c>
      <c r="M26" s="68">
        <f t="shared" si="3"/>
        <v>0.85216310490361979</v>
      </c>
      <c r="N26" s="68">
        <f t="shared" si="4"/>
        <v>-0.21702582025473682</v>
      </c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</row>
    <row r="27" spans="1:38" s="3" customFormat="1" x14ac:dyDescent="0.2">
      <c r="A27">
        <v>0.01</v>
      </c>
      <c r="B27" t="s">
        <v>401</v>
      </c>
      <c r="C27">
        <v>10450</v>
      </c>
      <c r="D27" t="s">
        <v>909</v>
      </c>
      <c r="E27" t="s">
        <v>457</v>
      </c>
      <c r="F27">
        <v>89</v>
      </c>
      <c r="G27" s="65">
        <v>70880</v>
      </c>
      <c r="H27" s="65">
        <v>8920</v>
      </c>
      <c r="I27" s="65">
        <v>7088</v>
      </c>
      <c r="J27" s="65">
        <f t="shared" si="0"/>
        <v>796.40449438202245</v>
      </c>
      <c r="K27" s="65">
        <f t="shared" si="1"/>
        <v>100.2247191011236</v>
      </c>
      <c r="L27" s="65">
        <f t="shared" si="2"/>
        <v>79.640449438202253</v>
      </c>
      <c r="M27" s="68">
        <f t="shared" si="3"/>
        <v>0.46462554519668137</v>
      </c>
      <c r="N27" s="68">
        <f t="shared" si="4"/>
        <v>-0.78758230079553193</v>
      </c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</row>
    <row r="28" spans="1:38" s="3" customFormat="1" x14ac:dyDescent="0.2">
      <c r="A28">
        <v>0.01</v>
      </c>
      <c r="B28" t="s">
        <v>401</v>
      </c>
      <c r="C28">
        <v>10451</v>
      </c>
      <c r="D28" t="s">
        <v>909</v>
      </c>
      <c r="E28" t="s">
        <v>481</v>
      </c>
      <c r="F28">
        <v>25</v>
      </c>
      <c r="G28" s="65">
        <v>20714</v>
      </c>
      <c r="H28" s="65">
        <v>2618</v>
      </c>
      <c r="I28" s="65">
        <v>2072</v>
      </c>
      <c r="J28" s="65">
        <f t="shared" si="0"/>
        <v>828.56</v>
      </c>
      <c r="K28" s="65">
        <f t="shared" si="1"/>
        <v>104.72</v>
      </c>
      <c r="L28" s="65">
        <f t="shared" si="2"/>
        <v>82.88</v>
      </c>
      <c r="M28" s="68">
        <f t="shared" si="3"/>
        <v>0.48352521184328218</v>
      </c>
      <c r="N28" s="68">
        <f t="shared" si="4"/>
        <v>-0.75975705646712843</v>
      </c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</row>
    <row r="29" spans="1:38" s="3" customFormat="1" x14ac:dyDescent="0.2">
      <c r="A29">
        <v>0.01</v>
      </c>
      <c r="B29" t="s">
        <v>401</v>
      </c>
      <c r="C29">
        <v>10451</v>
      </c>
      <c r="D29" t="s">
        <v>909</v>
      </c>
      <c r="E29" t="s">
        <v>481</v>
      </c>
      <c r="F29">
        <v>64</v>
      </c>
      <c r="G29" s="65">
        <v>52668</v>
      </c>
      <c r="H29" s="65">
        <v>5096</v>
      </c>
      <c r="I29" s="65">
        <v>5266</v>
      </c>
      <c r="J29" s="65">
        <f t="shared" si="0"/>
        <v>822.9375</v>
      </c>
      <c r="K29" s="65">
        <f t="shared" si="1"/>
        <v>79.625</v>
      </c>
      <c r="L29" s="65">
        <f t="shared" si="2"/>
        <v>82.28125</v>
      </c>
      <c r="M29" s="68">
        <f t="shared" si="3"/>
        <v>0.48003208056201813</v>
      </c>
      <c r="N29" s="68">
        <f t="shared" si="4"/>
        <v>-0.7648998578291748</v>
      </c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</row>
    <row r="30" spans="1:38" s="3" customFormat="1" x14ac:dyDescent="0.2">
      <c r="A30">
        <v>0.01</v>
      </c>
      <c r="B30" t="s">
        <v>401</v>
      </c>
      <c r="C30">
        <v>10470</v>
      </c>
      <c r="D30" t="s">
        <v>369</v>
      </c>
      <c r="E30" t="s">
        <v>549</v>
      </c>
      <c r="F30">
        <v>63</v>
      </c>
      <c r="G30" s="65">
        <v>130574</v>
      </c>
      <c r="H30" s="65">
        <v>15748</v>
      </c>
      <c r="I30" s="65">
        <v>15656</v>
      </c>
      <c r="J30" s="65">
        <f t="shared" si="0"/>
        <v>2072.6031746031745</v>
      </c>
      <c r="K30" s="65">
        <f t="shared" si="1"/>
        <v>249.96825396825398</v>
      </c>
      <c r="L30" s="65">
        <f t="shared" si="2"/>
        <v>248.50793650793651</v>
      </c>
      <c r="M30" s="68">
        <f t="shared" si="3"/>
        <v>1.4498051718718259</v>
      </c>
      <c r="N30" s="68">
        <f t="shared" si="4"/>
        <v>0.66285935683717234</v>
      </c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</row>
    <row r="31" spans="1:38" s="3" customFormat="1" x14ac:dyDescent="0.2">
      <c r="A31">
        <v>0.01</v>
      </c>
      <c r="B31" t="s">
        <v>401</v>
      </c>
      <c r="C31">
        <v>10470</v>
      </c>
      <c r="D31" t="s">
        <v>369</v>
      </c>
      <c r="E31" t="s">
        <v>549</v>
      </c>
      <c r="F31">
        <v>26</v>
      </c>
      <c r="G31" s="65">
        <v>66806</v>
      </c>
      <c r="H31" s="65">
        <v>8352</v>
      </c>
      <c r="I31" s="65">
        <v>8010</v>
      </c>
      <c r="J31" s="65">
        <f t="shared" si="0"/>
        <v>2569.4615384615386</v>
      </c>
      <c r="K31" s="65">
        <f t="shared" si="1"/>
        <v>321.23076923076923</v>
      </c>
      <c r="L31" s="65">
        <f t="shared" si="2"/>
        <v>308.07692307692309</v>
      </c>
      <c r="M31" s="68">
        <f t="shared" si="3"/>
        <v>1.797333005487401</v>
      </c>
      <c r="N31" s="68">
        <f t="shared" si="4"/>
        <v>1.1745110733510893</v>
      </c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</row>
    <row r="32" spans="1:38" s="3" customFormat="1" x14ac:dyDescent="0.2">
      <c r="A32">
        <v>0.01</v>
      </c>
      <c r="B32" t="s">
        <v>406</v>
      </c>
      <c r="C32">
        <v>10479</v>
      </c>
      <c r="D32" t="s">
        <v>903</v>
      </c>
      <c r="E32" t="s">
        <v>482</v>
      </c>
      <c r="F32">
        <v>89</v>
      </c>
      <c r="G32" s="65">
        <v>100136</v>
      </c>
      <c r="H32" s="65">
        <v>-1858</v>
      </c>
      <c r="I32" s="65">
        <v>10034</v>
      </c>
      <c r="J32" s="65">
        <f t="shared" si="0"/>
        <v>1125.1235955056179</v>
      </c>
      <c r="K32" s="65">
        <f t="shared" si="1"/>
        <v>-20.876404494382022</v>
      </c>
      <c r="L32" s="65">
        <f t="shared" si="2"/>
        <v>112.74157303370787</v>
      </c>
      <c r="M32" s="68">
        <f t="shared" si="3"/>
        <v>0.65773881496945541</v>
      </c>
      <c r="N32" s="68">
        <f t="shared" si="4"/>
        <v>-0.50326914252875543</v>
      </c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</row>
    <row r="33" spans="1:38" s="3" customFormat="1" x14ac:dyDescent="0.2">
      <c r="A33">
        <v>0.01</v>
      </c>
      <c r="B33" t="s">
        <v>406</v>
      </c>
      <c r="C33">
        <v>10480</v>
      </c>
      <c r="D33" t="s">
        <v>903</v>
      </c>
      <c r="E33" t="s">
        <v>482</v>
      </c>
      <c r="F33">
        <v>79</v>
      </c>
      <c r="G33" s="65">
        <v>35996</v>
      </c>
      <c r="H33" s="65">
        <v>6016</v>
      </c>
      <c r="I33" s="65">
        <v>3606</v>
      </c>
      <c r="J33" s="65">
        <f t="shared" si="0"/>
        <v>455.64556962025318</v>
      </c>
      <c r="K33" s="65">
        <f t="shared" si="1"/>
        <v>76.151898734177209</v>
      </c>
      <c r="L33" s="65">
        <f t="shared" si="2"/>
        <v>45.645569620253163</v>
      </c>
      <c r="M33" s="68">
        <f t="shared" si="3"/>
        <v>0.26629806612379581</v>
      </c>
      <c r="N33" s="68">
        <f t="shared" si="4"/>
        <v>-1.0795721366708591</v>
      </c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</row>
    <row r="34" spans="1:38" s="3" customFormat="1" x14ac:dyDescent="0.2">
      <c r="A34">
        <v>0.01</v>
      </c>
      <c r="B34" t="s">
        <v>406</v>
      </c>
      <c r="C34">
        <v>10481</v>
      </c>
      <c r="D34" t="s">
        <v>903</v>
      </c>
      <c r="E34" t="s">
        <v>459</v>
      </c>
      <c r="F34">
        <v>89</v>
      </c>
      <c r="G34" s="65">
        <v>99374</v>
      </c>
      <c r="H34" s="65">
        <v>10740</v>
      </c>
      <c r="I34" s="65">
        <v>9938</v>
      </c>
      <c r="J34" s="65">
        <f t="shared" si="0"/>
        <v>1116.5617977528091</v>
      </c>
      <c r="K34" s="65">
        <f t="shared" si="1"/>
        <v>120.67415730337079</v>
      </c>
      <c r="L34" s="65">
        <f t="shared" si="2"/>
        <v>111.66292134831461</v>
      </c>
      <c r="M34" s="68">
        <f t="shared" si="3"/>
        <v>0.65144591819478259</v>
      </c>
      <c r="N34" s="68">
        <f t="shared" si="4"/>
        <v>-0.51253392976351797</v>
      </c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</row>
    <row r="35" spans="1:38" s="3" customFormat="1" x14ac:dyDescent="0.2">
      <c r="A35">
        <v>0.01</v>
      </c>
      <c r="B35" t="s">
        <v>406</v>
      </c>
      <c r="C35">
        <v>10482</v>
      </c>
      <c r="D35" t="s">
        <v>903</v>
      </c>
      <c r="E35" t="s">
        <v>459</v>
      </c>
      <c r="F35">
        <v>89</v>
      </c>
      <c r="G35" s="65">
        <v>73822</v>
      </c>
      <c r="H35" s="65">
        <v>8656</v>
      </c>
      <c r="I35" s="65">
        <v>7382</v>
      </c>
      <c r="J35" s="65">
        <f t="shared" si="0"/>
        <v>829.4606741573034</v>
      </c>
      <c r="K35" s="65">
        <f t="shared" si="1"/>
        <v>97.258426966292134</v>
      </c>
      <c r="L35" s="65">
        <f t="shared" si="2"/>
        <v>82.943820224719104</v>
      </c>
      <c r="M35" s="68">
        <f t="shared" si="3"/>
        <v>0.48389754156911702</v>
      </c>
      <c r="N35" s="68">
        <f t="shared" si="4"/>
        <v>-0.75920888988907154</v>
      </c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</row>
    <row r="36" spans="1:38" s="3" customFormat="1" x14ac:dyDescent="0.2">
      <c r="A36">
        <v>0.01</v>
      </c>
      <c r="B36" t="s">
        <v>401</v>
      </c>
      <c r="C36">
        <v>10487</v>
      </c>
      <c r="D36" t="s">
        <v>909</v>
      </c>
      <c r="E36" t="s">
        <v>477</v>
      </c>
      <c r="F36">
        <v>25</v>
      </c>
      <c r="G36" s="65">
        <v>26098</v>
      </c>
      <c r="H36" s="65">
        <v>1324</v>
      </c>
      <c r="I36" s="65">
        <v>2064</v>
      </c>
      <c r="J36" s="65">
        <f t="shared" si="0"/>
        <v>1043.92</v>
      </c>
      <c r="K36" s="65">
        <f t="shared" si="1"/>
        <v>52.96</v>
      </c>
      <c r="L36" s="65">
        <f t="shared" si="2"/>
        <v>82.56</v>
      </c>
      <c r="M36" s="68">
        <f t="shared" si="3"/>
        <v>0.48165831913346258</v>
      </c>
      <c r="N36" s="68">
        <f t="shared" si="4"/>
        <v>-0.76250561001344119</v>
      </c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</row>
    <row r="37" spans="1:38" s="3" customFormat="1" x14ac:dyDescent="0.2">
      <c r="A37">
        <v>0.01</v>
      </c>
      <c r="B37" t="s">
        <v>401</v>
      </c>
      <c r="C37">
        <v>10487</v>
      </c>
      <c r="D37" t="s">
        <v>909</v>
      </c>
      <c r="E37" t="s">
        <v>477</v>
      </c>
      <c r="F37">
        <v>64</v>
      </c>
      <c r="G37" s="65">
        <v>39196</v>
      </c>
      <c r="H37" s="65">
        <v>4858</v>
      </c>
      <c r="I37" s="65">
        <v>3100</v>
      </c>
      <c r="J37" s="65">
        <f t="shared" si="0"/>
        <v>612.4375</v>
      </c>
      <c r="K37" s="65">
        <f t="shared" si="1"/>
        <v>75.90625</v>
      </c>
      <c r="L37" s="65">
        <f t="shared" si="2"/>
        <v>48.4375</v>
      </c>
      <c r="M37" s="68">
        <f t="shared" si="3"/>
        <v>0.28258629884964986</v>
      </c>
      <c r="N37" s="68">
        <f t="shared" si="4"/>
        <v>-1.0555916049636345</v>
      </c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</row>
    <row r="38" spans="1:38" s="3" customFormat="1" x14ac:dyDescent="0.2">
      <c r="A38">
        <v>0.01</v>
      </c>
      <c r="B38" t="s">
        <v>401</v>
      </c>
      <c r="C38">
        <v>10489</v>
      </c>
      <c r="D38" t="s">
        <v>909</v>
      </c>
      <c r="E38" t="s">
        <v>460</v>
      </c>
      <c r="F38">
        <v>82</v>
      </c>
      <c r="G38" s="65">
        <v>61530</v>
      </c>
      <c r="H38" s="65">
        <v>5670</v>
      </c>
      <c r="I38" s="65">
        <v>5034</v>
      </c>
      <c r="J38" s="65">
        <f t="shared" si="0"/>
        <v>750.36585365853659</v>
      </c>
      <c r="K38" s="65">
        <f t="shared" si="1"/>
        <v>69.146341463414629</v>
      </c>
      <c r="L38" s="65">
        <f t="shared" si="2"/>
        <v>61.390243902439025</v>
      </c>
      <c r="M38" s="68">
        <f t="shared" si="3"/>
        <v>0.35815312123597481</v>
      </c>
      <c r="N38" s="68">
        <f t="shared" si="4"/>
        <v>-0.94433751062759841</v>
      </c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</row>
    <row r="39" spans="1:38" s="3" customFormat="1" x14ac:dyDescent="0.2">
      <c r="A39">
        <v>0.01</v>
      </c>
      <c r="B39" t="s">
        <v>401</v>
      </c>
      <c r="C39">
        <v>10490</v>
      </c>
      <c r="D39" t="s">
        <v>909</v>
      </c>
      <c r="E39" t="s">
        <v>474</v>
      </c>
      <c r="F39">
        <v>89</v>
      </c>
      <c r="G39" s="65">
        <v>115616</v>
      </c>
      <c r="H39" s="65">
        <v>7556</v>
      </c>
      <c r="I39" s="65">
        <v>9134</v>
      </c>
      <c r="J39" s="65">
        <f t="shared" si="0"/>
        <v>1299.056179775281</v>
      </c>
      <c r="K39" s="65">
        <f t="shared" si="1"/>
        <v>84.898876404494388</v>
      </c>
      <c r="L39" s="65">
        <f t="shared" si="2"/>
        <v>102.62921348314607</v>
      </c>
      <c r="M39" s="68">
        <f t="shared" si="3"/>
        <v>0.5987429077068972</v>
      </c>
      <c r="N39" s="68">
        <f t="shared" si="4"/>
        <v>-0.5901265228546545</v>
      </c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</row>
    <row r="40" spans="1:38" s="3" customFormat="1" x14ac:dyDescent="0.2">
      <c r="A40">
        <v>0.01</v>
      </c>
      <c r="B40" t="s">
        <v>401</v>
      </c>
      <c r="C40">
        <v>10491</v>
      </c>
      <c r="D40" t="s">
        <v>909</v>
      </c>
      <c r="E40" t="s">
        <v>496</v>
      </c>
      <c r="F40">
        <v>82</v>
      </c>
      <c r="G40" s="65">
        <v>75814</v>
      </c>
      <c r="H40" s="65">
        <v>11238</v>
      </c>
      <c r="I40" s="65">
        <v>5898</v>
      </c>
      <c r="J40" s="65">
        <f t="shared" si="0"/>
        <v>924.56097560975604</v>
      </c>
      <c r="K40" s="65">
        <f t="shared" si="1"/>
        <v>137.04878048780489</v>
      </c>
      <c r="L40" s="65">
        <f t="shared" si="2"/>
        <v>71.926829268292678</v>
      </c>
      <c r="M40" s="68">
        <f t="shared" si="3"/>
        <v>0.41962397875442575</v>
      </c>
      <c r="N40" s="68">
        <f t="shared" si="4"/>
        <v>-0.85383635727339335</v>
      </c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</row>
    <row r="41" spans="1:38" s="3" customFormat="1" x14ac:dyDescent="0.2">
      <c r="A41">
        <v>0.01</v>
      </c>
      <c r="B41" t="s">
        <v>401</v>
      </c>
      <c r="C41">
        <v>10491</v>
      </c>
      <c r="D41" t="s">
        <v>909</v>
      </c>
      <c r="E41" t="s">
        <v>496</v>
      </c>
      <c r="F41">
        <v>7</v>
      </c>
      <c r="G41" s="65">
        <v>5070</v>
      </c>
      <c r="H41" s="65">
        <v>768</v>
      </c>
      <c r="I41" s="65">
        <v>394</v>
      </c>
      <c r="J41" s="65">
        <f t="shared" si="0"/>
        <v>724.28571428571433</v>
      </c>
      <c r="K41" s="65">
        <f t="shared" si="1"/>
        <v>109.71428571428571</v>
      </c>
      <c r="L41" s="65">
        <f t="shared" si="2"/>
        <v>56.285714285714285</v>
      </c>
      <c r="M41" s="68">
        <f t="shared" si="3"/>
        <v>0.32837309270934428</v>
      </c>
      <c r="N41" s="68">
        <f t="shared" si="4"/>
        <v>-0.98818148869106093</v>
      </c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</row>
    <row r="42" spans="1:38" s="3" customFormat="1" x14ac:dyDescent="0.2">
      <c r="A42">
        <v>0.01</v>
      </c>
      <c r="B42" t="s">
        <v>401</v>
      </c>
      <c r="C42">
        <v>10496</v>
      </c>
      <c r="D42" t="s">
        <v>907</v>
      </c>
      <c r="E42" t="s">
        <v>548</v>
      </c>
      <c r="F42">
        <v>89</v>
      </c>
      <c r="G42" s="65">
        <v>234864</v>
      </c>
      <c r="H42" s="65">
        <v>15768</v>
      </c>
      <c r="I42" s="65">
        <v>15876</v>
      </c>
      <c r="J42" s="65">
        <f t="shared" si="0"/>
        <v>2638.9213483146068</v>
      </c>
      <c r="K42" s="65">
        <f t="shared" si="1"/>
        <v>177.16853932584269</v>
      </c>
      <c r="L42" s="65">
        <f t="shared" si="2"/>
        <v>178.38202247191012</v>
      </c>
      <c r="M42" s="68">
        <f t="shared" si="3"/>
        <v>1.0406878041115284</v>
      </c>
      <c r="N42" s="68">
        <f t="shared" si="4"/>
        <v>6.053176398669205E-2</v>
      </c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</row>
    <row r="43" spans="1:38" s="3" customFormat="1" x14ac:dyDescent="0.2">
      <c r="A43">
        <v>0.01</v>
      </c>
      <c r="B43" t="s">
        <v>401</v>
      </c>
      <c r="C43">
        <v>10511</v>
      </c>
      <c r="D43" t="s">
        <v>909</v>
      </c>
      <c r="E43" t="s">
        <v>470</v>
      </c>
      <c r="F43">
        <v>89</v>
      </c>
      <c r="G43" s="65">
        <v>84172</v>
      </c>
      <c r="H43" s="65">
        <v>4252</v>
      </c>
      <c r="I43" s="65">
        <v>8098</v>
      </c>
      <c r="J43" s="65">
        <f t="shared" si="0"/>
        <v>945.75280898876406</v>
      </c>
      <c r="K43" s="65">
        <f t="shared" si="1"/>
        <v>47.775280898876403</v>
      </c>
      <c r="L43" s="65">
        <f t="shared" si="2"/>
        <v>90.988764044943821</v>
      </c>
      <c r="M43" s="68">
        <f t="shared" si="3"/>
        <v>0.5308320633468856</v>
      </c>
      <c r="N43" s="68">
        <f t="shared" si="4"/>
        <v>-0.69010901842980066</v>
      </c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</row>
    <row r="44" spans="1:38" s="3" customFormat="1" x14ac:dyDescent="0.2">
      <c r="A44">
        <v>0.01</v>
      </c>
      <c r="B44" t="s">
        <v>401</v>
      </c>
      <c r="C44">
        <v>10519</v>
      </c>
      <c r="D44" t="s">
        <v>909</v>
      </c>
      <c r="E44" t="s">
        <v>479</v>
      </c>
      <c r="F44">
        <v>25</v>
      </c>
      <c r="G44" s="65">
        <v>39866</v>
      </c>
      <c r="H44" s="65">
        <v>1934</v>
      </c>
      <c r="I44" s="65">
        <v>3946</v>
      </c>
      <c r="J44" s="65">
        <f t="shared" si="0"/>
        <v>1594.64</v>
      </c>
      <c r="K44" s="65">
        <f t="shared" si="1"/>
        <v>77.36</v>
      </c>
      <c r="L44" s="65">
        <f t="shared" si="2"/>
        <v>157.84</v>
      </c>
      <c r="M44" s="68">
        <f t="shared" si="3"/>
        <v>0.92084482911852872</v>
      </c>
      <c r="N44" s="68">
        <f t="shared" si="4"/>
        <v>-0.11590838824333223</v>
      </c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</row>
    <row r="45" spans="1:38" s="3" customFormat="1" x14ac:dyDescent="0.2">
      <c r="A45">
        <v>0.01</v>
      </c>
      <c r="B45" t="s">
        <v>401</v>
      </c>
      <c r="C45">
        <v>10519</v>
      </c>
      <c r="D45" t="s">
        <v>909</v>
      </c>
      <c r="E45" t="s">
        <v>479</v>
      </c>
      <c r="F45">
        <v>64</v>
      </c>
      <c r="G45" s="65">
        <v>59352</v>
      </c>
      <c r="H45" s="65">
        <v>6870</v>
      </c>
      <c r="I45" s="65">
        <v>5876</v>
      </c>
      <c r="J45" s="65">
        <f t="shared" si="0"/>
        <v>927.375</v>
      </c>
      <c r="K45" s="65">
        <f t="shared" si="1"/>
        <v>107.34375</v>
      </c>
      <c r="L45" s="65">
        <f t="shared" si="2"/>
        <v>91.8125</v>
      </c>
      <c r="M45" s="68">
        <f t="shared" si="3"/>
        <v>0.53563777162598147</v>
      </c>
      <c r="N45" s="68">
        <f t="shared" si="4"/>
        <v>-0.68303376099075352</v>
      </c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</row>
    <row r="46" spans="1:38" s="3" customFormat="1" x14ac:dyDescent="0.2">
      <c r="A46">
        <v>0.01</v>
      </c>
      <c r="B46" t="s">
        <v>401</v>
      </c>
      <c r="C46">
        <v>10523</v>
      </c>
      <c r="D46" t="s">
        <v>909</v>
      </c>
      <c r="E46" t="s">
        <v>463</v>
      </c>
      <c r="F46">
        <v>25</v>
      </c>
      <c r="G46" s="65">
        <v>39570</v>
      </c>
      <c r="H46" s="65">
        <v>3596</v>
      </c>
      <c r="I46" s="65">
        <v>3960</v>
      </c>
      <c r="J46" s="65">
        <f t="shared" si="0"/>
        <v>1582.8</v>
      </c>
      <c r="K46" s="65">
        <f t="shared" si="1"/>
        <v>143.84</v>
      </c>
      <c r="L46" s="65">
        <f t="shared" si="2"/>
        <v>158.4</v>
      </c>
      <c r="M46" s="68">
        <f t="shared" si="3"/>
        <v>0.92411189136071314</v>
      </c>
      <c r="N46" s="68">
        <f t="shared" si="4"/>
        <v>-0.11109841953728464</v>
      </c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</row>
    <row r="47" spans="1:38" s="3" customFormat="1" x14ac:dyDescent="0.2">
      <c r="A47">
        <v>0.01</v>
      </c>
      <c r="B47" t="s">
        <v>401</v>
      </c>
      <c r="C47">
        <v>10523</v>
      </c>
      <c r="D47" t="s">
        <v>909</v>
      </c>
      <c r="E47" t="s">
        <v>463</v>
      </c>
      <c r="F47">
        <v>64</v>
      </c>
      <c r="G47" s="65">
        <v>47744</v>
      </c>
      <c r="H47" s="65">
        <v>6970</v>
      </c>
      <c r="I47" s="65">
        <v>4780</v>
      </c>
      <c r="J47" s="65">
        <f t="shared" si="0"/>
        <v>746</v>
      </c>
      <c r="K47" s="65">
        <f t="shared" si="1"/>
        <v>108.90625</v>
      </c>
      <c r="L47" s="65">
        <f t="shared" si="2"/>
        <v>74.6875</v>
      </c>
      <c r="M47" s="68">
        <f t="shared" si="3"/>
        <v>0.4357298414520408</v>
      </c>
      <c r="N47" s="68">
        <f t="shared" si="4"/>
        <v>-0.83012432186765461</v>
      </c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</row>
    <row r="48" spans="1:38" s="3" customFormat="1" x14ac:dyDescent="0.2">
      <c r="A48">
        <v>0.01</v>
      </c>
      <c r="B48" t="s">
        <v>401</v>
      </c>
      <c r="C48">
        <v>10542</v>
      </c>
      <c r="D48" t="s">
        <v>369</v>
      </c>
      <c r="E48" t="s">
        <v>467</v>
      </c>
      <c r="F48">
        <v>89</v>
      </c>
      <c r="G48" s="65">
        <v>96426</v>
      </c>
      <c r="H48" s="65">
        <v>6862</v>
      </c>
      <c r="I48" s="65">
        <v>9642</v>
      </c>
      <c r="J48" s="65">
        <f t="shared" si="0"/>
        <v>1083.4382022471909</v>
      </c>
      <c r="K48" s="65">
        <f t="shared" si="1"/>
        <v>77.101123595505612</v>
      </c>
      <c r="L48" s="65">
        <f t="shared" si="2"/>
        <v>108.33707865168539</v>
      </c>
      <c r="M48" s="68">
        <f t="shared" si="3"/>
        <v>0.6320428198062078</v>
      </c>
      <c r="N48" s="68">
        <f t="shared" si="4"/>
        <v>-0.5411003570707027</v>
      </c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</row>
    <row r="49" spans="1:38" s="3" customFormat="1" x14ac:dyDescent="0.2">
      <c r="A49">
        <v>0.01</v>
      </c>
      <c r="B49" t="s">
        <v>401</v>
      </c>
      <c r="C49">
        <v>10544</v>
      </c>
      <c r="D49" t="s">
        <v>909</v>
      </c>
      <c r="E49" t="s">
        <v>486</v>
      </c>
      <c r="F49">
        <v>68</v>
      </c>
      <c r="G49" s="65">
        <v>52334</v>
      </c>
      <c r="H49" s="65">
        <v>3776</v>
      </c>
      <c r="I49" s="65">
        <v>5234</v>
      </c>
      <c r="J49" s="65">
        <f t="shared" si="0"/>
        <v>769.61764705882354</v>
      </c>
      <c r="K49" s="65">
        <f t="shared" si="1"/>
        <v>55.529411764705884</v>
      </c>
      <c r="L49" s="65">
        <f t="shared" si="2"/>
        <v>76.970588235294116</v>
      </c>
      <c r="M49" s="68">
        <f t="shared" si="3"/>
        <v>0.44904946889687058</v>
      </c>
      <c r="N49" s="68">
        <f t="shared" si="4"/>
        <v>-0.81051435228745805</v>
      </c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</row>
    <row r="50" spans="1:38" s="3" customFormat="1" x14ac:dyDescent="0.2">
      <c r="A50">
        <v>0.01</v>
      </c>
      <c r="B50" t="s">
        <v>401</v>
      </c>
      <c r="C50">
        <v>10544</v>
      </c>
      <c r="D50" t="s">
        <v>909</v>
      </c>
      <c r="E50" t="s">
        <v>486</v>
      </c>
      <c r="F50">
        <v>21</v>
      </c>
      <c r="G50" s="65">
        <v>12494</v>
      </c>
      <c r="H50" s="65">
        <v>2326</v>
      </c>
      <c r="I50" s="65">
        <v>1250</v>
      </c>
      <c r="J50" s="65">
        <f t="shared" si="0"/>
        <v>594.95238095238096</v>
      </c>
      <c r="K50" s="65">
        <f t="shared" si="1"/>
        <v>110.76190476190476</v>
      </c>
      <c r="L50" s="65">
        <f t="shared" si="2"/>
        <v>59.523809523809526</v>
      </c>
      <c r="M50" s="68">
        <f t="shared" si="3"/>
        <v>0.34726426893966189</v>
      </c>
      <c r="N50" s="68">
        <f t="shared" si="4"/>
        <v>-0.96036874447241849</v>
      </c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</row>
    <row r="51" spans="1:38" s="3" customFormat="1" x14ac:dyDescent="0.2">
      <c r="A51">
        <v>0.01</v>
      </c>
      <c r="B51" t="s">
        <v>401</v>
      </c>
      <c r="C51">
        <v>10549</v>
      </c>
      <c r="D51" t="s">
        <v>909</v>
      </c>
      <c r="E51" t="s">
        <v>465</v>
      </c>
      <c r="F51">
        <v>68</v>
      </c>
      <c r="G51" s="65">
        <v>76902</v>
      </c>
      <c r="H51" s="65">
        <v>4950</v>
      </c>
      <c r="I51" s="65">
        <v>8852</v>
      </c>
      <c r="J51" s="65">
        <f t="shared" si="0"/>
        <v>1130.9117647058824</v>
      </c>
      <c r="K51" s="65">
        <f t="shared" si="1"/>
        <v>72.794117647058826</v>
      </c>
      <c r="L51" s="65">
        <f t="shared" si="2"/>
        <v>130.1764705882353</v>
      </c>
      <c r="M51" s="68">
        <f t="shared" si="3"/>
        <v>0.75945469978507807</v>
      </c>
      <c r="N51" s="68">
        <f t="shared" si="4"/>
        <v>-0.35351680033157284</v>
      </c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</row>
    <row r="52" spans="1:38" s="3" customFormat="1" x14ac:dyDescent="0.2">
      <c r="A52">
        <v>0.01</v>
      </c>
      <c r="B52" t="s">
        <v>401</v>
      </c>
      <c r="C52">
        <v>10549</v>
      </c>
      <c r="D52" t="s">
        <v>909</v>
      </c>
      <c r="E52" t="s">
        <v>465</v>
      </c>
      <c r="F52">
        <v>21</v>
      </c>
      <c r="G52" s="65">
        <v>55832</v>
      </c>
      <c r="H52" s="65">
        <v>5734</v>
      </c>
      <c r="I52" s="65">
        <v>6426</v>
      </c>
      <c r="J52" s="65">
        <f t="shared" si="0"/>
        <v>2658.6666666666665</v>
      </c>
      <c r="K52" s="65">
        <f t="shared" si="1"/>
        <v>273.04761904761904</v>
      </c>
      <c r="L52" s="65">
        <f t="shared" si="2"/>
        <v>306</v>
      </c>
      <c r="M52" s="68">
        <f t="shared" si="3"/>
        <v>1.785216153765014</v>
      </c>
      <c r="N52" s="68">
        <f t="shared" si="4"/>
        <v>1.156671903699539</v>
      </c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</row>
    <row r="53" spans="1:38" s="3" customFormat="1" x14ac:dyDescent="0.2">
      <c r="A53">
        <v>0.01</v>
      </c>
      <c r="B53" t="s">
        <v>368</v>
      </c>
      <c r="C53">
        <v>10558</v>
      </c>
      <c r="D53" t="s">
        <v>369</v>
      </c>
      <c r="E53" t="s">
        <v>391</v>
      </c>
      <c r="F53">
        <v>89</v>
      </c>
      <c r="G53" s="65">
        <v>286868</v>
      </c>
      <c r="H53" s="65">
        <v>7358</v>
      </c>
      <c r="I53" s="65">
        <v>13856</v>
      </c>
      <c r="J53" s="65">
        <f t="shared" si="0"/>
        <v>3223.2359550561796</v>
      </c>
      <c r="K53" s="65">
        <f t="shared" si="1"/>
        <v>82.674157303370791</v>
      </c>
      <c r="L53" s="65">
        <f t="shared" si="2"/>
        <v>155.68539325842696</v>
      </c>
      <c r="M53" s="68">
        <f t="shared" si="3"/>
        <v>0.9082747678111196</v>
      </c>
      <c r="N53" s="68">
        <f t="shared" si="4"/>
        <v>-0.13441480074477061</v>
      </c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</row>
    <row r="54" spans="1:38" s="3" customFormat="1" x14ac:dyDescent="0.2">
      <c r="A54">
        <v>0.01</v>
      </c>
      <c r="B54" t="s">
        <v>401</v>
      </c>
      <c r="C54">
        <v>10561</v>
      </c>
      <c r="D54" t="s">
        <v>909</v>
      </c>
      <c r="E54" t="s">
        <v>485</v>
      </c>
      <c r="F54">
        <v>68</v>
      </c>
      <c r="G54" s="65">
        <v>40862</v>
      </c>
      <c r="H54" s="65">
        <v>6532</v>
      </c>
      <c r="I54" s="65">
        <v>5304</v>
      </c>
      <c r="J54" s="65">
        <f t="shared" si="0"/>
        <v>600.91176470588232</v>
      </c>
      <c r="K54" s="65">
        <f t="shared" si="1"/>
        <v>96.058823529411768</v>
      </c>
      <c r="L54" s="65">
        <f t="shared" si="2"/>
        <v>78</v>
      </c>
      <c r="M54" s="68">
        <f t="shared" si="3"/>
        <v>0.45505509801853294</v>
      </c>
      <c r="N54" s="68">
        <f t="shared" si="4"/>
        <v>-0.80167249804840002</v>
      </c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</row>
    <row r="55" spans="1:38" s="3" customFormat="1" x14ac:dyDescent="0.2">
      <c r="A55">
        <v>0.01</v>
      </c>
      <c r="B55" t="s">
        <v>401</v>
      </c>
      <c r="C55">
        <v>10561</v>
      </c>
      <c r="D55" t="s">
        <v>909</v>
      </c>
      <c r="E55" t="s">
        <v>485</v>
      </c>
      <c r="F55">
        <v>21</v>
      </c>
      <c r="G55" s="65">
        <v>16902</v>
      </c>
      <c r="H55" s="65">
        <v>1310</v>
      </c>
      <c r="I55" s="65">
        <v>2194</v>
      </c>
      <c r="J55" s="65">
        <f t="shared" si="0"/>
        <v>804.85714285714289</v>
      </c>
      <c r="K55" s="65">
        <f t="shared" si="1"/>
        <v>62.38095238095238</v>
      </c>
      <c r="L55" s="65">
        <f t="shared" si="2"/>
        <v>104.47619047619048</v>
      </c>
      <c r="M55" s="68">
        <f t="shared" si="3"/>
        <v>0.60951824484289463</v>
      </c>
      <c r="N55" s="68">
        <f t="shared" si="4"/>
        <v>-0.57426241296655911</v>
      </c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</row>
    <row r="56" spans="1:38" s="3" customFormat="1" x14ac:dyDescent="0.2">
      <c r="A56">
        <v>0.01</v>
      </c>
      <c r="B56" t="s">
        <v>401</v>
      </c>
      <c r="C56">
        <v>10572</v>
      </c>
      <c r="D56" t="s">
        <v>369</v>
      </c>
      <c r="E56" t="s">
        <v>492</v>
      </c>
      <c r="F56">
        <v>82</v>
      </c>
      <c r="G56" s="65">
        <v>44666</v>
      </c>
      <c r="H56" s="65">
        <v>6268</v>
      </c>
      <c r="I56" s="65">
        <v>4524</v>
      </c>
      <c r="J56" s="65">
        <f t="shared" si="0"/>
        <v>544.70731707317077</v>
      </c>
      <c r="K56" s="65">
        <f t="shared" si="1"/>
        <v>76.439024390243901</v>
      </c>
      <c r="L56" s="65">
        <f t="shared" si="2"/>
        <v>55.170731707317074</v>
      </c>
      <c r="M56" s="68">
        <f t="shared" si="3"/>
        <v>0.32186824006188919</v>
      </c>
      <c r="N56" s="68">
        <f t="shared" si="4"/>
        <v>-0.99775833031584449</v>
      </c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</row>
    <row r="57" spans="1:38" s="3" customFormat="1" x14ac:dyDescent="0.2">
      <c r="A57">
        <v>0.01</v>
      </c>
      <c r="B57" t="s">
        <v>401</v>
      </c>
      <c r="C57">
        <v>10586</v>
      </c>
      <c r="D57" t="s">
        <v>907</v>
      </c>
      <c r="E57" t="s">
        <v>547</v>
      </c>
      <c r="F57">
        <v>89</v>
      </c>
      <c r="G57" s="65">
        <v>225576</v>
      </c>
      <c r="H57" s="65">
        <v>18000</v>
      </c>
      <c r="I57" s="65">
        <v>15340</v>
      </c>
      <c r="J57" s="65">
        <f t="shared" si="0"/>
        <v>2534.5617977528091</v>
      </c>
      <c r="K57" s="65">
        <f t="shared" si="1"/>
        <v>202.24719101123594</v>
      </c>
      <c r="L57" s="65">
        <f t="shared" si="2"/>
        <v>172.35955056179776</v>
      </c>
      <c r="M57" s="68">
        <f t="shared" si="3"/>
        <v>1.0055524637862714</v>
      </c>
      <c r="N57" s="68">
        <f t="shared" si="4"/>
        <v>8.8033685926010193E-3</v>
      </c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</row>
    <row r="58" spans="1:38" s="3" customFormat="1" x14ac:dyDescent="0.2">
      <c r="A58">
        <v>0.01</v>
      </c>
      <c r="B58" t="s">
        <v>401</v>
      </c>
      <c r="C58">
        <v>10590</v>
      </c>
      <c r="D58" t="s">
        <v>369</v>
      </c>
      <c r="E58" t="s">
        <v>476</v>
      </c>
      <c r="F58">
        <v>89</v>
      </c>
      <c r="G58" s="65">
        <v>103028</v>
      </c>
      <c r="H58" s="65">
        <v>9202</v>
      </c>
      <c r="I58" s="65">
        <v>10302</v>
      </c>
      <c r="J58" s="65">
        <f t="shared" si="0"/>
        <v>1157.6179775280898</v>
      </c>
      <c r="K58" s="65">
        <f t="shared" si="1"/>
        <v>103.3932584269663</v>
      </c>
      <c r="L58" s="65">
        <f t="shared" si="2"/>
        <v>115.75280898876404</v>
      </c>
      <c r="M58" s="68">
        <f t="shared" si="3"/>
        <v>0.67530648513208391</v>
      </c>
      <c r="N58" s="68">
        <f t="shared" si="4"/>
        <v>-0.47740494483170998</v>
      </c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</row>
    <row r="59" spans="1:38" s="3" customFormat="1" x14ac:dyDescent="0.2">
      <c r="A59">
        <v>0.01</v>
      </c>
      <c r="B59" t="s">
        <v>401</v>
      </c>
      <c r="C59">
        <v>10593</v>
      </c>
      <c r="D59" t="s">
        <v>369</v>
      </c>
      <c r="E59" t="s">
        <v>471</v>
      </c>
      <c r="F59">
        <v>89</v>
      </c>
      <c r="G59" s="65">
        <v>61394</v>
      </c>
      <c r="H59" s="65">
        <v>7940</v>
      </c>
      <c r="I59" s="65">
        <v>6122</v>
      </c>
      <c r="J59" s="65">
        <f t="shared" si="0"/>
        <v>689.82022471910113</v>
      </c>
      <c r="K59" s="65">
        <f t="shared" si="1"/>
        <v>89.213483146067418</v>
      </c>
      <c r="L59" s="65">
        <f t="shared" si="2"/>
        <v>68.786516853932582</v>
      </c>
      <c r="M59" s="68">
        <f t="shared" si="3"/>
        <v>0.40130327140153538</v>
      </c>
      <c r="N59" s="68">
        <f t="shared" si="4"/>
        <v>-0.88080922234533043</v>
      </c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</row>
    <row r="60" spans="1:38" s="3" customFormat="1" x14ac:dyDescent="0.2">
      <c r="A60">
        <v>0.01</v>
      </c>
      <c r="B60" t="s">
        <v>401</v>
      </c>
      <c r="C60">
        <v>10598</v>
      </c>
      <c r="D60" t="s">
        <v>369</v>
      </c>
      <c r="E60" t="s">
        <v>464</v>
      </c>
      <c r="F60">
        <v>89</v>
      </c>
      <c r="G60" s="65">
        <v>85836</v>
      </c>
      <c r="H60" s="65">
        <v>9716</v>
      </c>
      <c r="I60" s="65">
        <v>8550</v>
      </c>
      <c r="J60" s="65">
        <f t="shared" si="0"/>
        <v>964.44943820224717</v>
      </c>
      <c r="K60" s="65">
        <f t="shared" si="1"/>
        <v>109.1685393258427</v>
      </c>
      <c r="L60" s="65">
        <f t="shared" si="2"/>
        <v>96.067415730337075</v>
      </c>
      <c r="M60" s="68">
        <f t="shared" si="3"/>
        <v>0.56046111899430373</v>
      </c>
      <c r="N60" s="68">
        <f t="shared" si="4"/>
        <v>-0.64648731186612696</v>
      </c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</row>
    <row r="61" spans="1:38" s="3" customFormat="1" x14ac:dyDescent="0.2">
      <c r="A61">
        <v>0.01</v>
      </c>
      <c r="B61" t="s">
        <v>401</v>
      </c>
      <c r="C61">
        <v>10599</v>
      </c>
      <c r="D61" t="s">
        <v>369</v>
      </c>
      <c r="E61" t="s">
        <v>464</v>
      </c>
      <c r="F61">
        <v>89</v>
      </c>
      <c r="G61" s="65">
        <v>90606</v>
      </c>
      <c r="H61" s="65">
        <v>10850</v>
      </c>
      <c r="I61" s="65">
        <v>9024</v>
      </c>
      <c r="J61" s="65">
        <f t="shared" si="0"/>
        <v>1018.0449438202247</v>
      </c>
      <c r="K61" s="65">
        <f t="shared" si="1"/>
        <v>121.91011235955057</v>
      </c>
      <c r="L61" s="65">
        <f t="shared" si="2"/>
        <v>101.3932584269663</v>
      </c>
      <c r="M61" s="68">
        <f t="shared" si="3"/>
        <v>0.59153229681925112</v>
      </c>
      <c r="N61" s="68">
        <f t="shared" si="4"/>
        <v>-0.6007424248944867</v>
      </c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</row>
    <row r="62" spans="1:38" s="3" customFormat="1" x14ac:dyDescent="0.2">
      <c r="A62">
        <v>0.01</v>
      </c>
      <c r="B62" t="s">
        <v>401</v>
      </c>
      <c r="C62">
        <v>10601</v>
      </c>
      <c r="D62" t="s">
        <v>369</v>
      </c>
      <c r="E62" t="s">
        <v>461</v>
      </c>
      <c r="F62">
        <v>89</v>
      </c>
      <c r="G62" s="65">
        <v>52416</v>
      </c>
      <c r="H62" s="65">
        <v>6444</v>
      </c>
      <c r="I62" s="65">
        <v>5194</v>
      </c>
      <c r="J62" s="65">
        <f t="shared" si="0"/>
        <v>588.94382022471905</v>
      </c>
      <c r="K62" s="65">
        <f t="shared" si="1"/>
        <v>72.404494382022477</v>
      </c>
      <c r="L62" s="65">
        <f t="shared" si="2"/>
        <v>58.359550561797754</v>
      </c>
      <c r="M62" s="68">
        <f t="shared" si="3"/>
        <v>0.34047193591303088</v>
      </c>
      <c r="N62" s="68">
        <f t="shared" si="4"/>
        <v>-0.9703688322813685</v>
      </c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</row>
    <row r="63" spans="1:38" s="3" customFormat="1" x14ac:dyDescent="0.2">
      <c r="A63">
        <v>0.01</v>
      </c>
      <c r="B63" t="s">
        <v>401</v>
      </c>
      <c r="C63">
        <v>10603</v>
      </c>
      <c r="D63" t="s">
        <v>369</v>
      </c>
      <c r="E63" t="s">
        <v>469</v>
      </c>
      <c r="F63">
        <v>82</v>
      </c>
      <c r="G63" s="65">
        <v>57440</v>
      </c>
      <c r="H63" s="65">
        <v>2350</v>
      </c>
      <c r="I63" s="65">
        <v>5762</v>
      </c>
      <c r="J63" s="65">
        <f t="shared" si="0"/>
        <v>700.48780487804879</v>
      </c>
      <c r="K63" s="65">
        <f t="shared" si="1"/>
        <v>28.658536585365855</v>
      </c>
      <c r="L63" s="65">
        <f t="shared" si="2"/>
        <v>70.268292682926827</v>
      </c>
      <c r="M63" s="68">
        <f t="shared" si="3"/>
        <v>0.40994801044133627</v>
      </c>
      <c r="N63" s="68">
        <f t="shared" si="4"/>
        <v>-0.86808190919025896</v>
      </c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</row>
    <row r="64" spans="1:38" s="3" customFormat="1" x14ac:dyDescent="0.2">
      <c r="A64">
        <v>0.01</v>
      </c>
      <c r="B64" t="s">
        <v>401</v>
      </c>
      <c r="C64">
        <v>10609</v>
      </c>
      <c r="D64" t="s">
        <v>369</v>
      </c>
      <c r="E64" t="s">
        <v>494</v>
      </c>
      <c r="F64">
        <v>89</v>
      </c>
      <c r="G64" s="65">
        <v>319442</v>
      </c>
      <c r="H64" s="65">
        <v>26632</v>
      </c>
      <c r="I64" s="65">
        <v>31816</v>
      </c>
      <c r="J64" s="65">
        <f t="shared" si="0"/>
        <v>3589.2359550561796</v>
      </c>
      <c r="K64" s="65">
        <f t="shared" si="1"/>
        <v>299.23595505617976</v>
      </c>
      <c r="L64" s="65">
        <f t="shared" si="2"/>
        <v>357.4831460674157</v>
      </c>
      <c r="M64" s="68">
        <f t="shared" si="3"/>
        <v>2.0855708727395048</v>
      </c>
      <c r="N64" s="68">
        <f t="shared" si="4"/>
        <v>1.5988724777587275</v>
      </c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</row>
    <row r="65" spans="1:38" s="3" customFormat="1" x14ac:dyDescent="0.2">
      <c r="A65">
        <v>0.01</v>
      </c>
      <c r="B65" t="s">
        <v>401</v>
      </c>
      <c r="C65">
        <v>10613</v>
      </c>
      <c r="D65" t="s">
        <v>369</v>
      </c>
      <c r="E65" t="s">
        <v>494</v>
      </c>
      <c r="F65">
        <v>89</v>
      </c>
      <c r="G65" s="65">
        <v>137402</v>
      </c>
      <c r="H65" s="65">
        <v>12818</v>
      </c>
      <c r="I65" s="65">
        <v>13686</v>
      </c>
      <c r="J65" s="65">
        <f t="shared" si="0"/>
        <v>1543.8426966292134</v>
      </c>
      <c r="K65" s="65">
        <f t="shared" si="1"/>
        <v>144.02247191011236</v>
      </c>
      <c r="L65" s="65">
        <f t="shared" si="2"/>
        <v>153.77528089887642</v>
      </c>
      <c r="M65" s="68">
        <f t="shared" si="3"/>
        <v>0.89713109643930322</v>
      </c>
      <c r="N65" s="68">
        <f t="shared" si="4"/>
        <v>-0.15082119480632911</v>
      </c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</row>
    <row r="66" spans="1:38" s="3" customFormat="1" x14ac:dyDescent="0.2">
      <c r="A66">
        <v>0.01</v>
      </c>
      <c r="B66" t="s">
        <v>401</v>
      </c>
      <c r="C66">
        <v>10643</v>
      </c>
      <c r="D66" t="s">
        <v>909</v>
      </c>
      <c r="E66" t="s">
        <v>475</v>
      </c>
      <c r="F66">
        <v>25</v>
      </c>
      <c r="G66" s="65">
        <v>15720</v>
      </c>
      <c r="H66" s="65">
        <v>350</v>
      </c>
      <c r="I66" s="65">
        <v>1420</v>
      </c>
      <c r="J66" s="65">
        <f t="shared" si="0"/>
        <v>628.79999999999995</v>
      </c>
      <c r="K66" s="65">
        <f t="shared" si="1"/>
        <v>14</v>
      </c>
      <c r="L66" s="65">
        <f t="shared" si="2"/>
        <v>56.8</v>
      </c>
      <c r="M66" s="68">
        <f t="shared" si="3"/>
        <v>0.33137345599298296</v>
      </c>
      <c r="N66" s="68">
        <f t="shared" si="4"/>
        <v>-0.98376417049162945</v>
      </c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</row>
    <row r="67" spans="1:38" s="3" customFormat="1" x14ac:dyDescent="0.2">
      <c r="A67">
        <v>0.01</v>
      </c>
      <c r="B67" t="s">
        <v>401</v>
      </c>
      <c r="C67">
        <v>10643</v>
      </c>
      <c r="D67" t="s">
        <v>909</v>
      </c>
      <c r="E67" t="s">
        <v>475</v>
      </c>
      <c r="F67">
        <v>64</v>
      </c>
      <c r="G67" s="65">
        <v>33186</v>
      </c>
      <c r="H67" s="65">
        <v>3992</v>
      </c>
      <c r="I67" s="65">
        <v>2996</v>
      </c>
      <c r="J67" s="65">
        <f t="shared" si="0"/>
        <v>518.53125</v>
      </c>
      <c r="K67" s="65">
        <f t="shared" si="1"/>
        <v>62.375</v>
      </c>
      <c r="L67" s="65">
        <f t="shared" si="2"/>
        <v>46.8125</v>
      </c>
      <c r="M67" s="68">
        <f t="shared" si="3"/>
        <v>0.27310598430759708</v>
      </c>
      <c r="N67" s="68">
        <f t="shared" si="4"/>
        <v>-1.0695491034410047</v>
      </c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</row>
    <row r="68" spans="1:38" s="3" customFormat="1" x14ac:dyDescent="0.2">
      <c r="A68">
        <v>0.01</v>
      </c>
      <c r="B68" t="s">
        <v>368</v>
      </c>
      <c r="C68">
        <v>10647</v>
      </c>
      <c r="D68" t="s">
        <v>369</v>
      </c>
      <c r="E68" t="s">
        <v>395</v>
      </c>
      <c r="F68">
        <v>89</v>
      </c>
      <c r="G68" s="65">
        <v>891126</v>
      </c>
      <c r="H68" s="65">
        <v>-2100</v>
      </c>
      <c r="I68" s="65">
        <v>35824</v>
      </c>
      <c r="J68" s="65">
        <f t="shared" si="0"/>
        <v>10012.651685393259</v>
      </c>
      <c r="K68" s="65">
        <f t="shared" si="1"/>
        <v>-23.59550561797753</v>
      </c>
      <c r="L68" s="65">
        <f t="shared" si="2"/>
        <v>402.5168539325843</v>
      </c>
      <c r="M68" s="68">
        <f t="shared" si="3"/>
        <v>2.3482993130820984</v>
      </c>
      <c r="N68" s="68">
        <f t="shared" si="4"/>
        <v>1.9856773448100653</v>
      </c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</row>
    <row r="69" spans="1:38" s="3" customFormat="1" x14ac:dyDescent="0.2">
      <c r="A69">
        <v>0.01</v>
      </c>
      <c r="B69" t="s">
        <v>368</v>
      </c>
      <c r="C69">
        <v>10648</v>
      </c>
      <c r="D69" t="s">
        <v>369</v>
      </c>
      <c r="E69" t="s">
        <v>395</v>
      </c>
      <c r="F69">
        <v>89</v>
      </c>
      <c r="G69" s="65">
        <v>535734</v>
      </c>
      <c r="H69" s="65">
        <v>29678</v>
      </c>
      <c r="I69" s="65">
        <v>21536</v>
      </c>
      <c r="J69" s="65">
        <f t="shared" si="0"/>
        <v>6019.4831460674159</v>
      </c>
      <c r="K69" s="65">
        <f t="shared" si="1"/>
        <v>333.46067415730334</v>
      </c>
      <c r="L69" s="65">
        <f t="shared" si="2"/>
        <v>241.97752808988764</v>
      </c>
      <c r="M69" s="68">
        <f t="shared" si="3"/>
        <v>1.4117065097849504</v>
      </c>
      <c r="N69" s="68">
        <f t="shared" si="4"/>
        <v>0.60676817803623539</v>
      </c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</row>
    <row r="70" spans="1:38" s="3" customFormat="1" x14ac:dyDescent="0.2">
      <c r="A70">
        <v>0.01</v>
      </c>
      <c r="B70" t="s">
        <v>368</v>
      </c>
      <c r="C70">
        <v>10649</v>
      </c>
      <c r="D70" t="s">
        <v>369</v>
      </c>
      <c r="E70" t="s">
        <v>395</v>
      </c>
      <c r="F70">
        <v>89</v>
      </c>
      <c r="G70" s="65">
        <v>464638</v>
      </c>
      <c r="H70" s="65">
        <v>27772</v>
      </c>
      <c r="I70" s="65">
        <v>18678</v>
      </c>
      <c r="J70" s="65">
        <f t="shared" si="0"/>
        <v>5220.651685393258</v>
      </c>
      <c r="K70" s="65">
        <f t="shared" si="1"/>
        <v>312.04494382022472</v>
      </c>
      <c r="L70" s="65">
        <f t="shared" si="2"/>
        <v>209.86516853932585</v>
      </c>
      <c r="M70" s="68">
        <f t="shared" si="3"/>
        <v>1.2243617287222932</v>
      </c>
      <c r="N70" s="68">
        <f t="shared" si="4"/>
        <v>0.33094774140132466</v>
      </c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</row>
    <row r="71" spans="1:38" s="3" customFormat="1" x14ac:dyDescent="0.2">
      <c r="A71">
        <v>0.01</v>
      </c>
      <c r="B71" t="s">
        <v>368</v>
      </c>
      <c r="C71">
        <v>10650</v>
      </c>
      <c r="D71" t="s">
        <v>369</v>
      </c>
      <c r="E71" t="s">
        <v>395</v>
      </c>
      <c r="F71">
        <v>89</v>
      </c>
      <c r="G71" s="65">
        <v>790780</v>
      </c>
      <c r="H71" s="65">
        <v>29364</v>
      </c>
      <c r="I71" s="65">
        <v>31790</v>
      </c>
      <c r="J71" s="65">
        <f t="shared" si="0"/>
        <v>8885.1685393258431</v>
      </c>
      <c r="K71" s="65">
        <f t="shared" si="1"/>
        <v>329.93258426966293</v>
      </c>
      <c r="L71" s="65">
        <f t="shared" si="2"/>
        <v>357.19101123595505</v>
      </c>
      <c r="M71" s="68">
        <f t="shared" si="3"/>
        <v>2.0838665465296979</v>
      </c>
      <c r="N71" s="68">
        <f t="shared" si="4"/>
        <v>1.5963632645493127</v>
      </c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</row>
    <row r="72" spans="1:38" s="3" customFormat="1" x14ac:dyDescent="0.2">
      <c r="A72">
        <v>0.01</v>
      </c>
      <c r="B72" t="s">
        <v>368</v>
      </c>
      <c r="C72">
        <v>10651</v>
      </c>
      <c r="D72" t="s">
        <v>369</v>
      </c>
      <c r="E72" t="s">
        <v>395</v>
      </c>
      <c r="F72">
        <v>89</v>
      </c>
      <c r="G72" s="65">
        <v>658322</v>
      </c>
      <c r="H72" s="65">
        <v>19266</v>
      </c>
      <c r="I72" s="65">
        <v>26464</v>
      </c>
      <c r="J72" s="65">
        <f t="shared" ref="J72:J135" si="5">G72/F72</f>
        <v>7396.8764044943819</v>
      </c>
      <c r="K72" s="65">
        <f t="shared" ref="K72:K135" si="6">H72/F72</f>
        <v>216.47191011235955</v>
      </c>
      <c r="L72" s="65">
        <f t="shared" ref="L72:L135" si="7">I72/F72</f>
        <v>297.34831460674155</v>
      </c>
      <c r="M72" s="68">
        <f t="shared" ref="M72:M135" si="8">L72/AVERAGE($L$7:$L$374)</f>
        <v>1.7347418775514918</v>
      </c>
      <c r="N72" s="68">
        <f t="shared" si="4"/>
        <v>1.082360589420714</v>
      </c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</row>
    <row r="73" spans="1:38" s="3" customFormat="1" x14ac:dyDescent="0.2">
      <c r="A73">
        <v>0.01</v>
      </c>
      <c r="B73" t="s">
        <v>368</v>
      </c>
      <c r="C73">
        <v>10652</v>
      </c>
      <c r="D73" t="s">
        <v>369</v>
      </c>
      <c r="E73" t="s">
        <v>395</v>
      </c>
      <c r="F73">
        <v>89</v>
      </c>
      <c r="G73" s="65">
        <v>566518</v>
      </c>
      <c r="H73" s="65">
        <v>38880</v>
      </c>
      <c r="I73" s="65">
        <v>22774</v>
      </c>
      <c r="J73" s="65">
        <f t="shared" si="5"/>
        <v>6365.3707865168535</v>
      </c>
      <c r="K73" s="65">
        <f t="shared" si="6"/>
        <v>436.85393258426967</v>
      </c>
      <c r="L73" s="65">
        <f t="shared" si="7"/>
        <v>255.88764044943821</v>
      </c>
      <c r="M73" s="68">
        <f t="shared" si="8"/>
        <v>1.4928586577750029</v>
      </c>
      <c r="N73" s="68">
        <f t="shared" ref="N73:N136" si="9">STANDARDIZE(L73,L$2,L$3)</f>
        <v>0.72624533008452785</v>
      </c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</row>
    <row r="74" spans="1:38" s="3" customFormat="1" x14ac:dyDescent="0.2">
      <c r="A74">
        <v>0.01</v>
      </c>
      <c r="B74" t="s">
        <v>401</v>
      </c>
      <c r="C74">
        <v>10684</v>
      </c>
      <c r="D74" t="s">
        <v>909</v>
      </c>
      <c r="E74" t="s">
        <v>493</v>
      </c>
      <c r="F74">
        <v>25</v>
      </c>
      <c r="G74" s="65">
        <v>20552</v>
      </c>
      <c r="H74" s="65">
        <v>2588</v>
      </c>
      <c r="I74" s="65">
        <v>2468</v>
      </c>
      <c r="J74" s="65">
        <f t="shared" si="5"/>
        <v>822.08</v>
      </c>
      <c r="K74" s="65">
        <f t="shared" si="6"/>
        <v>103.52</v>
      </c>
      <c r="L74" s="65">
        <f t="shared" si="7"/>
        <v>98.72</v>
      </c>
      <c r="M74" s="68">
        <f t="shared" si="8"/>
        <v>0.5759364009793535</v>
      </c>
      <c r="N74" s="68">
        <f t="shared" si="9"/>
        <v>-0.62370365592463994</v>
      </c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</row>
    <row r="75" spans="1:38" s="3" customFormat="1" x14ac:dyDescent="0.2">
      <c r="A75">
        <v>0.01</v>
      </c>
      <c r="B75" t="s">
        <v>401</v>
      </c>
      <c r="C75">
        <v>10684</v>
      </c>
      <c r="D75" t="s">
        <v>909</v>
      </c>
      <c r="E75" t="s">
        <v>493</v>
      </c>
      <c r="F75">
        <v>64</v>
      </c>
      <c r="G75" s="65">
        <v>49662</v>
      </c>
      <c r="H75" s="65">
        <v>7860</v>
      </c>
      <c r="I75" s="65">
        <v>5964</v>
      </c>
      <c r="J75" s="65">
        <f t="shared" si="5"/>
        <v>775.96875</v>
      </c>
      <c r="K75" s="65">
        <f t="shared" si="6"/>
        <v>122.8125</v>
      </c>
      <c r="L75" s="65">
        <f t="shared" si="7"/>
        <v>93.1875</v>
      </c>
      <c r="M75" s="68">
        <f t="shared" si="8"/>
        <v>0.54365957623848771</v>
      </c>
      <c r="N75" s="68">
        <f t="shared" si="9"/>
        <v>-0.67122356997144028</v>
      </c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</row>
    <row r="76" spans="1:38" s="3" customFormat="1" x14ac:dyDescent="0.2">
      <c r="A76">
        <v>0.01</v>
      </c>
      <c r="B76" t="s">
        <v>401</v>
      </c>
      <c r="C76">
        <v>10686</v>
      </c>
      <c r="D76" t="s">
        <v>907</v>
      </c>
      <c r="E76" t="s">
        <v>480</v>
      </c>
      <c r="F76">
        <v>26</v>
      </c>
      <c r="G76" s="65">
        <v>26992</v>
      </c>
      <c r="H76" s="65">
        <v>1388</v>
      </c>
      <c r="I76" s="65">
        <v>1936</v>
      </c>
      <c r="J76" s="65">
        <f t="shared" si="5"/>
        <v>1038.1538461538462</v>
      </c>
      <c r="K76" s="65">
        <f t="shared" si="6"/>
        <v>53.384615384615387</v>
      </c>
      <c r="L76" s="65">
        <f t="shared" si="7"/>
        <v>74.461538461538467</v>
      </c>
      <c r="M76" s="68">
        <f t="shared" si="8"/>
        <v>0.43441157286187371</v>
      </c>
      <c r="N76" s="68">
        <f t="shared" si="9"/>
        <v>-0.83206515745474452</v>
      </c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</row>
    <row r="77" spans="1:38" s="3" customFormat="1" x14ac:dyDescent="0.2">
      <c r="A77">
        <v>0.01</v>
      </c>
      <c r="B77" t="s">
        <v>401</v>
      </c>
      <c r="C77">
        <v>10686</v>
      </c>
      <c r="D77" t="s">
        <v>907</v>
      </c>
      <c r="E77" t="s">
        <v>480</v>
      </c>
      <c r="F77">
        <v>63</v>
      </c>
      <c r="G77" s="65">
        <v>67980</v>
      </c>
      <c r="H77" s="65">
        <v>4212</v>
      </c>
      <c r="I77" s="65">
        <v>4874</v>
      </c>
      <c r="J77" s="65">
        <f t="shared" si="5"/>
        <v>1079.047619047619</v>
      </c>
      <c r="K77" s="65">
        <f t="shared" si="6"/>
        <v>66.857142857142861</v>
      </c>
      <c r="L77" s="65">
        <f t="shared" si="7"/>
        <v>77.365079365079367</v>
      </c>
      <c r="M77" s="68">
        <f t="shared" si="8"/>
        <v>0.45135094581650992</v>
      </c>
      <c r="N77" s="68">
        <f t="shared" si="9"/>
        <v>-0.80712597730695734</v>
      </c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</row>
    <row r="78" spans="1:38" s="3" customFormat="1" x14ac:dyDescent="0.2">
      <c r="A78">
        <v>0.01</v>
      </c>
      <c r="B78" t="s">
        <v>401</v>
      </c>
      <c r="C78">
        <v>10688</v>
      </c>
      <c r="D78" t="s">
        <v>907</v>
      </c>
      <c r="E78" t="s">
        <v>546</v>
      </c>
      <c r="F78">
        <v>89</v>
      </c>
      <c r="G78" s="65">
        <v>310102</v>
      </c>
      <c r="H78" s="65">
        <v>29996</v>
      </c>
      <c r="I78" s="65">
        <v>23382</v>
      </c>
      <c r="J78" s="65">
        <f t="shared" si="5"/>
        <v>3484.2921348314608</v>
      </c>
      <c r="K78" s="65">
        <f t="shared" si="6"/>
        <v>337.03370786516854</v>
      </c>
      <c r="L78" s="65">
        <f t="shared" si="7"/>
        <v>262.71910112359552</v>
      </c>
      <c r="M78" s="68">
        <f t="shared" si="8"/>
        <v>1.5327136706812645</v>
      </c>
      <c r="N78" s="68">
        <f t="shared" si="9"/>
        <v>0.78492231590469086</v>
      </c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</row>
    <row r="79" spans="1:38" s="3" customFormat="1" x14ac:dyDescent="0.2">
      <c r="A79">
        <v>0.01</v>
      </c>
      <c r="B79" t="s">
        <v>401</v>
      </c>
      <c r="C79">
        <v>10689</v>
      </c>
      <c r="D79" t="s">
        <v>907</v>
      </c>
      <c r="E79" t="s">
        <v>458</v>
      </c>
      <c r="F79">
        <v>89</v>
      </c>
      <c r="G79" s="65">
        <v>462688</v>
      </c>
      <c r="H79" s="65">
        <v>58562</v>
      </c>
      <c r="I79" s="65">
        <v>45574</v>
      </c>
      <c r="J79" s="65">
        <f t="shared" si="5"/>
        <v>5198.7415730337079</v>
      </c>
      <c r="K79" s="65">
        <f t="shared" si="6"/>
        <v>658</v>
      </c>
      <c r="L79" s="65">
        <f t="shared" si="7"/>
        <v>512.06741573033707</v>
      </c>
      <c r="M79" s="68">
        <f t="shared" si="8"/>
        <v>2.9874216417598127</v>
      </c>
      <c r="N79" s="68">
        <f t="shared" si="9"/>
        <v>2.926632298340639</v>
      </c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</row>
    <row r="80" spans="1:38" s="3" customFormat="1" x14ac:dyDescent="0.2">
      <c r="A80">
        <v>0.01</v>
      </c>
      <c r="B80" t="s">
        <v>401</v>
      </c>
      <c r="C80">
        <v>10709</v>
      </c>
      <c r="D80" t="s">
        <v>907</v>
      </c>
      <c r="E80" t="s">
        <v>458</v>
      </c>
      <c r="F80">
        <v>89</v>
      </c>
      <c r="G80" s="65">
        <v>497470</v>
      </c>
      <c r="H80" s="65">
        <v>49420</v>
      </c>
      <c r="I80" s="65">
        <v>49000</v>
      </c>
      <c r="J80" s="65">
        <f t="shared" si="5"/>
        <v>5589.5505617977524</v>
      </c>
      <c r="K80" s="65">
        <f t="shared" si="6"/>
        <v>555.28089887640454</v>
      </c>
      <c r="L80" s="65">
        <f t="shared" si="7"/>
        <v>550.56179775280896</v>
      </c>
      <c r="M80" s="68">
        <f t="shared" si="8"/>
        <v>3.2119993954059511</v>
      </c>
      <c r="N80" s="68">
        <f t="shared" si="9"/>
        <v>3.257269392781228</v>
      </c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</row>
    <row r="81" spans="1:38" s="3" customFormat="1" x14ac:dyDescent="0.2">
      <c r="A81">
        <v>0.01</v>
      </c>
      <c r="B81" t="s">
        <v>401</v>
      </c>
      <c r="C81">
        <v>10719</v>
      </c>
      <c r="D81" t="s">
        <v>369</v>
      </c>
      <c r="E81" t="s">
        <v>464</v>
      </c>
      <c r="F81">
        <v>89</v>
      </c>
      <c r="G81" s="65">
        <v>111894</v>
      </c>
      <c r="H81" s="65">
        <v>11238</v>
      </c>
      <c r="I81" s="65">
        <v>13938</v>
      </c>
      <c r="J81" s="65">
        <f t="shared" si="5"/>
        <v>1257.2359550561798</v>
      </c>
      <c r="K81" s="65">
        <f t="shared" si="6"/>
        <v>126.26966292134831</v>
      </c>
      <c r="L81" s="65">
        <f t="shared" si="7"/>
        <v>156.6067415730337</v>
      </c>
      <c r="M81" s="68">
        <f t="shared" si="8"/>
        <v>0.91364995047281938</v>
      </c>
      <c r="N81" s="68">
        <f t="shared" si="9"/>
        <v>-0.12650112831507751</v>
      </c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1:38" s="3" customFormat="1" x14ac:dyDescent="0.2">
      <c r="A82">
        <v>0.01</v>
      </c>
      <c r="B82" t="s">
        <v>401</v>
      </c>
      <c r="C82">
        <v>10721</v>
      </c>
      <c r="D82" t="s">
        <v>369</v>
      </c>
      <c r="E82" t="s">
        <v>466</v>
      </c>
      <c r="F82">
        <v>89</v>
      </c>
      <c r="G82" s="65">
        <v>96658</v>
      </c>
      <c r="H82" s="65">
        <v>9102</v>
      </c>
      <c r="I82" s="65">
        <v>11696</v>
      </c>
      <c r="J82" s="65">
        <f t="shared" si="5"/>
        <v>1086.0449438202247</v>
      </c>
      <c r="K82" s="65">
        <f t="shared" si="6"/>
        <v>102.26966292134831</v>
      </c>
      <c r="L82" s="65">
        <f t="shared" si="7"/>
        <v>131.41573033707866</v>
      </c>
      <c r="M82" s="68">
        <f t="shared" si="8"/>
        <v>0.7666845903809798</v>
      </c>
      <c r="N82" s="68">
        <f t="shared" si="9"/>
        <v>-0.34287251352692838</v>
      </c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1:38" s="3" customFormat="1" x14ac:dyDescent="0.2">
      <c r="A83">
        <v>0.01</v>
      </c>
      <c r="B83" t="s">
        <v>401</v>
      </c>
      <c r="C83">
        <v>10722</v>
      </c>
      <c r="D83" t="s">
        <v>369</v>
      </c>
      <c r="E83" t="s">
        <v>494</v>
      </c>
      <c r="F83">
        <v>89</v>
      </c>
      <c r="G83" s="65">
        <v>82032</v>
      </c>
      <c r="H83" s="65">
        <v>9132</v>
      </c>
      <c r="I83" s="65">
        <v>10222</v>
      </c>
      <c r="J83" s="65">
        <f t="shared" si="5"/>
        <v>921.70786516853934</v>
      </c>
      <c r="K83" s="65">
        <f t="shared" si="6"/>
        <v>102.6067415730337</v>
      </c>
      <c r="L83" s="65">
        <f t="shared" si="7"/>
        <v>114.85393258426966</v>
      </c>
      <c r="M83" s="68">
        <f t="shared" si="8"/>
        <v>0.6700624044865231</v>
      </c>
      <c r="N83" s="68">
        <f t="shared" si="9"/>
        <v>-0.4851256008606788</v>
      </c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1:38" s="3" customFormat="1" x14ac:dyDescent="0.2">
      <c r="A84">
        <v>0.01</v>
      </c>
      <c r="B84" t="s">
        <v>401</v>
      </c>
      <c r="C84">
        <v>10723</v>
      </c>
      <c r="D84" t="s">
        <v>369</v>
      </c>
      <c r="E84" t="s">
        <v>476</v>
      </c>
      <c r="F84">
        <v>89</v>
      </c>
      <c r="G84" s="65">
        <v>62266</v>
      </c>
      <c r="H84" s="65">
        <v>8704</v>
      </c>
      <c r="I84" s="65">
        <v>9334</v>
      </c>
      <c r="J84" s="65">
        <f t="shared" si="5"/>
        <v>699.61797752808991</v>
      </c>
      <c r="K84" s="65">
        <f t="shared" si="6"/>
        <v>97.797752808988761</v>
      </c>
      <c r="L84" s="65">
        <f t="shared" si="7"/>
        <v>104.87640449438203</v>
      </c>
      <c r="M84" s="68">
        <f t="shared" si="8"/>
        <v>0.61185310932079906</v>
      </c>
      <c r="N84" s="68">
        <f t="shared" si="9"/>
        <v>-0.57082488278223253</v>
      </c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1:38" s="3" customFormat="1" x14ac:dyDescent="0.2">
      <c r="A85">
        <v>0.01</v>
      </c>
      <c r="B85" t="s">
        <v>401</v>
      </c>
      <c r="C85">
        <v>10724</v>
      </c>
      <c r="D85" t="s">
        <v>369</v>
      </c>
      <c r="E85" t="s">
        <v>491</v>
      </c>
      <c r="F85">
        <v>89</v>
      </c>
      <c r="G85" s="65">
        <v>36012</v>
      </c>
      <c r="H85" s="65">
        <v>6544</v>
      </c>
      <c r="I85" s="65">
        <v>5388</v>
      </c>
      <c r="J85" s="65">
        <f t="shared" si="5"/>
        <v>404.62921348314609</v>
      </c>
      <c r="K85" s="65">
        <f t="shared" si="6"/>
        <v>73.528089887640448</v>
      </c>
      <c r="L85" s="65">
        <f t="shared" si="7"/>
        <v>60.539325842696627</v>
      </c>
      <c r="M85" s="68">
        <f t="shared" si="8"/>
        <v>0.35318883147851565</v>
      </c>
      <c r="N85" s="68">
        <f t="shared" si="9"/>
        <v>-0.9516462414111192</v>
      </c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1:38" s="3" customFormat="1" x14ac:dyDescent="0.2">
      <c r="A86">
        <v>0.01</v>
      </c>
      <c r="B86" t="s">
        <v>401</v>
      </c>
      <c r="C86">
        <v>10725</v>
      </c>
      <c r="D86" t="s">
        <v>369</v>
      </c>
      <c r="E86" t="s">
        <v>462</v>
      </c>
      <c r="F86">
        <v>89</v>
      </c>
      <c r="G86" s="65">
        <v>61676</v>
      </c>
      <c r="H86" s="65">
        <v>6172</v>
      </c>
      <c r="I86" s="65">
        <v>9270</v>
      </c>
      <c r="J86" s="65">
        <f t="shared" si="5"/>
        <v>692.98876404494376</v>
      </c>
      <c r="K86" s="65">
        <f t="shared" si="6"/>
        <v>69.348314606741567</v>
      </c>
      <c r="L86" s="65">
        <f t="shared" si="7"/>
        <v>104.15730337078652</v>
      </c>
      <c r="M86" s="68">
        <f t="shared" si="8"/>
        <v>0.60765784480435048</v>
      </c>
      <c r="N86" s="68">
        <f t="shared" si="9"/>
        <v>-0.57700140760540763</v>
      </c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1:38" s="3" customFormat="1" x14ac:dyDescent="0.2">
      <c r="A87">
        <v>0.01</v>
      </c>
      <c r="B87" t="s">
        <v>401</v>
      </c>
      <c r="C87">
        <v>10726</v>
      </c>
      <c r="D87" t="s">
        <v>369</v>
      </c>
      <c r="E87" t="s">
        <v>466</v>
      </c>
      <c r="F87">
        <v>89</v>
      </c>
      <c r="G87" s="65">
        <v>122622</v>
      </c>
      <c r="H87" s="65">
        <v>11422</v>
      </c>
      <c r="I87" s="65">
        <v>14838</v>
      </c>
      <c r="J87" s="65">
        <f t="shared" si="5"/>
        <v>1377.7752808988764</v>
      </c>
      <c r="K87" s="65">
        <f t="shared" si="6"/>
        <v>128.3370786516854</v>
      </c>
      <c r="L87" s="65">
        <f t="shared" si="7"/>
        <v>166.71910112359549</v>
      </c>
      <c r="M87" s="68">
        <f t="shared" si="8"/>
        <v>0.97264585773537759</v>
      </c>
      <c r="N87" s="68">
        <f t="shared" si="9"/>
        <v>-3.9643747989178447E-2</v>
      </c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1:38" s="3" customFormat="1" x14ac:dyDescent="0.2">
      <c r="A88">
        <v>0.01</v>
      </c>
      <c r="B88" t="s">
        <v>401</v>
      </c>
      <c r="C88">
        <v>10727</v>
      </c>
      <c r="D88" t="s">
        <v>369</v>
      </c>
      <c r="E88" t="s">
        <v>478</v>
      </c>
      <c r="F88">
        <v>89</v>
      </c>
      <c r="G88" s="65">
        <v>62580</v>
      </c>
      <c r="H88" s="65">
        <v>7034</v>
      </c>
      <c r="I88" s="65">
        <v>9074</v>
      </c>
      <c r="J88" s="65">
        <f t="shared" si="5"/>
        <v>703.14606741573039</v>
      </c>
      <c r="K88" s="65">
        <f t="shared" si="6"/>
        <v>79.033707865168537</v>
      </c>
      <c r="L88" s="65">
        <f t="shared" si="7"/>
        <v>101.95505617977528</v>
      </c>
      <c r="M88" s="68">
        <f t="shared" si="8"/>
        <v>0.59480984722272656</v>
      </c>
      <c r="N88" s="68">
        <f t="shared" si="9"/>
        <v>-0.59591701487638116</v>
      </c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1:38" s="3" customFormat="1" x14ac:dyDescent="0.2">
      <c r="A89">
        <v>0.01</v>
      </c>
      <c r="B89" t="s">
        <v>401</v>
      </c>
      <c r="C89">
        <v>10732</v>
      </c>
      <c r="D89" t="s">
        <v>369</v>
      </c>
      <c r="E89" t="s">
        <v>492</v>
      </c>
      <c r="F89">
        <v>20</v>
      </c>
      <c r="G89" s="65">
        <v>10604</v>
      </c>
      <c r="H89" s="65">
        <v>2562</v>
      </c>
      <c r="I89" s="65">
        <v>1530</v>
      </c>
      <c r="J89" s="65">
        <f t="shared" si="5"/>
        <v>530.20000000000005</v>
      </c>
      <c r="K89" s="65">
        <f t="shared" si="6"/>
        <v>128.1</v>
      </c>
      <c r="L89" s="65">
        <f t="shared" si="7"/>
        <v>76.5</v>
      </c>
      <c r="M89" s="68">
        <f t="shared" si="8"/>
        <v>0.44630403844125349</v>
      </c>
      <c r="N89" s="68">
        <f t="shared" si="9"/>
        <v>-0.81455634279674172</v>
      </c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1:38" s="3" customFormat="1" x14ac:dyDescent="0.2">
      <c r="A90">
        <v>0.01</v>
      </c>
      <c r="B90" t="s">
        <v>401</v>
      </c>
      <c r="C90">
        <v>10732</v>
      </c>
      <c r="D90" t="s">
        <v>369</v>
      </c>
      <c r="E90" t="s">
        <v>492</v>
      </c>
      <c r="F90">
        <v>69</v>
      </c>
      <c r="G90" s="65">
        <v>43002</v>
      </c>
      <c r="H90" s="65">
        <v>6386</v>
      </c>
      <c r="I90" s="65">
        <v>6206</v>
      </c>
      <c r="J90" s="65">
        <f t="shared" si="5"/>
        <v>623.21739130434787</v>
      </c>
      <c r="K90" s="65">
        <f t="shared" si="6"/>
        <v>92.550724637681157</v>
      </c>
      <c r="L90" s="65">
        <f t="shared" si="7"/>
        <v>89.94202898550725</v>
      </c>
      <c r="M90" s="68">
        <f t="shared" si="8"/>
        <v>0.52472536943571457</v>
      </c>
      <c r="N90" s="68">
        <f t="shared" si="9"/>
        <v>-0.6990996664287521</v>
      </c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1:38" s="3" customFormat="1" x14ac:dyDescent="0.2">
      <c r="A91">
        <v>0.01</v>
      </c>
      <c r="B91" t="s">
        <v>401</v>
      </c>
      <c r="C91">
        <v>10733</v>
      </c>
      <c r="D91" t="s">
        <v>369</v>
      </c>
      <c r="E91" t="s">
        <v>484</v>
      </c>
      <c r="F91">
        <v>20</v>
      </c>
      <c r="G91" s="65">
        <v>11726</v>
      </c>
      <c r="H91" s="65">
        <v>2342</v>
      </c>
      <c r="I91" s="65">
        <v>1758</v>
      </c>
      <c r="J91" s="65">
        <f t="shared" si="5"/>
        <v>586.29999999999995</v>
      </c>
      <c r="K91" s="65">
        <f t="shared" si="6"/>
        <v>117.1</v>
      </c>
      <c r="L91" s="65">
        <f t="shared" si="7"/>
        <v>87.9</v>
      </c>
      <c r="M91" s="68">
        <f t="shared" si="8"/>
        <v>0.51281209122857752</v>
      </c>
      <c r="N91" s="68">
        <f t="shared" si="9"/>
        <v>-0.71663912270934471</v>
      </c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1:38" s="3" customFormat="1" x14ac:dyDescent="0.2">
      <c r="A92">
        <v>0.01</v>
      </c>
      <c r="B92" t="s">
        <v>401</v>
      </c>
      <c r="C92">
        <v>10733</v>
      </c>
      <c r="D92" t="s">
        <v>369</v>
      </c>
      <c r="E92" t="s">
        <v>484</v>
      </c>
      <c r="F92">
        <v>69</v>
      </c>
      <c r="G92" s="65">
        <v>52296</v>
      </c>
      <c r="H92" s="65">
        <v>6468</v>
      </c>
      <c r="I92" s="65">
        <v>7844</v>
      </c>
      <c r="J92" s="65">
        <f t="shared" si="5"/>
        <v>757.91304347826087</v>
      </c>
      <c r="K92" s="65">
        <f t="shared" si="6"/>
        <v>93.739130434782609</v>
      </c>
      <c r="L92" s="65">
        <f t="shared" si="7"/>
        <v>113.68115942028986</v>
      </c>
      <c r="M92" s="68">
        <f t="shared" si="8"/>
        <v>0.66322039926744192</v>
      </c>
      <c r="N92" s="68">
        <f t="shared" si="9"/>
        <v>-0.49519881910717028</v>
      </c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1:38" s="3" customFormat="1" x14ac:dyDescent="0.2">
      <c r="A93">
        <v>0.01</v>
      </c>
      <c r="B93" t="s">
        <v>406</v>
      </c>
      <c r="C93">
        <v>10735</v>
      </c>
      <c r="D93" t="s">
        <v>369</v>
      </c>
      <c r="E93" t="s">
        <v>489</v>
      </c>
      <c r="F93">
        <v>89</v>
      </c>
      <c r="G93" s="65">
        <v>61714</v>
      </c>
      <c r="H93" s="65">
        <v>6518</v>
      </c>
      <c r="I93" s="65">
        <v>8578</v>
      </c>
      <c r="J93" s="65">
        <f t="shared" si="5"/>
        <v>693.41573033707868</v>
      </c>
      <c r="K93" s="65">
        <f t="shared" si="6"/>
        <v>73.235955056179776</v>
      </c>
      <c r="L93" s="65">
        <f t="shared" si="7"/>
        <v>96.382022471910119</v>
      </c>
      <c r="M93" s="68">
        <f t="shared" si="8"/>
        <v>0.56229654722025002</v>
      </c>
      <c r="N93" s="68">
        <f t="shared" si="9"/>
        <v>-0.64378508225598774</v>
      </c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1:38" s="3" customFormat="1" x14ac:dyDescent="0.2">
      <c r="A94">
        <v>0.01</v>
      </c>
      <c r="B94" t="s">
        <v>406</v>
      </c>
      <c r="C94">
        <v>10736</v>
      </c>
      <c r="D94" t="s">
        <v>369</v>
      </c>
      <c r="E94" t="s">
        <v>489</v>
      </c>
      <c r="F94">
        <v>89</v>
      </c>
      <c r="G94" s="65">
        <v>90680</v>
      </c>
      <c r="H94" s="65">
        <v>8822</v>
      </c>
      <c r="I94" s="65">
        <v>12604</v>
      </c>
      <c r="J94" s="65">
        <f t="shared" si="5"/>
        <v>1018.876404494382</v>
      </c>
      <c r="K94" s="65">
        <f t="shared" si="6"/>
        <v>99.123595505617971</v>
      </c>
      <c r="L94" s="65">
        <f t="shared" si="7"/>
        <v>141.61797752808988</v>
      </c>
      <c r="M94" s="68">
        <f t="shared" si="8"/>
        <v>0.82620490570809413</v>
      </c>
      <c r="N94" s="68">
        <f t="shared" si="9"/>
        <v>-0.25524306759813248</v>
      </c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1:38" s="3" customFormat="1" x14ac:dyDescent="0.2">
      <c r="A95">
        <v>0.01</v>
      </c>
      <c r="B95" t="s">
        <v>406</v>
      </c>
      <c r="C95">
        <v>10737</v>
      </c>
      <c r="D95" t="s">
        <v>369</v>
      </c>
      <c r="E95" t="s">
        <v>489</v>
      </c>
      <c r="F95">
        <v>89</v>
      </c>
      <c r="G95" s="65">
        <v>59772</v>
      </c>
      <c r="H95" s="65">
        <v>9940</v>
      </c>
      <c r="I95" s="65">
        <v>8308</v>
      </c>
      <c r="J95" s="65">
        <f t="shared" si="5"/>
        <v>671.59550561797755</v>
      </c>
      <c r="K95" s="65">
        <f t="shared" si="6"/>
        <v>111.68539325842697</v>
      </c>
      <c r="L95" s="65">
        <f t="shared" si="7"/>
        <v>93.348314606741567</v>
      </c>
      <c r="M95" s="68">
        <f t="shared" si="8"/>
        <v>0.54459777504148255</v>
      </c>
      <c r="N95" s="68">
        <f t="shared" si="9"/>
        <v>-0.66984229635375758</v>
      </c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1:38" s="3" customFormat="1" x14ac:dyDescent="0.2">
      <c r="A96">
        <v>0.01</v>
      </c>
      <c r="B96" t="s">
        <v>406</v>
      </c>
      <c r="C96">
        <v>10738</v>
      </c>
      <c r="D96" t="s">
        <v>369</v>
      </c>
      <c r="E96" t="s">
        <v>489</v>
      </c>
      <c r="F96">
        <v>89</v>
      </c>
      <c r="G96" s="65">
        <v>49578</v>
      </c>
      <c r="H96" s="65">
        <v>6986</v>
      </c>
      <c r="I96" s="65">
        <v>6892</v>
      </c>
      <c r="J96" s="65">
        <f t="shared" si="5"/>
        <v>557.05617977528095</v>
      </c>
      <c r="K96" s="65">
        <f t="shared" si="6"/>
        <v>78.49438202247191</v>
      </c>
      <c r="L96" s="65">
        <f t="shared" si="7"/>
        <v>77.438202247191015</v>
      </c>
      <c r="M96" s="68">
        <f t="shared" si="8"/>
        <v>0.45177754761505751</v>
      </c>
      <c r="N96" s="68">
        <f t="shared" si="9"/>
        <v>-0.80649790806650556</v>
      </c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1:38" s="3" customFormat="1" x14ac:dyDescent="0.2">
      <c r="A97">
        <v>0.01</v>
      </c>
      <c r="B97" t="s">
        <v>401</v>
      </c>
      <c r="C97">
        <v>10743</v>
      </c>
      <c r="D97" t="s">
        <v>909</v>
      </c>
      <c r="E97" t="s">
        <v>465</v>
      </c>
      <c r="F97">
        <v>89</v>
      </c>
      <c r="G97" s="65">
        <v>132240</v>
      </c>
      <c r="H97" s="65">
        <v>17722</v>
      </c>
      <c r="I97" s="65">
        <v>15220</v>
      </c>
      <c r="J97" s="65">
        <f t="shared" si="5"/>
        <v>1485.8426966292134</v>
      </c>
      <c r="K97" s="65">
        <f t="shared" si="6"/>
        <v>199.12359550561797</v>
      </c>
      <c r="L97" s="65">
        <f t="shared" si="7"/>
        <v>171.01123595505618</v>
      </c>
      <c r="M97" s="68">
        <f t="shared" si="8"/>
        <v>0.99768634281793023</v>
      </c>
      <c r="N97" s="68">
        <f t="shared" si="9"/>
        <v>-2.7776154508522711E-3</v>
      </c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1:38" s="3" customFormat="1" x14ac:dyDescent="0.2">
      <c r="A98">
        <v>0.01</v>
      </c>
      <c r="B98" t="s">
        <v>401</v>
      </c>
      <c r="C98">
        <v>10762</v>
      </c>
      <c r="D98" t="s">
        <v>909</v>
      </c>
      <c r="E98" t="s">
        <v>473</v>
      </c>
      <c r="F98">
        <v>68</v>
      </c>
      <c r="G98" s="65">
        <v>98168</v>
      </c>
      <c r="H98" s="65">
        <v>12018</v>
      </c>
      <c r="I98" s="65">
        <v>11300</v>
      </c>
      <c r="J98" s="65">
        <f t="shared" si="5"/>
        <v>1443.6470588235295</v>
      </c>
      <c r="K98" s="65">
        <f t="shared" si="6"/>
        <v>176.73529411764707</v>
      </c>
      <c r="L98" s="65">
        <f t="shared" si="7"/>
        <v>166.1764705882353</v>
      </c>
      <c r="M98" s="68">
        <f t="shared" si="8"/>
        <v>0.96948012963978558</v>
      </c>
      <c r="N98" s="68">
        <f t="shared" si="9"/>
        <v>-4.430452637137193E-2</v>
      </c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1:38" s="3" customFormat="1" x14ac:dyDescent="0.2">
      <c r="A99">
        <v>0.01</v>
      </c>
      <c r="B99" t="s">
        <v>401</v>
      </c>
      <c r="C99">
        <v>10762</v>
      </c>
      <c r="D99" t="s">
        <v>909</v>
      </c>
      <c r="E99" t="s">
        <v>473</v>
      </c>
      <c r="F99">
        <v>21</v>
      </c>
      <c r="G99" s="65">
        <v>46780</v>
      </c>
      <c r="H99" s="65">
        <v>7268</v>
      </c>
      <c r="I99" s="65">
        <v>5384</v>
      </c>
      <c r="J99" s="65">
        <f t="shared" si="5"/>
        <v>2227.6190476190477</v>
      </c>
      <c r="K99" s="65">
        <f t="shared" si="6"/>
        <v>346.09523809523807</v>
      </c>
      <c r="L99" s="65">
        <f t="shared" si="7"/>
        <v>256.38095238095241</v>
      </c>
      <c r="M99" s="68">
        <f t="shared" si="8"/>
        <v>1.4957366591769119</v>
      </c>
      <c r="N99" s="68">
        <f t="shared" si="9"/>
        <v>0.73048249964328349</v>
      </c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1:38" s="3" customFormat="1" x14ac:dyDescent="0.2">
      <c r="A100">
        <v>0.01</v>
      </c>
      <c r="B100" t="s">
        <v>401</v>
      </c>
      <c r="C100">
        <v>10790</v>
      </c>
      <c r="D100" t="s">
        <v>369</v>
      </c>
      <c r="E100" t="s">
        <v>472</v>
      </c>
      <c r="F100">
        <v>89</v>
      </c>
      <c r="G100" s="65">
        <v>68086</v>
      </c>
      <c r="H100" s="65">
        <v>12192</v>
      </c>
      <c r="I100" s="65">
        <v>10206</v>
      </c>
      <c r="J100" s="65">
        <f t="shared" si="5"/>
        <v>765.01123595505624</v>
      </c>
      <c r="K100" s="65">
        <f t="shared" si="6"/>
        <v>136.98876404494382</v>
      </c>
      <c r="L100" s="65">
        <f t="shared" si="7"/>
        <v>114.67415730337079</v>
      </c>
      <c r="M100" s="68">
        <f t="shared" si="8"/>
        <v>0.66901358835741109</v>
      </c>
      <c r="N100" s="68">
        <f t="shared" si="9"/>
        <v>-0.48666973206647252</v>
      </c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1:38" s="3" customFormat="1" x14ac:dyDescent="0.2">
      <c r="A101">
        <v>0.01</v>
      </c>
      <c r="B101" t="s">
        <v>401</v>
      </c>
      <c r="C101">
        <v>10801</v>
      </c>
      <c r="D101" t="s">
        <v>907</v>
      </c>
      <c r="E101" t="s">
        <v>458</v>
      </c>
      <c r="F101">
        <v>89</v>
      </c>
      <c r="G101" s="65">
        <v>544572</v>
      </c>
      <c r="H101" s="65">
        <v>43526</v>
      </c>
      <c r="I101" s="65">
        <v>53640</v>
      </c>
      <c r="J101" s="65">
        <f t="shared" si="5"/>
        <v>6118.7865168539329</v>
      </c>
      <c r="K101" s="65">
        <f t="shared" si="6"/>
        <v>489.0561797752809</v>
      </c>
      <c r="L101" s="65">
        <f t="shared" si="7"/>
        <v>602.69662921348311</v>
      </c>
      <c r="M101" s="68">
        <f t="shared" si="8"/>
        <v>3.516156072848474</v>
      </c>
      <c r="N101" s="68">
        <f t="shared" si="9"/>
        <v>3.7050674424614192</v>
      </c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1:38" s="3" customFormat="1" x14ac:dyDescent="0.2">
      <c r="A102">
        <v>0.01</v>
      </c>
      <c r="B102" t="s">
        <v>401</v>
      </c>
      <c r="C102">
        <v>10802</v>
      </c>
      <c r="D102" t="s">
        <v>907</v>
      </c>
      <c r="E102" t="s">
        <v>458</v>
      </c>
      <c r="F102">
        <v>89</v>
      </c>
      <c r="G102" s="65">
        <v>486422</v>
      </c>
      <c r="H102" s="65">
        <v>45494</v>
      </c>
      <c r="I102" s="65">
        <v>47912</v>
      </c>
      <c r="J102" s="65">
        <f t="shared" si="5"/>
        <v>5465.4157303370785</v>
      </c>
      <c r="K102" s="65">
        <f t="shared" si="6"/>
        <v>511.16853932584269</v>
      </c>
      <c r="L102" s="65">
        <f t="shared" si="7"/>
        <v>538.33707865168537</v>
      </c>
      <c r="M102" s="68">
        <f t="shared" si="8"/>
        <v>3.1406798986263254</v>
      </c>
      <c r="N102" s="68">
        <f t="shared" si="9"/>
        <v>3.1522684707872526</v>
      </c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1:38" s="3" customFormat="1" x14ac:dyDescent="0.2">
      <c r="A103">
        <v>0.01</v>
      </c>
      <c r="B103" t="s">
        <v>401</v>
      </c>
      <c r="C103">
        <v>10836</v>
      </c>
      <c r="D103" t="s">
        <v>369</v>
      </c>
      <c r="E103" t="s">
        <v>550</v>
      </c>
      <c r="F103">
        <v>89</v>
      </c>
      <c r="G103" s="65">
        <v>262696</v>
      </c>
      <c r="H103" s="65">
        <v>20514</v>
      </c>
      <c r="I103" s="65">
        <v>28766</v>
      </c>
      <c r="J103" s="65">
        <f t="shared" si="5"/>
        <v>2951.6404494382023</v>
      </c>
      <c r="K103" s="65">
        <f t="shared" si="6"/>
        <v>230.49438202247191</v>
      </c>
      <c r="L103" s="65">
        <f t="shared" si="7"/>
        <v>323.2134831460674</v>
      </c>
      <c r="M103" s="68">
        <f t="shared" si="8"/>
        <v>1.885640298127502</v>
      </c>
      <c r="N103" s="68">
        <f t="shared" si="9"/>
        <v>1.3045224666542916</v>
      </c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1:38" s="3" customFormat="1" x14ac:dyDescent="0.2">
      <c r="A104">
        <v>0.01</v>
      </c>
      <c r="B104" t="s">
        <v>401</v>
      </c>
      <c r="C104">
        <v>10837</v>
      </c>
      <c r="D104" t="s">
        <v>369</v>
      </c>
      <c r="E104" t="s">
        <v>550</v>
      </c>
      <c r="F104">
        <v>89</v>
      </c>
      <c r="G104" s="65">
        <v>378530</v>
      </c>
      <c r="H104" s="65">
        <v>40972</v>
      </c>
      <c r="I104" s="65">
        <v>41448</v>
      </c>
      <c r="J104" s="65">
        <f t="shared" si="5"/>
        <v>4253.1460674157306</v>
      </c>
      <c r="K104" s="65">
        <f t="shared" si="6"/>
        <v>460.35955056179773</v>
      </c>
      <c r="L104" s="65">
        <f t="shared" si="7"/>
        <v>465.70786516853934</v>
      </c>
      <c r="M104" s="68">
        <f t="shared" si="8"/>
        <v>2.7169581824650182</v>
      </c>
      <c r="N104" s="68">
        <f t="shared" si="9"/>
        <v>2.5284394636465728</v>
      </c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1:38" s="3" customFormat="1" x14ac:dyDescent="0.2">
      <c r="A105">
        <v>0.01</v>
      </c>
      <c r="B105" t="s">
        <v>401</v>
      </c>
      <c r="C105">
        <v>10890</v>
      </c>
      <c r="D105" t="s">
        <v>907</v>
      </c>
      <c r="E105" t="s">
        <v>551</v>
      </c>
      <c r="F105">
        <v>89</v>
      </c>
      <c r="G105" s="65">
        <v>348404</v>
      </c>
      <c r="H105" s="65">
        <v>36428</v>
      </c>
      <c r="I105" s="65">
        <v>32472</v>
      </c>
      <c r="J105" s="65">
        <f t="shared" si="5"/>
        <v>3914.6516853932585</v>
      </c>
      <c r="K105" s="65">
        <f t="shared" si="6"/>
        <v>409.30337078651684</v>
      </c>
      <c r="L105" s="65">
        <f t="shared" si="7"/>
        <v>364.85393258426967</v>
      </c>
      <c r="M105" s="68">
        <f t="shared" si="8"/>
        <v>2.1285723340331031</v>
      </c>
      <c r="N105" s="68">
        <f t="shared" si="9"/>
        <v>1.6621818571962721</v>
      </c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1:38" s="3" customFormat="1" x14ac:dyDescent="0.2">
      <c r="A106">
        <v>0.01</v>
      </c>
      <c r="B106" t="s">
        <v>401</v>
      </c>
      <c r="C106">
        <v>10891</v>
      </c>
      <c r="D106" t="s">
        <v>907</v>
      </c>
      <c r="E106" t="s">
        <v>551</v>
      </c>
      <c r="F106">
        <v>89</v>
      </c>
      <c r="G106" s="65">
        <v>457604</v>
      </c>
      <c r="H106" s="65">
        <v>45834</v>
      </c>
      <c r="I106" s="65">
        <v>42648</v>
      </c>
      <c r="J106" s="65">
        <f t="shared" si="5"/>
        <v>5141.6179775280898</v>
      </c>
      <c r="K106" s="65">
        <f t="shared" si="6"/>
        <v>514.98876404494376</v>
      </c>
      <c r="L106" s="65">
        <f t="shared" si="7"/>
        <v>479.19101123595505</v>
      </c>
      <c r="M106" s="68">
        <f t="shared" si="8"/>
        <v>2.7956193921484287</v>
      </c>
      <c r="N106" s="68">
        <f t="shared" si="9"/>
        <v>2.6442493040811046</v>
      </c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1:38" s="3" customFormat="1" x14ac:dyDescent="0.2">
      <c r="A107">
        <v>0.01</v>
      </c>
      <c r="B107" t="s">
        <v>401</v>
      </c>
      <c r="C107">
        <v>10892</v>
      </c>
      <c r="D107" t="s">
        <v>907</v>
      </c>
      <c r="E107" t="s">
        <v>548</v>
      </c>
      <c r="F107">
        <v>89</v>
      </c>
      <c r="G107" s="65">
        <v>209038</v>
      </c>
      <c r="H107" s="65">
        <v>18974</v>
      </c>
      <c r="I107" s="65">
        <v>14130</v>
      </c>
      <c r="J107" s="65">
        <f t="shared" si="5"/>
        <v>2348.7415730337079</v>
      </c>
      <c r="K107" s="65">
        <f t="shared" si="6"/>
        <v>213.19101123595505</v>
      </c>
      <c r="L107" s="65">
        <f t="shared" si="7"/>
        <v>158.76404494382024</v>
      </c>
      <c r="M107" s="68">
        <f t="shared" si="8"/>
        <v>0.92623574402216524</v>
      </c>
      <c r="N107" s="68">
        <f t="shared" si="9"/>
        <v>-0.10797155384555221</v>
      </c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1:38" s="3" customFormat="1" x14ac:dyDescent="0.2">
      <c r="A108">
        <v>0.01</v>
      </c>
      <c r="B108" t="s">
        <v>401</v>
      </c>
      <c r="C108">
        <v>10931</v>
      </c>
      <c r="D108" t="s">
        <v>907</v>
      </c>
      <c r="E108" t="s">
        <v>551</v>
      </c>
      <c r="F108">
        <v>89</v>
      </c>
      <c r="G108" s="65">
        <v>475124</v>
      </c>
      <c r="H108" s="65">
        <v>20516</v>
      </c>
      <c r="I108" s="65">
        <v>44282</v>
      </c>
      <c r="J108" s="65">
        <f t="shared" si="5"/>
        <v>5338.4719101123592</v>
      </c>
      <c r="K108" s="65">
        <f t="shared" si="6"/>
        <v>230.51685393258427</v>
      </c>
      <c r="L108" s="65">
        <f t="shared" si="7"/>
        <v>497.55056179775283</v>
      </c>
      <c r="M108" s="68">
        <f t="shared" si="8"/>
        <v>2.9027297393340072</v>
      </c>
      <c r="N108" s="68">
        <f t="shared" si="9"/>
        <v>2.801943703472793</v>
      </c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1:38" s="3" customFormat="1" x14ac:dyDescent="0.2">
      <c r="A109">
        <v>0.01</v>
      </c>
      <c r="B109" t="s">
        <v>401</v>
      </c>
      <c r="C109">
        <v>10932</v>
      </c>
      <c r="D109" t="s">
        <v>907</v>
      </c>
      <c r="E109" t="s">
        <v>552</v>
      </c>
      <c r="F109">
        <v>89</v>
      </c>
      <c r="G109" s="65">
        <v>436816</v>
      </c>
      <c r="H109" s="65">
        <v>41852</v>
      </c>
      <c r="I109" s="65">
        <v>40754</v>
      </c>
      <c r="J109" s="65">
        <f t="shared" si="5"/>
        <v>4908.0449438202249</v>
      </c>
      <c r="K109" s="65">
        <f t="shared" si="6"/>
        <v>470.24719101123594</v>
      </c>
      <c r="L109" s="65">
        <f t="shared" si="7"/>
        <v>457.91011235955057</v>
      </c>
      <c r="M109" s="68">
        <f t="shared" si="8"/>
        <v>2.6714657828647783</v>
      </c>
      <c r="N109" s="68">
        <f t="shared" si="9"/>
        <v>2.4614627725952682</v>
      </c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1:38" s="3" customFormat="1" x14ac:dyDescent="0.2">
      <c r="A110">
        <v>0.01</v>
      </c>
      <c r="B110" t="s">
        <v>401</v>
      </c>
      <c r="C110">
        <v>10972</v>
      </c>
      <c r="D110" t="s">
        <v>903</v>
      </c>
      <c r="E110" t="s">
        <v>544</v>
      </c>
      <c r="F110">
        <v>26</v>
      </c>
      <c r="G110" s="65">
        <v>71028</v>
      </c>
      <c r="H110" s="65">
        <v>3550</v>
      </c>
      <c r="I110" s="65">
        <v>6826</v>
      </c>
      <c r="J110" s="65">
        <f t="shared" si="5"/>
        <v>2731.8461538461538</v>
      </c>
      <c r="K110" s="65">
        <f t="shared" si="6"/>
        <v>136.53846153846155</v>
      </c>
      <c r="L110" s="65">
        <f t="shared" si="7"/>
        <v>262.53846153846155</v>
      </c>
      <c r="M110" s="68">
        <f t="shared" si="8"/>
        <v>1.5316598121669163</v>
      </c>
      <c r="N110" s="68">
        <f t="shared" si="9"/>
        <v>0.78337076099117686</v>
      </c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1:38" s="3" customFormat="1" x14ac:dyDescent="0.2">
      <c r="A111">
        <v>0.01</v>
      </c>
      <c r="B111" t="s">
        <v>401</v>
      </c>
      <c r="C111">
        <v>10972</v>
      </c>
      <c r="D111" t="s">
        <v>903</v>
      </c>
      <c r="E111" t="s">
        <v>544</v>
      </c>
      <c r="F111">
        <v>63</v>
      </c>
      <c r="G111" s="65">
        <v>159256</v>
      </c>
      <c r="H111" s="65">
        <v>14070</v>
      </c>
      <c r="I111" s="65">
        <v>15304</v>
      </c>
      <c r="J111" s="65">
        <f t="shared" si="5"/>
        <v>2527.8730158730159</v>
      </c>
      <c r="K111" s="65">
        <f t="shared" si="6"/>
        <v>223.33333333333334</v>
      </c>
      <c r="L111" s="65">
        <f t="shared" si="7"/>
        <v>242.92063492063491</v>
      </c>
      <c r="M111" s="68">
        <f t="shared" si="8"/>
        <v>1.4172086324940227</v>
      </c>
      <c r="N111" s="68">
        <f t="shared" si="9"/>
        <v>0.6148687393618677</v>
      </c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1:38" s="3" customFormat="1" x14ac:dyDescent="0.2">
      <c r="A112">
        <v>0.01</v>
      </c>
      <c r="B112" t="s">
        <v>401</v>
      </c>
      <c r="C112">
        <v>10998</v>
      </c>
      <c r="D112" t="s">
        <v>907</v>
      </c>
      <c r="E112" t="s">
        <v>554</v>
      </c>
      <c r="F112">
        <v>89</v>
      </c>
      <c r="G112" s="65">
        <v>289444</v>
      </c>
      <c r="H112" s="65">
        <v>32258</v>
      </c>
      <c r="I112" s="65">
        <v>27700</v>
      </c>
      <c r="J112" s="65">
        <f t="shared" si="5"/>
        <v>3252.1797752808989</v>
      </c>
      <c r="K112" s="65">
        <f t="shared" si="6"/>
        <v>362.44943820224717</v>
      </c>
      <c r="L112" s="65">
        <f t="shared" si="7"/>
        <v>311.23595505617976</v>
      </c>
      <c r="M112" s="68">
        <f t="shared" si="8"/>
        <v>1.8157629235254051</v>
      </c>
      <c r="N112" s="68">
        <f t="shared" si="9"/>
        <v>1.2016447250682822</v>
      </c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1:38" s="3" customFormat="1" x14ac:dyDescent="0.2">
      <c r="A113">
        <v>0.01</v>
      </c>
      <c r="B113" t="s">
        <v>401</v>
      </c>
      <c r="C113">
        <v>10999</v>
      </c>
      <c r="D113" t="s">
        <v>907</v>
      </c>
      <c r="E113" t="s">
        <v>453</v>
      </c>
      <c r="F113">
        <v>89</v>
      </c>
      <c r="G113" s="65">
        <v>342830</v>
      </c>
      <c r="H113" s="65">
        <v>37306</v>
      </c>
      <c r="I113" s="65">
        <v>33768</v>
      </c>
      <c r="J113" s="65">
        <f t="shared" si="5"/>
        <v>3852.0224719101125</v>
      </c>
      <c r="K113" s="65">
        <f t="shared" si="6"/>
        <v>419.16853932584269</v>
      </c>
      <c r="L113" s="65">
        <f t="shared" si="7"/>
        <v>379.41573033707863</v>
      </c>
      <c r="M113" s="68">
        <f t="shared" si="8"/>
        <v>2.213526440491187</v>
      </c>
      <c r="N113" s="68">
        <f t="shared" si="9"/>
        <v>1.7872564848655665</v>
      </c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1:38" s="3" customFormat="1" x14ac:dyDescent="0.2">
      <c r="A114">
        <v>0.01</v>
      </c>
      <c r="B114" t="s">
        <v>401</v>
      </c>
      <c r="C114">
        <v>11000</v>
      </c>
      <c r="D114" t="s">
        <v>907</v>
      </c>
      <c r="E114" t="s">
        <v>453</v>
      </c>
      <c r="F114">
        <v>89</v>
      </c>
      <c r="G114" s="65">
        <v>372860</v>
      </c>
      <c r="H114" s="65">
        <v>28418</v>
      </c>
      <c r="I114" s="65">
        <v>36726</v>
      </c>
      <c r="J114" s="65">
        <f t="shared" si="5"/>
        <v>4189.4382022471909</v>
      </c>
      <c r="K114" s="65">
        <f t="shared" si="6"/>
        <v>319.30337078651684</v>
      </c>
      <c r="L114" s="65">
        <f t="shared" si="7"/>
        <v>412.65168539325845</v>
      </c>
      <c r="M114" s="68">
        <f t="shared" si="8"/>
        <v>2.4074263223607955</v>
      </c>
      <c r="N114" s="68">
        <f t="shared" si="9"/>
        <v>2.0727277415366885</v>
      </c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1:38" s="3" customFormat="1" x14ac:dyDescent="0.2">
      <c r="A115">
        <v>0.01</v>
      </c>
      <c r="B115" t="s">
        <v>401</v>
      </c>
      <c r="C115">
        <v>11002</v>
      </c>
      <c r="D115" t="s">
        <v>907</v>
      </c>
      <c r="E115" t="s">
        <v>453</v>
      </c>
      <c r="F115">
        <v>89</v>
      </c>
      <c r="G115" s="65">
        <v>305672</v>
      </c>
      <c r="H115" s="65">
        <v>25772</v>
      </c>
      <c r="I115" s="65">
        <v>30108</v>
      </c>
      <c r="J115" s="65">
        <f t="shared" si="5"/>
        <v>3434.5168539325841</v>
      </c>
      <c r="K115" s="65">
        <f t="shared" si="6"/>
        <v>289.57303370786519</v>
      </c>
      <c r="L115" s="65">
        <f t="shared" si="7"/>
        <v>338.29213483146066</v>
      </c>
      <c r="M115" s="68">
        <f t="shared" si="8"/>
        <v>1.9736097509567834</v>
      </c>
      <c r="N115" s="68">
        <f t="shared" si="9"/>
        <v>1.4340364715402434</v>
      </c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1:38" s="3" customFormat="1" x14ac:dyDescent="0.2">
      <c r="A116">
        <v>0.01</v>
      </c>
      <c r="B116" t="s">
        <v>401</v>
      </c>
      <c r="C116">
        <v>11021</v>
      </c>
      <c r="D116" t="s">
        <v>903</v>
      </c>
      <c r="E116" t="s">
        <v>506</v>
      </c>
      <c r="F116">
        <v>47</v>
      </c>
      <c r="G116" s="65">
        <v>69134</v>
      </c>
      <c r="H116" s="65">
        <v>10332</v>
      </c>
      <c r="I116" s="65">
        <v>6574</v>
      </c>
      <c r="J116" s="65">
        <f t="shared" si="5"/>
        <v>1470.936170212766</v>
      </c>
      <c r="K116" s="65">
        <f t="shared" si="6"/>
        <v>219.82978723404256</v>
      </c>
      <c r="L116" s="65">
        <f t="shared" si="7"/>
        <v>139.87234042553192</v>
      </c>
      <c r="M116" s="68">
        <f t="shared" si="8"/>
        <v>0.8160207895182312</v>
      </c>
      <c r="N116" s="68">
        <f t="shared" si="9"/>
        <v>-0.27023674587566704</v>
      </c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1:38" s="3" customFormat="1" x14ac:dyDescent="0.2">
      <c r="A117">
        <v>0.01</v>
      </c>
      <c r="B117" t="s">
        <v>401</v>
      </c>
      <c r="C117">
        <v>11022</v>
      </c>
      <c r="D117" t="s">
        <v>903</v>
      </c>
      <c r="E117" t="s">
        <v>506</v>
      </c>
      <c r="F117">
        <v>47</v>
      </c>
      <c r="G117" s="65">
        <v>64074</v>
      </c>
      <c r="H117" s="65">
        <v>10478</v>
      </c>
      <c r="I117" s="65">
        <v>6094</v>
      </c>
      <c r="J117" s="65">
        <f t="shared" si="5"/>
        <v>1363.2765957446809</v>
      </c>
      <c r="K117" s="65">
        <f t="shared" si="6"/>
        <v>222.93617021276594</v>
      </c>
      <c r="L117" s="65">
        <f t="shared" si="7"/>
        <v>129.65957446808511</v>
      </c>
      <c r="M117" s="68">
        <f t="shared" si="8"/>
        <v>0.75643910728994546</v>
      </c>
      <c r="N117" s="68">
        <f t="shared" si="9"/>
        <v>-0.35795653990692966</v>
      </c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1:38" s="3" customFormat="1" x14ac:dyDescent="0.2">
      <c r="A118">
        <v>0.01</v>
      </c>
      <c r="B118" t="s">
        <v>401</v>
      </c>
      <c r="C118">
        <v>11028</v>
      </c>
      <c r="D118" t="s">
        <v>909</v>
      </c>
      <c r="E118" t="s">
        <v>496</v>
      </c>
      <c r="F118">
        <v>68</v>
      </c>
      <c r="G118" s="65">
        <v>51930</v>
      </c>
      <c r="H118" s="65">
        <v>2786</v>
      </c>
      <c r="I118" s="65">
        <v>4040</v>
      </c>
      <c r="J118" s="65">
        <f t="shared" si="5"/>
        <v>763.67647058823525</v>
      </c>
      <c r="K118" s="65">
        <f t="shared" si="6"/>
        <v>40.970588235294116</v>
      </c>
      <c r="L118" s="65">
        <f t="shared" si="7"/>
        <v>59.411764705882355</v>
      </c>
      <c r="M118" s="68">
        <f t="shared" si="8"/>
        <v>0.34661059502165786</v>
      </c>
      <c r="N118" s="68">
        <f t="shared" si="9"/>
        <v>-0.96133112316510516</v>
      </c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1:38" s="3" customFormat="1" x14ac:dyDescent="0.2">
      <c r="A119">
        <v>0.01</v>
      </c>
      <c r="B119" t="s">
        <v>401</v>
      </c>
      <c r="C119">
        <v>11028</v>
      </c>
      <c r="D119" t="s">
        <v>909</v>
      </c>
      <c r="E119" t="s">
        <v>496</v>
      </c>
      <c r="F119">
        <v>21</v>
      </c>
      <c r="G119" s="65">
        <v>10164</v>
      </c>
      <c r="H119" s="65">
        <v>1644</v>
      </c>
      <c r="I119" s="65">
        <v>790</v>
      </c>
      <c r="J119" s="65">
        <f t="shared" si="5"/>
        <v>484</v>
      </c>
      <c r="K119" s="65">
        <f t="shared" si="6"/>
        <v>78.285714285714292</v>
      </c>
      <c r="L119" s="65">
        <f t="shared" si="7"/>
        <v>37.61904761904762</v>
      </c>
      <c r="M119" s="68">
        <f t="shared" si="8"/>
        <v>0.21947101796986634</v>
      </c>
      <c r="N119" s="68">
        <f t="shared" si="9"/>
        <v>-1.1485137788926465</v>
      </c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1:38" s="3" customFormat="1" x14ac:dyDescent="0.2">
      <c r="A120">
        <v>0.01</v>
      </c>
      <c r="B120" t="s">
        <v>401</v>
      </c>
      <c r="C120">
        <v>11032</v>
      </c>
      <c r="D120" t="s">
        <v>903</v>
      </c>
      <c r="E120" t="s">
        <v>516</v>
      </c>
      <c r="F120">
        <v>69</v>
      </c>
      <c r="G120" s="65">
        <v>141810</v>
      </c>
      <c r="H120" s="65">
        <v>31574</v>
      </c>
      <c r="I120" s="65">
        <v>16734</v>
      </c>
      <c r="J120" s="65">
        <f t="shared" si="5"/>
        <v>2055.217391304348</v>
      </c>
      <c r="K120" s="65">
        <f t="shared" si="6"/>
        <v>457.59420289855075</v>
      </c>
      <c r="L120" s="65">
        <f t="shared" si="7"/>
        <v>242.52173913043478</v>
      </c>
      <c r="M120" s="68">
        <f t="shared" si="8"/>
        <v>1.414881458610578</v>
      </c>
      <c r="N120" s="68">
        <f t="shared" si="9"/>
        <v>0.6114425317407306</v>
      </c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1:38" s="3" customFormat="1" x14ac:dyDescent="0.2">
      <c r="A121">
        <v>0.01</v>
      </c>
      <c r="B121" t="s">
        <v>401</v>
      </c>
      <c r="C121">
        <v>11032</v>
      </c>
      <c r="D121" t="s">
        <v>903</v>
      </c>
      <c r="E121" t="s">
        <v>516</v>
      </c>
      <c r="F121">
        <v>20</v>
      </c>
      <c r="G121" s="65">
        <v>38340</v>
      </c>
      <c r="H121" s="65">
        <v>6492</v>
      </c>
      <c r="I121" s="65">
        <v>4524</v>
      </c>
      <c r="J121" s="65">
        <f t="shared" si="5"/>
        <v>1917</v>
      </c>
      <c r="K121" s="65">
        <f t="shared" si="6"/>
        <v>324.60000000000002</v>
      </c>
      <c r="L121" s="65">
        <f t="shared" si="7"/>
        <v>226.2</v>
      </c>
      <c r="M121" s="68">
        <f t="shared" si="8"/>
        <v>1.3196597842537454</v>
      </c>
      <c r="N121" s="68">
        <f t="shared" si="9"/>
        <v>0.47125136308776022</v>
      </c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1:38" s="3" customFormat="1" x14ac:dyDescent="0.2">
      <c r="A122">
        <v>0.01</v>
      </c>
      <c r="B122" t="s">
        <v>401</v>
      </c>
      <c r="C122">
        <v>11035</v>
      </c>
      <c r="D122" t="s">
        <v>909</v>
      </c>
      <c r="E122" t="s">
        <v>495</v>
      </c>
      <c r="F122">
        <v>89</v>
      </c>
      <c r="G122" s="65">
        <v>53438</v>
      </c>
      <c r="H122" s="65">
        <v>4562</v>
      </c>
      <c r="I122" s="65">
        <v>4302</v>
      </c>
      <c r="J122" s="65">
        <f t="shared" si="5"/>
        <v>600.42696629213481</v>
      </c>
      <c r="K122" s="65">
        <f t="shared" si="6"/>
        <v>51.258426966292134</v>
      </c>
      <c r="L122" s="65">
        <f t="shared" si="7"/>
        <v>48.337078651685395</v>
      </c>
      <c r="M122" s="68">
        <f t="shared" si="8"/>
        <v>0.28200043671502867</v>
      </c>
      <c r="N122" s="68">
        <f t="shared" si="9"/>
        <v>-1.0564541470043707</v>
      </c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1:38" s="3" customFormat="1" x14ac:dyDescent="0.2">
      <c r="A123">
        <v>0.01</v>
      </c>
      <c r="B123" t="s">
        <v>401</v>
      </c>
      <c r="C123">
        <v>11036</v>
      </c>
      <c r="D123" t="s">
        <v>909</v>
      </c>
      <c r="E123" t="s">
        <v>483</v>
      </c>
      <c r="F123">
        <v>25</v>
      </c>
      <c r="G123" s="65">
        <v>13502</v>
      </c>
      <c r="H123" s="65">
        <v>2112</v>
      </c>
      <c r="I123" s="65">
        <v>1098</v>
      </c>
      <c r="J123" s="65">
        <f t="shared" si="5"/>
        <v>540.08000000000004</v>
      </c>
      <c r="K123" s="65">
        <f t="shared" si="6"/>
        <v>84.48</v>
      </c>
      <c r="L123" s="65">
        <f t="shared" si="7"/>
        <v>43.92</v>
      </c>
      <c r="M123" s="68">
        <f t="shared" si="8"/>
        <v>0.2562310244227432</v>
      </c>
      <c r="N123" s="68">
        <f t="shared" si="9"/>
        <v>-1.0943934507307236</v>
      </c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1:38" s="3" customFormat="1" x14ac:dyDescent="0.2">
      <c r="A124">
        <v>0.01</v>
      </c>
      <c r="B124" t="s">
        <v>401</v>
      </c>
      <c r="C124">
        <v>11036</v>
      </c>
      <c r="D124" t="s">
        <v>909</v>
      </c>
      <c r="E124" t="s">
        <v>483</v>
      </c>
      <c r="F124">
        <v>64</v>
      </c>
      <c r="G124" s="65">
        <v>38842</v>
      </c>
      <c r="H124" s="65">
        <v>2954</v>
      </c>
      <c r="I124" s="65">
        <v>3158</v>
      </c>
      <c r="J124" s="65">
        <f t="shared" si="5"/>
        <v>606.90625</v>
      </c>
      <c r="K124" s="65">
        <f t="shared" si="6"/>
        <v>46.15625</v>
      </c>
      <c r="L124" s="65">
        <f t="shared" si="7"/>
        <v>49.34375</v>
      </c>
      <c r="M124" s="68">
        <f t="shared" si="8"/>
        <v>0.28787339734425621</v>
      </c>
      <c r="N124" s="68">
        <f t="shared" si="9"/>
        <v>-1.0478076154281779</v>
      </c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1:38" s="3" customFormat="1" x14ac:dyDescent="0.2">
      <c r="A125">
        <v>0.01</v>
      </c>
      <c r="B125" t="s">
        <v>368</v>
      </c>
      <c r="C125">
        <v>11037</v>
      </c>
      <c r="D125" t="s">
        <v>369</v>
      </c>
      <c r="E125" t="s">
        <v>384</v>
      </c>
      <c r="F125">
        <v>89</v>
      </c>
      <c r="G125" s="65">
        <v>247710</v>
      </c>
      <c r="H125" s="65">
        <v>10790</v>
      </c>
      <c r="I125" s="65">
        <v>19148</v>
      </c>
      <c r="J125" s="65">
        <f t="shared" si="5"/>
        <v>2783.2584269662921</v>
      </c>
      <c r="K125" s="65">
        <f t="shared" si="6"/>
        <v>121.23595505617978</v>
      </c>
      <c r="L125" s="65">
        <f t="shared" si="7"/>
        <v>215.14606741573033</v>
      </c>
      <c r="M125" s="68">
        <f t="shared" si="8"/>
        <v>1.2551707025149623</v>
      </c>
      <c r="N125" s="68">
        <f t="shared" si="9"/>
        <v>0.3763065955715163</v>
      </c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1:38" s="3" customFormat="1" x14ac:dyDescent="0.2">
      <c r="A126">
        <v>0.01</v>
      </c>
      <c r="B126" t="s">
        <v>368</v>
      </c>
      <c r="C126">
        <v>11038</v>
      </c>
      <c r="D126" t="s">
        <v>369</v>
      </c>
      <c r="E126" t="s">
        <v>384</v>
      </c>
      <c r="F126">
        <v>89</v>
      </c>
      <c r="G126" s="65">
        <v>176670</v>
      </c>
      <c r="H126" s="65">
        <v>16986</v>
      </c>
      <c r="I126" s="65">
        <v>13656</v>
      </c>
      <c r="J126" s="65">
        <f t="shared" si="5"/>
        <v>1985.056179775281</v>
      </c>
      <c r="K126" s="65">
        <f t="shared" si="6"/>
        <v>190.85393258426967</v>
      </c>
      <c r="L126" s="65">
        <f t="shared" si="7"/>
        <v>153.43820224719101</v>
      </c>
      <c r="M126" s="68">
        <f t="shared" si="8"/>
        <v>0.89516456619721785</v>
      </c>
      <c r="N126" s="68">
        <f t="shared" si="9"/>
        <v>-0.15371644081719249</v>
      </c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1:38" s="3" customFormat="1" x14ac:dyDescent="0.2">
      <c r="A127">
        <v>0.01</v>
      </c>
      <c r="B127" t="s">
        <v>368</v>
      </c>
      <c r="C127">
        <v>11039</v>
      </c>
      <c r="D127" t="s">
        <v>369</v>
      </c>
      <c r="E127" t="s">
        <v>384</v>
      </c>
      <c r="F127">
        <v>89</v>
      </c>
      <c r="G127" s="65">
        <v>237918</v>
      </c>
      <c r="H127" s="65">
        <v>16058</v>
      </c>
      <c r="I127" s="65">
        <v>18392</v>
      </c>
      <c r="J127" s="65">
        <f t="shared" si="5"/>
        <v>2673.2359550561796</v>
      </c>
      <c r="K127" s="65">
        <f t="shared" si="6"/>
        <v>180.42696629213484</v>
      </c>
      <c r="L127" s="65">
        <f t="shared" si="7"/>
        <v>206.65168539325842</v>
      </c>
      <c r="M127" s="68">
        <f t="shared" si="8"/>
        <v>1.2056141404144134</v>
      </c>
      <c r="N127" s="68">
        <f t="shared" si="9"/>
        <v>0.30334639609776104</v>
      </c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1:38" s="3" customFormat="1" x14ac:dyDescent="0.2">
      <c r="A128">
        <v>0.01</v>
      </c>
      <c r="B128" t="s">
        <v>368</v>
      </c>
      <c r="C128">
        <v>11040</v>
      </c>
      <c r="D128" t="s">
        <v>369</v>
      </c>
      <c r="E128" t="s">
        <v>384</v>
      </c>
      <c r="F128">
        <v>89</v>
      </c>
      <c r="G128" s="65">
        <v>220000</v>
      </c>
      <c r="H128" s="65">
        <v>9650</v>
      </c>
      <c r="I128" s="65">
        <v>17006</v>
      </c>
      <c r="J128" s="65">
        <f t="shared" si="5"/>
        <v>2471.9101123595506</v>
      </c>
      <c r="K128" s="65">
        <f t="shared" si="6"/>
        <v>108.42696629213484</v>
      </c>
      <c r="L128" s="65">
        <f t="shared" si="7"/>
        <v>191.07865168539325</v>
      </c>
      <c r="M128" s="68">
        <f t="shared" si="8"/>
        <v>1.1147604432300737</v>
      </c>
      <c r="N128" s="68">
        <f t="shared" si="9"/>
        <v>0.16958603039587641</v>
      </c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1:38" s="3" customFormat="1" x14ac:dyDescent="0.2">
      <c r="A129">
        <v>0.01</v>
      </c>
      <c r="B129" t="s">
        <v>368</v>
      </c>
      <c r="C129">
        <v>11041</v>
      </c>
      <c r="D129" t="s">
        <v>369</v>
      </c>
      <c r="E129" t="s">
        <v>384</v>
      </c>
      <c r="F129">
        <v>89</v>
      </c>
      <c r="G129" s="65">
        <v>150296</v>
      </c>
      <c r="H129" s="65">
        <v>11298</v>
      </c>
      <c r="I129" s="65">
        <v>11618</v>
      </c>
      <c r="J129" s="65">
        <f t="shared" si="5"/>
        <v>1688.7191011235955</v>
      </c>
      <c r="K129" s="65">
        <f t="shared" si="6"/>
        <v>126.9438202247191</v>
      </c>
      <c r="L129" s="65">
        <f t="shared" si="7"/>
        <v>130.53932584269663</v>
      </c>
      <c r="M129" s="68">
        <f t="shared" si="8"/>
        <v>0.76157161175155808</v>
      </c>
      <c r="N129" s="68">
        <f t="shared" si="9"/>
        <v>-0.35040015315517303</v>
      </c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1:38" s="3" customFormat="1" x14ac:dyDescent="0.2">
      <c r="A130">
        <v>0.01</v>
      </c>
      <c r="B130" t="s">
        <v>368</v>
      </c>
      <c r="C130">
        <v>11042</v>
      </c>
      <c r="D130" t="s">
        <v>369</v>
      </c>
      <c r="E130" t="s">
        <v>383</v>
      </c>
      <c r="F130">
        <v>89</v>
      </c>
      <c r="G130" s="65">
        <v>124098</v>
      </c>
      <c r="H130" s="65">
        <v>6700</v>
      </c>
      <c r="I130" s="65">
        <v>9134</v>
      </c>
      <c r="J130" s="65">
        <f t="shared" si="5"/>
        <v>1394.3595505617977</v>
      </c>
      <c r="K130" s="65">
        <f t="shared" si="6"/>
        <v>75.280898876404493</v>
      </c>
      <c r="L130" s="65">
        <f t="shared" si="7"/>
        <v>102.62921348314607</v>
      </c>
      <c r="M130" s="68">
        <f t="shared" si="8"/>
        <v>0.5987429077068972</v>
      </c>
      <c r="N130" s="68">
        <f t="shared" si="9"/>
        <v>-0.5901265228546545</v>
      </c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1:38" s="3" customFormat="1" x14ac:dyDescent="0.2">
      <c r="A131">
        <v>0.01</v>
      </c>
      <c r="B131" t="s">
        <v>368</v>
      </c>
      <c r="C131">
        <v>11043</v>
      </c>
      <c r="D131" t="s">
        <v>369</v>
      </c>
      <c r="E131" t="s">
        <v>383</v>
      </c>
      <c r="F131">
        <v>89</v>
      </c>
      <c r="G131" s="65">
        <v>96362</v>
      </c>
      <c r="H131" s="65">
        <v>-5074</v>
      </c>
      <c r="I131" s="65">
        <v>7092</v>
      </c>
      <c r="J131" s="65">
        <f t="shared" si="5"/>
        <v>1082.7191011235955</v>
      </c>
      <c r="K131" s="65">
        <f t="shared" si="6"/>
        <v>-57.011235955056179</v>
      </c>
      <c r="L131" s="65">
        <f t="shared" si="7"/>
        <v>79.68539325842697</v>
      </c>
      <c r="M131" s="68">
        <f t="shared" si="8"/>
        <v>0.46488774922895937</v>
      </c>
      <c r="N131" s="68">
        <f t="shared" si="9"/>
        <v>-0.78719626799408349</v>
      </c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1:38" s="3" customFormat="1" x14ac:dyDescent="0.2">
      <c r="A132">
        <v>0.01</v>
      </c>
      <c r="B132" t="s">
        <v>368</v>
      </c>
      <c r="C132">
        <v>11044</v>
      </c>
      <c r="D132" t="s">
        <v>369</v>
      </c>
      <c r="E132" t="s">
        <v>383</v>
      </c>
      <c r="F132">
        <v>89</v>
      </c>
      <c r="G132" s="65">
        <v>106338</v>
      </c>
      <c r="H132" s="65">
        <v>5628</v>
      </c>
      <c r="I132" s="65">
        <v>7826</v>
      </c>
      <c r="J132" s="65">
        <f t="shared" si="5"/>
        <v>1194.8089887640449</v>
      </c>
      <c r="K132" s="65">
        <f t="shared" si="6"/>
        <v>63.235955056179776</v>
      </c>
      <c r="L132" s="65">
        <f t="shared" si="7"/>
        <v>87.932584269662925</v>
      </c>
      <c r="M132" s="68">
        <f t="shared" si="8"/>
        <v>0.51300218915197915</v>
      </c>
      <c r="N132" s="68">
        <f t="shared" si="9"/>
        <v>-0.71635924892829461</v>
      </c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1:38" s="3" customFormat="1" x14ac:dyDescent="0.2">
      <c r="A133">
        <v>0.01</v>
      </c>
      <c r="B133" t="s">
        <v>368</v>
      </c>
      <c r="C133">
        <v>11045</v>
      </c>
      <c r="D133" t="s">
        <v>369</v>
      </c>
      <c r="E133" t="s">
        <v>383</v>
      </c>
      <c r="F133">
        <v>89</v>
      </c>
      <c r="G133" s="65">
        <v>180160</v>
      </c>
      <c r="H133" s="65">
        <v>12400</v>
      </c>
      <c r="I133" s="65">
        <v>13260</v>
      </c>
      <c r="J133" s="65">
        <f t="shared" si="5"/>
        <v>2024.2696629213483</v>
      </c>
      <c r="K133" s="65">
        <f t="shared" si="6"/>
        <v>139.32584269662922</v>
      </c>
      <c r="L133" s="65">
        <f t="shared" si="7"/>
        <v>148.98876404494382</v>
      </c>
      <c r="M133" s="68">
        <f t="shared" si="8"/>
        <v>0.86920636700169218</v>
      </c>
      <c r="N133" s="68">
        <f t="shared" si="9"/>
        <v>-0.19193368816058815</v>
      </c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1:38" s="3" customFormat="1" x14ac:dyDescent="0.2">
      <c r="A134">
        <v>0.01</v>
      </c>
      <c r="B134" t="s">
        <v>368</v>
      </c>
      <c r="C134">
        <v>11046</v>
      </c>
      <c r="D134" t="s">
        <v>369</v>
      </c>
      <c r="E134" t="s">
        <v>383</v>
      </c>
      <c r="F134">
        <v>89</v>
      </c>
      <c r="G134" s="65">
        <v>121398</v>
      </c>
      <c r="H134" s="65">
        <v>1776</v>
      </c>
      <c r="I134" s="65">
        <v>8934</v>
      </c>
      <c r="J134" s="65">
        <f t="shared" si="5"/>
        <v>1364.0224719101125</v>
      </c>
      <c r="K134" s="65">
        <f t="shared" si="6"/>
        <v>19.95505617977528</v>
      </c>
      <c r="L134" s="65">
        <f t="shared" si="7"/>
        <v>100.38202247191012</v>
      </c>
      <c r="M134" s="68">
        <f t="shared" si="8"/>
        <v>0.58563270609299534</v>
      </c>
      <c r="N134" s="68">
        <f t="shared" si="9"/>
        <v>-0.60942816292707658</v>
      </c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1:38" s="3" customFormat="1" x14ac:dyDescent="0.2">
      <c r="A135">
        <v>0.01</v>
      </c>
      <c r="B135" t="s">
        <v>368</v>
      </c>
      <c r="C135">
        <v>11047</v>
      </c>
      <c r="D135" t="s">
        <v>369</v>
      </c>
      <c r="E135" t="s">
        <v>383</v>
      </c>
      <c r="F135">
        <v>89</v>
      </c>
      <c r="G135" s="65">
        <v>109280</v>
      </c>
      <c r="H135" s="65">
        <v>8608</v>
      </c>
      <c r="I135" s="65">
        <v>8042</v>
      </c>
      <c r="J135" s="65">
        <f t="shared" si="5"/>
        <v>1227.8651685393259</v>
      </c>
      <c r="K135" s="65">
        <f t="shared" si="6"/>
        <v>96.719101123595507</v>
      </c>
      <c r="L135" s="65">
        <f t="shared" si="7"/>
        <v>90.359550561797747</v>
      </c>
      <c r="M135" s="68">
        <f t="shared" si="8"/>
        <v>0.52716120689499302</v>
      </c>
      <c r="N135" s="68">
        <f t="shared" si="9"/>
        <v>-0.69551347765007898</v>
      </c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1:38" s="3" customFormat="1" x14ac:dyDescent="0.2">
      <c r="A136">
        <v>0.01</v>
      </c>
      <c r="B136" t="s">
        <v>368</v>
      </c>
      <c r="C136">
        <v>11048</v>
      </c>
      <c r="D136" t="s">
        <v>369</v>
      </c>
      <c r="E136" t="s">
        <v>383</v>
      </c>
      <c r="F136">
        <v>89</v>
      </c>
      <c r="G136" s="65">
        <v>180176</v>
      </c>
      <c r="H136" s="65">
        <v>22804</v>
      </c>
      <c r="I136" s="65">
        <v>13260</v>
      </c>
      <c r="J136" s="65">
        <f t="shared" ref="J136:J199" si="10">G136/F136</f>
        <v>2024.4494382022472</v>
      </c>
      <c r="K136" s="65">
        <f t="shared" ref="K136:K199" si="11">H136/F136</f>
        <v>256.22471910112358</v>
      </c>
      <c r="L136" s="65">
        <f t="shared" ref="L136:L199" si="12">I136/F136</f>
        <v>148.98876404494382</v>
      </c>
      <c r="M136" s="68">
        <f t="shared" ref="M136:M199" si="13">L136/AVERAGE($L$7:$L$374)</f>
        <v>0.86920636700169218</v>
      </c>
      <c r="N136" s="68">
        <f t="shared" si="9"/>
        <v>-0.19193368816058815</v>
      </c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1:38" s="3" customFormat="1" x14ac:dyDescent="0.2">
      <c r="A137">
        <v>0.01</v>
      </c>
      <c r="B137" t="s">
        <v>368</v>
      </c>
      <c r="C137">
        <v>11049</v>
      </c>
      <c r="D137" t="s">
        <v>369</v>
      </c>
      <c r="E137" t="s">
        <v>383</v>
      </c>
      <c r="F137">
        <v>89</v>
      </c>
      <c r="G137" s="65">
        <v>343078</v>
      </c>
      <c r="H137" s="65">
        <v>19052</v>
      </c>
      <c r="I137" s="65">
        <v>25250</v>
      </c>
      <c r="J137" s="65">
        <f t="shared" si="10"/>
        <v>3854.8089887640449</v>
      </c>
      <c r="K137" s="65">
        <f t="shared" si="11"/>
        <v>214.06741573033707</v>
      </c>
      <c r="L137" s="65">
        <f t="shared" si="12"/>
        <v>283.70786516853934</v>
      </c>
      <c r="M137" s="68">
        <f t="shared" si="13"/>
        <v>1.6551629537551078</v>
      </c>
      <c r="N137" s="68">
        <f t="shared" ref="N137:N200" si="14">STANDARDIZE(L137,L$2,L$3)</f>
        <v>0.96519963418111265</v>
      </c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1:38" s="3" customFormat="1" x14ac:dyDescent="0.2">
      <c r="A138">
        <v>0.01</v>
      </c>
      <c r="B138" t="s">
        <v>368</v>
      </c>
      <c r="C138">
        <v>11050</v>
      </c>
      <c r="D138" t="s">
        <v>369</v>
      </c>
      <c r="E138" t="s">
        <v>381</v>
      </c>
      <c r="F138">
        <v>89</v>
      </c>
      <c r="G138" s="65">
        <v>144346</v>
      </c>
      <c r="H138" s="65">
        <v>7906</v>
      </c>
      <c r="I138" s="65">
        <v>10984</v>
      </c>
      <c r="J138" s="65">
        <f t="shared" si="10"/>
        <v>1621.8651685393259</v>
      </c>
      <c r="K138" s="65">
        <f t="shared" si="11"/>
        <v>88.831460674157299</v>
      </c>
      <c r="L138" s="65">
        <f t="shared" si="12"/>
        <v>123.41573033707866</v>
      </c>
      <c r="M138" s="68">
        <f t="shared" si="13"/>
        <v>0.72001227263548928</v>
      </c>
      <c r="N138" s="68">
        <f t="shared" si="14"/>
        <v>-0.41158635218475081</v>
      </c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1:38" s="3" customFormat="1" x14ac:dyDescent="0.2">
      <c r="A139">
        <v>0.01</v>
      </c>
      <c r="B139" t="s">
        <v>368</v>
      </c>
      <c r="C139">
        <v>11051</v>
      </c>
      <c r="D139" t="s">
        <v>369</v>
      </c>
      <c r="E139" t="s">
        <v>381</v>
      </c>
      <c r="F139">
        <v>89</v>
      </c>
      <c r="G139" s="65">
        <v>255448</v>
      </c>
      <c r="H139" s="65">
        <v>20926</v>
      </c>
      <c r="I139" s="65">
        <v>19440</v>
      </c>
      <c r="J139" s="65">
        <f t="shared" si="10"/>
        <v>2870.2022471910113</v>
      </c>
      <c r="K139" s="65">
        <f t="shared" si="11"/>
        <v>235.12359550561797</v>
      </c>
      <c r="L139" s="65">
        <f t="shared" si="12"/>
        <v>218.42696629213484</v>
      </c>
      <c r="M139" s="68">
        <f t="shared" si="13"/>
        <v>1.2743115968712591</v>
      </c>
      <c r="N139" s="68">
        <f t="shared" si="14"/>
        <v>0.40448699007725258</v>
      </c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3" customFormat="1" x14ac:dyDescent="0.2">
      <c r="A140">
        <v>0.01</v>
      </c>
      <c r="B140" t="s">
        <v>368</v>
      </c>
      <c r="C140">
        <v>11052</v>
      </c>
      <c r="D140" t="s">
        <v>369</v>
      </c>
      <c r="E140" t="s">
        <v>381</v>
      </c>
      <c r="F140">
        <v>89</v>
      </c>
      <c r="G140" s="65">
        <v>234320</v>
      </c>
      <c r="H140" s="65">
        <v>11176</v>
      </c>
      <c r="I140" s="65">
        <v>17832</v>
      </c>
      <c r="J140" s="65">
        <f t="shared" si="10"/>
        <v>2632.8089887640449</v>
      </c>
      <c r="K140" s="65">
        <f t="shared" si="11"/>
        <v>125.57303370786516</v>
      </c>
      <c r="L140" s="65">
        <f t="shared" si="12"/>
        <v>200.35955056179776</v>
      </c>
      <c r="M140" s="68">
        <f t="shared" si="13"/>
        <v>1.1689055758954883</v>
      </c>
      <c r="N140" s="68">
        <f t="shared" si="14"/>
        <v>0.2493018038949795</v>
      </c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1:38" s="3" customFormat="1" x14ac:dyDescent="0.2">
      <c r="A141">
        <v>0.01</v>
      </c>
      <c r="B141" t="s">
        <v>368</v>
      </c>
      <c r="C141">
        <v>11053</v>
      </c>
      <c r="D141" t="s">
        <v>369</v>
      </c>
      <c r="E141" t="s">
        <v>381</v>
      </c>
      <c r="F141">
        <v>89</v>
      </c>
      <c r="G141" s="65">
        <v>180096</v>
      </c>
      <c r="H141" s="65">
        <v>19108</v>
      </c>
      <c r="I141" s="65">
        <v>13706</v>
      </c>
      <c r="J141" s="65">
        <f t="shared" si="10"/>
        <v>2023.5505617977528</v>
      </c>
      <c r="K141" s="65">
        <f t="shared" si="11"/>
        <v>214.69662921348313</v>
      </c>
      <c r="L141" s="65">
        <f t="shared" si="12"/>
        <v>154</v>
      </c>
      <c r="M141" s="68">
        <f t="shared" si="13"/>
        <v>0.89844211660069329</v>
      </c>
      <c r="N141" s="68">
        <f t="shared" si="14"/>
        <v>-0.14889103079908703</v>
      </c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3" customFormat="1" x14ac:dyDescent="0.2">
      <c r="A142">
        <v>0.01</v>
      </c>
      <c r="B142" t="s">
        <v>401</v>
      </c>
      <c r="C142">
        <v>11060</v>
      </c>
      <c r="D142" t="s">
        <v>369</v>
      </c>
      <c r="E142" t="s">
        <v>454</v>
      </c>
      <c r="F142">
        <v>21</v>
      </c>
      <c r="G142" s="65">
        <v>56468</v>
      </c>
      <c r="H142" s="65">
        <v>5000</v>
      </c>
      <c r="I142" s="65">
        <v>5674</v>
      </c>
      <c r="J142" s="65">
        <f t="shared" si="10"/>
        <v>2688.9523809523807</v>
      </c>
      <c r="K142" s="65">
        <f t="shared" si="11"/>
        <v>238.0952380952381</v>
      </c>
      <c r="L142" s="65">
        <f t="shared" si="12"/>
        <v>270.1904761904762</v>
      </c>
      <c r="M142" s="68">
        <f t="shared" si="13"/>
        <v>1.5763019695709133</v>
      </c>
      <c r="N142" s="68">
        <f t="shared" si="14"/>
        <v>0.8490956735169054</v>
      </c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1:38" s="3" customFormat="1" x14ac:dyDescent="0.2">
      <c r="A143">
        <v>0.01</v>
      </c>
      <c r="B143" t="s">
        <v>401</v>
      </c>
      <c r="C143">
        <v>11060</v>
      </c>
      <c r="D143" t="s">
        <v>369</v>
      </c>
      <c r="E143" t="s">
        <v>454</v>
      </c>
      <c r="F143">
        <v>68</v>
      </c>
      <c r="G143" s="65">
        <v>135314</v>
      </c>
      <c r="H143" s="65">
        <v>14098</v>
      </c>
      <c r="I143" s="65">
        <v>13598</v>
      </c>
      <c r="J143" s="65">
        <f t="shared" si="10"/>
        <v>1989.9117647058824</v>
      </c>
      <c r="K143" s="65">
        <f t="shared" si="11"/>
        <v>207.3235294117647</v>
      </c>
      <c r="L143" s="65">
        <f t="shared" si="12"/>
        <v>199.97058823529412</v>
      </c>
      <c r="M143" s="68">
        <f t="shared" si="13"/>
        <v>1.1666363542337879</v>
      </c>
      <c r="N143" s="68">
        <f t="shared" si="14"/>
        <v>0.24596091707656167</v>
      </c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1:38" s="3" customFormat="1" x14ac:dyDescent="0.2">
      <c r="A144">
        <v>0.01</v>
      </c>
      <c r="B144" t="s">
        <v>368</v>
      </c>
      <c r="C144">
        <v>11061</v>
      </c>
      <c r="D144" t="s">
        <v>369</v>
      </c>
      <c r="E144" t="s">
        <v>381</v>
      </c>
      <c r="F144">
        <v>89</v>
      </c>
      <c r="G144" s="65">
        <v>178308</v>
      </c>
      <c r="H144" s="65">
        <v>7650</v>
      </c>
      <c r="I144" s="65">
        <v>13570</v>
      </c>
      <c r="J144" s="65">
        <f t="shared" si="10"/>
        <v>2003.4606741573034</v>
      </c>
      <c r="K144" s="65">
        <f t="shared" si="11"/>
        <v>85.955056179775283</v>
      </c>
      <c r="L144" s="65">
        <f t="shared" si="12"/>
        <v>152.47191011235955</v>
      </c>
      <c r="M144" s="68">
        <f t="shared" si="13"/>
        <v>0.88952717950324001</v>
      </c>
      <c r="N144" s="68">
        <f t="shared" si="14"/>
        <v>-0.162016146048334</v>
      </c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1:38" s="3" customFormat="1" x14ac:dyDescent="0.2">
      <c r="A145">
        <v>0.01</v>
      </c>
      <c r="B145" t="s">
        <v>368</v>
      </c>
      <c r="C145">
        <v>11062</v>
      </c>
      <c r="D145" t="s">
        <v>369</v>
      </c>
      <c r="E145" t="s">
        <v>381</v>
      </c>
      <c r="F145">
        <v>89</v>
      </c>
      <c r="G145" s="65">
        <v>87228</v>
      </c>
      <c r="H145" s="65">
        <v>10144</v>
      </c>
      <c r="I145" s="65">
        <v>6638</v>
      </c>
      <c r="J145" s="65">
        <f t="shared" si="10"/>
        <v>980.08988764044943</v>
      </c>
      <c r="K145" s="65">
        <f t="shared" si="11"/>
        <v>113.97752808988764</v>
      </c>
      <c r="L145" s="65">
        <f t="shared" si="12"/>
        <v>74.584269662921344</v>
      </c>
      <c r="M145" s="68">
        <f t="shared" si="13"/>
        <v>0.43512759156540215</v>
      </c>
      <c r="N145" s="68">
        <f t="shared" si="14"/>
        <v>-0.83101099095848152</v>
      </c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1:38" s="3" customFormat="1" x14ac:dyDescent="0.2">
      <c r="A146">
        <v>0.01</v>
      </c>
      <c r="B146" t="s">
        <v>368</v>
      </c>
      <c r="C146">
        <v>11063</v>
      </c>
      <c r="D146" t="s">
        <v>369</v>
      </c>
      <c r="E146" t="s">
        <v>381</v>
      </c>
      <c r="F146">
        <v>89</v>
      </c>
      <c r="G146" s="65">
        <v>72712</v>
      </c>
      <c r="H146" s="65">
        <v>2058</v>
      </c>
      <c r="I146" s="65">
        <v>5534</v>
      </c>
      <c r="J146" s="65">
        <f t="shared" si="10"/>
        <v>816.98876404494376</v>
      </c>
      <c r="K146" s="65">
        <f t="shared" si="11"/>
        <v>23.123595505617978</v>
      </c>
      <c r="L146" s="65">
        <f t="shared" si="12"/>
        <v>62.179775280898873</v>
      </c>
      <c r="M146" s="68">
        <f t="shared" si="13"/>
        <v>0.36275927865666396</v>
      </c>
      <c r="N146" s="68">
        <f t="shared" si="14"/>
        <v>-0.93755604415825122</v>
      </c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</row>
    <row r="147" spans="1:38" s="3" customFormat="1" x14ac:dyDescent="0.2">
      <c r="A147">
        <v>0.01</v>
      </c>
      <c r="B147" t="s">
        <v>368</v>
      </c>
      <c r="C147">
        <v>11064</v>
      </c>
      <c r="D147" t="s">
        <v>369</v>
      </c>
      <c r="E147" t="s">
        <v>381</v>
      </c>
      <c r="F147">
        <v>89</v>
      </c>
      <c r="G147" s="65">
        <v>125042</v>
      </c>
      <c r="H147" s="65">
        <v>3906</v>
      </c>
      <c r="I147" s="65">
        <v>9516</v>
      </c>
      <c r="J147" s="65">
        <f t="shared" si="10"/>
        <v>1404.9662921348315</v>
      </c>
      <c r="K147" s="65">
        <f t="shared" si="11"/>
        <v>43.887640449438202</v>
      </c>
      <c r="L147" s="65">
        <f t="shared" si="12"/>
        <v>106.92134831460675</v>
      </c>
      <c r="M147" s="68">
        <f t="shared" si="13"/>
        <v>0.62378339278944972</v>
      </c>
      <c r="N147" s="68">
        <f t="shared" si="14"/>
        <v>-0.55326039031632845</v>
      </c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</row>
    <row r="148" spans="1:38" s="3" customFormat="1" x14ac:dyDescent="0.2">
      <c r="A148">
        <v>0.01</v>
      </c>
      <c r="B148" t="s">
        <v>401</v>
      </c>
      <c r="C148">
        <v>11088</v>
      </c>
      <c r="D148" t="s">
        <v>907</v>
      </c>
      <c r="E148" t="s">
        <v>553</v>
      </c>
      <c r="F148">
        <v>89</v>
      </c>
      <c r="G148" s="65">
        <v>224090</v>
      </c>
      <c r="H148" s="65">
        <v>16000</v>
      </c>
      <c r="I148" s="65">
        <v>20908</v>
      </c>
      <c r="J148" s="65">
        <f t="shared" si="10"/>
        <v>2517.8651685393256</v>
      </c>
      <c r="K148" s="65">
        <f t="shared" si="11"/>
        <v>179.77528089887642</v>
      </c>
      <c r="L148" s="65">
        <f t="shared" si="12"/>
        <v>234.92134831460675</v>
      </c>
      <c r="M148" s="68">
        <f t="shared" si="13"/>
        <v>1.3705404767172986</v>
      </c>
      <c r="N148" s="68">
        <f t="shared" si="14"/>
        <v>0.54616102820883028</v>
      </c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</row>
    <row r="149" spans="1:38" s="3" customFormat="1" x14ac:dyDescent="0.2">
      <c r="A149">
        <v>0.01</v>
      </c>
      <c r="B149" t="s">
        <v>401</v>
      </c>
      <c r="C149">
        <v>11091</v>
      </c>
      <c r="D149" t="s">
        <v>369</v>
      </c>
      <c r="E149" t="s">
        <v>454</v>
      </c>
      <c r="F149">
        <v>21</v>
      </c>
      <c r="G149" s="65">
        <v>51868</v>
      </c>
      <c r="H149" s="65">
        <v>8046</v>
      </c>
      <c r="I149" s="65">
        <v>5212</v>
      </c>
      <c r="J149" s="65">
        <f t="shared" si="10"/>
        <v>2469.9047619047619</v>
      </c>
      <c r="K149" s="65">
        <f t="shared" si="11"/>
        <v>383.14285714285717</v>
      </c>
      <c r="L149" s="65">
        <f t="shared" si="12"/>
        <v>248.1904761904762</v>
      </c>
      <c r="M149" s="68">
        <f t="shared" si="13"/>
        <v>1.4479530957708144</v>
      </c>
      <c r="N149" s="68">
        <f t="shared" si="14"/>
        <v>0.66013261720789373</v>
      </c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</row>
    <row r="150" spans="1:38" s="3" customFormat="1" x14ac:dyDescent="0.2">
      <c r="A150">
        <v>0.01</v>
      </c>
      <c r="B150" t="s">
        <v>401</v>
      </c>
      <c r="C150">
        <v>11091</v>
      </c>
      <c r="D150" t="s">
        <v>369</v>
      </c>
      <c r="E150" t="s">
        <v>454</v>
      </c>
      <c r="F150">
        <v>68</v>
      </c>
      <c r="G150" s="65">
        <v>113932</v>
      </c>
      <c r="H150" s="65">
        <v>12462</v>
      </c>
      <c r="I150" s="65">
        <v>11450</v>
      </c>
      <c r="J150" s="65">
        <f t="shared" si="10"/>
        <v>1675.4705882352941</v>
      </c>
      <c r="K150" s="65">
        <f t="shared" si="11"/>
        <v>183.26470588235293</v>
      </c>
      <c r="L150" s="65">
        <f t="shared" si="12"/>
        <v>168.38235294117646</v>
      </c>
      <c r="M150" s="68">
        <f t="shared" si="13"/>
        <v>0.98234933490049059</v>
      </c>
      <c r="N150" s="68">
        <f t="shared" si="14"/>
        <v>-2.535769585910486E-2</v>
      </c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</row>
    <row r="151" spans="1:38" s="3" customFormat="1" x14ac:dyDescent="0.2">
      <c r="A151">
        <v>0.01</v>
      </c>
      <c r="B151" t="s">
        <v>401</v>
      </c>
      <c r="C151">
        <v>11092</v>
      </c>
      <c r="D151" t="s">
        <v>369</v>
      </c>
      <c r="E151" t="s">
        <v>454</v>
      </c>
      <c r="F151">
        <v>89</v>
      </c>
      <c r="G151" s="65">
        <v>132782</v>
      </c>
      <c r="H151" s="65">
        <v>16348</v>
      </c>
      <c r="I151" s="65">
        <v>13344</v>
      </c>
      <c r="J151" s="65">
        <f t="shared" si="10"/>
        <v>1491.9325842696628</v>
      </c>
      <c r="K151" s="65">
        <f t="shared" si="11"/>
        <v>183.68539325842696</v>
      </c>
      <c r="L151" s="65">
        <f t="shared" si="12"/>
        <v>149.93258426966293</v>
      </c>
      <c r="M151" s="68">
        <f t="shared" si="13"/>
        <v>0.87471265167953094</v>
      </c>
      <c r="N151" s="68">
        <f t="shared" si="14"/>
        <v>-0.18382699933017085</v>
      </c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</row>
    <row r="152" spans="1:38" s="3" customFormat="1" x14ac:dyDescent="0.2">
      <c r="A152">
        <v>0.01</v>
      </c>
      <c r="B152" t="s">
        <v>401</v>
      </c>
      <c r="C152">
        <v>11107</v>
      </c>
      <c r="D152" t="s">
        <v>905</v>
      </c>
      <c r="E152" t="s">
        <v>518</v>
      </c>
      <c r="F152">
        <v>89</v>
      </c>
      <c r="G152" s="65">
        <v>248804</v>
      </c>
      <c r="H152" s="65">
        <v>24566</v>
      </c>
      <c r="I152" s="65">
        <v>24880</v>
      </c>
      <c r="J152" s="65">
        <f t="shared" si="10"/>
        <v>2795.5505617977528</v>
      </c>
      <c r="K152" s="65">
        <f t="shared" si="11"/>
        <v>276.02247191011236</v>
      </c>
      <c r="L152" s="65">
        <f t="shared" si="12"/>
        <v>279.55056179775283</v>
      </c>
      <c r="M152" s="68">
        <f t="shared" si="13"/>
        <v>1.6309090807693893</v>
      </c>
      <c r="N152" s="68">
        <f t="shared" si="14"/>
        <v>0.92949160004713194</v>
      </c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</row>
    <row r="153" spans="1:38" s="3" customFormat="1" x14ac:dyDescent="0.2">
      <c r="A153">
        <v>0.01</v>
      </c>
      <c r="B153" t="s">
        <v>401</v>
      </c>
      <c r="C153">
        <v>11115</v>
      </c>
      <c r="D153" t="s">
        <v>905</v>
      </c>
      <c r="E153" t="s">
        <v>528</v>
      </c>
      <c r="F153">
        <v>89</v>
      </c>
      <c r="G153" s="65">
        <v>166054</v>
      </c>
      <c r="H153" s="65">
        <v>20844</v>
      </c>
      <c r="I153" s="65">
        <v>16506</v>
      </c>
      <c r="J153" s="65">
        <f t="shared" si="10"/>
        <v>1865.7752808988764</v>
      </c>
      <c r="K153" s="65">
        <f t="shared" si="11"/>
        <v>234.20224719101122</v>
      </c>
      <c r="L153" s="65">
        <f t="shared" si="12"/>
        <v>185.46067415730337</v>
      </c>
      <c r="M153" s="68">
        <f t="shared" si="13"/>
        <v>1.0819849391953191</v>
      </c>
      <c r="N153" s="68">
        <f t="shared" si="14"/>
        <v>0.1213319302148214</v>
      </c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</row>
    <row r="154" spans="1:38" s="3" customFormat="1" x14ac:dyDescent="0.2">
      <c r="A154">
        <v>0.01</v>
      </c>
      <c r="B154" t="s">
        <v>401</v>
      </c>
      <c r="C154">
        <v>11116</v>
      </c>
      <c r="D154" t="s">
        <v>903</v>
      </c>
      <c r="E154" t="s">
        <v>556</v>
      </c>
      <c r="F154">
        <v>47</v>
      </c>
      <c r="G154" s="65">
        <v>90830</v>
      </c>
      <c r="H154" s="65">
        <v>6786</v>
      </c>
      <c r="I154" s="65">
        <v>9174</v>
      </c>
      <c r="J154" s="65">
        <f t="shared" si="10"/>
        <v>1932.5531914893618</v>
      </c>
      <c r="K154" s="65">
        <f t="shared" si="11"/>
        <v>144.38297872340425</v>
      </c>
      <c r="L154" s="65">
        <f t="shared" si="12"/>
        <v>195.19148936170214</v>
      </c>
      <c r="M154" s="68">
        <f t="shared" si="13"/>
        <v>1.1387549015881129</v>
      </c>
      <c r="N154" s="68">
        <f t="shared" si="14"/>
        <v>0.20491213846033918</v>
      </c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</row>
    <row r="155" spans="1:38" s="3" customFormat="1" x14ac:dyDescent="0.2">
      <c r="A155">
        <v>0.01</v>
      </c>
      <c r="B155" t="s">
        <v>401</v>
      </c>
      <c r="C155">
        <v>11117</v>
      </c>
      <c r="D155" t="s">
        <v>903</v>
      </c>
      <c r="E155" t="s">
        <v>557</v>
      </c>
      <c r="F155">
        <v>47</v>
      </c>
      <c r="G155" s="65">
        <v>53534</v>
      </c>
      <c r="H155" s="65">
        <v>6504</v>
      </c>
      <c r="I155" s="65">
        <v>5406</v>
      </c>
      <c r="J155" s="65">
        <f t="shared" si="10"/>
        <v>1139.0212765957447</v>
      </c>
      <c r="K155" s="65">
        <f t="shared" si="11"/>
        <v>138.38297872340425</v>
      </c>
      <c r="L155" s="65">
        <f t="shared" si="12"/>
        <v>115.02127659574468</v>
      </c>
      <c r="M155" s="68">
        <f t="shared" si="13"/>
        <v>0.67103869609606903</v>
      </c>
      <c r="N155" s="68">
        <f t="shared" si="14"/>
        <v>-0.48368824468507288</v>
      </c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</row>
    <row r="156" spans="1:38" s="3" customFormat="1" x14ac:dyDescent="0.2">
      <c r="A156">
        <v>0.01</v>
      </c>
      <c r="B156" t="s">
        <v>401</v>
      </c>
      <c r="C156">
        <v>11121</v>
      </c>
      <c r="D156" t="s">
        <v>909</v>
      </c>
      <c r="E156" t="s">
        <v>465</v>
      </c>
      <c r="F156">
        <v>25</v>
      </c>
      <c r="G156" s="65">
        <v>47330</v>
      </c>
      <c r="H156" s="65">
        <v>4608</v>
      </c>
      <c r="I156" s="65">
        <v>5448</v>
      </c>
      <c r="J156" s="65">
        <f t="shared" si="10"/>
        <v>1893.2</v>
      </c>
      <c r="K156" s="65">
        <f t="shared" si="11"/>
        <v>184.32</v>
      </c>
      <c r="L156" s="65">
        <f t="shared" si="12"/>
        <v>217.92</v>
      </c>
      <c r="M156" s="68">
        <f t="shared" si="13"/>
        <v>1.2713539353871628</v>
      </c>
      <c r="N156" s="68">
        <f t="shared" si="14"/>
        <v>0.40013254007691401</v>
      </c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</row>
    <row r="157" spans="1:38" s="3" customFormat="1" x14ac:dyDescent="0.2">
      <c r="A157">
        <v>0.01</v>
      </c>
      <c r="B157" t="s">
        <v>401</v>
      </c>
      <c r="C157">
        <v>11121</v>
      </c>
      <c r="D157" t="s">
        <v>909</v>
      </c>
      <c r="E157" t="s">
        <v>465</v>
      </c>
      <c r="F157">
        <v>64</v>
      </c>
      <c r="G157" s="65">
        <v>85548</v>
      </c>
      <c r="H157" s="65">
        <v>9570</v>
      </c>
      <c r="I157" s="65">
        <v>9846</v>
      </c>
      <c r="J157" s="65">
        <f t="shared" si="10"/>
        <v>1336.6875</v>
      </c>
      <c r="K157" s="65">
        <f t="shared" si="11"/>
        <v>149.53125</v>
      </c>
      <c r="L157" s="65">
        <f t="shared" si="12"/>
        <v>153.84375</v>
      </c>
      <c r="M157" s="68">
        <f t="shared" si="13"/>
        <v>0.89753054789472664</v>
      </c>
      <c r="N157" s="68">
        <f t="shared" si="14"/>
        <v>-0.15023309796037262</v>
      </c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</row>
    <row r="158" spans="1:38" s="3" customFormat="1" x14ac:dyDescent="0.2">
      <c r="A158">
        <v>0.01</v>
      </c>
      <c r="B158" t="s">
        <v>401</v>
      </c>
      <c r="C158">
        <v>11124</v>
      </c>
      <c r="D158" t="s">
        <v>907</v>
      </c>
      <c r="E158" t="s">
        <v>509</v>
      </c>
      <c r="F158">
        <v>89</v>
      </c>
      <c r="G158" s="65">
        <v>782446</v>
      </c>
      <c r="H158" s="65">
        <v>87736</v>
      </c>
      <c r="I158" s="65">
        <v>88182</v>
      </c>
      <c r="J158" s="65">
        <f t="shared" si="10"/>
        <v>8791.5280898876408</v>
      </c>
      <c r="K158" s="65">
        <f t="shared" si="11"/>
        <v>985.79775280898878</v>
      </c>
      <c r="L158" s="65">
        <f t="shared" si="12"/>
        <v>990.8089887640449</v>
      </c>
      <c r="M158" s="68">
        <f t="shared" si="13"/>
        <v>5.7804189935854611</v>
      </c>
      <c r="N158" s="68">
        <f t="shared" si="14"/>
        <v>7.0386536993694273</v>
      </c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</row>
    <row r="159" spans="1:38" s="3" customFormat="1" x14ac:dyDescent="0.2">
      <c r="A159">
        <v>0.01</v>
      </c>
      <c r="B159" t="s">
        <v>401</v>
      </c>
      <c r="C159">
        <v>11126</v>
      </c>
      <c r="D159" t="s">
        <v>905</v>
      </c>
      <c r="E159" t="s">
        <v>529</v>
      </c>
      <c r="F159">
        <v>26</v>
      </c>
      <c r="G159" s="65">
        <v>53576</v>
      </c>
      <c r="H159" s="65">
        <v>7184</v>
      </c>
      <c r="I159" s="65">
        <v>5326</v>
      </c>
      <c r="J159" s="65">
        <f t="shared" si="10"/>
        <v>2060.6153846153848</v>
      </c>
      <c r="K159" s="65">
        <f t="shared" si="11"/>
        <v>276.30769230769232</v>
      </c>
      <c r="L159" s="65">
        <f t="shared" si="12"/>
        <v>204.84615384615384</v>
      </c>
      <c r="M159" s="68">
        <f t="shared" si="13"/>
        <v>1.1950805976561669</v>
      </c>
      <c r="N159" s="68">
        <f t="shared" si="14"/>
        <v>0.28783827067034196</v>
      </c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</row>
    <row r="160" spans="1:38" s="3" customFormat="1" x14ac:dyDescent="0.2">
      <c r="A160">
        <v>0.01</v>
      </c>
      <c r="B160" t="s">
        <v>401</v>
      </c>
      <c r="C160">
        <v>11126</v>
      </c>
      <c r="D160" t="s">
        <v>905</v>
      </c>
      <c r="E160" t="s">
        <v>529</v>
      </c>
      <c r="F160">
        <v>63</v>
      </c>
      <c r="G160" s="65">
        <v>108168</v>
      </c>
      <c r="H160" s="65">
        <v>9584</v>
      </c>
      <c r="I160" s="65">
        <v>10752</v>
      </c>
      <c r="J160" s="65">
        <f t="shared" si="10"/>
        <v>1716.952380952381</v>
      </c>
      <c r="K160" s="65">
        <f t="shared" si="11"/>
        <v>152.12698412698413</v>
      </c>
      <c r="L160" s="65">
        <f t="shared" si="12"/>
        <v>170.66666666666666</v>
      </c>
      <c r="M160" s="68">
        <f t="shared" si="13"/>
        <v>0.99567611190379857</v>
      </c>
      <c r="N160" s="68">
        <f t="shared" si="14"/>
        <v>-5.7372002619570581E-3</v>
      </c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</row>
    <row r="161" spans="1:38" s="3" customFormat="1" x14ac:dyDescent="0.2">
      <c r="A161">
        <v>0.01</v>
      </c>
      <c r="B161" t="s">
        <v>401</v>
      </c>
      <c r="C161">
        <v>11127</v>
      </c>
      <c r="D161" t="s">
        <v>905</v>
      </c>
      <c r="E161" t="s">
        <v>519</v>
      </c>
      <c r="F161">
        <v>89</v>
      </c>
      <c r="G161" s="65">
        <v>179434</v>
      </c>
      <c r="H161" s="65">
        <v>12204</v>
      </c>
      <c r="I161" s="65">
        <v>17944</v>
      </c>
      <c r="J161" s="65">
        <f t="shared" si="10"/>
        <v>2016.1123595505619</v>
      </c>
      <c r="K161" s="65">
        <f t="shared" si="11"/>
        <v>137.12359550561797</v>
      </c>
      <c r="L161" s="65">
        <f t="shared" si="12"/>
        <v>201.61797752808988</v>
      </c>
      <c r="M161" s="68">
        <f t="shared" si="13"/>
        <v>1.1762472887992732</v>
      </c>
      <c r="N161" s="68">
        <f t="shared" si="14"/>
        <v>0.26011072233553573</v>
      </c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</row>
    <row r="162" spans="1:38" s="3" customFormat="1" x14ac:dyDescent="0.2">
      <c r="A162">
        <v>0.01</v>
      </c>
      <c r="B162" t="s">
        <v>401</v>
      </c>
      <c r="C162">
        <v>11149</v>
      </c>
      <c r="D162" t="s">
        <v>907</v>
      </c>
      <c r="E162" t="s">
        <v>453</v>
      </c>
      <c r="F162">
        <v>89</v>
      </c>
      <c r="G162" s="65">
        <v>342628</v>
      </c>
      <c r="H162" s="65">
        <v>34632</v>
      </c>
      <c r="I162" s="65">
        <v>33748</v>
      </c>
      <c r="J162" s="65">
        <f t="shared" si="10"/>
        <v>3849.7528089887642</v>
      </c>
      <c r="K162" s="65">
        <f t="shared" si="11"/>
        <v>389.12359550561797</v>
      </c>
      <c r="L162" s="65">
        <f t="shared" si="12"/>
        <v>379.19101123595505</v>
      </c>
      <c r="M162" s="68">
        <f t="shared" si="13"/>
        <v>2.2122154203297968</v>
      </c>
      <c r="N162" s="68">
        <f t="shared" si="14"/>
        <v>1.7853263208583243</v>
      </c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</row>
    <row r="163" spans="1:38" s="3" customFormat="1" x14ac:dyDescent="0.2">
      <c r="A163">
        <v>0.01</v>
      </c>
      <c r="B163" t="s">
        <v>401</v>
      </c>
      <c r="C163">
        <v>11150</v>
      </c>
      <c r="D163" t="s">
        <v>369</v>
      </c>
      <c r="E163" t="s">
        <v>517</v>
      </c>
      <c r="F163">
        <v>60</v>
      </c>
      <c r="G163" s="65">
        <v>90002</v>
      </c>
      <c r="H163" s="65">
        <v>8142</v>
      </c>
      <c r="I163" s="65">
        <v>8820</v>
      </c>
      <c r="J163" s="65">
        <f t="shared" si="10"/>
        <v>1500.0333333333333</v>
      </c>
      <c r="K163" s="65">
        <f t="shared" si="11"/>
        <v>135.69999999999999</v>
      </c>
      <c r="L163" s="65">
        <f t="shared" si="12"/>
        <v>147</v>
      </c>
      <c r="M163" s="68">
        <f t="shared" si="13"/>
        <v>0.85760383857338907</v>
      </c>
      <c r="N163" s="68">
        <f t="shared" si="14"/>
        <v>-0.20901563962468164</v>
      </c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</row>
    <row r="164" spans="1:38" s="3" customFormat="1" x14ac:dyDescent="0.2">
      <c r="A164">
        <v>0.01</v>
      </c>
      <c r="B164" t="s">
        <v>401</v>
      </c>
      <c r="C164">
        <v>11151</v>
      </c>
      <c r="D164" t="s">
        <v>908</v>
      </c>
      <c r="E164" t="s">
        <v>511</v>
      </c>
      <c r="F164">
        <v>89</v>
      </c>
      <c r="G164" s="65">
        <v>196714</v>
      </c>
      <c r="H164" s="65">
        <v>27602</v>
      </c>
      <c r="I164" s="65">
        <v>19672</v>
      </c>
      <c r="J164" s="65">
        <f t="shared" si="10"/>
        <v>2210.2696629213483</v>
      </c>
      <c r="K164" s="65">
        <f t="shared" si="11"/>
        <v>310.13483146067415</v>
      </c>
      <c r="L164" s="65">
        <f t="shared" si="12"/>
        <v>221.03370786516854</v>
      </c>
      <c r="M164" s="68">
        <f t="shared" si="13"/>
        <v>1.2895194307433853</v>
      </c>
      <c r="N164" s="68">
        <f t="shared" si="14"/>
        <v>0.4268768925612621</v>
      </c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</row>
    <row r="165" spans="1:38" s="3" customFormat="1" x14ac:dyDescent="0.2">
      <c r="A165">
        <v>0.01</v>
      </c>
      <c r="B165" t="s">
        <v>401</v>
      </c>
      <c r="C165">
        <v>11152</v>
      </c>
      <c r="D165" t="s">
        <v>908</v>
      </c>
      <c r="E165" t="s">
        <v>511</v>
      </c>
      <c r="F165">
        <v>89</v>
      </c>
      <c r="G165" s="65">
        <v>185536</v>
      </c>
      <c r="H165" s="65">
        <v>13274</v>
      </c>
      <c r="I165" s="65">
        <v>18554</v>
      </c>
      <c r="J165" s="65">
        <f t="shared" si="10"/>
        <v>2084.674157303371</v>
      </c>
      <c r="K165" s="65">
        <f t="shared" si="11"/>
        <v>149.14606741573033</v>
      </c>
      <c r="L165" s="65">
        <f t="shared" si="12"/>
        <v>208.47191011235955</v>
      </c>
      <c r="M165" s="68">
        <f t="shared" si="13"/>
        <v>1.216233403721674</v>
      </c>
      <c r="N165" s="68">
        <f t="shared" si="14"/>
        <v>0.31898072455642296</v>
      </c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</row>
    <row r="166" spans="1:38" s="3" customFormat="1" x14ac:dyDescent="0.2">
      <c r="A166">
        <v>0.01</v>
      </c>
      <c r="B166" t="s">
        <v>401</v>
      </c>
      <c r="C166">
        <v>11156</v>
      </c>
      <c r="D166" t="s">
        <v>369</v>
      </c>
      <c r="E166" t="s">
        <v>540</v>
      </c>
      <c r="F166">
        <v>89</v>
      </c>
      <c r="G166" s="65">
        <v>241660</v>
      </c>
      <c r="H166" s="65">
        <v>19638</v>
      </c>
      <c r="I166" s="65">
        <v>24166</v>
      </c>
      <c r="J166" s="65">
        <f t="shared" si="10"/>
        <v>2715.2808988764045</v>
      </c>
      <c r="K166" s="65">
        <f t="shared" si="11"/>
        <v>220.65168539325842</v>
      </c>
      <c r="L166" s="65">
        <f t="shared" si="12"/>
        <v>271.52808988764048</v>
      </c>
      <c r="M166" s="68">
        <f t="shared" si="13"/>
        <v>1.5841056610077597</v>
      </c>
      <c r="N166" s="68">
        <f t="shared" si="14"/>
        <v>0.86058474498858528</v>
      </c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</row>
    <row r="167" spans="1:38" s="3" customFormat="1" x14ac:dyDescent="0.2">
      <c r="A167">
        <v>0.01</v>
      </c>
      <c r="B167" t="s">
        <v>401</v>
      </c>
      <c r="C167">
        <v>11157</v>
      </c>
      <c r="D167" t="s">
        <v>369</v>
      </c>
      <c r="E167" t="s">
        <v>540</v>
      </c>
      <c r="F167">
        <v>89</v>
      </c>
      <c r="G167" s="65">
        <v>207494</v>
      </c>
      <c r="H167" s="65">
        <v>24006</v>
      </c>
      <c r="I167" s="65">
        <v>20750</v>
      </c>
      <c r="J167" s="65">
        <f t="shared" si="10"/>
        <v>2331.3932584269664</v>
      </c>
      <c r="K167" s="65">
        <f t="shared" si="11"/>
        <v>269.7303370786517</v>
      </c>
      <c r="L167" s="65">
        <f t="shared" si="12"/>
        <v>233.14606741573033</v>
      </c>
      <c r="M167" s="68">
        <f t="shared" si="13"/>
        <v>1.3601834174423162</v>
      </c>
      <c r="N167" s="68">
        <f t="shared" si="14"/>
        <v>0.53091273255161675</v>
      </c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</row>
    <row r="168" spans="1:38" s="3" customFormat="1" x14ac:dyDescent="0.2">
      <c r="A168">
        <v>0.01</v>
      </c>
      <c r="B168" t="s">
        <v>401</v>
      </c>
      <c r="C168">
        <v>11158</v>
      </c>
      <c r="D168" t="s">
        <v>903</v>
      </c>
      <c r="E168" t="s">
        <v>536</v>
      </c>
      <c r="F168">
        <v>69</v>
      </c>
      <c r="G168" s="65">
        <v>110496</v>
      </c>
      <c r="H168" s="65">
        <v>8814</v>
      </c>
      <c r="I168" s="65">
        <v>10796</v>
      </c>
      <c r="J168" s="65">
        <f t="shared" si="10"/>
        <v>1601.391304347826</v>
      </c>
      <c r="K168" s="65">
        <f t="shared" si="11"/>
        <v>127.73913043478261</v>
      </c>
      <c r="L168" s="65">
        <f t="shared" si="12"/>
        <v>156.46376811594203</v>
      </c>
      <c r="M168" s="68">
        <f t="shared" si="13"/>
        <v>0.91281583764550012</v>
      </c>
      <c r="N168" s="68">
        <f t="shared" si="14"/>
        <v>-0.12772916019794606</v>
      </c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</row>
    <row r="169" spans="1:38" s="3" customFormat="1" x14ac:dyDescent="0.2">
      <c r="A169">
        <v>0.01</v>
      </c>
      <c r="B169" t="s">
        <v>401</v>
      </c>
      <c r="C169">
        <v>11158</v>
      </c>
      <c r="D169" t="s">
        <v>903</v>
      </c>
      <c r="E169" t="s">
        <v>536</v>
      </c>
      <c r="F169">
        <v>20</v>
      </c>
      <c r="G169" s="65">
        <v>33072</v>
      </c>
      <c r="H169" s="65">
        <v>3894</v>
      </c>
      <c r="I169" s="65">
        <v>3232</v>
      </c>
      <c r="J169" s="65">
        <f t="shared" si="10"/>
        <v>1653.6</v>
      </c>
      <c r="K169" s="65">
        <f t="shared" si="11"/>
        <v>194.7</v>
      </c>
      <c r="L169" s="65">
        <f t="shared" si="12"/>
        <v>161.6</v>
      </c>
      <c r="M169" s="68">
        <f t="shared" si="13"/>
        <v>0.94278081845890926</v>
      </c>
      <c r="N169" s="68">
        <f t="shared" si="14"/>
        <v>-8.3612884074155777E-2</v>
      </c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</row>
    <row r="170" spans="1:38" s="3" customFormat="1" x14ac:dyDescent="0.2">
      <c r="A170">
        <v>0.01</v>
      </c>
      <c r="B170" t="s">
        <v>401</v>
      </c>
      <c r="C170">
        <v>11159</v>
      </c>
      <c r="D170" t="s">
        <v>903</v>
      </c>
      <c r="E170" t="s">
        <v>537</v>
      </c>
      <c r="F170">
        <v>89</v>
      </c>
      <c r="G170" s="65">
        <v>259476</v>
      </c>
      <c r="H170" s="65">
        <v>31812</v>
      </c>
      <c r="I170" s="65">
        <v>25274</v>
      </c>
      <c r="J170" s="65">
        <f t="shared" si="10"/>
        <v>2915.4606741573034</v>
      </c>
      <c r="K170" s="65">
        <f t="shared" si="11"/>
        <v>357.43820224719099</v>
      </c>
      <c r="L170" s="65">
        <f t="shared" si="12"/>
        <v>283.97752808988764</v>
      </c>
      <c r="M170" s="68">
        <f t="shared" si="13"/>
        <v>1.6567361779487759</v>
      </c>
      <c r="N170" s="68">
        <f t="shared" si="14"/>
        <v>0.96751583098980309</v>
      </c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</row>
    <row r="171" spans="1:38" s="3" customFormat="1" x14ac:dyDescent="0.2">
      <c r="A171">
        <v>0.01</v>
      </c>
      <c r="B171" t="s">
        <v>401</v>
      </c>
      <c r="C171">
        <v>11160</v>
      </c>
      <c r="D171" t="s">
        <v>911</v>
      </c>
      <c r="E171" t="s">
        <v>541</v>
      </c>
      <c r="F171">
        <v>4</v>
      </c>
      <c r="G171" s="65">
        <v>14728</v>
      </c>
      <c r="H171" s="65">
        <v>1954</v>
      </c>
      <c r="I171" s="65">
        <v>1474</v>
      </c>
      <c r="J171" s="65">
        <f t="shared" si="10"/>
        <v>3682</v>
      </c>
      <c r="K171" s="65">
        <f t="shared" si="11"/>
        <v>488.5</v>
      </c>
      <c r="L171" s="65">
        <f t="shared" si="12"/>
        <v>368.5</v>
      </c>
      <c r="M171" s="68">
        <f t="shared" si="13"/>
        <v>2.1498436361516591</v>
      </c>
      <c r="N171" s="68">
        <f t="shared" si="14"/>
        <v>1.6934987682137768</v>
      </c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</row>
    <row r="172" spans="1:38" s="3" customFormat="1" x14ac:dyDescent="0.2">
      <c r="A172">
        <v>0.01</v>
      </c>
      <c r="B172" t="s">
        <v>401</v>
      </c>
      <c r="C172">
        <v>11164</v>
      </c>
      <c r="D172" t="s">
        <v>905</v>
      </c>
      <c r="E172" t="s">
        <v>559</v>
      </c>
      <c r="F172">
        <v>89</v>
      </c>
      <c r="G172" s="65">
        <v>202008</v>
      </c>
      <c r="H172" s="65">
        <v>25044</v>
      </c>
      <c r="I172" s="65">
        <v>19998</v>
      </c>
      <c r="J172" s="65">
        <f t="shared" si="10"/>
        <v>2269.7528089887642</v>
      </c>
      <c r="K172" s="65">
        <f t="shared" si="11"/>
        <v>281.39325842696627</v>
      </c>
      <c r="L172" s="65">
        <f t="shared" si="12"/>
        <v>224.69662921348313</v>
      </c>
      <c r="M172" s="68">
        <f t="shared" si="13"/>
        <v>1.3108890593740452</v>
      </c>
      <c r="N172" s="68">
        <f t="shared" si="14"/>
        <v>0.45833856587930993</v>
      </c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</row>
    <row r="173" spans="1:38" s="3" customFormat="1" x14ac:dyDescent="0.2">
      <c r="A173">
        <v>0.01</v>
      </c>
      <c r="B173" t="s">
        <v>401</v>
      </c>
      <c r="C173">
        <v>11167</v>
      </c>
      <c r="D173" t="s">
        <v>903</v>
      </c>
      <c r="E173" t="s">
        <v>523</v>
      </c>
      <c r="F173">
        <v>89</v>
      </c>
      <c r="G173" s="65">
        <v>130850</v>
      </c>
      <c r="H173" s="65">
        <v>17732</v>
      </c>
      <c r="I173" s="65">
        <v>13046</v>
      </c>
      <c r="J173" s="65">
        <f t="shared" si="10"/>
        <v>1470.2247191011236</v>
      </c>
      <c r="K173" s="65">
        <f t="shared" si="11"/>
        <v>199.23595505617976</v>
      </c>
      <c r="L173" s="65">
        <f t="shared" si="12"/>
        <v>146.58426966292134</v>
      </c>
      <c r="M173" s="68">
        <f t="shared" si="13"/>
        <v>0.85517845127481718</v>
      </c>
      <c r="N173" s="68">
        <f t="shared" si="14"/>
        <v>-0.21258644303807975</v>
      </c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</row>
    <row r="174" spans="1:38" s="3" customFormat="1" x14ac:dyDescent="0.2">
      <c r="A174">
        <v>0.01</v>
      </c>
      <c r="B174" t="s">
        <v>401</v>
      </c>
      <c r="C174">
        <v>11168</v>
      </c>
      <c r="D174" t="s">
        <v>903</v>
      </c>
      <c r="E174" t="s">
        <v>524</v>
      </c>
      <c r="F174">
        <v>89</v>
      </c>
      <c r="G174" s="65">
        <v>139274</v>
      </c>
      <c r="H174" s="65">
        <v>21318</v>
      </c>
      <c r="I174" s="65">
        <v>13774</v>
      </c>
      <c r="J174" s="65">
        <f t="shared" si="10"/>
        <v>1564.8764044943821</v>
      </c>
      <c r="K174" s="65">
        <f t="shared" si="11"/>
        <v>239.52808988764045</v>
      </c>
      <c r="L174" s="65">
        <f t="shared" si="12"/>
        <v>154.76404494382024</v>
      </c>
      <c r="M174" s="68">
        <f t="shared" si="13"/>
        <v>0.90289958514942004</v>
      </c>
      <c r="N174" s="68">
        <f t="shared" si="14"/>
        <v>-0.14232847317446343</v>
      </c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</row>
    <row r="175" spans="1:38" s="3" customFormat="1" x14ac:dyDescent="0.2">
      <c r="A175">
        <v>0.01</v>
      </c>
      <c r="B175" t="s">
        <v>401</v>
      </c>
      <c r="C175">
        <v>11169</v>
      </c>
      <c r="D175" t="s">
        <v>907</v>
      </c>
      <c r="E175" t="s">
        <v>508</v>
      </c>
      <c r="F175">
        <v>89</v>
      </c>
      <c r="G175" s="65">
        <v>331220</v>
      </c>
      <c r="H175" s="65">
        <v>30814</v>
      </c>
      <c r="I175" s="65">
        <v>33686</v>
      </c>
      <c r="J175" s="65">
        <f t="shared" si="10"/>
        <v>3721.5730337078653</v>
      </c>
      <c r="K175" s="65">
        <f t="shared" si="11"/>
        <v>346.22471910112358</v>
      </c>
      <c r="L175" s="65">
        <f t="shared" si="12"/>
        <v>378.49438202247188</v>
      </c>
      <c r="M175" s="68">
        <f t="shared" si="13"/>
        <v>2.2081512578294871</v>
      </c>
      <c r="N175" s="68">
        <f t="shared" si="14"/>
        <v>1.7793428124358734</v>
      </c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</row>
    <row r="176" spans="1:38" s="3" customFormat="1" x14ac:dyDescent="0.2">
      <c r="A176">
        <v>0.01</v>
      </c>
      <c r="B176" t="s">
        <v>401</v>
      </c>
      <c r="C176">
        <v>11170</v>
      </c>
      <c r="D176" t="s">
        <v>907</v>
      </c>
      <c r="E176" t="s">
        <v>543</v>
      </c>
      <c r="F176">
        <v>89</v>
      </c>
      <c r="G176" s="65">
        <v>175548</v>
      </c>
      <c r="H176" s="65">
        <v>25720</v>
      </c>
      <c r="I176" s="65">
        <v>17380</v>
      </c>
      <c r="J176" s="65">
        <f t="shared" si="10"/>
        <v>1972.4494382022472</v>
      </c>
      <c r="K176" s="65">
        <f t="shared" si="11"/>
        <v>288.98876404494382</v>
      </c>
      <c r="L176" s="65">
        <f t="shared" si="12"/>
        <v>195.28089887640451</v>
      </c>
      <c r="M176" s="68">
        <f t="shared" si="13"/>
        <v>1.1392765202480701</v>
      </c>
      <c r="N176" s="68">
        <f t="shared" si="14"/>
        <v>0.20568009733130577</v>
      </c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</row>
    <row r="177" spans="1:38" s="3" customFormat="1" x14ac:dyDescent="0.2">
      <c r="A177">
        <v>0.01</v>
      </c>
      <c r="B177" t="s">
        <v>401</v>
      </c>
      <c r="C177">
        <v>11173</v>
      </c>
      <c r="D177" t="s">
        <v>906</v>
      </c>
      <c r="E177" t="s">
        <v>532</v>
      </c>
      <c r="F177">
        <v>89</v>
      </c>
      <c r="G177" s="65">
        <v>141896</v>
      </c>
      <c r="H177" s="65">
        <v>19872</v>
      </c>
      <c r="I177" s="65">
        <v>14048</v>
      </c>
      <c r="J177" s="65">
        <f t="shared" si="10"/>
        <v>1594.3370786516855</v>
      </c>
      <c r="K177" s="65">
        <f t="shared" si="11"/>
        <v>223.28089887640451</v>
      </c>
      <c r="L177" s="65">
        <f t="shared" si="12"/>
        <v>157.84269662921349</v>
      </c>
      <c r="M177" s="68">
        <f t="shared" si="13"/>
        <v>0.92086056136046546</v>
      </c>
      <c r="N177" s="68">
        <f t="shared" si="14"/>
        <v>-0.11588522627524528</v>
      </c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</row>
    <row r="178" spans="1:38" s="3" customFormat="1" x14ac:dyDescent="0.2">
      <c r="A178">
        <v>0.01</v>
      </c>
      <c r="B178" t="s">
        <v>401</v>
      </c>
      <c r="C178">
        <v>11174</v>
      </c>
      <c r="D178" t="s">
        <v>906</v>
      </c>
      <c r="E178" t="s">
        <v>542</v>
      </c>
      <c r="F178">
        <v>89</v>
      </c>
      <c r="G178" s="65">
        <v>159466</v>
      </c>
      <c r="H178" s="65">
        <v>11726</v>
      </c>
      <c r="I178" s="65">
        <v>15788</v>
      </c>
      <c r="J178" s="65">
        <f t="shared" si="10"/>
        <v>1791.7528089887639</v>
      </c>
      <c r="K178" s="65">
        <f t="shared" si="11"/>
        <v>131.75280898876406</v>
      </c>
      <c r="L178" s="65">
        <f t="shared" si="12"/>
        <v>177.3932584269663</v>
      </c>
      <c r="M178" s="68">
        <f t="shared" si="13"/>
        <v>1.0349193154014116</v>
      </c>
      <c r="N178" s="68">
        <f t="shared" si="14"/>
        <v>5.2039042354826349E-2</v>
      </c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</row>
    <row r="179" spans="1:38" s="3" customFormat="1" x14ac:dyDescent="0.2">
      <c r="A179">
        <v>0.01</v>
      </c>
      <c r="B179" t="s">
        <v>401</v>
      </c>
      <c r="C179">
        <v>11176</v>
      </c>
      <c r="D179" t="s">
        <v>369</v>
      </c>
      <c r="E179" t="s">
        <v>565</v>
      </c>
      <c r="F179">
        <v>48</v>
      </c>
      <c r="G179" s="65">
        <v>64516</v>
      </c>
      <c r="H179" s="65">
        <v>6918</v>
      </c>
      <c r="I179" s="65">
        <v>8400</v>
      </c>
      <c r="J179" s="65">
        <f t="shared" si="10"/>
        <v>1344.0833333333333</v>
      </c>
      <c r="K179" s="65">
        <f t="shared" si="11"/>
        <v>144.125</v>
      </c>
      <c r="L179" s="65">
        <f t="shared" si="12"/>
        <v>175</v>
      </c>
      <c r="M179" s="68">
        <f t="shared" si="13"/>
        <v>1.0209569506826059</v>
      </c>
      <c r="N179" s="68">
        <f t="shared" si="14"/>
        <v>3.1482795677696837E-2</v>
      </c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</row>
    <row r="180" spans="1:38" s="3" customFormat="1" x14ac:dyDescent="0.2">
      <c r="A180">
        <v>0.01</v>
      </c>
      <c r="B180" t="s">
        <v>401</v>
      </c>
      <c r="C180">
        <v>11177</v>
      </c>
      <c r="D180" t="s">
        <v>369</v>
      </c>
      <c r="E180" t="s">
        <v>565</v>
      </c>
      <c r="F180">
        <v>48</v>
      </c>
      <c r="G180" s="65">
        <v>61362</v>
      </c>
      <c r="H180" s="65">
        <v>9334</v>
      </c>
      <c r="I180" s="65">
        <v>7990</v>
      </c>
      <c r="J180" s="65">
        <f t="shared" si="10"/>
        <v>1278.375</v>
      </c>
      <c r="K180" s="65">
        <f t="shared" si="11"/>
        <v>194.45833333333334</v>
      </c>
      <c r="L180" s="65">
        <f t="shared" si="12"/>
        <v>166.45833333333334</v>
      </c>
      <c r="M180" s="68">
        <f t="shared" si="13"/>
        <v>0.97112452808976457</v>
      </c>
      <c r="N180" s="68">
        <f t="shared" si="14"/>
        <v>-4.1883542472582233E-2</v>
      </c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</row>
    <row r="181" spans="1:38" s="3" customFormat="1" x14ac:dyDescent="0.2">
      <c r="A181">
        <v>0.01</v>
      </c>
      <c r="B181" t="s">
        <v>401</v>
      </c>
      <c r="C181">
        <v>11180</v>
      </c>
      <c r="D181" t="s">
        <v>905</v>
      </c>
      <c r="E181" t="s">
        <v>526</v>
      </c>
      <c r="F181">
        <v>89</v>
      </c>
      <c r="G181" s="65">
        <v>220504</v>
      </c>
      <c r="H181" s="65">
        <v>21274</v>
      </c>
      <c r="I181" s="65">
        <v>21874</v>
      </c>
      <c r="J181" s="65">
        <f t="shared" si="10"/>
        <v>2477.5730337078653</v>
      </c>
      <c r="K181" s="65">
        <f t="shared" si="11"/>
        <v>239.03370786516854</v>
      </c>
      <c r="L181" s="65">
        <f t="shared" si="12"/>
        <v>245.77528089887642</v>
      </c>
      <c r="M181" s="68">
        <f t="shared" si="13"/>
        <v>1.4338627505124446</v>
      </c>
      <c r="N181" s="68">
        <f t="shared" si="14"/>
        <v>0.63938794975862878</v>
      </c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</row>
    <row r="182" spans="1:38" s="3" customFormat="1" x14ac:dyDescent="0.2">
      <c r="A182">
        <v>0.01</v>
      </c>
      <c r="B182" t="s">
        <v>401</v>
      </c>
      <c r="C182">
        <v>11181</v>
      </c>
      <c r="D182" t="s">
        <v>905</v>
      </c>
      <c r="E182" t="s">
        <v>527</v>
      </c>
      <c r="F182">
        <v>89</v>
      </c>
      <c r="G182" s="65">
        <v>340952</v>
      </c>
      <c r="H182" s="65">
        <v>45890</v>
      </c>
      <c r="I182" s="65">
        <v>33720</v>
      </c>
      <c r="J182" s="65">
        <f t="shared" si="10"/>
        <v>3830.9213483146068</v>
      </c>
      <c r="K182" s="65">
        <f t="shared" si="11"/>
        <v>515.61797752808991</v>
      </c>
      <c r="L182" s="65">
        <f t="shared" si="12"/>
        <v>378.87640449438203</v>
      </c>
      <c r="M182" s="68">
        <f t="shared" si="13"/>
        <v>2.2103799921038507</v>
      </c>
      <c r="N182" s="68">
        <f t="shared" si="14"/>
        <v>1.7826240912481854</v>
      </c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</row>
    <row r="183" spans="1:38" s="3" customFormat="1" x14ac:dyDescent="0.2">
      <c r="A183">
        <v>0.01</v>
      </c>
      <c r="B183" t="s">
        <v>401</v>
      </c>
      <c r="C183">
        <v>11183</v>
      </c>
      <c r="D183" t="s">
        <v>369</v>
      </c>
      <c r="E183" t="s">
        <v>534</v>
      </c>
      <c r="F183">
        <v>60</v>
      </c>
      <c r="G183" s="65">
        <v>88672</v>
      </c>
      <c r="H183" s="65">
        <v>12952</v>
      </c>
      <c r="I183" s="65">
        <v>8796</v>
      </c>
      <c r="J183" s="65">
        <f t="shared" si="10"/>
        <v>1477.8666666666666</v>
      </c>
      <c r="K183" s="65">
        <f t="shared" si="11"/>
        <v>215.86666666666667</v>
      </c>
      <c r="L183" s="65">
        <f t="shared" si="12"/>
        <v>146.6</v>
      </c>
      <c r="M183" s="68">
        <f t="shared" si="13"/>
        <v>0.85527022268611452</v>
      </c>
      <c r="N183" s="68">
        <f t="shared" si="14"/>
        <v>-0.21245133155757281</v>
      </c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</row>
    <row r="184" spans="1:38" s="3" customFormat="1" x14ac:dyDescent="0.2">
      <c r="A184">
        <v>0.01</v>
      </c>
      <c r="B184" t="s">
        <v>401</v>
      </c>
      <c r="C184">
        <v>11184</v>
      </c>
      <c r="D184" t="s">
        <v>903</v>
      </c>
      <c r="E184" t="s">
        <v>512</v>
      </c>
      <c r="F184">
        <v>89</v>
      </c>
      <c r="G184" s="65">
        <v>518266</v>
      </c>
      <c r="H184" s="65">
        <v>43414</v>
      </c>
      <c r="I184" s="65">
        <v>46748</v>
      </c>
      <c r="J184" s="65">
        <f t="shared" si="10"/>
        <v>5823.2134831460671</v>
      </c>
      <c r="K184" s="65">
        <f t="shared" si="11"/>
        <v>487.79775280898878</v>
      </c>
      <c r="L184" s="65">
        <f t="shared" si="12"/>
        <v>525.25842696629218</v>
      </c>
      <c r="M184" s="68">
        <f t="shared" si="13"/>
        <v>3.0643785252334168</v>
      </c>
      <c r="N184" s="68">
        <f t="shared" si="14"/>
        <v>3.0399329255657568</v>
      </c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</row>
    <row r="185" spans="1:38" s="3" customFormat="1" x14ac:dyDescent="0.2">
      <c r="A185">
        <v>0.01</v>
      </c>
      <c r="B185" t="s">
        <v>401</v>
      </c>
      <c r="C185">
        <v>11185</v>
      </c>
      <c r="D185" t="s">
        <v>903</v>
      </c>
      <c r="E185" t="s">
        <v>512</v>
      </c>
      <c r="F185">
        <v>89</v>
      </c>
      <c r="G185" s="65">
        <v>528016</v>
      </c>
      <c r="H185" s="65">
        <v>19044</v>
      </c>
      <c r="I185" s="65">
        <v>47626</v>
      </c>
      <c r="J185" s="65">
        <f t="shared" si="10"/>
        <v>5932.7640449438204</v>
      </c>
      <c r="K185" s="65">
        <f t="shared" si="11"/>
        <v>213.97752808988764</v>
      </c>
      <c r="L185" s="65">
        <f t="shared" si="12"/>
        <v>535.12359550561803</v>
      </c>
      <c r="M185" s="68">
        <f t="shared" si="13"/>
        <v>3.1219323103184462</v>
      </c>
      <c r="N185" s="68">
        <f t="shared" si="14"/>
        <v>3.1246671254836893</v>
      </c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</row>
    <row r="186" spans="1:38" s="3" customFormat="1" x14ac:dyDescent="0.2">
      <c r="A186">
        <v>0.01</v>
      </c>
      <c r="B186" t="s">
        <v>401</v>
      </c>
      <c r="C186">
        <v>11186</v>
      </c>
      <c r="D186" t="s">
        <v>903</v>
      </c>
      <c r="E186" t="s">
        <v>533</v>
      </c>
      <c r="F186">
        <v>69</v>
      </c>
      <c r="G186" s="65">
        <v>109592</v>
      </c>
      <c r="H186" s="65">
        <v>13988</v>
      </c>
      <c r="I186" s="65">
        <v>10630</v>
      </c>
      <c r="J186" s="65">
        <f t="shared" si="10"/>
        <v>1588.2898550724638</v>
      </c>
      <c r="K186" s="65">
        <f t="shared" si="11"/>
        <v>202.72463768115941</v>
      </c>
      <c r="L186" s="65">
        <f t="shared" si="12"/>
        <v>154.05797101449275</v>
      </c>
      <c r="M186" s="68">
        <f t="shared" si="13"/>
        <v>0.89878032180174749</v>
      </c>
      <c r="N186" s="68">
        <f t="shared" si="14"/>
        <v>-0.14839310443200138</v>
      </c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</row>
    <row r="187" spans="1:38" s="3" customFormat="1" x14ac:dyDescent="0.2">
      <c r="A187">
        <v>0.01</v>
      </c>
      <c r="B187" t="s">
        <v>401</v>
      </c>
      <c r="C187">
        <v>11186</v>
      </c>
      <c r="D187" t="s">
        <v>903</v>
      </c>
      <c r="E187" t="s">
        <v>533</v>
      </c>
      <c r="F187">
        <v>20</v>
      </c>
      <c r="G187" s="65">
        <v>41976</v>
      </c>
      <c r="H187" s="65">
        <v>3052</v>
      </c>
      <c r="I187" s="65">
        <v>4072</v>
      </c>
      <c r="J187" s="65">
        <f t="shared" si="10"/>
        <v>2098.8000000000002</v>
      </c>
      <c r="K187" s="65">
        <f t="shared" si="11"/>
        <v>152.6</v>
      </c>
      <c r="L187" s="65">
        <f t="shared" si="12"/>
        <v>203.6</v>
      </c>
      <c r="M187" s="68">
        <f t="shared" si="13"/>
        <v>1.1878104866227348</v>
      </c>
      <c r="N187" s="68">
        <f t="shared" si="14"/>
        <v>0.27713476887941196</v>
      </c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</row>
    <row r="188" spans="1:38" s="3" customFormat="1" x14ac:dyDescent="0.2">
      <c r="A188">
        <v>0.01</v>
      </c>
      <c r="B188" t="s">
        <v>401</v>
      </c>
      <c r="C188">
        <v>11187</v>
      </c>
      <c r="D188" t="s">
        <v>369</v>
      </c>
      <c r="E188" t="s">
        <v>514</v>
      </c>
      <c r="F188">
        <v>89</v>
      </c>
      <c r="G188" s="65">
        <v>169914</v>
      </c>
      <c r="H188" s="65">
        <v>24998</v>
      </c>
      <c r="I188" s="65">
        <v>16260</v>
      </c>
      <c r="J188" s="65">
        <f t="shared" si="10"/>
        <v>1909.1460674157304</v>
      </c>
      <c r="K188" s="65">
        <f t="shared" si="11"/>
        <v>280.87640449438203</v>
      </c>
      <c r="L188" s="65">
        <f t="shared" si="12"/>
        <v>182.69662921348313</v>
      </c>
      <c r="M188" s="68">
        <f t="shared" si="13"/>
        <v>1.0658593912102197</v>
      </c>
      <c r="N188" s="68">
        <f t="shared" si="14"/>
        <v>9.7590912925742193E-2</v>
      </c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</row>
    <row r="189" spans="1:38" s="3" customFormat="1" x14ac:dyDescent="0.2">
      <c r="A189">
        <v>0.01</v>
      </c>
      <c r="B189" t="s">
        <v>401</v>
      </c>
      <c r="C189">
        <v>11188</v>
      </c>
      <c r="D189" t="s">
        <v>369</v>
      </c>
      <c r="E189" t="s">
        <v>514</v>
      </c>
      <c r="F189">
        <v>89</v>
      </c>
      <c r="G189" s="65">
        <v>142274</v>
      </c>
      <c r="H189" s="65">
        <v>16280</v>
      </c>
      <c r="I189" s="65">
        <v>13616</v>
      </c>
      <c r="J189" s="65">
        <f t="shared" si="10"/>
        <v>1598.5842696629213</v>
      </c>
      <c r="K189" s="65">
        <f t="shared" si="11"/>
        <v>182.92134831460675</v>
      </c>
      <c r="L189" s="65">
        <f t="shared" si="12"/>
        <v>152.98876404494382</v>
      </c>
      <c r="M189" s="68">
        <f t="shared" si="13"/>
        <v>0.8925425258744375</v>
      </c>
      <c r="N189" s="68">
        <f t="shared" si="14"/>
        <v>-0.15757676883167693</v>
      </c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</row>
    <row r="190" spans="1:38" s="3" customFormat="1" x14ac:dyDescent="0.2">
      <c r="A190">
        <v>0.01</v>
      </c>
      <c r="B190" t="s">
        <v>401</v>
      </c>
      <c r="C190">
        <v>11189</v>
      </c>
      <c r="D190" t="s">
        <v>369</v>
      </c>
      <c r="E190" t="s">
        <v>515</v>
      </c>
      <c r="F190">
        <v>89</v>
      </c>
      <c r="G190" s="65">
        <v>273896</v>
      </c>
      <c r="H190" s="65">
        <v>2006</v>
      </c>
      <c r="I190" s="65">
        <v>27664</v>
      </c>
      <c r="J190" s="65">
        <f t="shared" si="10"/>
        <v>3077.4831460674159</v>
      </c>
      <c r="K190" s="65">
        <f t="shared" si="11"/>
        <v>22.539325842696631</v>
      </c>
      <c r="L190" s="65">
        <f t="shared" si="12"/>
        <v>310.83146067415731</v>
      </c>
      <c r="M190" s="68">
        <f t="shared" si="13"/>
        <v>1.813403087234903</v>
      </c>
      <c r="N190" s="68">
        <f t="shared" si="14"/>
        <v>1.1981704298552465</v>
      </c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</row>
    <row r="191" spans="1:38" s="3" customFormat="1" x14ac:dyDescent="0.2">
      <c r="A191">
        <v>0.01</v>
      </c>
      <c r="B191" t="s">
        <v>401</v>
      </c>
      <c r="C191">
        <v>11190</v>
      </c>
      <c r="D191" t="s">
        <v>369</v>
      </c>
      <c r="E191" t="s">
        <v>515</v>
      </c>
      <c r="F191">
        <v>89</v>
      </c>
      <c r="G191" s="65">
        <v>141076</v>
      </c>
      <c r="H191" s="65">
        <v>16996</v>
      </c>
      <c r="I191" s="65">
        <v>14248</v>
      </c>
      <c r="J191" s="65">
        <f t="shared" si="10"/>
        <v>1585.1235955056179</v>
      </c>
      <c r="K191" s="65">
        <f t="shared" si="11"/>
        <v>190.96629213483146</v>
      </c>
      <c r="L191" s="65">
        <f t="shared" si="12"/>
        <v>160.08988764044943</v>
      </c>
      <c r="M191" s="68">
        <f t="shared" si="13"/>
        <v>0.93397076297436721</v>
      </c>
      <c r="N191" s="68">
        <f t="shared" si="14"/>
        <v>-9.6583586202823368E-2</v>
      </c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</row>
    <row r="192" spans="1:38" s="3" customFormat="1" x14ac:dyDescent="0.2">
      <c r="A192">
        <v>0.01</v>
      </c>
      <c r="B192" t="s">
        <v>401</v>
      </c>
      <c r="C192">
        <v>11191</v>
      </c>
      <c r="D192" t="s">
        <v>907</v>
      </c>
      <c r="E192" t="s">
        <v>530</v>
      </c>
      <c r="F192">
        <v>89</v>
      </c>
      <c r="G192" s="65">
        <v>147452</v>
      </c>
      <c r="H192" s="65">
        <v>16764</v>
      </c>
      <c r="I192" s="65">
        <v>16382</v>
      </c>
      <c r="J192" s="65">
        <f t="shared" si="10"/>
        <v>1656.7640449438202</v>
      </c>
      <c r="K192" s="65">
        <f t="shared" si="11"/>
        <v>188.35955056179776</v>
      </c>
      <c r="L192" s="65">
        <f t="shared" si="12"/>
        <v>184.06741573033707</v>
      </c>
      <c r="M192" s="68">
        <f t="shared" si="13"/>
        <v>1.0738566141946999</v>
      </c>
      <c r="N192" s="68">
        <f t="shared" si="14"/>
        <v>0.10936491336991969</v>
      </c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</row>
    <row r="193" spans="1:38" s="3" customFormat="1" x14ac:dyDescent="0.2">
      <c r="A193">
        <v>0.01</v>
      </c>
      <c r="B193" t="s">
        <v>401</v>
      </c>
      <c r="C193">
        <v>11192</v>
      </c>
      <c r="D193" t="s">
        <v>907</v>
      </c>
      <c r="E193" t="s">
        <v>508</v>
      </c>
      <c r="F193">
        <v>89</v>
      </c>
      <c r="G193" s="65">
        <v>355318</v>
      </c>
      <c r="H193" s="65">
        <v>43462</v>
      </c>
      <c r="I193" s="65">
        <v>36136</v>
      </c>
      <c r="J193" s="65">
        <f t="shared" si="10"/>
        <v>3992.3370786516853</v>
      </c>
      <c r="K193" s="65">
        <f t="shared" si="11"/>
        <v>488.33707865168537</v>
      </c>
      <c r="L193" s="65">
        <f t="shared" si="12"/>
        <v>406.02247191011236</v>
      </c>
      <c r="M193" s="68">
        <f t="shared" si="13"/>
        <v>2.3687512275997848</v>
      </c>
      <c r="N193" s="68">
        <f t="shared" si="14"/>
        <v>2.0157879033230435</v>
      </c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</row>
    <row r="194" spans="1:38" s="3" customFormat="1" x14ac:dyDescent="0.2">
      <c r="A194">
        <v>0.01</v>
      </c>
      <c r="B194" t="s">
        <v>401</v>
      </c>
      <c r="C194">
        <v>11193</v>
      </c>
      <c r="D194" t="s">
        <v>907</v>
      </c>
      <c r="E194" t="s">
        <v>558</v>
      </c>
      <c r="F194">
        <v>64</v>
      </c>
      <c r="G194" s="65">
        <v>57084</v>
      </c>
      <c r="H194" s="65">
        <v>7608</v>
      </c>
      <c r="I194" s="65">
        <v>6548</v>
      </c>
      <c r="J194" s="65">
        <f t="shared" si="10"/>
        <v>891.9375</v>
      </c>
      <c r="K194" s="65">
        <f t="shared" si="11"/>
        <v>118.875</v>
      </c>
      <c r="L194" s="65">
        <f t="shared" si="12"/>
        <v>102.3125</v>
      </c>
      <c r="M194" s="68">
        <f t="shared" si="13"/>
        <v>0.59689518866693791</v>
      </c>
      <c r="N194" s="68">
        <f t="shared" si="14"/>
        <v>-0.59284684775236163</v>
      </c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</row>
    <row r="195" spans="1:38" s="3" customFormat="1" x14ac:dyDescent="0.2">
      <c r="A195">
        <v>0.01</v>
      </c>
      <c r="B195" t="s">
        <v>401</v>
      </c>
      <c r="C195">
        <v>11194</v>
      </c>
      <c r="D195" t="s">
        <v>907</v>
      </c>
      <c r="E195" t="s">
        <v>525</v>
      </c>
      <c r="F195">
        <v>82</v>
      </c>
      <c r="G195" s="65">
        <v>221158</v>
      </c>
      <c r="H195" s="65">
        <v>33530</v>
      </c>
      <c r="I195" s="65">
        <v>24902</v>
      </c>
      <c r="J195" s="65">
        <f t="shared" si="10"/>
        <v>2697.0487804878048</v>
      </c>
      <c r="K195" s="65">
        <f t="shared" si="11"/>
        <v>408.90243902439022</v>
      </c>
      <c r="L195" s="65">
        <f t="shared" si="12"/>
        <v>303.6829268292683</v>
      </c>
      <c r="M195" s="68">
        <f t="shared" si="13"/>
        <v>1.7716982568570212</v>
      </c>
      <c r="N195" s="68">
        <f t="shared" si="14"/>
        <v>1.1367700296980356</v>
      </c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</row>
    <row r="196" spans="1:38" s="3" customFormat="1" x14ac:dyDescent="0.2">
      <c r="A196">
        <v>0.01</v>
      </c>
      <c r="B196" t="s">
        <v>401</v>
      </c>
      <c r="C196">
        <v>11194</v>
      </c>
      <c r="D196" t="s">
        <v>907</v>
      </c>
      <c r="E196" t="s">
        <v>525</v>
      </c>
      <c r="F196">
        <v>7</v>
      </c>
      <c r="G196" s="65">
        <v>17742</v>
      </c>
      <c r="H196" s="65">
        <v>1496</v>
      </c>
      <c r="I196" s="65">
        <v>1998</v>
      </c>
      <c r="J196" s="65">
        <f t="shared" si="10"/>
        <v>2534.5714285714284</v>
      </c>
      <c r="K196" s="65">
        <f t="shared" si="11"/>
        <v>213.71428571428572</v>
      </c>
      <c r="L196" s="65">
        <f t="shared" si="12"/>
        <v>285.42857142857144</v>
      </c>
      <c r="M196" s="68">
        <f t="shared" si="13"/>
        <v>1.6652016224194668</v>
      </c>
      <c r="N196" s="68">
        <f t="shared" si="14"/>
        <v>0.97997917572228144</v>
      </c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</row>
    <row r="197" spans="1:38" s="3" customFormat="1" x14ac:dyDescent="0.2">
      <c r="A197">
        <v>0.01</v>
      </c>
      <c r="B197" t="s">
        <v>401</v>
      </c>
      <c r="C197">
        <v>11195</v>
      </c>
      <c r="D197" t="s">
        <v>907</v>
      </c>
      <c r="E197" t="s">
        <v>562</v>
      </c>
      <c r="F197">
        <v>89</v>
      </c>
      <c r="G197" s="65">
        <v>274468</v>
      </c>
      <c r="H197" s="65">
        <v>25684</v>
      </c>
      <c r="I197" s="65">
        <v>29230</v>
      </c>
      <c r="J197" s="65">
        <f t="shared" si="10"/>
        <v>3083.9101123595506</v>
      </c>
      <c r="K197" s="65">
        <f t="shared" si="11"/>
        <v>288.58426966292137</v>
      </c>
      <c r="L197" s="65">
        <f t="shared" si="12"/>
        <v>328.42696629213481</v>
      </c>
      <c r="M197" s="68">
        <f t="shared" si="13"/>
        <v>1.9160559658717542</v>
      </c>
      <c r="N197" s="68">
        <f t="shared" si="14"/>
        <v>1.3493022716223106</v>
      </c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</row>
    <row r="198" spans="1:38" s="3" customFormat="1" x14ac:dyDescent="0.2">
      <c r="A198">
        <v>0.01</v>
      </c>
      <c r="B198" t="s">
        <v>401</v>
      </c>
      <c r="C198">
        <v>11196</v>
      </c>
      <c r="D198" t="s">
        <v>907</v>
      </c>
      <c r="E198" t="s">
        <v>535</v>
      </c>
      <c r="F198">
        <v>63</v>
      </c>
      <c r="G198" s="65">
        <v>74850</v>
      </c>
      <c r="H198" s="65">
        <v>13186</v>
      </c>
      <c r="I198" s="65">
        <v>8556</v>
      </c>
      <c r="J198" s="65">
        <f t="shared" si="10"/>
        <v>1188.0952380952381</v>
      </c>
      <c r="K198" s="65">
        <f t="shared" si="11"/>
        <v>209.30158730158729</v>
      </c>
      <c r="L198" s="65">
        <f t="shared" si="12"/>
        <v>135.8095238095238</v>
      </c>
      <c r="M198" s="68">
        <f t="shared" si="13"/>
        <v>0.79231815601273248</v>
      </c>
      <c r="N198" s="68">
        <f t="shared" si="14"/>
        <v>-0.30513321155675477</v>
      </c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</row>
    <row r="199" spans="1:38" s="3" customFormat="1" x14ac:dyDescent="0.2">
      <c r="A199">
        <v>0.01</v>
      </c>
      <c r="B199" t="s">
        <v>401</v>
      </c>
      <c r="C199">
        <v>11197</v>
      </c>
      <c r="D199" t="s">
        <v>369</v>
      </c>
      <c r="E199" t="s">
        <v>561</v>
      </c>
      <c r="F199">
        <v>29</v>
      </c>
      <c r="G199" s="65">
        <v>66586</v>
      </c>
      <c r="H199" s="65">
        <v>10400</v>
      </c>
      <c r="I199" s="65">
        <v>6786</v>
      </c>
      <c r="J199" s="65">
        <f t="shared" si="10"/>
        <v>2296.0689655172414</v>
      </c>
      <c r="K199" s="65">
        <f t="shared" si="11"/>
        <v>358.62068965517244</v>
      </c>
      <c r="L199" s="65">
        <f t="shared" si="12"/>
        <v>234</v>
      </c>
      <c r="M199" s="68">
        <f t="shared" si="13"/>
        <v>1.3651652940555989</v>
      </c>
      <c r="N199" s="68">
        <f t="shared" si="14"/>
        <v>0.53824735577913718</v>
      </c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</row>
    <row r="200" spans="1:38" s="3" customFormat="1" x14ac:dyDescent="0.2">
      <c r="A200">
        <v>0.01</v>
      </c>
      <c r="B200" t="s">
        <v>401</v>
      </c>
      <c r="C200">
        <v>11197</v>
      </c>
      <c r="D200" t="s">
        <v>369</v>
      </c>
      <c r="E200" t="s">
        <v>561</v>
      </c>
      <c r="F200">
        <v>60</v>
      </c>
      <c r="G200" s="65">
        <v>161300</v>
      </c>
      <c r="H200" s="65">
        <v>12922</v>
      </c>
      <c r="I200" s="65">
        <v>16436</v>
      </c>
      <c r="J200" s="65">
        <f t="shared" ref="J200:J263" si="15">G200/F200</f>
        <v>2688.3333333333335</v>
      </c>
      <c r="K200" s="65">
        <f t="shared" ref="K200:K263" si="16">H200/F200</f>
        <v>215.36666666666667</v>
      </c>
      <c r="L200" s="65">
        <f t="shared" ref="L200:L263" si="17">I200/F200</f>
        <v>273.93333333333334</v>
      </c>
      <c r="M200" s="68">
        <f t="shared" ref="M200:M263" si="18">L200/AVERAGE($L$7:$L$374)</f>
        <v>1.5981379468018393</v>
      </c>
      <c r="N200" s="68">
        <f t="shared" si="14"/>
        <v>0.88124393374610088</v>
      </c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</row>
    <row r="201" spans="1:38" s="3" customFormat="1" x14ac:dyDescent="0.2">
      <c r="A201">
        <v>0.01</v>
      </c>
      <c r="B201" t="s">
        <v>401</v>
      </c>
      <c r="C201">
        <v>11198</v>
      </c>
      <c r="D201" t="s">
        <v>369</v>
      </c>
      <c r="E201" t="s">
        <v>561</v>
      </c>
      <c r="F201">
        <v>29</v>
      </c>
      <c r="G201" s="65">
        <v>61690</v>
      </c>
      <c r="H201" s="65">
        <v>4708</v>
      </c>
      <c r="I201" s="65">
        <v>6286</v>
      </c>
      <c r="J201" s="65">
        <f t="shared" si="15"/>
        <v>2127.2413793103447</v>
      </c>
      <c r="K201" s="65">
        <f t="shared" si="16"/>
        <v>162.34482758620689</v>
      </c>
      <c r="L201" s="65">
        <f t="shared" si="17"/>
        <v>216.75862068965517</v>
      </c>
      <c r="M201" s="68">
        <f t="shared" si="18"/>
        <v>1.2645784023627313</v>
      </c>
      <c r="N201" s="68">
        <f t="shared" ref="N201:N264" si="19">STANDARDIZE(L201,L$2,L$3)</f>
        <v>0.39015718625796819</v>
      </c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</row>
    <row r="202" spans="1:38" s="3" customFormat="1" x14ac:dyDescent="0.2">
      <c r="A202">
        <v>0.01</v>
      </c>
      <c r="B202" t="s">
        <v>401</v>
      </c>
      <c r="C202">
        <v>11198</v>
      </c>
      <c r="D202" t="s">
        <v>369</v>
      </c>
      <c r="E202" t="s">
        <v>561</v>
      </c>
      <c r="F202">
        <v>60</v>
      </c>
      <c r="G202" s="65">
        <v>172446</v>
      </c>
      <c r="H202" s="65">
        <v>11308</v>
      </c>
      <c r="I202" s="65">
        <v>17572</v>
      </c>
      <c r="J202" s="65">
        <f t="shared" si="15"/>
        <v>2874.1</v>
      </c>
      <c r="K202" s="65">
        <f t="shared" si="16"/>
        <v>188.46666666666667</v>
      </c>
      <c r="L202" s="65">
        <f t="shared" si="17"/>
        <v>292.86666666666667</v>
      </c>
      <c r="M202" s="68">
        <f t="shared" si="18"/>
        <v>1.708595765466167</v>
      </c>
      <c r="N202" s="68">
        <f t="shared" si="19"/>
        <v>1.0438666852362806</v>
      </c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</row>
    <row r="203" spans="1:38" s="3" customFormat="1" x14ac:dyDescent="0.2">
      <c r="A203">
        <v>0.01</v>
      </c>
      <c r="B203" t="s">
        <v>401</v>
      </c>
      <c r="C203">
        <v>11199</v>
      </c>
      <c r="D203" t="s">
        <v>905</v>
      </c>
      <c r="E203" t="s">
        <v>520</v>
      </c>
      <c r="F203">
        <v>20</v>
      </c>
      <c r="G203" s="65">
        <v>43480</v>
      </c>
      <c r="H203" s="65">
        <v>2368</v>
      </c>
      <c r="I203" s="65">
        <v>4300</v>
      </c>
      <c r="J203" s="65">
        <f t="shared" si="15"/>
        <v>2174</v>
      </c>
      <c r="K203" s="65">
        <f t="shared" si="16"/>
        <v>118.4</v>
      </c>
      <c r="L203" s="65">
        <f t="shared" si="17"/>
        <v>215</v>
      </c>
      <c r="M203" s="68">
        <f t="shared" si="18"/>
        <v>1.2543185394100589</v>
      </c>
      <c r="N203" s="68">
        <f t="shared" si="19"/>
        <v>0.37505198896680897</v>
      </c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</row>
    <row r="204" spans="1:38" s="3" customFormat="1" x14ac:dyDescent="0.2">
      <c r="A204">
        <v>0.01</v>
      </c>
      <c r="B204" t="s">
        <v>401</v>
      </c>
      <c r="C204">
        <v>11199</v>
      </c>
      <c r="D204" t="s">
        <v>905</v>
      </c>
      <c r="E204" t="s">
        <v>520</v>
      </c>
      <c r="F204">
        <v>62</v>
      </c>
      <c r="G204" s="65">
        <v>152880</v>
      </c>
      <c r="H204" s="65">
        <v>14744</v>
      </c>
      <c r="I204" s="65">
        <v>15120</v>
      </c>
      <c r="J204" s="65">
        <f t="shared" si="15"/>
        <v>2465.8064516129034</v>
      </c>
      <c r="K204" s="65">
        <f t="shared" si="16"/>
        <v>237.80645161290323</v>
      </c>
      <c r="L204" s="65">
        <f t="shared" si="17"/>
        <v>243.87096774193549</v>
      </c>
      <c r="M204" s="68">
        <f t="shared" si="18"/>
        <v>1.4227529119189863</v>
      </c>
      <c r="N204" s="68">
        <f t="shared" si="19"/>
        <v>0.62303136638112777</v>
      </c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</row>
    <row r="205" spans="1:38" s="3" customFormat="1" x14ac:dyDescent="0.2">
      <c r="A205">
        <v>0.01</v>
      </c>
      <c r="B205" t="s">
        <v>401</v>
      </c>
      <c r="C205">
        <v>11199</v>
      </c>
      <c r="D205" t="s">
        <v>905</v>
      </c>
      <c r="E205" t="s">
        <v>520</v>
      </c>
      <c r="F205">
        <v>7</v>
      </c>
      <c r="G205" s="65">
        <v>45348</v>
      </c>
      <c r="H205" s="65">
        <v>-4218</v>
      </c>
      <c r="I205" s="65">
        <v>4486</v>
      </c>
      <c r="J205" s="65">
        <f t="shared" si="15"/>
        <v>6478.2857142857147</v>
      </c>
      <c r="K205" s="65">
        <f t="shared" si="16"/>
        <v>-602.57142857142856</v>
      </c>
      <c r="L205" s="65">
        <f t="shared" si="17"/>
        <v>640.85714285714289</v>
      </c>
      <c r="M205" s="68">
        <f t="shared" si="18"/>
        <v>3.7387860251119762</v>
      </c>
      <c r="N205" s="68">
        <f t="shared" si="19"/>
        <v>4.032836864662678</v>
      </c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</row>
    <row r="206" spans="1:38" s="3" customFormat="1" x14ac:dyDescent="0.2">
      <c r="A206">
        <v>0.01</v>
      </c>
      <c r="B206" t="s">
        <v>401</v>
      </c>
      <c r="C206">
        <v>11200</v>
      </c>
      <c r="D206" t="s">
        <v>910</v>
      </c>
      <c r="E206" t="s">
        <v>507</v>
      </c>
      <c r="F206">
        <v>7</v>
      </c>
      <c r="G206" s="65">
        <v>14662</v>
      </c>
      <c r="H206" s="65">
        <v>1592</v>
      </c>
      <c r="I206" s="65">
        <v>1454</v>
      </c>
      <c r="J206" s="65">
        <f t="shared" si="15"/>
        <v>2094.5714285714284</v>
      </c>
      <c r="K206" s="65">
        <f t="shared" si="16"/>
        <v>227.42857142857142</v>
      </c>
      <c r="L206" s="65">
        <f t="shared" si="17"/>
        <v>207.71428571428572</v>
      </c>
      <c r="M206" s="68">
        <f t="shared" si="18"/>
        <v>1.2118133928918442</v>
      </c>
      <c r="N206" s="68">
        <f t="shared" si="19"/>
        <v>0.31247331447486359</v>
      </c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</row>
    <row r="207" spans="1:38" s="3" customFormat="1" x14ac:dyDescent="0.2">
      <c r="A207">
        <v>0.01</v>
      </c>
      <c r="B207" t="s">
        <v>401</v>
      </c>
      <c r="C207">
        <v>11200</v>
      </c>
      <c r="D207" t="s">
        <v>910</v>
      </c>
      <c r="E207" t="s">
        <v>507</v>
      </c>
      <c r="F207">
        <v>82</v>
      </c>
      <c r="G207" s="65">
        <v>133214</v>
      </c>
      <c r="H207" s="65">
        <v>12360</v>
      </c>
      <c r="I207" s="65">
        <v>13202</v>
      </c>
      <c r="J207" s="65">
        <f t="shared" si="15"/>
        <v>1624.560975609756</v>
      </c>
      <c r="K207" s="65">
        <f t="shared" si="16"/>
        <v>150.73170731707316</v>
      </c>
      <c r="L207" s="65">
        <f t="shared" si="17"/>
        <v>161</v>
      </c>
      <c r="M207" s="68">
        <f t="shared" si="18"/>
        <v>0.93928039462799751</v>
      </c>
      <c r="N207" s="68">
        <f t="shared" si="19"/>
        <v>-8.876642197349241E-2</v>
      </c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</row>
    <row r="208" spans="1:38" s="3" customFormat="1" x14ac:dyDescent="0.2">
      <c r="A208">
        <v>0.01</v>
      </c>
      <c r="B208" t="s">
        <v>401</v>
      </c>
      <c r="C208">
        <v>11201</v>
      </c>
      <c r="D208" t="s">
        <v>904</v>
      </c>
      <c r="E208" t="s">
        <v>567</v>
      </c>
      <c r="F208">
        <v>89</v>
      </c>
      <c r="G208" s="65">
        <v>251050</v>
      </c>
      <c r="H208" s="65">
        <v>20746</v>
      </c>
      <c r="I208" s="65">
        <v>29674</v>
      </c>
      <c r="J208" s="65">
        <f t="shared" si="15"/>
        <v>2820.7865168539324</v>
      </c>
      <c r="K208" s="65">
        <f t="shared" si="16"/>
        <v>233.10112359550561</v>
      </c>
      <c r="L208" s="65">
        <f t="shared" si="17"/>
        <v>333.41573033707863</v>
      </c>
      <c r="M208" s="68">
        <f t="shared" si="18"/>
        <v>1.9451606134546162</v>
      </c>
      <c r="N208" s="68">
        <f t="shared" si="19"/>
        <v>1.3921519125830875</v>
      </c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</row>
    <row r="209" spans="1:38" s="3" customFormat="1" x14ac:dyDescent="0.2">
      <c r="A209">
        <v>0.01</v>
      </c>
      <c r="B209" t="s">
        <v>401</v>
      </c>
      <c r="C209">
        <v>11202</v>
      </c>
      <c r="D209" t="s">
        <v>903</v>
      </c>
      <c r="E209" t="s">
        <v>521</v>
      </c>
      <c r="F209">
        <v>89</v>
      </c>
      <c r="G209" s="65">
        <v>129952</v>
      </c>
      <c r="H209" s="65">
        <v>18280</v>
      </c>
      <c r="I209" s="65">
        <v>12852</v>
      </c>
      <c r="J209" s="65">
        <f t="shared" si="15"/>
        <v>1460.1348314606741</v>
      </c>
      <c r="K209" s="65">
        <f t="shared" si="16"/>
        <v>205.3932584269663</v>
      </c>
      <c r="L209" s="65">
        <f t="shared" si="17"/>
        <v>144.40449438202248</v>
      </c>
      <c r="M209" s="68">
        <f t="shared" si="18"/>
        <v>0.84246155570933245</v>
      </c>
      <c r="N209" s="68">
        <f t="shared" si="19"/>
        <v>-0.23130903390832905</v>
      </c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</row>
    <row r="210" spans="1:38" s="3" customFormat="1" x14ac:dyDescent="0.2">
      <c r="A210">
        <v>0.01</v>
      </c>
      <c r="B210" t="s">
        <v>401</v>
      </c>
      <c r="C210">
        <v>11203</v>
      </c>
      <c r="D210" t="s">
        <v>903</v>
      </c>
      <c r="E210" t="s">
        <v>522</v>
      </c>
      <c r="F210">
        <v>89</v>
      </c>
      <c r="G210" s="65">
        <v>121618</v>
      </c>
      <c r="H210" s="65">
        <v>19784</v>
      </c>
      <c r="I210" s="65">
        <v>12126</v>
      </c>
      <c r="J210" s="65">
        <f t="shared" si="15"/>
        <v>1366.4943820224719</v>
      </c>
      <c r="K210" s="65">
        <f t="shared" si="16"/>
        <v>222.29213483146069</v>
      </c>
      <c r="L210" s="65">
        <f t="shared" si="17"/>
        <v>136.24719101123594</v>
      </c>
      <c r="M210" s="68">
        <f t="shared" si="18"/>
        <v>0.79487152385086868</v>
      </c>
      <c r="N210" s="68">
        <f t="shared" si="19"/>
        <v>-0.30137398737122117</v>
      </c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</row>
    <row r="211" spans="1:38" s="3" customFormat="1" x14ac:dyDescent="0.2">
      <c r="A211">
        <v>0.01</v>
      </c>
      <c r="B211" t="s">
        <v>401</v>
      </c>
      <c r="C211">
        <v>11204</v>
      </c>
      <c r="D211" t="s">
        <v>911</v>
      </c>
      <c r="E211" t="s">
        <v>531</v>
      </c>
      <c r="F211">
        <v>85</v>
      </c>
      <c r="G211" s="65">
        <v>230702</v>
      </c>
      <c r="H211" s="65">
        <v>15778</v>
      </c>
      <c r="I211" s="65">
        <v>23486</v>
      </c>
      <c r="J211" s="65">
        <f t="shared" si="15"/>
        <v>2714.1411764705881</v>
      </c>
      <c r="K211" s="65">
        <f t="shared" si="16"/>
        <v>185.62352941176471</v>
      </c>
      <c r="L211" s="65">
        <f t="shared" si="17"/>
        <v>276.30588235294118</v>
      </c>
      <c r="M211" s="68">
        <f t="shared" si="18"/>
        <v>1.6119794920155754</v>
      </c>
      <c r="N211" s="68">
        <f t="shared" si="19"/>
        <v>0.90162230256373932</v>
      </c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</row>
    <row r="212" spans="1:38" s="3" customFormat="1" x14ac:dyDescent="0.2">
      <c r="A212">
        <v>0.01</v>
      </c>
      <c r="B212" t="s">
        <v>406</v>
      </c>
      <c r="C212">
        <v>11205</v>
      </c>
      <c r="D212" t="s">
        <v>903</v>
      </c>
      <c r="E212" t="s">
        <v>505</v>
      </c>
      <c r="F212">
        <v>42</v>
      </c>
      <c r="G212" s="65">
        <v>60346</v>
      </c>
      <c r="H212" s="65">
        <v>3104</v>
      </c>
      <c r="I212" s="65">
        <v>6046</v>
      </c>
      <c r="J212" s="65">
        <f t="shared" si="15"/>
        <v>1436.8095238095239</v>
      </c>
      <c r="K212" s="65">
        <f t="shared" si="16"/>
        <v>73.904761904761898</v>
      </c>
      <c r="L212" s="65">
        <f t="shared" si="17"/>
        <v>143.95238095238096</v>
      </c>
      <c r="M212" s="68">
        <f t="shared" si="18"/>
        <v>0.83982390800367845</v>
      </c>
      <c r="N212" s="68">
        <f t="shared" si="19"/>
        <v>-0.23519234006575676</v>
      </c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</row>
    <row r="213" spans="1:38" s="3" customFormat="1" x14ac:dyDescent="0.2">
      <c r="A213">
        <v>0.01</v>
      </c>
      <c r="B213" t="s">
        <v>406</v>
      </c>
      <c r="C213">
        <v>11206</v>
      </c>
      <c r="D213" t="s">
        <v>903</v>
      </c>
      <c r="E213" t="s">
        <v>505</v>
      </c>
      <c r="F213">
        <v>42</v>
      </c>
      <c r="G213" s="65">
        <v>94658</v>
      </c>
      <c r="H213" s="65">
        <v>12690</v>
      </c>
      <c r="I213" s="65">
        <v>9484</v>
      </c>
      <c r="J213" s="65">
        <f t="shared" si="15"/>
        <v>2253.7619047619046</v>
      </c>
      <c r="K213" s="65">
        <f t="shared" si="16"/>
        <v>302.14285714285717</v>
      </c>
      <c r="L213" s="65">
        <f t="shared" si="17"/>
        <v>225.8095238095238</v>
      </c>
      <c r="M213" s="68">
        <f t="shared" si="18"/>
        <v>1.3173817306495013</v>
      </c>
      <c r="N213" s="68">
        <f t="shared" si="19"/>
        <v>0.46789747334374748</v>
      </c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</row>
    <row r="214" spans="1:38" s="3" customFormat="1" x14ac:dyDescent="0.2">
      <c r="A214">
        <v>0.01</v>
      </c>
      <c r="B214" t="s">
        <v>401</v>
      </c>
      <c r="C214">
        <v>11207</v>
      </c>
      <c r="D214" t="s">
        <v>903</v>
      </c>
      <c r="E214" t="s">
        <v>539</v>
      </c>
      <c r="F214">
        <v>17</v>
      </c>
      <c r="G214" s="65">
        <v>22930</v>
      </c>
      <c r="H214" s="65">
        <v>2900</v>
      </c>
      <c r="I214" s="65">
        <v>2178</v>
      </c>
      <c r="J214" s="65">
        <f t="shared" si="15"/>
        <v>1348.8235294117646</v>
      </c>
      <c r="K214" s="65">
        <f t="shared" si="16"/>
        <v>170.58823529411765</v>
      </c>
      <c r="L214" s="65">
        <f t="shared" si="17"/>
        <v>128.11764705882354</v>
      </c>
      <c r="M214" s="68">
        <f t="shared" si="18"/>
        <v>0.74744344154175324</v>
      </c>
      <c r="N214" s="68">
        <f t="shared" si="19"/>
        <v>-0.37120050880968891</v>
      </c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</row>
    <row r="215" spans="1:38" s="3" customFormat="1" x14ac:dyDescent="0.2">
      <c r="A215">
        <v>0.01</v>
      </c>
      <c r="B215" t="s">
        <v>401</v>
      </c>
      <c r="C215">
        <v>11208</v>
      </c>
      <c r="D215" t="s">
        <v>903</v>
      </c>
      <c r="E215" t="s">
        <v>538</v>
      </c>
      <c r="F215">
        <v>42</v>
      </c>
      <c r="G215" s="65">
        <v>97208</v>
      </c>
      <c r="H215" s="65">
        <v>7872</v>
      </c>
      <c r="I215" s="65">
        <v>9234</v>
      </c>
      <c r="J215" s="65">
        <f t="shared" si="15"/>
        <v>2314.4761904761904</v>
      </c>
      <c r="K215" s="65">
        <f t="shared" si="16"/>
        <v>187.42857142857142</v>
      </c>
      <c r="L215" s="65">
        <f t="shared" si="17"/>
        <v>219.85714285714286</v>
      </c>
      <c r="M215" s="68">
        <f t="shared" si="18"/>
        <v>1.2826553037555353</v>
      </c>
      <c r="N215" s="68">
        <f t="shared" si="19"/>
        <v>0.41677110529477263</v>
      </c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</row>
    <row r="216" spans="1:38" s="3" customFormat="1" x14ac:dyDescent="0.2">
      <c r="A216">
        <v>0.01</v>
      </c>
      <c r="B216" t="s">
        <v>401</v>
      </c>
      <c r="C216">
        <v>11209</v>
      </c>
      <c r="D216" t="s">
        <v>369</v>
      </c>
      <c r="E216" t="s">
        <v>563</v>
      </c>
      <c r="F216">
        <v>41</v>
      </c>
      <c r="G216" s="65">
        <v>59290</v>
      </c>
      <c r="H216" s="65">
        <v>8640</v>
      </c>
      <c r="I216" s="65">
        <v>7120</v>
      </c>
      <c r="J216" s="65">
        <f t="shared" si="15"/>
        <v>1446.0975609756097</v>
      </c>
      <c r="K216" s="65">
        <f t="shared" si="16"/>
        <v>210.73170731707316</v>
      </c>
      <c r="L216" s="65">
        <f t="shared" si="17"/>
        <v>173.65853658536585</v>
      </c>
      <c r="M216" s="68">
        <f t="shared" si="18"/>
        <v>1.0131307998411365</v>
      </c>
      <c r="N216" s="68">
        <f t="shared" si="19"/>
        <v>1.9960658097879034E-2</v>
      </c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</row>
    <row r="217" spans="1:38" s="3" customFormat="1" x14ac:dyDescent="0.2">
      <c r="A217">
        <v>0.01</v>
      </c>
      <c r="B217" t="s">
        <v>401</v>
      </c>
      <c r="C217">
        <v>11210</v>
      </c>
      <c r="D217" t="s">
        <v>369</v>
      </c>
      <c r="E217" t="s">
        <v>563</v>
      </c>
      <c r="F217">
        <v>41</v>
      </c>
      <c r="G217" s="65">
        <v>66012</v>
      </c>
      <c r="H217" s="65">
        <v>5792</v>
      </c>
      <c r="I217" s="65">
        <v>7928</v>
      </c>
      <c r="J217" s="65">
        <f t="shared" si="15"/>
        <v>1610.0487804878048</v>
      </c>
      <c r="K217" s="65">
        <f t="shared" si="16"/>
        <v>141.26829268292684</v>
      </c>
      <c r="L217" s="65">
        <f t="shared" si="17"/>
        <v>193.36585365853659</v>
      </c>
      <c r="M217" s="68">
        <f t="shared" si="18"/>
        <v>1.1281040703849061</v>
      </c>
      <c r="N217" s="68">
        <f t="shared" si="19"/>
        <v>0.18923133381592949</v>
      </c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</row>
    <row r="218" spans="1:38" s="3" customFormat="1" x14ac:dyDescent="0.2">
      <c r="A218">
        <v>0.01</v>
      </c>
      <c r="B218" t="s">
        <v>401</v>
      </c>
      <c r="C218">
        <v>11211</v>
      </c>
      <c r="D218" t="s">
        <v>369</v>
      </c>
      <c r="E218" t="s">
        <v>555</v>
      </c>
      <c r="F218">
        <v>29</v>
      </c>
      <c r="G218" s="65">
        <v>100500</v>
      </c>
      <c r="H218" s="65">
        <v>5766</v>
      </c>
      <c r="I218" s="65">
        <v>9628</v>
      </c>
      <c r="J218" s="65">
        <f t="shared" si="15"/>
        <v>3465.5172413793102</v>
      </c>
      <c r="K218" s="65">
        <f t="shared" si="16"/>
        <v>198.82758620689654</v>
      </c>
      <c r="L218" s="65">
        <f t="shared" si="17"/>
        <v>332</v>
      </c>
      <c r="M218" s="68">
        <f t="shared" si="18"/>
        <v>1.9369011864378582</v>
      </c>
      <c r="N218" s="68">
        <f t="shared" si="19"/>
        <v>1.3799918793374619</v>
      </c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</row>
    <row r="219" spans="1:38" s="3" customFormat="1" x14ac:dyDescent="0.2">
      <c r="A219">
        <v>0.01</v>
      </c>
      <c r="B219" t="s">
        <v>401</v>
      </c>
      <c r="C219">
        <v>11212</v>
      </c>
      <c r="D219" t="s">
        <v>369</v>
      </c>
      <c r="E219" t="s">
        <v>555</v>
      </c>
      <c r="F219">
        <v>29</v>
      </c>
      <c r="G219" s="65">
        <v>87102</v>
      </c>
      <c r="H219" s="65">
        <v>6184</v>
      </c>
      <c r="I219" s="65">
        <v>8344</v>
      </c>
      <c r="J219" s="65">
        <f t="shared" si="15"/>
        <v>3003.5172413793102</v>
      </c>
      <c r="K219" s="65">
        <f t="shared" si="16"/>
        <v>213.24137931034483</v>
      </c>
      <c r="L219" s="65">
        <f t="shared" si="17"/>
        <v>287.72413793103448</v>
      </c>
      <c r="M219" s="68">
        <f t="shared" si="18"/>
        <v>1.6785940485705741</v>
      </c>
      <c r="N219" s="68">
        <f t="shared" si="19"/>
        <v>0.99969632400709985</v>
      </c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</row>
    <row r="220" spans="1:38" s="3" customFormat="1" x14ac:dyDescent="0.2">
      <c r="A220">
        <v>0.01</v>
      </c>
      <c r="B220" t="s">
        <v>401</v>
      </c>
      <c r="C220">
        <v>11213</v>
      </c>
      <c r="D220" t="s">
        <v>907</v>
      </c>
      <c r="E220" t="s">
        <v>510</v>
      </c>
      <c r="F220">
        <v>19</v>
      </c>
      <c r="G220" s="65">
        <v>57292</v>
      </c>
      <c r="H220" s="65">
        <v>8232</v>
      </c>
      <c r="I220" s="65">
        <v>6194</v>
      </c>
      <c r="J220" s="65">
        <f t="shared" si="15"/>
        <v>3015.3684210526317</v>
      </c>
      <c r="K220" s="65">
        <f t="shared" si="16"/>
        <v>433.26315789473682</v>
      </c>
      <c r="L220" s="65">
        <f t="shared" si="17"/>
        <v>326</v>
      </c>
      <c r="M220" s="68">
        <f t="shared" si="18"/>
        <v>1.9018969481287402</v>
      </c>
      <c r="N220" s="68">
        <f t="shared" si="19"/>
        <v>1.3284565003440951</v>
      </c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</row>
    <row r="221" spans="1:38" s="3" customFormat="1" x14ac:dyDescent="0.2">
      <c r="A221">
        <v>0.01</v>
      </c>
      <c r="B221" t="s">
        <v>401</v>
      </c>
      <c r="C221">
        <v>11213</v>
      </c>
      <c r="D221" t="s">
        <v>907</v>
      </c>
      <c r="E221" t="s">
        <v>510</v>
      </c>
      <c r="F221">
        <v>7</v>
      </c>
      <c r="G221" s="65">
        <v>28140</v>
      </c>
      <c r="H221" s="65">
        <v>-3680</v>
      </c>
      <c r="I221" s="65">
        <v>3042</v>
      </c>
      <c r="J221" s="65">
        <f t="shared" si="15"/>
        <v>4020</v>
      </c>
      <c r="K221" s="65">
        <f t="shared" si="16"/>
        <v>-525.71428571428567</v>
      </c>
      <c r="L221" s="65">
        <f t="shared" si="17"/>
        <v>434.57142857142856</v>
      </c>
      <c r="M221" s="68">
        <f t="shared" si="18"/>
        <v>2.5353069746746835</v>
      </c>
      <c r="N221" s="68">
        <f t="shared" si="19"/>
        <v>2.2610014535573995</v>
      </c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</row>
    <row r="222" spans="1:38" s="3" customFormat="1" x14ac:dyDescent="0.2">
      <c r="A222">
        <v>0.01</v>
      </c>
      <c r="B222" t="s">
        <v>401</v>
      </c>
      <c r="C222">
        <v>11214</v>
      </c>
      <c r="D222" t="s">
        <v>907</v>
      </c>
      <c r="E222" t="s">
        <v>560</v>
      </c>
      <c r="F222">
        <v>26</v>
      </c>
      <c r="G222" s="65">
        <v>84804</v>
      </c>
      <c r="H222" s="65">
        <v>12510</v>
      </c>
      <c r="I222" s="65">
        <v>9168</v>
      </c>
      <c r="J222" s="65">
        <f t="shared" si="15"/>
        <v>3261.6923076923076</v>
      </c>
      <c r="K222" s="65">
        <f t="shared" si="16"/>
        <v>481.15384615384613</v>
      </c>
      <c r="L222" s="65">
        <f t="shared" si="17"/>
        <v>352.61538461538464</v>
      </c>
      <c r="M222" s="68">
        <f t="shared" si="18"/>
        <v>2.0571721590896996</v>
      </c>
      <c r="N222" s="68">
        <f t="shared" si="19"/>
        <v>1.5570621558787738</v>
      </c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</row>
    <row r="223" spans="1:38" s="3" customFormat="1" x14ac:dyDescent="0.2">
      <c r="A223">
        <v>0.01</v>
      </c>
      <c r="B223" t="s">
        <v>401</v>
      </c>
      <c r="C223">
        <v>11215</v>
      </c>
      <c r="D223" t="s">
        <v>903</v>
      </c>
      <c r="E223" t="s">
        <v>539</v>
      </c>
      <c r="F223">
        <v>26</v>
      </c>
      <c r="G223" s="65">
        <v>43236</v>
      </c>
      <c r="H223" s="65">
        <v>3218</v>
      </c>
      <c r="I223" s="65">
        <v>4108</v>
      </c>
      <c r="J223" s="65">
        <f t="shared" si="15"/>
        <v>1662.9230769230769</v>
      </c>
      <c r="K223" s="65">
        <f t="shared" si="16"/>
        <v>123.76923076923077</v>
      </c>
      <c r="L223" s="65">
        <f t="shared" si="17"/>
        <v>158</v>
      </c>
      <c r="M223" s="68">
        <f t="shared" si="18"/>
        <v>0.9217782754734386</v>
      </c>
      <c r="N223" s="68">
        <f t="shared" si="19"/>
        <v>-0.11453411147017581</v>
      </c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</row>
    <row r="224" spans="1:38" s="3" customFormat="1" x14ac:dyDescent="0.2">
      <c r="A224">
        <v>0.05</v>
      </c>
      <c r="B224" t="s">
        <v>368</v>
      </c>
      <c r="C224">
        <v>20358</v>
      </c>
      <c r="D224" t="s">
        <v>369</v>
      </c>
      <c r="E224" t="s">
        <v>503</v>
      </c>
      <c r="F224">
        <v>89</v>
      </c>
      <c r="G224" s="65">
        <v>521528</v>
      </c>
      <c r="H224" s="65">
        <v>22148</v>
      </c>
      <c r="I224" s="65">
        <v>22634</v>
      </c>
      <c r="J224" s="65">
        <f t="shared" si="15"/>
        <v>5859.8651685393261</v>
      </c>
      <c r="K224" s="65">
        <f t="shared" si="16"/>
        <v>248.85393258426967</v>
      </c>
      <c r="L224" s="65">
        <f t="shared" si="17"/>
        <v>254.31460674157304</v>
      </c>
      <c r="M224" s="68">
        <f t="shared" si="18"/>
        <v>1.4836815166452717</v>
      </c>
      <c r="N224" s="68">
        <f t="shared" si="19"/>
        <v>0.71273418203383243</v>
      </c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</row>
    <row r="225" spans="1:38" s="3" customFormat="1" x14ac:dyDescent="0.2">
      <c r="A225">
        <v>0.05</v>
      </c>
      <c r="B225" t="s">
        <v>368</v>
      </c>
      <c r="C225">
        <v>20359</v>
      </c>
      <c r="D225" t="s">
        <v>369</v>
      </c>
      <c r="E225" t="s">
        <v>503</v>
      </c>
      <c r="F225">
        <v>89</v>
      </c>
      <c r="G225" s="65">
        <v>675074</v>
      </c>
      <c r="H225" s="65">
        <v>35706</v>
      </c>
      <c r="I225" s="65">
        <v>29298</v>
      </c>
      <c r="J225" s="65">
        <f t="shared" si="15"/>
        <v>7585.1011235955057</v>
      </c>
      <c r="K225" s="65">
        <f t="shared" si="16"/>
        <v>401.19101123595505</v>
      </c>
      <c r="L225" s="65">
        <f t="shared" si="17"/>
        <v>329.19101123595505</v>
      </c>
      <c r="M225" s="68">
        <f t="shared" si="18"/>
        <v>1.9205134344204808</v>
      </c>
      <c r="N225" s="68">
        <f t="shared" si="19"/>
        <v>1.3558648292469342</v>
      </c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</row>
    <row r="226" spans="1:38" s="3" customFormat="1" x14ac:dyDescent="0.2">
      <c r="A226">
        <v>0.05</v>
      </c>
      <c r="B226" t="s">
        <v>368</v>
      </c>
      <c r="C226">
        <v>20366</v>
      </c>
      <c r="D226" t="s">
        <v>369</v>
      </c>
      <c r="E226" t="s">
        <v>499</v>
      </c>
      <c r="F226">
        <v>89</v>
      </c>
      <c r="G226" s="65">
        <v>583966</v>
      </c>
      <c r="H226" s="65">
        <v>2486</v>
      </c>
      <c r="I226" s="65">
        <v>20730</v>
      </c>
      <c r="J226" s="65">
        <f t="shared" si="15"/>
        <v>6561.4157303370785</v>
      </c>
      <c r="K226" s="65">
        <f t="shared" si="16"/>
        <v>27.932584269662922</v>
      </c>
      <c r="L226" s="65">
        <f t="shared" si="17"/>
        <v>232.92134831460675</v>
      </c>
      <c r="M226" s="68">
        <f t="shared" si="18"/>
        <v>1.358872397280926</v>
      </c>
      <c r="N226" s="68">
        <f t="shared" si="19"/>
        <v>0.52898256854437464</v>
      </c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</row>
    <row r="227" spans="1:38" s="3" customFormat="1" x14ac:dyDescent="0.2">
      <c r="A227">
        <v>0.05</v>
      </c>
      <c r="B227" t="s">
        <v>368</v>
      </c>
      <c r="C227">
        <v>20367</v>
      </c>
      <c r="D227" t="s">
        <v>369</v>
      </c>
      <c r="E227" t="s">
        <v>499</v>
      </c>
      <c r="F227">
        <v>89</v>
      </c>
      <c r="G227" s="65">
        <v>634614</v>
      </c>
      <c r="H227" s="65">
        <v>15086</v>
      </c>
      <c r="I227" s="65">
        <v>22528</v>
      </c>
      <c r="J227" s="65">
        <f t="shared" si="15"/>
        <v>7130.4943820224717</v>
      </c>
      <c r="K227" s="65">
        <f t="shared" si="16"/>
        <v>169.50561797752809</v>
      </c>
      <c r="L227" s="65">
        <f t="shared" si="17"/>
        <v>253.12359550561797</v>
      </c>
      <c r="M227" s="68">
        <f t="shared" si="18"/>
        <v>1.4767331097899035</v>
      </c>
      <c r="N227" s="68">
        <f t="shared" si="19"/>
        <v>0.70250431279544856</v>
      </c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</row>
    <row r="228" spans="1:38" s="3" customFormat="1" x14ac:dyDescent="0.2">
      <c r="A228">
        <v>0.05</v>
      </c>
      <c r="B228" t="s">
        <v>368</v>
      </c>
      <c r="C228">
        <v>20368</v>
      </c>
      <c r="D228" t="s">
        <v>369</v>
      </c>
      <c r="E228" t="s">
        <v>499</v>
      </c>
      <c r="F228">
        <v>89</v>
      </c>
      <c r="G228" s="65">
        <v>554230</v>
      </c>
      <c r="H228" s="65">
        <v>34922</v>
      </c>
      <c r="I228" s="65">
        <v>19676</v>
      </c>
      <c r="J228" s="65">
        <f t="shared" si="15"/>
        <v>6227.303370786517</v>
      </c>
      <c r="K228" s="65">
        <f t="shared" si="16"/>
        <v>392.38202247191009</v>
      </c>
      <c r="L228" s="65">
        <f t="shared" si="17"/>
        <v>221.07865168539325</v>
      </c>
      <c r="M228" s="68">
        <f t="shared" si="18"/>
        <v>1.2897816347756632</v>
      </c>
      <c r="N228" s="68">
        <f t="shared" si="19"/>
        <v>0.42726292536271049</v>
      </c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</row>
    <row r="229" spans="1:38" s="3" customFormat="1" x14ac:dyDescent="0.2">
      <c r="A229">
        <v>0.05</v>
      </c>
      <c r="B229" t="s">
        <v>368</v>
      </c>
      <c r="C229">
        <v>20369</v>
      </c>
      <c r="D229" t="s">
        <v>369</v>
      </c>
      <c r="E229" t="s">
        <v>499</v>
      </c>
      <c r="F229">
        <v>89</v>
      </c>
      <c r="G229" s="65">
        <v>625372</v>
      </c>
      <c r="H229" s="65">
        <v>19520</v>
      </c>
      <c r="I229" s="65">
        <v>22200</v>
      </c>
      <c r="J229" s="65">
        <f t="shared" si="15"/>
        <v>7026.651685393258</v>
      </c>
      <c r="K229" s="65">
        <f t="shared" si="16"/>
        <v>219.32584269662922</v>
      </c>
      <c r="L229" s="65">
        <f t="shared" si="17"/>
        <v>249.43820224719101</v>
      </c>
      <c r="M229" s="68">
        <f t="shared" si="18"/>
        <v>1.4552323791431045</v>
      </c>
      <c r="N229" s="68">
        <f t="shared" si="19"/>
        <v>0.67084962307667662</v>
      </c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</row>
    <row r="230" spans="1:38" s="3" customFormat="1" x14ac:dyDescent="0.2">
      <c r="A230">
        <v>0.05</v>
      </c>
      <c r="B230" t="s">
        <v>368</v>
      </c>
      <c r="C230">
        <v>20378</v>
      </c>
      <c r="D230" t="s">
        <v>369</v>
      </c>
      <c r="E230" t="s">
        <v>500</v>
      </c>
      <c r="F230">
        <v>26</v>
      </c>
      <c r="G230" s="65">
        <v>49374</v>
      </c>
      <c r="H230" s="65">
        <v>6194</v>
      </c>
      <c r="I230" s="65">
        <v>1758</v>
      </c>
      <c r="J230" s="65">
        <f t="shared" si="15"/>
        <v>1899</v>
      </c>
      <c r="K230" s="65">
        <f t="shared" si="16"/>
        <v>238.23076923076923</v>
      </c>
      <c r="L230" s="65">
        <f t="shared" si="17"/>
        <v>67.615384615384613</v>
      </c>
      <c r="M230" s="68">
        <f t="shared" si="18"/>
        <v>0.39447083940659811</v>
      </c>
      <c r="N230" s="68">
        <f t="shared" si="19"/>
        <v>-0.8908683463061503</v>
      </c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</row>
    <row r="231" spans="1:38" s="3" customFormat="1" x14ac:dyDescent="0.2">
      <c r="A231">
        <v>0.05</v>
      </c>
      <c r="B231" t="s">
        <v>368</v>
      </c>
      <c r="C231">
        <v>20378</v>
      </c>
      <c r="D231" t="s">
        <v>369</v>
      </c>
      <c r="E231" t="s">
        <v>500</v>
      </c>
      <c r="F231">
        <v>63</v>
      </c>
      <c r="G231" s="65">
        <v>134846</v>
      </c>
      <c r="H231" s="65">
        <v>5140</v>
      </c>
      <c r="I231" s="65">
        <v>4800</v>
      </c>
      <c r="J231" s="65">
        <f t="shared" si="15"/>
        <v>2140.4126984126983</v>
      </c>
      <c r="K231" s="65">
        <f t="shared" si="16"/>
        <v>81.587301587301582</v>
      </c>
      <c r="L231" s="65">
        <f t="shared" si="17"/>
        <v>76.19047619047619</v>
      </c>
      <c r="M231" s="68">
        <f t="shared" si="18"/>
        <v>0.44449826424276723</v>
      </c>
      <c r="N231" s="68">
        <f t="shared" si="19"/>
        <v>-0.81721491393528845</v>
      </c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</row>
    <row r="232" spans="1:38" s="3" customFormat="1" x14ac:dyDescent="0.2">
      <c r="A232">
        <v>0.05</v>
      </c>
      <c r="B232" t="s">
        <v>368</v>
      </c>
      <c r="C232">
        <v>20379</v>
      </c>
      <c r="D232" t="s">
        <v>369</v>
      </c>
      <c r="E232" t="s">
        <v>500</v>
      </c>
      <c r="F232">
        <v>26</v>
      </c>
      <c r="G232" s="65">
        <v>51544</v>
      </c>
      <c r="H232" s="65">
        <v>1592</v>
      </c>
      <c r="I232" s="65">
        <v>1834</v>
      </c>
      <c r="J232" s="65">
        <f t="shared" si="15"/>
        <v>1982.4615384615386</v>
      </c>
      <c r="K232" s="65">
        <f t="shared" si="16"/>
        <v>61.230769230769234</v>
      </c>
      <c r="L232" s="65">
        <f t="shared" si="17"/>
        <v>70.538461538461533</v>
      </c>
      <c r="M232" s="68">
        <f t="shared" si="18"/>
        <v>0.4115241862751427</v>
      </c>
      <c r="N232" s="68">
        <f t="shared" si="19"/>
        <v>-0.86576136679656135</v>
      </c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</row>
    <row r="233" spans="1:38" s="3" customFormat="1" x14ac:dyDescent="0.2">
      <c r="A233">
        <v>0.05</v>
      </c>
      <c r="B233" t="s">
        <v>368</v>
      </c>
      <c r="C233">
        <v>20379</v>
      </c>
      <c r="D233" t="s">
        <v>369</v>
      </c>
      <c r="E233" t="s">
        <v>500</v>
      </c>
      <c r="F233">
        <v>63</v>
      </c>
      <c r="G233" s="65">
        <v>217134</v>
      </c>
      <c r="H233" s="65">
        <v>6624</v>
      </c>
      <c r="I233" s="65">
        <v>7730</v>
      </c>
      <c r="J233" s="65">
        <f t="shared" si="15"/>
        <v>3446.5714285714284</v>
      </c>
      <c r="K233" s="65">
        <f t="shared" si="16"/>
        <v>105.14285714285714</v>
      </c>
      <c r="L233" s="65">
        <f t="shared" si="17"/>
        <v>122.6984126984127</v>
      </c>
      <c r="M233" s="68">
        <f t="shared" si="18"/>
        <v>0.71582741304095643</v>
      </c>
      <c r="N233" s="68">
        <f t="shared" si="19"/>
        <v>-0.41774755824596366</v>
      </c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</row>
    <row r="234" spans="1:38" s="3" customFormat="1" x14ac:dyDescent="0.2">
      <c r="A234">
        <v>0.05</v>
      </c>
      <c r="B234" t="s">
        <v>394</v>
      </c>
      <c r="C234">
        <v>20386</v>
      </c>
      <c r="D234" t="s">
        <v>369</v>
      </c>
      <c r="E234" t="s">
        <v>393</v>
      </c>
      <c r="F234">
        <v>89</v>
      </c>
      <c r="G234" s="65">
        <v>47750</v>
      </c>
      <c r="H234" s="65">
        <v>9236</v>
      </c>
      <c r="I234" s="65">
        <v>4340</v>
      </c>
      <c r="J234" s="65">
        <f t="shared" si="15"/>
        <v>536.51685393258424</v>
      </c>
      <c r="K234" s="65">
        <f t="shared" si="16"/>
        <v>103.7752808988764</v>
      </c>
      <c r="L234" s="65">
        <f t="shared" si="17"/>
        <v>48.764044943820224</v>
      </c>
      <c r="M234" s="68">
        <f t="shared" si="18"/>
        <v>0.28449137502166999</v>
      </c>
      <c r="N234" s="68">
        <f t="shared" si="19"/>
        <v>-1.0527868353906107</v>
      </c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</row>
    <row r="235" spans="1:38" s="3" customFormat="1" x14ac:dyDescent="0.2">
      <c r="A235">
        <v>0.05</v>
      </c>
      <c r="B235" t="s">
        <v>394</v>
      </c>
      <c r="C235">
        <v>20389</v>
      </c>
      <c r="D235" t="s">
        <v>369</v>
      </c>
      <c r="E235" t="s">
        <v>393</v>
      </c>
      <c r="F235">
        <v>89</v>
      </c>
      <c r="G235" s="65">
        <v>78990</v>
      </c>
      <c r="H235" s="65">
        <v>8862</v>
      </c>
      <c r="I235" s="65">
        <v>7180</v>
      </c>
      <c r="J235" s="65">
        <f t="shared" si="15"/>
        <v>887.52808988764048</v>
      </c>
      <c r="K235" s="65">
        <f t="shared" si="16"/>
        <v>99.573033707865164</v>
      </c>
      <c r="L235" s="65">
        <f t="shared" si="17"/>
        <v>80.674157303370791</v>
      </c>
      <c r="M235" s="68">
        <f t="shared" si="18"/>
        <v>0.47065623793907618</v>
      </c>
      <c r="N235" s="68">
        <f t="shared" si="19"/>
        <v>-0.77870354636221784</v>
      </c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</row>
    <row r="236" spans="1:38" s="3" customFormat="1" x14ac:dyDescent="0.2">
      <c r="A236">
        <v>0.05</v>
      </c>
      <c r="B236" t="s">
        <v>394</v>
      </c>
      <c r="C236">
        <v>20391</v>
      </c>
      <c r="D236" t="s">
        <v>369</v>
      </c>
      <c r="E236" t="s">
        <v>393</v>
      </c>
      <c r="F236">
        <v>89</v>
      </c>
      <c r="G236" s="65">
        <v>46862</v>
      </c>
      <c r="H236" s="65">
        <v>4466</v>
      </c>
      <c r="I236" s="65">
        <v>4260</v>
      </c>
      <c r="J236" s="65">
        <f t="shared" si="15"/>
        <v>526.5393258426966</v>
      </c>
      <c r="K236" s="65">
        <f t="shared" si="16"/>
        <v>50.179775280898873</v>
      </c>
      <c r="L236" s="65">
        <f t="shared" si="17"/>
        <v>47.865168539325843</v>
      </c>
      <c r="M236" s="68">
        <f t="shared" si="18"/>
        <v>0.27924729437610923</v>
      </c>
      <c r="N236" s="68">
        <f t="shared" si="19"/>
        <v>-1.0605074914195793</v>
      </c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</row>
    <row r="237" spans="1:38" s="3" customFormat="1" x14ac:dyDescent="0.2">
      <c r="A237">
        <v>0.05</v>
      </c>
      <c r="B237" t="s">
        <v>368</v>
      </c>
      <c r="C237">
        <v>20393</v>
      </c>
      <c r="D237" t="s">
        <v>369</v>
      </c>
      <c r="E237" t="s">
        <v>392</v>
      </c>
      <c r="F237">
        <v>64</v>
      </c>
      <c r="G237" s="65">
        <v>102422</v>
      </c>
      <c r="H237" s="65">
        <v>9238</v>
      </c>
      <c r="I237" s="65">
        <v>6136</v>
      </c>
      <c r="J237" s="65">
        <f t="shared" si="15"/>
        <v>1600.34375</v>
      </c>
      <c r="K237" s="65">
        <f t="shared" si="16"/>
        <v>144.34375</v>
      </c>
      <c r="L237" s="65">
        <f t="shared" si="17"/>
        <v>95.875</v>
      </c>
      <c r="M237" s="68">
        <f t="shared" si="18"/>
        <v>0.55933855798111343</v>
      </c>
      <c r="N237" s="68">
        <f t="shared" si="19"/>
        <v>-0.64814001479732808</v>
      </c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</row>
    <row r="238" spans="1:38" s="3" customFormat="1" x14ac:dyDescent="0.2">
      <c r="A238">
        <v>0.05</v>
      </c>
      <c r="B238" t="s">
        <v>368</v>
      </c>
      <c r="C238">
        <v>20393</v>
      </c>
      <c r="D238" t="s">
        <v>369</v>
      </c>
      <c r="E238" t="s">
        <v>392</v>
      </c>
      <c r="F238">
        <v>25</v>
      </c>
      <c r="G238" s="65">
        <v>44224</v>
      </c>
      <c r="H238" s="65">
        <v>5074</v>
      </c>
      <c r="I238" s="65">
        <v>2650</v>
      </c>
      <c r="J238" s="65">
        <f t="shared" si="15"/>
        <v>1768.96</v>
      </c>
      <c r="K238" s="65">
        <f t="shared" si="16"/>
        <v>202.96</v>
      </c>
      <c r="L238" s="65">
        <f t="shared" si="17"/>
        <v>106</v>
      </c>
      <c r="M238" s="68">
        <f t="shared" si="18"/>
        <v>0.61840821012774994</v>
      </c>
      <c r="N238" s="68">
        <f t="shared" si="19"/>
        <v>-0.56117406274602155</v>
      </c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</row>
    <row r="239" spans="1:38" s="3" customFormat="1" x14ac:dyDescent="0.2">
      <c r="A239">
        <v>0.05</v>
      </c>
      <c r="B239" t="s">
        <v>368</v>
      </c>
      <c r="C239">
        <v>20394</v>
      </c>
      <c r="D239" t="s">
        <v>369</v>
      </c>
      <c r="E239" t="s">
        <v>392</v>
      </c>
      <c r="F239">
        <v>64</v>
      </c>
      <c r="G239" s="65">
        <v>117886</v>
      </c>
      <c r="H239" s="65">
        <v>8632</v>
      </c>
      <c r="I239" s="65">
        <v>7062</v>
      </c>
      <c r="J239" s="65">
        <f t="shared" si="15"/>
        <v>1841.96875</v>
      </c>
      <c r="K239" s="65">
        <f t="shared" si="16"/>
        <v>134.875</v>
      </c>
      <c r="L239" s="65">
        <f t="shared" si="17"/>
        <v>110.34375</v>
      </c>
      <c r="M239" s="68">
        <f t="shared" si="18"/>
        <v>0.6437498201536217</v>
      </c>
      <c r="N239" s="68">
        <f t="shared" si="19"/>
        <v>-0.52386459566228205</v>
      </c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</row>
    <row r="240" spans="1:38" s="3" customFormat="1" x14ac:dyDescent="0.2">
      <c r="A240">
        <v>0.05</v>
      </c>
      <c r="B240" t="s">
        <v>368</v>
      </c>
      <c r="C240">
        <v>20394</v>
      </c>
      <c r="D240" t="s">
        <v>369</v>
      </c>
      <c r="E240" t="s">
        <v>392</v>
      </c>
      <c r="F240">
        <v>25</v>
      </c>
      <c r="G240" s="65">
        <v>67576</v>
      </c>
      <c r="H240" s="65">
        <v>3766</v>
      </c>
      <c r="I240" s="65">
        <v>4048</v>
      </c>
      <c r="J240" s="65">
        <f t="shared" si="15"/>
        <v>2703.04</v>
      </c>
      <c r="K240" s="65">
        <f t="shared" si="16"/>
        <v>150.63999999999999</v>
      </c>
      <c r="L240" s="65">
        <f t="shared" si="17"/>
        <v>161.91999999999999</v>
      </c>
      <c r="M240" s="68">
        <f t="shared" si="18"/>
        <v>0.94464771116872881</v>
      </c>
      <c r="N240" s="68">
        <f t="shared" si="19"/>
        <v>-8.0864330527842934E-2</v>
      </c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</row>
    <row r="241" spans="1:38" s="3" customFormat="1" x14ac:dyDescent="0.2">
      <c r="A241">
        <v>0.05</v>
      </c>
      <c r="B241" t="s">
        <v>368</v>
      </c>
      <c r="C241">
        <v>20395</v>
      </c>
      <c r="D241" t="s">
        <v>369</v>
      </c>
      <c r="E241" t="s">
        <v>392</v>
      </c>
      <c r="F241">
        <v>64</v>
      </c>
      <c r="G241" s="65">
        <v>225522</v>
      </c>
      <c r="H241" s="65">
        <v>11664</v>
      </c>
      <c r="I241" s="65">
        <v>13508</v>
      </c>
      <c r="J241" s="65">
        <f t="shared" si="15"/>
        <v>3523.78125</v>
      </c>
      <c r="K241" s="65">
        <f t="shared" si="16"/>
        <v>182.25</v>
      </c>
      <c r="L241" s="65">
        <f t="shared" si="17"/>
        <v>211.0625</v>
      </c>
      <c r="M241" s="68">
        <f t="shared" si="18"/>
        <v>1.2313470080197002</v>
      </c>
      <c r="N241" s="68">
        <f t="shared" si="19"/>
        <v>0.34123189650241198</v>
      </c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</row>
    <row r="242" spans="1:38" s="3" customFormat="1" x14ac:dyDescent="0.2">
      <c r="A242">
        <v>0.05</v>
      </c>
      <c r="B242" t="s">
        <v>368</v>
      </c>
      <c r="C242">
        <v>20395</v>
      </c>
      <c r="D242" t="s">
        <v>369</v>
      </c>
      <c r="E242" t="s">
        <v>392</v>
      </c>
      <c r="F242">
        <v>25</v>
      </c>
      <c r="G242" s="65">
        <v>80868</v>
      </c>
      <c r="H242" s="65">
        <v>10434</v>
      </c>
      <c r="I242" s="65">
        <v>4844</v>
      </c>
      <c r="J242" s="65">
        <f t="shared" si="15"/>
        <v>3234.72</v>
      </c>
      <c r="K242" s="65">
        <f t="shared" si="16"/>
        <v>417.36</v>
      </c>
      <c r="L242" s="65">
        <f t="shared" si="17"/>
        <v>193.76</v>
      </c>
      <c r="M242" s="68">
        <f t="shared" si="18"/>
        <v>1.1304035357957813</v>
      </c>
      <c r="N242" s="68">
        <f t="shared" si="19"/>
        <v>0.19261674733029033</v>
      </c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</row>
    <row r="243" spans="1:38" s="3" customFormat="1" x14ac:dyDescent="0.2">
      <c r="A243">
        <v>0.05</v>
      </c>
      <c r="B243" t="s">
        <v>368</v>
      </c>
      <c r="C243">
        <v>20396</v>
      </c>
      <c r="D243" t="s">
        <v>369</v>
      </c>
      <c r="E243" t="s">
        <v>392</v>
      </c>
      <c r="F243">
        <v>64</v>
      </c>
      <c r="G243" s="65">
        <v>230714</v>
      </c>
      <c r="H243" s="65">
        <v>17726</v>
      </c>
      <c r="I243" s="65">
        <v>13820</v>
      </c>
      <c r="J243" s="65">
        <f t="shared" si="15"/>
        <v>3604.90625</v>
      </c>
      <c r="K243" s="65">
        <f t="shared" si="16"/>
        <v>276.96875</v>
      </c>
      <c r="L243" s="65">
        <f t="shared" si="17"/>
        <v>215.9375</v>
      </c>
      <c r="M243" s="68">
        <f t="shared" si="18"/>
        <v>1.2597879516458586</v>
      </c>
      <c r="N243" s="68">
        <f t="shared" si="19"/>
        <v>0.3831043919345225</v>
      </c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</row>
    <row r="244" spans="1:38" s="3" customFormat="1" x14ac:dyDescent="0.2">
      <c r="A244">
        <v>0.05</v>
      </c>
      <c r="B244" t="s">
        <v>368</v>
      </c>
      <c r="C244">
        <v>20396</v>
      </c>
      <c r="D244" t="s">
        <v>369</v>
      </c>
      <c r="E244" t="s">
        <v>392</v>
      </c>
      <c r="F244">
        <v>25</v>
      </c>
      <c r="G244" s="65">
        <v>54002</v>
      </c>
      <c r="H244" s="65">
        <v>9964</v>
      </c>
      <c r="I244" s="65">
        <v>3234</v>
      </c>
      <c r="J244" s="65">
        <f t="shared" si="15"/>
        <v>2160.08</v>
      </c>
      <c r="K244" s="65">
        <f t="shared" si="16"/>
        <v>398.56</v>
      </c>
      <c r="L244" s="65">
        <f t="shared" si="17"/>
        <v>129.36000000000001</v>
      </c>
      <c r="M244" s="68">
        <f t="shared" si="18"/>
        <v>0.75469137794458241</v>
      </c>
      <c r="N244" s="68">
        <f t="shared" si="19"/>
        <v>-0.36052965386517999</v>
      </c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</row>
    <row r="245" spans="1:38" s="3" customFormat="1" x14ac:dyDescent="0.2">
      <c r="A245">
        <v>0.05</v>
      </c>
      <c r="B245" t="s">
        <v>368</v>
      </c>
      <c r="C245">
        <v>20397</v>
      </c>
      <c r="D245" t="s">
        <v>369</v>
      </c>
      <c r="E245" t="s">
        <v>392</v>
      </c>
      <c r="F245">
        <v>64</v>
      </c>
      <c r="G245" s="65">
        <v>144470</v>
      </c>
      <c r="H245" s="65">
        <v>3662</v>
      </c>
      <c r="I245" s="65">
        <v>8654</v>
      </c>
      <c r="J245" s="65">
        <f t="shared" si="15"/>
        <v>2257.34375</v>
      </c>
      <c r="K245" s="65">
        <f t="shared" si="16"/>
        <v>57.21875</v>
      </c>
      <c r="L245" s="65">
        <f t="shared" si="17"/>
        <v>135.21875</v>
      </c>
      <c r="M245" s="68">
        <f t="shared" si="18"/>
        <v>0.7888715581435064</v>
      </c>
      <c r="N245" s="68">
        <f t="shared" si="19"/>
        <v>-0.31020750358561544</v>
      </c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</row>
    <row r="246" spans="1:38" s="3" customFormat="1" x14ac:dyDescent="0.2">
      <c r="A246">
        <v>0.05</v>
      </c>
      <c r="B246" t="s">
        <v>368</v>
      </c>
      <c r="C246">
        <v>20397</v>
      </c>
      <c r="D246" t="s">
        <v>369</v>
      </c>
      <c r="E246" t="s">
        <v>392</v>
      </c>
      <c r="F246">
        <v>25</v>
      </c>
      <c r="G246" s="65">
        <v>63402</v>
      </c>
      <c r="H246" s="65">
        <v>6782</v>
      </c>
      <c r="I246" s="65">
        <v>3798</v>
      </c>
      <c r="J246" s="65">
        <f t="shared" si="15"/>
        <v>2536.08</v>
      </c>
      <c r="K246" s="65">
        <f t="shared" si="16"/>
        <v>271.27999999999997</v>
      </c>
      <c r="L246" s="65">
        <f t="shared" si="17"/>
        <v>151.91999999999999</v>
      </c>
      <c r="M246" s="68">
        <f t="shared" si="18"/>
        <v>0.88630731398686569</v>
      </c>
      <c r="N246" s="68">
        <f t="shared" si="19"/>
        <v>-0.16675662885012096</v>
      </c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</row>
    <row r="247" spans="1:38" s="3" customFormat="1" x14ac:dyDescent="0.2">
      <c r="A247">
        <v>0.05</v>
      </c>
      <c r="B247" t="s">
        <v>368</v>
      </c>
      <c r="C247">
        <v>20398</v>
      </c>
      <c r="D247" t="s">
        <v>369</v>
      </c>
      <c r="E247" t="s">
        <v>392</v>
      </c>
      <c r="F247">
        <v>64</v>
      </c>
      <c r="G247" s="65">
        <v>180828</v>
      </c>
      <c r="H247" s="65">
        <v>7898</v>
      </c>
      <c r="I247" s="65">
        <v>10832</v>
      </c>
      <c r="J247" s="65">
        <f t="shared" si="15"/>
        <v>2825.4375</v>
      </c>
      <c r="K247" s="65">
        <f t="shared" si="16"/>
        <v>123.40625</v>
      </c>
      <c r="L247" s="65">
        <f t="shared" si="17"/>
        <v>169.25</v>
      </c>
      <c r="M247" s="68">
        <f t="shared" si="18"/>
        <v>0.98741122230303469</v>
      </c>
      <c r="N247" s="68">
        <f t="shared" si="19"/>
        <v>-1.7905275857613031E-2</v>
      </c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</row>
    <row r="248" spans="1:38" s="3" customFormat="1" x14ac:dyDescent="0.2">
      <c r="A248">
        <v>0.05</v>
      </c>
      <c r="B248" t="s">
        <v>368</v>
      </c>
      <c r="C248">
        <v>20398</v>
      </c>
      <c r="D248" t="s">
        <v>369</v>
      </c>
      <c r="E248" t="s">
        <v>392</v>
      </c>
      <c r="F248">
        <v>25</v>
      </c>
      <c r="G248" s="65">
        <v>91596</v>
      </c>
      <c r="H248" s="65">
        <v>258</v>
      </c>
      <c r="I248" s="65">
        <v>5486</v>
      </c>
      <c r="J248" s="65">
        <f t="shared" si="15"/>
        <v>3663.84</v>
      </c>
      <c r="K248" s="65">
        <f t="shared" si="16"/>
        <v>10.32</v>
      </c>
      <c r="L248" s="65">
        <f t="shared" si="17"/>
        <v>219.44</v>
      </c>
      <c r="M248" s="68">
        <f t="shared" si="18"/>
        <v>1.2802216757588061</v>
      </c>
      <c r="N248" s="68">
        <f t="shared" si="19"/>
        <v>0.4131881694219004</v>
      </c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</row>
    <row r="249" spans="1:38" s="3" customFormat="1" x14ac:dyDescent="0.2">
      <c r="A249">
        <v>0.05</v>
      </c>
      <c r="B249" t="s">
        <v>368</v>
      </c>
      <c r="C249">
        <v>20399</v>
      </c>
      <c r="D249" t="s">
        <v>369</v>
      </c>
      <c r="E249" t="s">
        <v>392</v>
      </c>
      <c r="F249">
        <v>64</v>
      </c>
      <c r="G249" s="65">
        <v>179198</v>
      </c>
      <c r="H249" s="65">
        <v>-5512</v>
      </c>
      <c r="I249" s="65">
        <v>10734</v>
      </c>
      <c r="J249" s="65">
        <f t="shared" si="15"/>
        <v>2799.96875</v>
      </c>
      <c r="K249" s="65">
        <f t="shared" si="16"/>
        <v>-86.125</v>
      </c>
      <c r="L249" s="65">
        <f t="shared" si="17"/>
        <v>167.71875</v>
      </c>
      <c r="M249" s="68">
        <f t="shared" si="18"/>
        <v>0.9784778489845618</v>
      </c>
      <c r="N249" s="68">
        <f t="shared" si="19"/>
        <v>-3.1057534038211855E-2</v>
      </c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</row>
    <row r="250" spans="1:38" s="3" customFormat="1" x14ac:dyDescent="0.2">
      <c r="A250">
        <v>0.05</v>
      </c>
      <c r="B250" t="s">
        <v>368</v>
      </c>
      <c r="C250">
        <v>20399</v>
      </c>
      <c r="D250" t="s">
        <v>369</v>
      </c>
      <c r="E250" t="s">
        <v>392</v>
      </c>
      <c r="F250">
        <v>25</v>
      </c>
      <c r="G250" s="65">
        <v>47556</v>
      </c>
      <c r="H250" s="65">
        <v>4900</v>
      </c>
      <c r="I250" s="65">
        <v>2848</v>
      </c>
      <c r="J250" s="65">
        <f t="shared" si="15"/>
        <v>1902.24</v>
      </c>
      <c r="K250" s="65">
        <f t="shared" si="16"/>
        <v>196</v>
      </c>
      <c r="L250" s="65">
        <f t="shared" si="17"/>
        <v>113.92</v>
      </c>
      <c r="M250" s="68">
        <f t="shared" si="18"/>
        <v>0.66461380469578557</v>
      </c>
      <c r="N250" s="68">
        <f t="shared" si="19"/>
        <v>-0.49314736247477736</v>
      </c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</row>
    <row r="251" spans="1:38" s="3" customFormat="1" x14ac:dyDescent="0.2">
      <c r="A251">
        <v>0.05</v>
      </c>
      <c r="B251" t="s">
        <v>368</v>
      </c>
      <c r="C251">
        <v>20400</v>
      </c>
      <c r="D251" t="s">
        <v>369</v>
      </c>
      <c r="E251" t="s">
        <v>392</v>
      </c>
      <c r="F251">
        <v>64</v>
      </c>
      <c r="G251" s="65">
        <v>118560</v>
      </c>
      <c r="H251" s="65">
        <v>11090</v>
      </c>
      <c r="I251" s="65">
        <v>7102</v>
      </c>
      <c r="J251" s="65">
        <f t="shared" si="15"/>
        <v>1852.5</v>
      </c>
      <c r="K251" s="65">
        <f t="shared" si="16"/>
        <v>173.28125</v>
      </c>
      <c r="L251" s="65">
        <f t="shared" si="17"/>
        <v>110.96875</v>
      </c>
      <c r="M251" s="68">
        <f t="shared" si="18"/>
        <v>0.64739609497748818</v>
      </c>
      <c r="N251" s="68">
        <f t="shared" si="19"/>
        <v>-0.51849632701713966</v>
      </c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</row>
    <row r="252" spans="1:38" s="3" customFormat="1" x14ac:dyDescent="0.2">
      <c r="A252">
        <v>0.05</v>
      </c>
      <c r="B252" t="s">
        <v>368</v>
      </c>
      <c r="C252">
        <v>20400</v>
      </c>
      <c r="D252" t="s">
        <v>369</v>
      </c>
      <c r="E252" t="s">
        <v>392</v>
      </c>
      <c r="F252">
        <v>25</v>
      </c>
      <c r="G252" s="65">
        <v>63674</v>
      </c>
      <c r="H252" s="65">
        <v>6792</v>
      </c>
      <c r="I252" s="65">
        <v>3814</v>
      </c>
      <c r="J252" s="65">
        <f t="shared" si="15"/>
        <v>2546.96</v>
      </c>
      <c r="K252" s="65">
        <f t="shared" si="16"/>
        <v>271.68</v>
      </c>
      <c r="L252" s="65">
        <f t="shared" si="17"/>
        <v>152.56</v>
      </c>
      <c r="M252" s="68">
        <f t="shared" si="18"/>
        <v>0.890041099406505</v>
      </c>
      <c r="N252" s="68">
        <f t="shared" si="19"/>
        <v>-0.16125952175749503</v>
      </c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</row>
    <row r="253" spans="1:38" s="3" customFormat="1" x14ac:dyDescent="0.2">
      <c r="A253">
        <v>0.05</v>
      </c>
      <c r="B253" t="s">
        <v>368</v>
      </c>
      <c r="C253">
        <v>20401</v>
      </c>
      <c r="D253" t="s">
        <v>369</v>
      </c>
      <c r="E253" t="s">
        <v>392</v>
      </c>
      <c r="F253">
        <v>89</v>
      </c>
      <c r="G253" s="65">
        <v>421528</v>
      </c>
      <c r="H253" s="65">
        <v>27228</v>
      </c>
      <c r="I253" s="65">
        <v>25250</v>
      </c>
      <c r="J253" s="65">
        <f t="shared" si="15"/>
        <v>4736.2696629213488</v>
      </c>
      <c r="K253" s="65">
        <f t="shared" si="16"/>
        <v>305.93258426966293</v>
      </c>
      <c r="L253" s="65">
        <f t="shared" si="17"/>
        <v>283.70786516853934</v>
      </c>
      <c r="M253" s="68">
        <f t="shared" si="18"/>
        <v>1.6551629537551078</v>
      </c>
      <c r="N253" s="68">
        <f t="shared" si="19"/>
        <v>0.96519963418111265</v>
      </c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</row>
    <row r="254" spans="1:38" s="3" customFormat="1" x14ac:dyDescent="0.2">
      <c r="A254">
        <v>0.05</v>
      </c>
      <c r="B254" t="s">
        <v>368</v>
      </c>
      <c r="C254">
        <v>20402</v>
      </c>
      <c r="D254" t="s">
        <v>369</v>
      </c>
      <c r="E254" t="s">
        <v>392</v>
      </c>
      <c r="F254">
        <v>89</v>
      </c>
      <c r="G254" s="65">
        <v>466346</v>
      </c>
      <c r="H254" s="65">
        <v>35316</v>
      </c>
      <c r="I254" s="65">
        <v>27934</v>
      </c>
      <c r="J254" s="65">
        <f t="shared" si="15"/>
        <v>5239.8426966292136</v>
      </c>
      <c r="K254" s="65">
        <f t="shared" si="16"/>
        <v>396.80898876404495</v>
      </c>
      <c r="L254" s="65">
        <f t="shared" si="17"/>
        <v>313.86516853932585</v>
      </c>
      <c r="M254" s="68">
        <f t="shared" si="18"/>
        <v>1.8311018594136703</v>
      </c>
      <c r="N254" s="68">
        <f t="shared" si="19"/>
        <v>1.2242276439530162</v>
      </c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</row>
    <row r="255" spans="1:38" s="3" customFormat="1" x14ac:dyDescent="0.2">
      <c r="A255">
        <v>0.05</v>
      </c>
      <c r="B255" t="s">
        <v>368</v>
      </c>
      <c r="C255">
        <v>20403</v>
      </c>
      <c r="D255" t="s">
        <v>369</v>
      </c>
      <c r="E255" t="s">
        <v>392</v>
      </c>
      <c r="F255">
        <v>89</v>
      </c>
      <c r="G255" s="65">
        <v>352232</v>
      </c>
      <c r="H255" s="65">
        <v>10810</v>
      </c>
      <c r="I255" s="65">
        <v>21098</v>
      </c>
      <c r="J255" s="65">
        <f t="shared" si="15"/>
        <v>3957.6629213483147</v>
      </c>
      <c r="K255" s="65">
        <f t="shared" si="16"/>
        <v>121.46067415730337</v>
      </c>
      <c r="L255" s="65">
        <f t="shared" si="17"/>
        <v>237.0561797752809</v>
      </c>
      <c r="M255" s="68">
        <f t="shared" si="18"/>
        <v>1.3829951682505053</v>
      </c>
      <c r="N255" s="68">
        <f t="shared" si="19"/>
        <v>0.56449758627763114</v>
      </c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</row>
    <row r="256" spans="1:38" s="3" customFormat="1" x14ac:dyDescent="0.2">
      <c r="A256">
        <v>0.05</v>
      </c>
      <c r="B256" t="s">
        <v>368</v>
      </c>
      <c r="C256">
        <v>20404</v>
      </c>
      <c r="D256" t="s">
        <v>369</v>
      </c>
      <c r="E256" t="s">
        <v>392</v>
      </c>
      <c r="F256">
        <v>89</v>
      </c>
      <c r="G256" s="65">
        <v>259392</v>
      </c>
      <c r="H256" s="65">
        <v>18118</v>
      </c>
      <c r="I256" s="65">
        <v>15538</v>
      </c>
      <c r="J256" s="65">
        <f t="shared" si="15"/>
        <v>2914.5168539325841</v>
      </c>
      <c r="K256" s="65">
        <f t="shared" si="16"/>
        <v>203.57303370786516</v>
      </c>
      <c r="L256" s="65">
        <f t="shared" si="17"/>
        <v>174.58426966292134</v>
      </c>
      <c r="M256" s="68">
        <f t="shared" si="18"/>
        <v>1.0185315633840342</v>
      </c>
      <c r="N256" s="68">
        <f t="shared" si="19"/>
        <v>2.7911992264298718E-2</v>
      </c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</row>
    <row r="257" spans="1:38" s="3" customFormat="1" x14ac:dyDescent="0.2">
      <c r="A257">
        <v>0.05</v>
      </c>
      <c r="B257" t="s">
        <v>368</v>
      </c>
      <c r="C257">
        <v>20414</v>
      </c>
      <c r="D257" t="s">
        <v>369</v>
      </c>
      <c r="E257" t="s">
        <v>501</v>
      </c>
      <c r="F257">
        <v>89</v>
      </c>
      <c r="G257" s="65">
        <v>337690</v>
      </c>
      <c r="H257" s="65">
        <v>15672</v>
      </c>
      <c r="I257" s="65">
        <v>17358</v>
      </c>
      <c r="J257" s="65">
        <f t="shared" si="15"/>
        <v>3794.2696629213483</v>
      </c>
      <c r="K257" s="65">
        <f t="shared" si="16"/>
        <v>176.08988764044943</v>
      </c>
      <c r="L257" s="65">
        <f t="shared" si="17"/>
        <v>195.03370786516854</v>
      </c>
      <c r="M257" s="68">
        <f t="shared" si="18"/>
        <v>1.137834398070541</v>
      </c>
      <c r="N257" s="68">
        <f t="shared" si="19"/>
        <v>0.20355691692333922</v>
      </c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</row>
    <row r="258" spans="1:38" s="3" customFormat="1" x14ac:dyDescent="0.2">
      <c r="A258">
        <v>0.05</v>
      </c>
      <c r="B258" t="s">
        <v>368</v>
      </c>
      <c r="C258">
        <v>20415</v>
      </c>
      <c r="D258" t="s">
        <v>369</v>
      </c>
      <c r="E258" t="s">
        <v>501</v>
      </c>
      <c r="F258">
        <v>89</v>
      </c>
      <c r="G258" s="65">
        <v>425294</v>
      </c>
      <c r="H258" s="65">
        <v>17448</v>
      </c>
      <c r="I258" s="65">
        <v>21860</v>
      </c>
      <c r="J258" s="65">
        <f t="shared" si="15"/>
        <v>4778.5842696629215</v>
      </c>
      <c r="K258" s="65">
        <f t="shared" si="16"/>
        <v>196.04494382022472</v>
      </c>
      <c r="L258" s="65">
        <f t="shared" si="17"/>
        <v>245.61797752808988</v>
      </c>
      <c r="M258" s="68">
        <f t="shared" si="18"/>
        <v>1.4329450363994714</v>
      </c>
      <c r="N258" s="68">
        <f t="shared" si="19"/>
        <v>0.63803683495355901</v>
      </c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</row>
    <row r="259" spans="1:38" s="3" customFormat="1" x14ac:dyDescent="0.2">
      <c r="A259">
        <v>0.05</v>
      </c>
      <c r="B259" t="s">
        <v>368</v>
      </c>
      <c r="C259">
        <v>20424</v>
      </c>
      <c r="D259" t="s">
        <v>369</v>
      </c>
      <c r="E259" t="s">
        <v>386</v>
      </c>
      <c r="F259">
        <v>89</v>
      </c>
      <c r="G259" s="65">
        <v>163058</v>
      </c>
      <c r="H259" s="65">
        <v>10614</v>
      </c>
      <c r="I259" s="65">
        <v>7598</v>
      </c>
      <c r="J259" s="65">
        <f t="shared" si="15"/>
        <v>1832.1123595505619</v>
      </c>
      <c r="K259" s="65">
        <f t="shared" si="16"/>
        <v>119.25842696629213</v>
      </c>
      <c r="L259" s="65">
        <f t="shared" si="17"/>
        <v>85.370786516853926</v>
      </c>
      <c r="M259" s="68">
        <f t="shared" si="18"/>
        <v>0.49805655931213094</v>
      </c>
      <c r="N259" s="68">
        <f t="shared" si="19"/>
        <v>-0.7383631186108558</v>
      </c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</row>
    <row r="260" spans="1:38" s="3" customFormat="1" x14ac:dyDescent="0.2">
      <c r="A260">
        <v>0.05</v>
      </c>
      <c r="B260" t="s">
        <v>368</v>
      </c>
      <c r="C260">
        <v>20425</v>
      </c>
      <c r="D260" t="s">
        <v>369</v>
      </c>
      <c r="E260" t="s">
        <v>386</v>
      </c>
      <c r="F260">
        <v>89</v>
      </c>
      <c r="G260" s="65">
        <v>74210</v>
      </c>
      <c r="H260" s="65">
        <v>3934</v>
      </c>
      <c r="I260" s="65">
        <v>3458</v>
      </c>
      <c r="J260" s="65">
        <f t="shared" si="15"/>
        <v>833.82022471910113</v>
      </c>
      <c r="K260" s="65">
        <f t="shared" si="16"/>
        <v>44.202247191011239</v>
      </c>
      <c r="L260" s="65">
        <f t="shared" si="17"/>
        <v>38.853932584269664</v>
      </c>
      <c r="M260" s="68">
        <f t="shared" si="18"/>
        <v>0.22667538590436287</v>
      </c>
      <c r="N260" s="68">
        <f t="shared" si="19"/>
        <v>-1.1379070681099916</v>
      </c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</row>
    <row r="261" spans="1:38" s="3" customFormat="1" x14ac:dyDescent="0.2">
      <c r="A261">
        <v>0.05</v>
      </c>
      <c r="B261" t="s">
        <v>368</v>
      </c>
      <c r="C261">
        <v>20426</v>
      </c>
      <c r="D261" t="s">
        <v>369</v>
      </c>
      <c r="E261" t="s">
        <v>386</v>
      </c>
      <c r="F261">
        <v>89</v>
      </c>
      <c r="G261" s="65">
        <v>58858</v>
      </c>
      <c r="H261" s="65">
        <v>5572</v>
      </c>
      <c r="I261" s="65">
        <v>2742</v>
      </c>
      <c r="J261" s="65">
        <f t="shared" si="15"/>
        <v>661.32584269662925</v>
      </c>
      <c r="K261" s="65">
        <f t="shared" si="16"/>
        <v>62.606741573033709</v>
      </c>
      <c r="L261" s="65">
        <f t="shared" si="17"/>
        <v>30.808988764044944</v>
      </c>
      <c r="M261" s="68">
        <f t="shared" si="18"/>
        <v>0.17974086412659426</v>
      </c>
      <c r="N261" s="68">
        <f t="shared" si="19"/>
        <v>-1.2070069395692626</v>
      </c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</row>
    <row r="262" spans="1:38" s="3" customFormat="1" x14ac:dyDescent="0.2">
      <c r="A262">
        <v>0.05</v>
      </c>
      <c r="B262" t="s">
        <v>368</v>
      </c>
      <c r="C262">
        <v>20427</v>
      </c>
      <c r="D262" t="s">
        <v>369</v>
      </c>
      <c r="E262" t="s">
        <v>386</v>
      </c>
      <c r="F262">
        <v>89</v>
      </c>
      <c r="G262" s="65">
        <v>151180</v>
      </c>
      <c r="H262" s="65">
        <v>8742</v>
      </c>
      <c r="I262" s="65">
        <v>7044</v>
      </c>
      <c r="J262" s="65">
        <f t="shared" si="15"/>
        <v>1698.6516853932585</v>
      </c>
      <c r="K262" s="65">
        <f t="shared" si="16"/>
        <v>98.224719101123597</v>
      </c>
      <c r="L262" s="65">
        <f t="shared" si="17"/>
        <v>79.146067415730343</v>
      </c>
      <c r="M262" s="68">
        <f t="shared" si="18"/>
        <v>0.46174130084162296</v>
      </c>
      <c r="N262" s="68">
        <f t="shared" si="19"/>
        <v>-0.7918286616114647</v>
      </c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</row>
    <row r="263" spans="1:38" s="3" customFormat="1" x14ac:dyDescent="0.2">
      <c r="A263">
        <v>0.05</v>
      </c>
      <c r="B263" t="s">
        <v>368</v>
      </c>
      <c r="C263">
        <v>20428</v>
      </c>
      <c r="D263" t="s">
        <v>369</v>
      </c>
      <c r="E263" t="s">
        <v>386</v>
      </c>
      <c r="F263">
        <v>89</v>
      </c>
      <c r="G263" s="65">
        <v>88566</v>
      </c>
      <c r="H263" s="65">
        <v>5204</v>
      </c>
      <c r="I263" s="65">
        <v>4128</v>
      </c>
      <c r="J263" s="65">
        <f t="shared" si="15"/>
        <v>995.12359550561803</v>
      </c>
      <c r="K263" s="65">
        <f t="shared" si="16"/>
        <v>58.471910112359552</v>
      </c>
      <c r="L263" s="65">
        <f t="shared" si="17"/>
        <v>46.382022471910112</v>
      </c>
      <c r="M263" s="68">
        <f t="shared" si="18"/>
        <v>0.27059456131093401</v>
      </c>
      <c r="N263" s="68">
        <f t="shared" si="19"/>
        <v>-1.073246573867378</v>
      </c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</row>
    <row r="264" spans="1:38" s="3" customFormat="1" x14ac:dyDescent="0.2">
      <c r="A264">
        <v>0.05</v>
      </c>
      <c r="B264" t="s">
        <v>368</v>
      </c>
      <c r="C264">
        <v>20429</v>
      </c>
      <c r="D264" t="s">
        <v>369</v>
      </c>
      <c r="E264" t="s">
        <v>386</v>
      </c>
      <c r="F264">
        <v>89</v>
      </c>
      <c r="G264" s="65">
        <v>256288</v>
      </c>
      <c r="H264" s="65">
        <v>24518</v>
      </c>
      <c r="I264" s="65">
        <v>11942</v>
      </c>
      <c r="J264" s="65">
        <f t="shared" ref="J264:J327" si="20">G264/F264</f>
        <v>2879.6404494382023</v>
      </c>
      <c r="K264" s="65">
        <f t="shared" ref="K264:K327" si="21">H264/F264</f>
        <v>275.4831460674157</v>
      </c>
      <c r="L264" s="65">
        <f t="shared" ref="L264:L327" si="22">I264/F264</f>
        <v>134.17977528089887</v>
      </c>
      <c r="M264" s="68">
        <f t="shared" ref="M264:M327" si="23">L264/AVERAGE($L$7:$L$374)</f>
        <v>0.78281013836607893</v>
      </c>
      <c r="N264" s="68">
        <f t="shared" si="19"/>
        <v>-0.31913149623784942</v>
      </c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</row>
    <row r="265" spans="1:38" s="3" customFormat="1" x14ac:dyDescent="0.2">
      <c r="A265">
        <v>0.05</v>
      </c>
      <c r="B265" t="s">
        <v>368</v>
      </c>
      <c r="C265">
        <v>20459</v>
      </c>
      <c r="D265" t="s">
        <v>369</v>
      </c>
      <c r="E265" t="s">
        <v>498</v>
      </c>
      <c r="F265">
        <v>89</v>
      </c>
      <c r="G265" s="65">
        <v>344156</v>
      </c>
      <c r="H265" s="65">
        <v>16402</v>
      </c>
      <c r="I265" s="65">
        <v>8260</v>
      </c>
      <c r="J265" s="65">
        <f t="shared" si="20"/>
        <v>3866.9213483146068</v>
      </c>
      <c r="K265" s="65">
        <f t="shared" si="21"/>
        <v>184.29213483146069</v>
      </c>
      <c r="L265" s="65">
        <f t="shared" si="22"/>
        <v>92.80898876404494</v>
      </c>
      <c r="M265" s="68">
        <f t="shared" si="23"/>
        <v>0.54145132665414608</v>
      </c>
      <c r="N265" s="68">
        <f t="shared" ref="N265:N328" si="24">STANDARDIZE(L265,L$2,L$3)</f>
        <v>-0.67447468997113891</v>
      </c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</row>
    <row r="266" spans="1:38" s="3" customFormat="1" x14ac:dyDescent="0.2">
      <c r="A266">
        <v>0.05</v>
      </c>
      <c r="B266" t="s">
        <v>368</v>
      </c>
      <c r="C266">
        <v>20460</v>
      </c>
      <c r="D266" t="s">
        <v>369</v>
      </c>
      <c r="E266" t="s">
        <v>498</v>
      </c>
      <c r="F266">
        <v>89</v>
      </c>
      <c r="G266" s="65">
        <v>565552</v>
      </c>
      <c r="H266" s="65">
        <v>26154</v>
      </c>
      <c r="I266" s="65">
        <v>13574</v>
      </c>
      <c r="J266" s="65">
        <f t="shared" si="20"/>
        <v>6354.5168539325841</v>
      </c>
      <c r="K266" s="65">
        <f t="shared" si="21"/>
        <v>293.86516853932585</v>
      </c>
      <c r="L266" s="65">
        <f t="shared" si="22"/>
        <v>152.51685393258427</v>
      </c>
      <c r="M266" s="68">
        <f t="shared" si="23"/>
        <v>0.88978938353551806</v>
      </c>
      <c r="N266" s="68">
        <f t="shared" si="24"/>
        <v>-0.16163011324688556</v>
      </c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</row>
    <row r="267" spans="1:38" s="3" customFormat="1" x14ac:dyDescent="0.2">
      <c r="A267">
        <v>0.05</v>
      </c>
      <c r="B267" t="s">
        <v>368</v>
      </c>
      <c r="C267">
        <v>20461</v>
      </c>
      <c r="D267" t="s">
        <v>369</v>
      </c>
      <c r="E267" t="s">
        <v>498</v>
      </c>
      <c r="F267">
        <v>89</v>
      </c>
      <c r="G267" s="65">
        <v>715894</v>
      </c>
      <c r="H267" s="65">
        <v>23676</v>
      </c>
      <c r="I267" s="65">
        <v>17182</v>
      </c>
      <c r="J267" s="65">
        <f t="shared" si="20"/>
        <v>8043.7528089887637</v>
      </c>
      <c r="K267" s="65">
        <f t="shared" si="21"/>
        <v>266.02247191011236</v>
      </c>
      <c r="L267" s="65">
        <f t="shared" si="22"/>
        <v>193.0561797752809</v>
      </c>
      <c r="M267" s="68">
        <f t="shared" si="23"/>
        <v>1.1262974206503074</v>
      </c>
      <c r="N267" s="68">
        <f t="shared" si="24"/>
        <v>0.1865714736596078</v>
      </c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</row>
    <row r="268" spans="1:38" s="3" customFormat="1" x14ac:dyDescent="0.2">
      <c r="A268">
        <v>0.05</v>
      </c>
      <c r="B268" t="s">
        <v>368</v>
      </c>
      <c r="C268">
        <v>20462</v>
      </c>
      <c r="D268" t="s">
        <v>369</v>
      </c>
      <c r="E268" t="s">
        <v>498</v>
      </c>
      <c r="F268">
        <v>89</v>
      </c>
      <c r="G268" s="65">
        <v>351370</v>
      </c>
      <c r="H268" s="65">
        <v>7534</v>
      </c>
      <c r="I268" s="65">
        <v>8432</v>
      </c>
      <c r="J268" s="65">
        <f t="shared" si="20"/>
        <v>3947.9775280898875</v>
      </c>
      <c r="K268" s="65">
        <f t="shared" si="21"/>
        <v>84.651685393258433</v>
      </c>
      <c r="L268" s="65">
        <f t="shared" si="22"/>
        <v>94.741573033707866</v>
      </c>
      <c r="M268" s="68">
        <f t="shared" si="23"/>
        <v>0.55272610004210165</v>
      </c>
      <c r="N268" s="68">
        <f t="shared" si="24"/>
        <v>-0.65787527950885594</v>
      </c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</row>
    <row r="269" spans="1:38" s="3" customFormat="1" x14ac:dyDescent="0.2">
      <c r="A269">
        <v>0.05</v>
      </c>
      <c r="B269" t="s">
        <v>368</v>
      </c>
      <c r="C269">
        <v>20463</v>
      </c>
      <c r="D269" t="s">
        <v>369</v>
      </c>
      <c r="E269" t="s">
        <v>498</v>
      </c>
      <c r="F269">
        <v>89</v>
      </c>
      <c r="G269" s="65">
        <v>534764</v>
      </c>
      <c r="H269" s="65">
        <v>15068</v>
      </c>
      <c r="I269" s="65">
        <v>12834</v>
      </c>
      <c r="J269" s="65">
        <f t="shared" si="20"/>
        <v>6008.5842696629215</v>
      </c>
      <c r="K269" s="65">
        <f t="shared" si="21"/>
        <v>169.30337078651687</v>
      </c>
      <c r="L269" s="65">
        <f t="shared" si="22"/>
        <v>144.20224719101122</v>
      </c>
      <c r="M269" s="68">
        <f t="shared" si="23"/>
        <v>0.84128163756408114</v>
      </c>
      <c r="N269" s="68">
        <f t="shared" si="24"/>
        <v>-0.23304618151484716</v>
      </c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</row>
    <row r="270" spans="1:38" s="3" customFormat="1" x14ac:dyDescent="0.2">
      <c r="A270">
        <v>0.05</v>
      </c>
      <c r="B270" t="s">
        <v>368</v>
      </c>
      <c r="C270">
        <v>20464</v>
      </c>
      <c r="D270" t="s">
        <v>369</v>
      </c>
      <c r="E270" t="s">
        <v>498</v>
      </c>
      <c r="F270">
        <v>89</v>
      </c>
      <c r="G270" s="65">
        <v>379906</v>
      </c>
      <c r="H270" s="65">
        <v>20336</v>
      </c>
      <c r="I270" s="65">
        <v>9118</v>
      </c>
      <c r="J270" s="65">
        <f t="shared" si="20"/>
        <v>4268.606741573034</v>
      </c>
      <c r="K270" s="65">
        <f t="shared" si="21"/>
        <v>228.49438202247191</v>
      </c>
      <c r="L270" s="65">
        <f t="shared" si="22"/>
        <v>102.44943820224719</v>
      </c>
      <c r="M270" s="68">
        <f t="shared" si="23"/>
        <v>0.59769409157778497</v>
      </c>
      <c r="N270" s="68">
        <f t="shared" si="24"/>
        <v>-0.59167065406044839</v>
      </c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</row>
    <row r="271" spans="1:38" s="3" customFormat="1" x14ac:dyDescent="0.2">
      <c r="A271">
        <v>0.05</v>
      </c>
      <c r="B271" t="s">
        <v>368</v>
      </c>
      <c r="C271">
        <v>20465</v>
      </c>
      <c r="D271" t="s">
        <v>369</v>
      </c>
      <c r="E271" t="s">
        <v>498</v>
      </c>
      <c r="F271">
        <v>89</v>
      </c>
      <c r="G271" s="65">
        <v>204620</v>
      </c>
      <c r="H271" s="65">
        <v>10894</v>
      </c>
      <c r="I271" s="65">
        <v>4910</v>
      </c>
      <c r="J271" s="65">
        <f t="shared" si="20"/>
        <v>2299.1011235955057</v>
      </c>
      <c r="K271" s="65">
        <f t="shared" si="21"/>
        <v>122.40449438202248</v>
      </c>
      <c r="L271" s="65">
        <f t="shared" si="22"/>
        <v>55.168539325842694</v>
      </c>
      <c r="M271" s="68">
        <f t="shared" si="23"/>
        <v>0.3218554496212902</v>
      </c>
      <c r="N271" s="68">
        <f t="shared" si="24"/>
        <v>-0.99777716118420789</v>
      </c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</row>
    <row r="272" spans="1:38" s="3" customFormat="1" x14ac:dyDescent="0.2">
      <c r="A272">
        <v>0.05</v>
      </c>
      <c r="B272" t="s">
        <v>368</v>
      </c>
      <c r="C272">
        <v>20466</v>
      </c>
      <c r="D272" t="s">
        <v>369</v>
      </c>
      <c r="E272" t="s">
        <v>498</v>
      </c>
      <c r="F272">
        <v>89</v>
      </c>
      <c r="G272" s="65">
        <v>871822</v>
      </c>
      <c r="H272" s="65">
        <v>57392</v>
      </c>
      <c r="I272" s="65">
        <v>20924</v>
      </c>
      <c r="J272" s="65">
        <f t="shared" si="20"/>
        <v>9795.7528089887637</v>
      </c>
      <c r="K272" s="65">
        <f t="shared" si="21"/>
        <v>644.85393258426961</v>
      </c>
      <c r="L272" s="65">
        <f t="shared" si="22"/>
        <v>235.10112359550561</v>
      </c>
      <c r="M272" s="68">
        <f t="shared" si="23"/>
        <v>1.3715892928464108</v>
      </c>
      <c r="N272" s="68">
        <f t="shared" si="24"/>
        <v>0.54770515941462394</v>
      </c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</row>
    <row r="273" spans="1:38" s="3" customFormat="1" x14ac:dyDescent="0.2">
      <c r="A273">
        <v>0.05</v>
      </c>
      <c r="B273" t="s">
        <v>368</v>
      </c>
      <c r="C273">
        <v>20467</v>
      </c>
      <c r="D273" t="s">
        <v>369</v>
      </c>
      <c r="E273" t="s">
        <v>498</v>
      </c>
      <c r="F273">
        <v>89</v>
      </c>
      <c r="G273" s="65">
        <v>724914</v>
      </c>
      <c r="H273" s="65">
        <v>58650</v>
      </c>
      <c r="I273" s="65">
        <v>17398</v>
      </c>
      <c r="J273" s="65">
        <f t="shared" si="20"/>
        <v>8145.1011235955057</v>
      </c>
      <c r="K273" s="65">
        <f t="shared" si="21"/>
        <v>658.98876404494376</v>
      </c>
      <c r="L273" s="65">
        <f t="shared" si="22"/>
        <v>195.48314606741573</v>
      </c>
      <c r="M273" s="68">
        <f t="shared" si="23"/>
        <v>1.1404564383933213</v>
      </c>
      <c r="N273" s="68">
        <f t="shared" si="24"/>
        <v>0.20741724493782362</v>
      </c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</row>
    <row r="274" spans="1:38" s="3" customFormat="1" x14ac:dyDescent="0.2">
      <c r="A274">
        <v>0.05</v>
      </c>
      <c r="B274" t="s">
        <v>368</v>
      </c>
      <c r="C274">
        <v>20468</v>
      </c>
      <c r="D274" t="s">
        <v>369</v>
      </c>
      <c r="E274" t="s">
        <v>498</v>
      </c>
      <c r="F274">
        <v>89</v>
      </c>
      <c r="G274" s="65">
        <v>601278</v>
      </c>
      <c r="H274" s="65">
        <v>37486</v>
      </c>
      <c r="I274" s="65">
        <v>14430</v>
      </c>
      <c r="J274" s="65">
        <f t="shared" si="20"/>
        <v>6755.9325842696626</v>
      </c>
      <c r="K274" s="65">
        <f t="shared" si="21"/>
        <v>421.19101123595505</v>
      </c>
      <c r="L274" s="65">
        <f t="shared" si="22"/>
        <v>162.13483146067415</v>
      </c>
      <c r="M274" s="68">
        <f t="shared" si="23"/>
        <v>0.94590104644301787</v>
      </c>
      <c r="N274" s="68">
        <f t="shared" si="24"/>
        <v>-7.9019093736919344E-2</v>
      </c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</row>
    <row r="275" spans="1:38" s="3" customFormat="1" x14ac:dyDescent="0.2">
      <c r="A275">
        <v>0.05</v>
      </c>
      <c r="B275" t="s">
        <v>368</v>
      </c>
      <c r="C275">
        <v>20469</v>
      </c>
      <c r="D275" t="s">
        <v>369</v>
      </c>
      <c r="E275" t="s">
        <v>498</v>
      </c>
      <c r="F275">
        <v>89</v>
      </c>
      <c r="G275" s="65">
        <v>774678</v>
      </c>
      <c r="H275" s="65">
        <v>64408</v>
      </c>
      <c r="I275" s="65">
        <v>18592</v>
      </c>
      <c r="J275" s="65">
        <f t="shared" si="20"/>
        <v>8704.2471910112363</v>
      </c>
      <c r="K275" s="65">
        <f t="shared" si="21"/>
        <v>723.68539325842698</v>
      </c>
      <c r="L275" s="65">
        <f t="shared" si="22"/>
        <v>208.89887640449439</v>
      </c>
      <c r="M275" s="68">
        <f t="shared" si="23"/>
        <v>1.2187243420283154</v>
      </c>
      <c r="N275" s="68">
        <f t="shared" si="24"/>
        <v>0.32264803617018317</v>
      </c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</row>
    <row r="276" spans="1:38" s="3" customFormat="1" x14ac:dyDescent="0.2">
      <c r="A276">
        <v>0.05</v>
      </c>
      <c r="B276" t="s">
        <v>368</v>
      </c>
      <c r="C276">
        <v>20470</v>
      </c>
      <c r="D276" t="s">
        <v>369</v>
      </c>
      <c r="E276" t="s">
        <v>498</v>
      </c>
      <c r="F276">
        <v>89</v>
      </c>
      <c r="G276" s="65">
        <v>481866</v>
      </c>
      <c r="H276" s="65">
        <v>6984</v>
      </c>
      <c r="I276" s="65">
        <v>11564</v>
      </c>
      <c r="J276" s="65">
        <f t="shared" si="20"/>
        <v>5414.2247191011238</v>
      </c>
      <c r="K276" s="65">
        <f t="shared" si="21"/>
        <v>78.471910112359552</v>
      </c>
      <c r="L276" s="65">
        <f t="shared" si="22"/>
        <v>129.93258426966293</v>
      </c>
      <c r="M276" s="68">
        <f t="shared" si="23"/>
        <v>0.75803185731580458</v>
      </c>
      <c r="N276" s="68">
        <f t="shared" si="24"/>
        <v>-0.35561159597472691</v>
      </c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</row>
    <row r="277" spans="1:38" s="3" customFormat="1" x14ac:dyDescent="0.2">
      <c r="A277">
        <v>0.05</v>
      </c>
      <c r="B277" t="s">
        <v>368</v>
      </c>
      <c r="C277">
        <v>20471</v>
      </c>
      <c r="D277" t="s">
        <v>369</v>
      </c>
      <c r="E277" t="s">
        <v>498</v>
      </c>
      <c r="F277">
        <v>89</v>
      </c>
      <c r="G277" s="65">
        <v>471102</v>
      </c>
      <c r="H277" s="65">
        <v>15666</v>
      </c>
      <c r="I277" s="65">
        <v>11306</v>
      </c>
      <c r="J277" s="65">
        <f t="shared" si="20"/>
        <v>5293.2808988764045</v>
      </c>
      <c r="K277" s="65">
        <f t="shared" si="21"/>
        <v>176.02247191011236</v>
      </c>
      <c r="L277" s="65">
        <f t="shared" si="22"/>
        <v>127.03370786516854</v>
      </c>
      <c r="M277" s="68">
        <f t="shared" si="23"/>
        <v>0.74111969723387117</v>
      </c>
      <c r="N277" s="68">
        <f t="shared" si="24"/>
        <v>-0.38051071166815137</v>
      </c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</row>
    <row r="278" spans="1:38" s="3" customFormat="1" x14ac:dyDescent="0.2">
      <c r="A278">
        <v>0.05</v>
      </c>
      <c r="B278" t="s">
        <v>368</v>
      </c>
      <c r="C278">
        <v>20474</v>
      </c>
      <c r="D278" t="s">
        <v>369</v>
      </c>
      <c r="E278" t="s">
        <v>386</v>
      </c>
      <c r="F278">
        <v>89</v>
      </c>
      <c r="G278" s="65">
        <v>183074</v>
      </c>
      <c r="H278" s="65">
        <v>12868</v>
      </c>
      <c r="I278" s="65">
        <v>8532</v>
      </c>
      <c r="J278" s="65">
        <f t="shared" si="20"/>
        <v>2057.0112359550562</v>
      </c>
      <c r="K278" s="65">
        <f t="shared" si="21"/>
        <v>144.58426966292134</v>
      </c>
      <c r="L278" s="65">
        <f t="shared" si="22"/>
        <v>95.865168539325836</v>
      </c>
      <c r="M278" s="68">
        <f t="shared" si="23"/>
        <v>0.55928120084905253</v>
      </c>
      <c r="N278" s="68">
        <f t="shared" si="24"/>
        <v>-0.64822445947264495</v>
      </c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</row>
    <row r="279" spans="1:38" s="3" customFormat="1" x14ac:dyDescent="0.2">
      <c r="A279">
        <v>0.05</v>
      </c>
      <c r="B279" t="s">
        <v>368</v>
      </c>
      <c r="C279">
        <v>20475</v>
      </c>
      <c r="D279" t="s">
        <v>369</v>
      </c>
      <c r="E279" t="s">
        <v>386</v>
      </c>
      <c r="F279">
        <v>89</v>
      </c>
      <c r="G279" s="65">
        <v>65350</v>
      </c>
      <c r="H279" s="65">
        <v>5616</v>
      </c>
      <c r="I279" s="65">
        <v>3046</v>
      </c>
      <c r="J279" s="65">
        <f t="shared" si="20"/>
        <v>734.2696629213483</v>
      </c>
      <c r="K279" s="65">
        <f t="shared" si="21"/>
        <v>63.101123595505619</v>
      </c>
      <c r="L279" s="65">
        <f t="shared" si="22"/>
        <v>34.224719101123597</v>
      </c>
      <c r="M279" s="68">
        <f t="shared" si="23"/>
        <v>0.19966837057972509</v>
      </c>
      <c r="N279" s="68">
        <f t="shared" si="24"/>
        <v>-1.1776684466591814</v>
      </c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</row>
    <row r="280" spans="1:38" s="3" customFormat="1" x14ac:dyDescent="0.2">
      <c r="A280">
        <v>0.05</v>
      </c>
      <c r="B280" t="s">
        <v>368</v>
      </c>
      <c r="C280">
        <v>20476</v>
      </c>
      <c r="D280" t="s">
        <v>369</v>
      </c>
      <c r="E280" t="s">
        <v>386</v>
      </c>
      <c r="F280">
        <v>89</v>
      </c>
      <c r="G280" s="65">
        <v>72904</v>
      </c>
      <c r="H280" s="65">
        <v>3018</v>
      </c>
      <c r="I280" s="65">
        <v>3398</v>
      </c>
      <c r="J280" s="65">
        <f t="shared" si="20"/>
        <v>819.14606741573039</v>
      </c>
      <c r="K280" s="65">
        <f t="shared" si="21"/>
        <v>33.91011235955056</v>
      </c>
      <c r="L280" s="65">
        <f t="shared" si="22"/>
        <v>38.179775280898873</v>
      </c>
      <c r="M280" s="68">
        <f t="shared" si="23"/>
        <v>0.22274232542019229</v>
      </c>
      <c r="N280" s="68">
        <f t="shared" si="24"/>
        <v>-1.1436975601317185</v>
      </c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</row>
    <row r="281" spans="1:38" s="3" customFormat="1" x14ac:dyDescent="0.2">
      <c r="A281">
        <v>0.05</v>
      </c>
      <c r="B281" t="s">
        <v>368</v>
      </c>
      <c r="C281">
        <v>20477</v>
      </c>
      <c r="D281" t="s">
        <v>369</v>
      </c>
      <c r="E281" t="s">
        <v>392</v>
      </c>
      <c r="F281">
        <v>64</v>
      </c>
      <c r="G281" s="65">
        <v>199622</v>
      </c>
      <c r="H281" s="65">
        <v>18008</v>
      </c>
      <c r="I281" s="65">
        <v>11958</v>
      </c>
      <c r="J281" s="65">
        <f t="shared" si="20"/>
        <v>3119.09375</v>
      </c>
      <c r="K281" s="65">
        <f t="shared" si="21"/>
        <v>281.375</v>
      </c>
      <c r="L281" s="65">
        <f t="shared" si="22"/>
        <v>186.84375</v>
      </c>
      <c r="M281" s="68">
        <f t="shared" si="23"/>
        <v>1.0900538585948751</v>
      </c>
      <c r="N281" s="68">
        <f t="shared" si="24"/>
        <v>0.13321148650314488</v>
      </c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</row>
    <row r="282" spans="1:38" s="3" customFormat="1" x14ac:dyDescent="0.2">
      <c r="A282">
        <v>0.05</v>
      </c>
      <c r="B282" t="s">
        <v>368</v>
      </c>
      <c r="C282">
        <v>20477</v>
      </c>
      <c r="D282" t="s">
        <v>369</v>
      </c>
      <c r="E282" t="s">
        <v>392</v>
      </c>
      <c r="F282">
        <v>25</v>
      </c>
      <c r="G282" s="65">
        <v>48212</v>
      </c>
      <c r="H282" s="65">
        <v>4294</v>
      </c>
      <c r="I282" s="65">
        <v>2888</v>
      </c>
      <c r="J282" s="65">
        <f t="shared" si="20"/>
        <v>1928.48</v>
      </c>
      <c r="K282" s="65">
        <f t="shared" si="21"/>
        <v>171.76</v>
      </c>
      <c r="L282" s="65">
        <f t="shared" si="22"/>
        <v>115.52</v>
      </c>
      <c r="M282" s="68">
        <f t="shared" si="23"/>
        <v>0.67394826824488363</v>
      </c>
      <c r="N282" s="68">
        <f t="shared" si="24"/>
        <v>-0.4794045947432129</v>
      </c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</row>
    <row r="283" spans="1:38" s="3" customFormat="1" x14ac:dyDescent="0.2">
      <c r="A283">
        <v>0.05</v>
      </c>
      <c r="B283" t="s">
        <v>368</v>
      </c>
      <c r="C283">
        <v>20478</v>
      </c>
      <c r="D283" t="s">
        <v>369</v>
      </c>
      <c r="E283" t="s">
        <v>392</v>
      </c>
      <c r="F283">
        <v>64</v>
      </c>
      <c r="G283" s="65">
        <v>187314</v>
      </c>
      <c r="H283" s="65">
        <v>8948</v>
      </c>
      <c r="I283" s="65">
        <v>11220</v>
      </c>
      <c r="J283" s="65">
        <f t="shared" si="20"/>
        <v>2926.78125</v>
      </c>
      <c r="K283" s="65">
        <f t="shared" si="21"/>
        <v>139.8125</v>
      </c>
      <c r="L283" s="65">
        <f t="shared" si="22"/>
        <v>175.3125</v>
      </c>
      <c r="M283" s="68">
        <f t="shared" si="23"/>
        <v>1.0227800880945392</v>
      </c>
      <c r="N283" s="68">
        <f t="shared" si="24"/>
        <v>3.4166930000268027E-2</v>
      </c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</row>
    <row r="284" spans="1:38" s="3" customFormat="1" x14ac:dyDescent="0.2">
      <c r="A284">
        <v>0.05</v>
      </c>
      <c r="B284" t="s">
        <v>368</v>
      </c>
      <c r="C284">
        <v>20478</v>
      </c>
      <c r="D284" t="s">
        <v>369</v>
      </c>
      <c r="E284" t="s">
        <v>392</v>
      </c>
      <c r="F284">
        <v>25</v>
      </c>
      <c r="G284" s="65">
        <v>67530</v>
      </c>
      <c r="H284" s="65">
        <v>4134</v>
      </c>
      <c r="I284" s="65">
        <v>4046</v>
      </c>
      <c r="J284" s="65">
        <f t="shared" si="20"/>
        <v>2701.2</v>
      </c>
      <c r="K284" s="65">
        <f t="shared" si="21"/>
        <v>165.36</v>
      </c>
      <c r="L284" s="65">
        <f t="shared" si="22"/>
        <v>161.84</v>
      </c>
      <c r="M284" s="68">
        <f t="shared" si="23"/>
        <v>0.94418098799127403</v>
      </c>
      <c r="N284" s="68">
        <f t="shared" si="24"/>
        <v>-8.1551468914421027E-2</v>
      </c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</row>
    <row r="285" spans="1:38" s="3" customFormat="1" x14ac:dyDescent="0.2">
      <c r="A285">
        <v>0.05</v>
      </c>
      <c r="B285" t="s">
        <v>368</v>
      </c>
      <c r="C285">
        <v>20490</v>
      </c>
      <c r="D285" t="s">
        <v>369</v>
      </c>
      <c r="E285" t="s">
        <v>504</v>
      </c>
      <c r="F285">
        <v>89</v>
      </c>
      <c r="G285" s="65">
        <v>554506</v>
      </c>
      <c r="H285" s="65">
        <v>29782</v>
      </c>
      <c r="I285" s="65">
        <v>19074</v>
      </c>
      <c r="J285" s="65">
        <f t="shared" si="20"/>
        <v>6230.4044943820227</v>
      </c>
      <c r="K285" s="65">
        <f t="shared" si="21"/>
        <v>334.62921348314609</v>
      </c>
      <c r="L285" s="65">
        <f t="shared" si="22"/>
        <v>214.31460674157304</v>
      </c>
      <c r="M285" s="68">
        <f t="shared" si="23"/>
        <v>1.2503199279178188</v>
      </c>
      <c r="N285" s="68">
        <f t="shared" si="24"/>
        <v>0.36916498874472031</v>
      </c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</row>
    <row r="286" spans="1:38" s="3" customFormat="1" x14ac:dyDescent="0.2">
      <c r="A286">
        <v>0.05</v>
      </c>
      <c r="B286" t="s">
        <v>368</v>
      </c>
      <c r="C286">
        <v>20491</v>
      </c>
      <c r="D286" t="s">
        <v>369</v>
      </c>
      <c r="E286" t="s">
        <v>504</v>
      </c>
      <c r="F286">
        <v>89</v>
      </c>
      <c r="G286" s="65">
        <v>497984</v>
      </c>
      <c r="H286" s="65">
        <v>18532</v>
      </c>
      <c r="I286" s="65">
        <v>17130</v>
      </c>
      <c r="J286" s="65">
        <f t="shared" si="20"/>
        <v>5595.3258426966295</v>
      </c>
      <c r="K286" s="65">
        <f t="shared" si="21"/>
        <v>208.22471910112358</v>
      </c>
      <c r="L286" s="65">
        <f t="shared" si="22"/>
        <v>192.47191011235955</v>
      </c>
      <c r="M286" s="68">
        <f t="shared" si="23"/>
        <v>1.1228887682306927</v>
      </c>
      <c r="N286" s="68">
        <f t="shared" si="24"/>
        <v>0.18155304724077811</v>
      </c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</row>
    <row r="287" spans="1:38" s="3" customFormat="1" x14ac:dyDescent="0.2">
      <c r="A287">
        <v>0.05</v>
      </c>
      <c r="B287" t="s">
        <v>368</v>
      </c>
      <c r="C287">
        <v>20492</v>
      </c>
      <c r="D287" t="s">
        <v>369</v>
      </c>
      <c r="E287" t="s">
        <v>504</v>
      </c>
      <c r="F287">
        <v>89</v>
      </c>
      <c r="G287" s="65">
        <v>616710</v>
      </c>
      <c r="H287" s="65">
        <v>41208</v>
      </c>
      <c r="I287" s="65">
        <v>21214</v>
      </c>
      <c r="J287" s="65">
        <f t="shared" si="20"/>
        <v>6929.3258426966295</v>
      </c>
      <c r="K287" s="65">
        <f t="shared" si="21"/>
        <v>463.01123595505618</v>
      </c>
      <c r="L287" s="65">
        <f t="shared" si="22"/>
        <v>238.35955056179776</v>
      </c>
      <c r="M287" s="68">
        <f t="shared" si="23"/>
        <v>1.3905990851865686</v>
      </c>
      <c r="N287" s="68">
        <f t="shared" si="24"/>
        <v>0.57569253751963601</v>
      </c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</row>
    <row r="288" spans="1:38" s="3" customFormat="1" x14ac:dyDescent="0.2">
      <c r="A288">
        <v>0.05</v>
      </c>
      <c r="B288" t="s">
        <v>368</v>
      </c>
      <c r="C288">
        <v>20493</v>
      </c>
      <c r="D288" t="s">
        <v>369</v>
      </c>
      <c r="E288" t="s">
        <v>400</v>
      </c>
      <c r="F288">
        <v>89</v>
      </c>
      <c r="G288" s="65">
        <v>57580</v>
      </c>
      <c r="H288" s="65">
        <v>7118</v>
      </c>
      <c r="I288" s="65">
        <v>3662</v>
      </c>
      <c r="J288" s="65">
        <f t="shared" si="20"/>
        <v>646.96629213483141</v>
      </c>
      <c r="K288" s="65">
        <f t="shared" si="21"/>
        <v>79.977528089887642</v>
      </c>
      <c r="L288" s="65">
        <f t="shared" si="22"/>
        <v>41.146067415730336</v>
      </c>
      <c r="M288" s="68">
        <f t="shared" si="23"/>
        <v>0.24004779155054273</v>
      </c>
      <c r="N288" s="68">
        <f t="shared" si="24"/>
        <v>-1.1182193952361215</v>
      </c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</row>
    <row r="289" spans="1:38" s="3" customFormat="1" x14ac:dyDescent="0.2">
      <c r="A289">
        <v>0.05</v>
      </c>
      <c r="B289" t="s">
        <v>368</v>
      </c>
      <c r="C289">
        <v>20494</v>
      </c>
      <c r="D289" t="s">
        <v>369</v>
      </c>
      <c r="E289" t="s">
        <v>400</v>
      </c>
      <c r="F289">
        <v>89</v>
      </c>
      <c r="G289" s="65">
        <v>42652</v>
      </c>
      <c r="H289" s="65">
        <v>2856</v>
      </c>
      <c r="I289" s="65">
        <v>2712</v>
      </c>
      <c r="J289" s="65">
        <f t="shared" si="20"/>
        <v>479.23595505617976</v>
      </c>
      <c r="K289" s="65">
        <f t="shared" si="21"/>
        <v>32.08988764044944</v>
      </c>
      <c r="L289" s="65">
        <f t="shared" si="22"/>
        <v>30.471910112359552</v>
      </c>
      <c r="M289" s="68">
        <f t="shared" si="23"/>
        <v>0.177774333884509</v>
      </c>
      <c r="N289" s="68">
        <f t="shared" si="24"/>
        <v>-1.209902185580126</v>
      </c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</row>
    <row r="290" spans="1:38" s="3" customFormat="1" x14ac:dyDescent="0.2">
      <c r="A290">
        <v>0.05</v>
      </c>
      <c r="B290" t="s">
        <v>368</v>
      </c>
      <c r="C290">
        <v>20495</v>
      </c>
      <c r="D290" t="s">
        <v>369</v>
      </c>
      <c r="E290" t="s">
        <v>400</v>
      </c>
      <c r="F290">
        <v>89</v>
      </c>
      <c r="G290" s="65">
        <v>32268</v>
      </c>
      <c r="H290" s="65">
        <v>3284</v>
      </c>
      <c r="I290" s="65">
        <v>2052</v>
      </c>
      <c r="J290" s="65">
        <f t="shared" si="20"/>
        <v>362.56179775280901</v>
      </c>
      <c r="K290" s="65">
        <f t="shared" si="21"/>
        <v>36.898876404494381</v>
      </c>
      <c r="L290" s="65">
        <f t="shared" si="22"/>
        <v>23.056179775280899</v>
      </c>
      <c r="M290" s="68">
        <f t="shared" si="23"/>
        <v>0.13451066855863292</v>
      </c>
      <c r="N290" s="68">
        <f t="shared" si="24"/>
        <v>-1.2735975978191187</v>
      </c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</row>
    <row r="291" spans="1:38" s="3" customFormat="1" x14ac:dyDescent="0.2">
      <c r="A291">
        <v>0.05</v>
      </c>
      <c r="B291" t="s">
        <v>368</v>
      </c>
      <c r="C291">
        <v>20496</v>
      </c>
      <c r="D291" t="s">
        <v>369</v>
      </c>
      <c r="E291" t="s">
        <v>400</v>
      </c>
      <c r="F291">
        <v>89</v>
      </c>
      <c r="G291" s="65">
        <v>40546</v>
      </c>
      <c r="H291" s="65">
        <v>4252</v>
      </c>
      <c r="I291" s="65">
        <v>2578</v>
      </c>
      <c r="J291" s="65">
        <f t="shared" si="20"/>
        <v>455.57303370786519</v>
      </c>
      <c r="K291" s="65">
        <f t="shared" si="21"/>
        <v>47.775280898876403</v>
      </c>
      <c r="L291" s="65">
        <f t="shared" si="22"/>
        <v>28.966292134831459</v>
      </c>
      <c r="M291" s="68">
        <f t="shared" si="23"/>
        <v>0.16899049880319475</v>
      </c>
      <c r="N291" s="68">
        <f t="shared" si="24"/>
        <v>-1.2228342844286486</v>
      </c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</row>
    <row r="292" spans="1:38" s="3" customFormat="1" x14ac:dyDescent="0.2">
      <c r="A292">
        <v>0.05</v>
      </c>
      <c r="B292" t="s">
        <v>368</v>
      </c>
      <c r="C292">
        <v>20497</v>
      </c>
      <c r="D292" t="s">
        <v>369</v>
      </c>
      <c r="E292" t="s">
        <v>400</v>
      </c>
      <c r="F292">
        <v>89</v>
      </c>
      <c r="G292" s="65">
        <v>66526</v>
      </c>
      <c r="H292" s="65">
        <v>7618</v>
      </c>
      <c r="I292" s="65">
        <v>4230</v>
      </c>
      <c r="J292" s="65">
        <f t="shared" si="20"/>
        <v>747.48314606741576</v>
      </c>
      <c r="K292" s="65">
        <f t="shared" si="21"/>
        <v>85.595505617977523</v>
      </c>
      <c r="L292" s="65">
        <f t="shared" si="22"/>
        <v>47.528089887640448</v>
      </c>
      <c r="M292" s="68">
        <f t="shared" si="23"/>
        <v>0.27728076413402397</v>
      </c>
      <c r="N292" s="68">
        <f t="shared" si="24"/>
        <v>-1.0634027374304427</v>
      </c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</row>
    <row r="293" spans="1:38" s="3" customFormat="1" x14ac:dyDescent="0.2">
      <c r="A293">
        <v>0.25</v>
      </c>
      <c r="B293" t="s">
        <v>406</v>
      </c>
      <c r="C293">
        <v>40213</v>
      </c>
      <c r="D293" t="s">
        <v>369</v>
      </c>
      <c r="E293" t="s">
        <v>490</v>
      </c>
      <c r="F293">
        <v>25</v>
      </c>
      <c r="G293" s="65">
        <v>12906</v>
      </c>
      <c r="H293" s="65">
        <v>1682</v>
      </c>
      <c r="I293" s="65">
        <v>1288</v>
      </c>
      <c r="J293" s="65">
        <f t="shared" si="20"/>
        <v>516.24</v>
      </c>
      <c r="K293" s="65">
        <f t="shared" si="21"/>
        <v>67.28</v>
      </c>
      <c r="L293" s="65">
        <f t="shared" si="22"/>
        <v>51.52</v>
      </c>
      <c r="M293" s="68">
        <f t="shared" si="23"/>
        <v>0.30056972628095924</v>
      </c>
      <c r="N293" s="68">
        <f t="shared" si="24"/>
        <v>-1.0291153040057921</v>
      </c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</row>
    <row r="294" spans="1:38" s="3" customFormat="1" x14ac:dyDescent="0.2">
      <c r="A294">
        <v>0.25</v>
      </c>
      <c r="B294" t="s">
        <v>406</v>
      </c>
      <c r="C294">
        <v>40213</v>
      </c>
      <c r="D294" t="s">
        <v>369</v>
      </c>
      <c r="E294" t="s">
        <v>490</v>
      </c>
      <c r="F294">
        <v>64</v>
      </c>
      <c r="G294" s="65">
        <v>38296</v>
      </c>
      <c r="H294" s="65">
        <v>178</v>
      </c>
      <c r="I294" s="65">
        <v>3822</v>
      </c>
      <c r="J294" s="65">
        <f t="shared" si="20"/>
        <v>598.375</v>
      </c>
      <c r="K294" s="65">
        <f t="shared" si="21"/>
        <v>2.78125</v>
      </c>
      <c r="L294" s="65">
        <f t="shared" si="22"/>
        <v>59.71875</v>
      </c>
      <c r="M294" s="68">
        <f t="shared" si="23"/>
        <v>0.34840155942043932</v>
      </c>
      <c r="N294" s="68">
        <f t="shared" si="24"/>
        <v>-0.95869435591881458</v>
      </c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</row>
    <row r="295" spans="1:38" s="3" customFormat="1" x14ac:dyDescent="0.2">
      <c r="A295">
        <v>0.25</v>
      </c>
      <c r="B295" t="s">
        <v>406</v>
      </c>
      <c r="C295">
        <v>40237</v>
      </c>
      <c r="D295" t="s">
        <v>369</v>
      </c>
      <c r="E295" t="s">
        <v>456</v>
      </c>
      <c r="F295">
        <v>25</v>
      </c>
      <c r="G295" s="65">
        <v>18156</v>
      </c>
      <c r="H295" s="65">
        <v>2956</v>
      </c>
      <c r="I295" s="65">
        <v>1632</v>
      </c>
      <c r="J295" s="65">
        <f t="shared" si="20"/>
        <v>726.24</v>
      </c>
      <c r="K295" s="65">
        <f t="shared" si="21"/>
        <v>118.24</v>
      </c>
      <c r="L295" s="65">
        <f t="shared" si="22"/>
        <v>65.28</v>
      </c>
      <c r="M295" s="68">
        <f t="shared" si="23"/>
        <v>0.38084611280320296</v>
      </c>
      <c r="N295" s="68">
        <f t="shared" si="24"/>
        <v>-0.91092750151433766</v>
      </c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</row>
    <row r="296" spans="1:38" s="3" customFormat="1" x14ac:dyDescent="0.2">
      <c r="A296">
        <v>0.25</v>
      </c>
      <c r="B296" t="s">
        <v>406</v>
      </c>
      <c r="C296">
        <v>40237</v>
      </c>
      <c r="D296" t="s">
        <v>369</v>
      </c>
      <c r="E296" t="s">
        <v>456</v>
      </c>
      <c r="F296">
        <v>64</v>
      </c>
      <c r="G296" s="65">
        <v>47396</v>
      </c>
      <c r="H296" s="65">
        <v>3344</v>
      </c>
      <c r="I296" s="65">
        <v>4260</v>
      </c>
      <c r="J296" s="65">
        <f t="shared" si="20"/>
        <v>740.5625</v>
      </c>
      <c r="K296" s="65">
        <f t="shared" si="21"/>
        <v>52.25</v>
      </c>
      <c r="L296" s="65">
        <f t="shared" si="22"/>
        <v>66.5625</v>
      </c>
      <c r="M296" s="68">
        <f t="shared" si="23"/>
        <v>0.38832826874177695</v>
      </c>
      <c r="N296" s="68">
        <f t="shared" si="24"/>
        <v>-0.8999118142545055</v>
      </c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</row>
    <row r="297" spans="1:38" s="3" customFormat="1" x14ac:dyDescent="0.2">
      <c r="A297">
        <v>0.25</v>
      </c>
      <c r="B297" t="s">
        <v>368</v>
      </c>
      <c r="C297">
        <v>40314</v>
      </c>
      <c r="D297" t="s">
        <v>369</v>
      </c>
      <c r="E297" t="s">
        <v>889</v>
      </c>
      <c r="F297">
        <v>89</v>
      </c>
      <c r="G297" s="65">
        <v>522998</v>
      </c>
      <c r="H297" s="65">
        <v>27890</v>
      </c>
      <c r="I297" s="65">
        <v>14854</v>
      </c>
      <c r="J297" s="65">
        <f t="shared" si="20"/>
        <v>5876.3820224719102</v>
      </c>
      <c r="K297" s="65">
        <f t="shared" si="21"/>
        <v>313.37078651685391</v>
      </c>
      <c r="L297" s="65">
        <f t="shared" si="22"/>
        <v>166.89887640449439</v>
      </c>
      <c r="M297" s="68">
        <f t="shared" si="23"/>
        <v>0.97369467386448993</v>
      </c>
      <c r="N297" s="68">
        <f t="shared" si="24"/>
        <v>-3.8099616783384527E-2</v>
      </c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</row>
    <row r="298" spans="1:38" s="3" customFormat="1" x14ac:dyDescent="0.2">
      <c r="A298">
        <v>0.25</v>
      </c>
      <c r="B298" t="s">
        <v>368</v>
      </c>
      <c r="C298">
        <v>40315</v>
      </c>
      <c r="D298" t="s">
        <v>369</v>
      </c>
      <c r="E298" t="s">
        <v>889</v>
      </c>
      <c r="F298">
        <v>89</v>
      </c>
      <c r="G298" s="65">
        <v>544222</v>
      </c>
      <c r="H298" s="65">
        <v>31262</v>
      </c>
      <c r="I298" s="65">
        <v>15456</v>
      </c>
      <c r="J298" s="65">
        <f t="shared" si="20"/>
        <v>6114.8539325842694</v>
      </c>
      <c r="K298" s="65">
        <f t="shared" si="21"/>
        <v>351.25842696629212</v>
      </c>
      <c r="L298" s="65">
        <f t="shared" si="22"/>
        <v>173.6629213483146</v>
      </c>
      <c r="M298" s="68">
        <f t="shared" si="23"/>
        <v>1.0131563807223343</v>
      </c>
      <c r="N298" s="68">
        <f t="shared" si="24"/>
        <v>1.9998319834605649E-2</v>
      </c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</row>
    <row r="299" spans="1:38" s="3" customFormat="1" x14ac:dyDescent="0.2">
      <c r="A299">
        <v>0.25</v>
      </c>
      <c r="B299" t="s">
        <v>368</v>
      </c>
      <c r="C299">
        <v>40316</v>
      </c>
      <c r="D299" t="s">
        <v>369</v>
      </c>
      <c r="E299" t="s">
        <v>889</v>
      </c>
      <c r="F299">
        <v>89</v>
      </c>
      <c r="G299" s="65">
        <v>526082</v>
      </c>
      <c r="H299" s="65">
        <v>11144</v>
      </c>
      <c r="I299" s="65">
        <v>14940</v>
      </c>
      <c r="J299" s="65">
        <f t="shared" si="20"/>
        <v>5911.0337078651683</v>
      </c>
      <c r="K299" s="65">
        <f t="shared" si="21"/>
        <v>125.21348314606742</v>
      </c>
      <c r="L299" s="65">
        <f t="shared" si="22"/>
        <v>167.86516853932585</v>
      </c>
      <c r="M299" s="68">
        <f t="shared" si="23"/>
        <v>0.97933206055846767</v>
      </c>
      <c r="N299" s="68">
        <f t="shared" si="24"/>
        <v>-2.9799911552243041E-2</v>
      </c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</row>
    <row r="300" spans="1:38" s="3" customFormat="1" x14ac:dyDescent="0.2">
      <c r="A300">
        <v>0.25</v>
      </c>
      <c r="B300" t="s">
        <v>368</v>
      </c>
      <c r="C300">
        <v>40317</v>
      </c>
      <c r="D300" t="s">
        <v>369</v>
      </c>
      <c r="E300" t="s">
        <v>889</v>
      </c>
      <c r="F300">
        <v>89</v>
      </c>
      <c r="G300" s="65">
        <v>540638</v>
      </c>
      <c r="H300" s="65">
        <v>18500</v>
      </c>
      <c r="I300" s="65">
        <v>15354</v>
      </c>
      <c r="J300" s="65">
        <f t="shared" si="20"/>
        <v>6074.5842696629215</v>
      </c>
      <c r="K300" s="65">
        <f t="shared" si="21"/>
        <v>207.86516853932585</v>
      </c>
      <c r="L300" s="65">
        <f t="shared" si="22"/>
        <v>172.51685393258427</v>
      </c>
      <c r="M300" s="68">
        <f t="shared" si="23"/>
        <v>1.0064701778992444</v>
      </c>
      <c r="N300" s="68">
        <f t="shared" si="24"/>
        <v>1.0154483397670486E-2</v>
      </c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</row>
    <row r="301" spans="1:38" s="3" customFormat="1" x14ac:dyDescent="0.2">
      <c r="A301">
        <v>0.25</v>
      </c>
      <c r="B301" t="s">
        <v>368</v>
      </c>
      <c r="C301">
        <v>40318</v>
      </c>
      <c r="D301" t="s">
        <v>369</v>
      </c>
      <c r="E301" t="s">
        <v>889</v>
      </c>
      <c r="F301">
        <v>89</v>
      </c>
      <c r="G301" s="65">
        <v>387312</v>
      </c>
      <c r="H301" s="65">
        <v>14996</v>
      </c>
      <c r="I301" s="65">
        <v>11000</v>
      </c>
      <c r="J301" s="65">
        <f t="shared" si="20"/>
        <v>4351.8202247191011</v>
      </c>
      <c r="K301" s="65">
        <f t="shared" si="21"/>
        <v>168.49438202247191</v>
      </c>
      <c r="L301" s="65">
        <f t="shared" si="22"/>
        <v>123.59550561797752</v>
      </c>
      <c r="M301" s="68">
        <f t="shared" si="23"/>
        <v>0.72106108876460129</v>
      </c>
      <c r="N301" s="68">
        <f t="shared" si="24"/>
        <v>-0.41004222097895709</v>
      </c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</row>
    <row r="302" spans="1:38" s="3" customFormat="1" x14ac:dyDescent="0.2">
      <c r="A302">
        <v>0.25</v>
      </c>
      <c r="B302" t="s">
        <v>368</v>
      </c>
      <c r="C302">
        <v>40319</v>
      </c>
      <c r="D302" t="s">
        <v>369</v>
      </c>
      <c r="E302" t="s">
        <v>889</v>
      </c>
      <c r="F302">
        <v>89</v>
      </c>
      <c r="G302" s="65">
        <v>363252</v>
      </c>
      <c r="H302" s="65">
        <v>17966</v>
      </c>
      <c r="I302" s="65">
        <v>10316</v>
      </c>
      <c r="J302" s="65">
        <f t="shared" si="20"/>
        <v>4081.4831460674159</v>
      </c>
      <c r="K302" s="65">
        <f t="shared" si="21"/>
        <v>201.86516853932585</v>
      </c>
      <c r="L302" s="65">
        <f t="shared" si="22"/>
        <v>115.91011235955057</v>
      </c>
      <c r="M302" s="68">
        <f t="shared" si="23"/>
        <v>0.67622419924505706</v>
      </c>
      <c r="N302" s="68">
        <f t="shared" si="24"/>
        <v>-0.47605383002664037</v>
      </c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</row>
    <row r="303" spans="1:38" s="3" customFormat="1" x14ac:dyDescent="0.2">
      <c r="A303">
        <v>0.25</v>
      </c>
      <c r="B303" t="s">
        <v>368</v>
      </c>
      <c r="C303">
        <v>40320</v>
      </c>
      <c r="D303" t="s">
        <v>369</v>
      </c>
      <c r="E303" t="s">
        <v>889</v>
      </c>
      <c r="F303">
        <v>89</v>
      </c>
      <c r="G303" s="65">
        <v>374856</v>
      </c>
      <c r="H303" s="65">
        <v>18854</v>
      </c>
      <c r="I303" s="65">
        <v>10646</v>
      </c>
      <c r="J303" s="65">
        <f t="shared" si="20"/>
        <v>4211.8651685393261</v>
      </c>
      <c r="K303" s="65">
        <f t="shared" si="21"/>
        <v>211.84269662921349</v>
      </c>
      <c r="L303" s="65">
        <f t="shared" si="22"/>
        <v>119.61797752808988</v>
      </c>
      <c r="M303" s="68">
        <f t="shared" si="23"/>
        <v>0.69785603190799506</v>
      </c>
      <c r="N303" s="68">
        <f t="shared" si="24"/>
        <v>-0.44420612390714415</v>
      </c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</row>
    <row r="304" spans="1:38" s="3" customFormat="1" x14ac:dyDescent="0.2">
      <c r="A304">
        <v>0.25</v>
      </c>
      <c r="B304" t="s">
        <v>368</v>
      </c>
      <c r="C304">
        <v>40321</v>
      </c>
      <c r="D304" t="s">
        <v>369</v>
      </c>
      <c r="E304" t="s">
        <v>889</v>
      </c>
      <c r="F304">
        <v>89</v>
      </c>
      <c r="G304" s="65">
        <v>419824</v>
      </c>
      <c r="H304" s="65">
        <v>16418</v>
      </c>
      <c r="I304" s="65">
        <v>11922</v>
      </c>
      <c r="J304" s="65">
        <f t="shared" si="20"/>
        <v>4717.1235955056181</v>
      </c>
      <c r="K304" s="65">
        <f t="shared" si="21"/>
        <v>184.47191011235955</v>
      </c>
      <c r="L304" s="65">
        <f t="shared" si="22"/>
        <v>133.95505617977528</v>
      </c>
      <c r="M304" s="68">
        <f t="shared" si="23"/>
        <v>0.78149911820468887</v>
      </c>
      <c r="N304" s="68">
        <f t="shared" si="24"/>
        <v>-0.32106166024509147</v>
      </c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</row>
    <row r="305" spans="1:38" s="3" customFormat="1" x14ac:dyDescent="0.2">
      <c r="A305">
        <v>0.25</v>
      </c>
      <c r="B305" t="s">
        <v>368</v>
      </c>
      <c r="C305">
        <v>40322</v>
      </c>
      <c r="D305" t="s">
        <v>369</v>
      </c>
      <c r="E305" t="s">
        <v>889</v>
      </c>
      <c r="F305">
        <v>89</v>
      </c>
      <c r="G305" s="65">
        <v>619720</v>
      </c>
      <c r="H305" s="65">
        <v>7030</v>
      </c>
      <c r="I305" s="65">
        <v>17600</v>
      </c>
      <c r="J305" s="65">
        <f t="shared" si="20"/>
        <v>6963.1460674157306</v>
      </c>
      <c r="K305" s="65">
        <f t="shared" si="21"/>
        <v>78.988764044943821</v>
      </c>
      <c r="L305" s="65">
        <f t="shared" si="22"/>
        <v>197.75280898876406</v>
      </c>
      <c r="M305" s="68">
        <f t="shared" si="23"/>
        <v>1.1536977420233623</v>
      </c>
      <c r="N305" s="68">
        <f t="shared" si="24"/>
        <v>0.22691190141097001</v>
      </c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</row>
    <row r="306" spans="1:38" s="3" customFormat="1" x14ac:dyDescent="0.2">
      <c r="A306">
        <v>0.25</v>
      </c>
      <c r="B306" t="s">
        <v>368</v>
      </c>
      <c r="C306">
        <v>40323</v>
      </c>
      <c r="D306" t="s">
        <v>369</v>
      </c>
      <c r="E306" t="s">
        <v>889</v>
      </c>
      <c r="F306">
        <v>89</v>
      </c>
      <c r="G306" s="65">
        <v>509338</v>
      </c>
      <c r="H306" s="65">
        <v>5498</v>
      </c>
      <c r="I306" s="65">
        <v>14466</v>
      </c>
      <c r="J306" s="65">
        <f t="shared" si="20"/>
        <v>5722.8988764044943</v>
      </c>
      <c r="K306" s="65">
        <f t="shared" si="21"/>
        <v>61.775280898876403</v>
      </c>
      <c r="L306" s="65">
        <f t="shared" si="22"/>
        <v>162.53932584269663</v>
      </c>
      <c r="M306" s="68">
        <f t="shared" si="23"/>
        <v>0.94826088273352027</v>
      </c>
      <c r="N306" s="68">
        <f t="shared" si="24"/>
        <v>-7.5544798523883336E-2</v>
      </c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</row>
    <row r="307" spans="1:38" s="3" customFormat="1" x14ac:dyDescent="0.2">
      <c r="A307">
        <v>0.25</v>
      </c>
      <c r="B307" t="s">
        <v>368</v>
      </c>
      <c r="C307">
        <v>40324</v>
      </c>
      <c r="D307" t="s">
        <v>369</v>
      </c>
      <c r="E307" t="s">
        <v>889</v>
      </c>
      <c r="F307">
        <v>89</v>
      </c>
      <c r="G307" s="65">
        <v>438454</v>
      </c>
      <c r="H307" s="65">
        <v>26000</v>
      </c>
      <c r="I307" s="65">
        <v>12452</v>
      </c>
      <c r="J307" s="65">
        <f t="shared" si="20"/>
        <v>4926.4494382022476</v>
      </c>
      <c r="K307" s="65">
        <f t="shared" si="21"/>
        <v>292.13483146067415</v>
      </c>
      <c r="L307" s="65">
        <f t="shared" si="22"/>
        <v>139.91011235955057</v>
      </c>
      <c r="M307" s="68">
        <f t="shared" si="23"/>
        <v>0.81624115248152873</v>
      </c>
      <c r="N307" s="68">
        <f t="shared" si="24"/>
        <v>-0.26991231405317312</v>
      </c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</row>
    <row r="308" spans="1:38" s="3" customFormat="1" x14ac:dyDescent="0.2">
      <c r="A308">
        <v>0.25</v>
      </c>
      <c r="B308" t="s">
        <v>368</v>
      </c>
      <c r="C308">
        <v>40325</v>
      </c>
      <c r="D308" t="s">
        <v>369</v>
      </c>
      <c r="E308" t="s">
        <v>889</v>
      </c>
      <c r="F308">
        <v>89</v>
      </c>
      <c r="G308" s="65">
        <v>673382</v>
      </c>
      <c r="H308" s="65">
        <v>33368</v>
      </c>
      <c r="I308" s="65">
        <v>19124</v>
      </c>
      <c r="J308" s="65">
        <f t="shared" si="20"/>
        <v>7566.0898876404499</v>
      </c>
      <c r="K308" s="65">
        <f t="shared" si="21"/>
        <v>374.92134831460675</v>
      </c>
      <c r="L308" s="65">
        <f t="shared" si="22"/>
        <v>214.87640449438203</v>
      </c>
      <c r="M308" s="68">
        <f t="shared" si="23"/>
        <v>1.2535974783212942</v>
      </c>
      <c r="N308" s="68">
        <f t="shared" si="24"/>
        <v>0.3739903987628258</v>
      </c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</row>
    <row r="309" spans="1:38" s="3" customFormat="1" x14ac:dyDescent="0.2">
      <c r="A309">
        <v>0.25</v>
      </c>
      <c r="B309" t="s">
        <v>368</v>
      </c>
      <c r="C309">
        <v>40326</v>
      </c>
      <c r="D309" t="s">
        <v>369</v>
      </c>
      <c r="E309" t="s">
        <v>889</v>
      </c>
      <c r="F309">
        <v>89</v>
      </c>
      <c r="G309" s="65">
        <v>729152</v>
      </c>
      <c r="H309" s="65">
        <v>36548</v>
      </c>
      <c r="I309" s="65">
        <v>20708</v>
      </c>
      <c r="J309" s="65">
        <f t="shared" si="20"/>
        <v>8192.7191011235955</v>
      </c>
      <c r="K309" s="65">
        <f t="shared" si="21"/>
        <v>410.65168539325845</v>
      </c>
      <c r="L309" s="65">
        <f t="shared" si="22"/>
        <v>232.67415730337078</v>
      </c>
      <c r="M309" s="68">
        <f t="shared" si="23"/>
        <v>1.3574302751033966</v>
      </c>
      <c r="N309" s="68">
        <f t="shared" si="24"/>
        <v>0.52685938813640809</v>
      </c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</row>
    <row r="310" spans="1:38" s="3" customFormat="1" x14ac:dyDescent="0.2">
      <c r="A310">
        <v>0.25</v>
      </c>
      <c r="B310" t="s">
        <v>368</v>
      </c>
      <c r="C310">
        <v>40327</v>
      </c>
      <c r="D310" t="s">
        <v>369</v>
      </c>
      <c r="E310" t="s">
        <v>889</v>
      </c>
      <c r="F310">
        <v>89</v>
      </c>
      <c r="G310" s="65">
        <v>868814</v>
      </c>
      <c r="H310" s="65">
        <v>50864</v>
      </c>
      <c r="I310" s="65">
        <v>24674</v>
      </c>
      <c r="J310" s="65">
        <f t="shared" si="20"/>
        <v>9761.9550561797751</v>
      </c>
      <c r="K310" s="65">
        <f t="shared" si="21"/>
        <v>571.50561797752812</v>
      </c>
      <c r="L310" s="65">
        <f t="shared" si="22"/>
        <v>277.23595505617976</v>
      </c>
      <c r="M310" s="68">
        <f t="shared" si="23"/>
        <v>1.6174055731070702</v>
      </c>
      <c r="N310" s="68">
        <f t="shared" si="24"/>
        <v>0.90961091077253697</v>
      </c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</row>
    <row r="311" spans="1:38" s="3" customFormat="1" x14ac:dyDescent="0.2">
      <c r="A311">
        <v>0.25</v>
      </c>
      <c r="B311" t="s">
        <v>368</v>
      </c>
      <c r="C311">
        <v>40328</v>
      </c>
      <c r="D311" t="s">
        <v>369</v>
      </c>
      <c r="E311" t="s">
        <v>889</v>
      </c>
      <c r="F311">
        <v>89</v>
      </c>
      <c r="G311" s="65">
        <v>453734</v>
      </c>
      <c r="H311" s="65">
        <v>28142</v>
      </c>
      <c r="I311" s="65">
        <v>12886</v>
      </c>
      <c r="J311" s="65">
        <f t="shared" si="20"/>
        <v>5098.1348314606739</v>
      </c>
      <c r="K311" s="65">
        <f t="shared" si="21"/>
        <v>316.20224719101122</v>
      </c>
      <c r="L311" s="65">
        <f t="shared" si="22"/>
        <v>144.7865168539326</v>
      </c>
      <c r="M311" s="68">
        <f t="shared" si="23"/>
        <v>0.84469028998369577</v>
      </c>
      <c r="N311" s="68">
        <f t="shared" si="24"/>
        <v>-0.22802775509601725</v>
      </c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</row>
    <row r="312" spans="1:38" s="3" customFormat="1" x14ac:dyDescent="0.2">
      <c r="A312">
        <v>0.25</v>
      </c>
      <c r="B312" t="s">
        <v>368</v>
      </c>
      <c r="C312">
        <v>40329</v>
      </c>
      <c r="D312" t="s">
        <v>369</v>
      </c>
      <c r="E312" t="s">
        <v>889</v>
      </c>
      <c r="F312">
        <v>89</v>
      </c>
      <c r="G312" s="65">
        <v>466436</v>
      </c>
      <c r="H312" s="65">
        <v>37486</v>
      </c>
      <c r="I312" s="65">
        <v>13246</v>
      </c>
      <c r="J312" s="65">
        <f t="shared" si="20"/>
        <v>5240.8539325842694</v>
      </c>
      <c r="K312" s="65">
        <f t="shared" si="21"/>
        <v>421.19101123595505</v>
      </c>
      <c r="L312" s="65">
        <f t="shared" si="22"/>
        <v>148.83146067415731</v>
      </c>
      <c r="M312" s="68">
        <f t="shared" si="23"/>
        <v>0.86828865288871915</v>
      </c>
      <c r="N312" s="68">
        <f t="shared" si="24"/>
        <v>-0.19328480296565761</v>
      </c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</row>
    <row r="313" spans="1:38" s="3" customFormat="1" x14ac:dyDescent="0.2">
      <c r="A313">
        <v>0.25</v>
      </c>
      <c r="B313" t="s">
        <v>368</v>
      </c>
      <c r="C313">
        <v>40330</v>
      </c>
      <c r="D313" t="s">
        <v>369</v>
      </c>
      <c r="E313" t="s">
        <v>889</v>
      </c>
      <c r="F313">
        <v>89</v>
      </c>
      <c r="G313" s="65">
        <v>1422238</v>
      </c>
      <c r="H313" s="65">
        <v>39420</v>
      </c>
      <c r="I313" s="65">
        <v>40392</v>
      </c>
      <c r="J313" s="65">
        <f t="shared" si="20"/>
        <v>15980.202247191011</v>
      </c>
      <c r="K313" s="65">
        <f t="shared" si="21"/>
        <v>442.92134831460675</v>
      </c>
      <c r="L313" s="65">
        <f t="shared" si="22"/>
        <v>453.84269662921349</v>
      </c>
      <c r="M313" s="68">
        <f t="shared" si="23"/>
        <v>2.6477363179436164</v>
      </c>
      <c r="N313" s="68">
        <f t="shared" si="24"/>
        <v>2.4265268040641845</v>
      </c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</row>
    <row r="314" spans="1:38" s="3" customFormat="1" x14ac:dyDescent="0.2">
      <c r="A314">
        <v>0.25</v>
      </c>
      <c r="B314" t="s">
        <v>368</v>
      </c>
      <c r="C314">
        <v>40331</v>
      </c>
      <c r="D314" t="s">
        <v>369</v>
      </c>
      <c r="E314" t="s">
        <v>889</v>
      </c>
      <c r="F314">
        <v>89</v>
      </c>
      <c r="G314" s="65">
        <v>636044</v>
      </c>
      <c r="H314" s="65">
        <v>17896</v>
      </c>
      <c r="I314" s="65">
        <v>18064</v>
      </c>
      <c r="J314" s="65">
        <f t="shared" si="20"/>
        <v>7146.5617977528091</v>
      </c>
      <c r="K314" s="65">
        <f t="shared" si="21"/>
        <v>201.07865168539325</v>
      </c>
      <c r="L314" s="65">
        <f t="shared" si="22"/>
        <v>202.96629213483146</v>
      </c>
      <c r="M314" s="68">
        <f t="shared" si="23"/>
        <v>1.1841134097676145</v>
      </c>
      <c r="N314" s="68">
        <f t="shared" si="24"/>
        <v>0.27169170637898898</v>
      </c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</row>
    <row r="315" spans="1:38" s="3" customFormat="1" x14ac:dyDescent="0.2">
      <c r="A315">
        <v>0.25</v>
      </c>
      <c r="B315" t="s">
        <v>368</v>
      </c>
      <c r="C315">
        <v>40332</v>
      </c>
      <c r="D315" t="s">
        <v>369</v>
      </c>
      <c r="E315" t="s">
        <v>889</v>
      </c>
      <c r="F315">
        <v>89</v>
      </c>
      <c r="G315" s="65">
        <v>661350</v>
      </c>
      <c r="H315" s="65">
        <v>41078</v>
      </c>
      <c r="I315" s="65">
        <v>18782</v>
      </c>
      <c r="J315" s="65">
        <f t="shared" si="20"/>
        <v>7430.8988764044943</v>
      </c>
      <c r="K315" s="65">
        <f t="shared" si="21"/>
        <v>461.55056179775283</v>
      </c>
      <c r="L315" s="65">
        <f t="shared" si="22"/>
        <v>211.03370786516854</v>
      </c>
      <c r="M315" s="68">
        <f t="shared" si="23"/>
        <v>1.231179033561522</v>
      </c>
      <c r="N315" s="68">
        <f t="shared" si="24"/>
        <v>0.34098459423898403</v>
      </c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</row>
    <row r="316" spans="1:38" s="3" customFormat="1" x14ac:dyDescent="0.2">
      <c r="A316">
        <v>0.25</v>
      </c>
      <c r="B316" t="s">
        <v>368</v>
      </c>
      <c r="C316">
        <v>40333</v>
      </c>
      <c r="D316" t="s">
        <v>369</v>
      </c>
      <c r="E316" t="s">
        <v>889</v>
      </c>
      <c r="F316">
        <v>89</v>
      </c>
      <c r="G316" s="65">
        <v>780444</v>
      </c>
      <c r="H316" s="65">
        <v>-32350</v>
      </c>
      <c r="I316" s="65">
        <v>22164</v>
      </c>
      <c r="J316" s="65">
        <f t="shared" si="20"/>
        <v>8769.0337078651683</v>
      </c>
      <c r="K316" s="65">
        <f t="shared" si="21"/>
        <v>-363.4831460674157</v>
      </c>
      <c r="L316" s="65">
        <f t="shared" si="22"/>
        <v>249.03370786516854</v>
      </c>
      <c r="M316" s="68">
        <f t="shared" si="23"/>
        <v>1.4528725428526021</v>
      </c>
      <c r="N316" s="68">
        <f t="shared" si="24"/>
        <v>0.66737532786364051</v>
      </c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</row>
    <row r="317" spans="1:38" s="3" customFormat="1" x14ac:dyDescent="0.2">
      <c r="A317">
        <v>0.25</v>
      </c>
      <c r="B317" t="s">
        <v>406</v>
      </c>
      <c r="C317">
        <v>40335</v>
      </c>
      <c r="D317" t="s">
        <v>369</v>
      </c>
      <c r="E317" t="s">
        <v>890</v>
      </c>
      <c r="F317">
        <v>89</v>
      </c>
      <c r="G317" s="65">
        <v>181540</v>
      </c>
      <c r="H317" s="65">
        <v>22078</v>
      </c>
      <c r="I317" s="65">
        <v>22682</v>
      </c>
      <c r="J317" s="65">
        <f t="shared" si="20"/>
        <v>2039.7752808988764</v>
      </c>
      <c r="K317" s="65">
        <f t="shared" si="21"/>
        <v>248.06741573033707</v>
      </c>
      <c r="L317" s="65">
        <f t="shared" si="22"/>
        <v>254.85393258426967</v>
      </c>
      <c r="M317" s="68">
        <f t="shared" si="23"/>
        <v>1.4868279650326079</v>
      </c>
      <c r="N317" s="68">
        <f t="shared" si="24"/>
        <v>0.71736657565121376</v>
      </c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</row>
    <row r="318" spans="1:38" s="3" customFormat="1" x14ac:dyDescent="0.2">
      <c r="A318">
        <v>0.25</v>
      </c>
      <c r="B318" t="s">
        <v>406</v>
      </c>
      <c r="C318">
        <v>40336</v>
      </c>
      <c r="D318" t="s">
        <v>369</v>
      </c>
      <c r="E318" t="s">
        <v>891</v>
      </c>
      <c r="F318">
        <v>75</v>
      </c>
      <c r="G318" s="65">
        <v>109726</v>
      </c>
      <c r="H318" s="65">
        <v>14582</v>
      </c>
      <c r="I318" s="65">
        <v>13704</v>
      </c>
      <c r="J318" s="65">
        <f t="shared" si="20"/>
        <v>1463.0133333333333</v>
      </c>
      <c r="K318" s="65">
        <f t="shared" si="21"/>
        <v>194.42666666666668</v>
      </c>
      <c r="L318" s="65">
        <f t="shared" si="22"/>
        <v>182.72</v>
      </c>
      <c r="M318" s="68">
        <f t="shared" si="23"/>
        <v>1.0659957373070044</v>
      </c>
      <c r="N318" s="68">
        <f t="shared" si="24"/>
        <v>9.7791649982495468E-2</v>
      </c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</row>
    <row r="319" spans="1:38" s="3" customFormat="1" x14ac:dyDescent="0.2">
      <c r="A319">
        <v>0.25</v>
      </c>
      <c r="B319" t="s">
        <v>368</v>
      </c>
      <c r="C319">
        <v>40357</v>
      </c>
      <c r="D319" t="s">
        <v>369</v>
      </c>
      <c r="E319" t="s">
        <v>397</v>
      </c>
      <c r="F319">
        <v>89</v>
      </c>
      <c r="G319" s="65">
        <v>476962</v>
      </c>
      <c r="H319" s="65">
        <v>13238</v>
      </c>
      <c r="I319" s="65">
        <v>15788</v>
      </c>
      <c r="J319" s="65">
        <f t="shared" si="20"/>
        <v>5359.1235955056181</v>
      </c>
      <c r="K319" s="65">
        <f t="shared" si="21"/>
        <v>148.74157303370785</v>
      </c>
      <c r="L319" s="65">
        <f t="shared" si="22"/>
        <v>177.3932584269663</v>
      </c>
      <c r="M319" s="68">
        <f t="shared" si="23"/>
        <v>1.0349193154014116</v>
      </c>
      <c r="N319" s="68">
        <f t="shared" si="24"/>
        <v>5.2039042354826349E-2</v>
      </c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</row>
    <row r="320" spans="1:38" s="3" customFormat="1" x14ac:dyDescent="0.2">
      <c r="A320">
        <v>0.25</v>
      </c>
      <c r="B320" t="s">
        <v>368</v>
      </c>
      <c r="C320">
        <v>40358</v>
      </c>
      <c r="D320" t="s">
        <v>369</v>
      </c>
      <c r="E320" t="s">
        <v>397</v>
      </c>
      <c r="F320">
        <v>89</v>
      </c>
      <c r="G320" s="65">
        <v>406814</v>
      </c>
      <c r="H320" s="65">
        <v>28752</v>
      </c>
      <c r="I320" s="65">
        <v>13466</v>
      </c>
      <c r="J320" s="65">
        <f t="shared" si="20"/>
        <v>4570.9438202247193</v>
      </c>
      <c r="K320" s="65">
        <f t="shared" si="21"/>
        <v>323.0561797752809</v>
      </c>
      <c r="L320" s="65">
        <f t="shared" si="22"/>
        <v>151.30337078651687</v>
      </c>
      <c r="M320" s="68">
        <f t="shared" si="23"/>
        <v>0.88270987466401118</v>
      </c>
      <c r="N320" s="68">
        <f t="shared" si="24"/>
        <v>-0.17205299888599337</v>
      </c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</row>
    <row r="321" spans="1:38" s="3" customFormat="1" x14ac:dyDescent="0.2">
      <c r="A321">
        <v>0.25</v>
      </c>
      <c r="B321" t="s">
        <v>368</v>
      </c>
      <c r="C321">
        <v>40359</v>
      </c>
      <c r="D321" t="s">
        <v>369</v>
      </c>
      <c r="E321" t="s">
        <v>397</v>
      </c>
      <c r="F321">
        <v>89</v>
      </c>
      <c r="G321" s="65">
        <v>426580</v>
      </c>
      <c r="H321" s="65">
        <v>28960</v>
      </c>
      <c r="I321" s="65">
        <v>14120</v>
      </c>
      <c r="J321" s="65">
        <f t="shared" si="20"/>
        <v>4793.0337078651683</v>
      </c>
      <c r="K321" s="65">
        <f t="shared" si="21"/>
        <v>325.39325842696627</v>
      </c>
      <c r="L321" s="65">
        <f t="shared" si="22"/>
        <v>158.65168539325842</v>
      </c>
      <c r="M321" s="68">
        <f t="shared" si="23"/>
        <v>0.92558023394147004</v>
      </c>
      <c r="N321" s="68">
        <f t="shared" si="24"/>
        <v>-0.1089366358491735</v>
      </c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</row>
    <row r="322" spans="1:38" s="3" customFormat="1" x14ac:dyDescent="0.2">
      <c r="A322">
        <v>0.25</v>
      </c>
      <c r="B322" t="s">
        <v>368</v>
      </c>
      <c r="C322">
        <v>40360</v>
      </c>
      <c r="D322" t="s">
        <v>369</v>
      </c>
      <c r="E322" t="s">
        <v>397</v>
      </c>
      <c r="F322">
        <v>89</v>
      </c>
      <c r="G322" s="65">
        <v>593830</v>
      </c>
      <c r="H322" s="65">
        <v>19526</v>
      </c>
      <c r="I322" s="65">
        <v>19656</v>
      </c>
      <c r="J322" s="65">
        <f t="shared" si="20"/>
        <v>6672.2471910112363</v>
      </c>
      <c r="K322" s="65">
        <f t="shared" si="21"/>
        <v>219.3932584269663</v>
      </c>
      <c r="L322" s="65">
        <f t="shared" si="22"/>
        <v>220.85393258426967</v>
      </c>
      <c r="M322" s="68">
        <f t="shared" si="23"/>
        <v>1.2884706146142733</v>
      </c>
      <c r="N322" s="68">
        <f t="shared" si="24"/>
        <v>0.42533276135546838</v>
      </c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</row>
    <row r="323" spans="1:38" s="3" customFormat="1" x14ac:dyDescent="0.2">
      <c r="A323">
        <v>0.25</v>
      </c>
      <c r="B323" t="s">
        <v>368</v>
      </c>
      <c r="C323">
        <v>40361</v>
      </c>
      <c r="D323" t="s">
        <v>369</v>
      </c>
      <c r="E323" t="s">
        <v>397</v>
      </c>
      <c r="F323">
        <v>89</v>
      </c>
      <c r="G323" s="65">
        <v>328360</v>
      </c>
      <c r="H323" s="65">
        <v>19008</v>
      </c>
      <c r="I323" s="65">
        <v>10868</v>
      </c>
      <c r="J323" s="65">
        <f t="shared" si="20"/>
        <v>3689.4382022471909</v>
      </c>
      <c r="K323" s="65">
        <f t="shared" si="21"/>
        <v>213.57303370786516</v>
      </c>
      <c r="L323" s="65">
        <f t="shared" si="22"/>
        <v>122.11235955056179</v>
      </c>
      <c r="M323" s="68">
        <f t="shared" si="23"/>
        <v>0.71240835569942607</v>
      </c>
      <c r="N323" s="68">
        <f t="shared" si="24"/>
        <v>-0.42278130342675568</v>
      </c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</row>
    <row r="324" spans="1:38" s="3" customFormat="1" x14ac:dyDescent="0.2">
      <c r="A324">
        <v>0.25</v>
      </c>
      <c r="B324" t="s">
        <v>368</v>
      </c>
      <c r="C324">
        <v>40362</v>
      </c>
      <c r="D324" t="s">
        <v>369</v>
      </c>
      <c r="E324" t="s">
        <v>397</v>
      </c>
      <c r="F324">
        <v>89</v>
      </c>
      <c r="G324" s="65">
        <v>312282</v>
      </c>
      <c r="H324" s="65">
        <v>6940</v>
      </c>
      <c r="I324" s="65">
        <v>10336</v>
      </c>
      <c r="J324" s="65">
        <f t="shared" si="20"/>
        <v>3508.7865168539324</v>
      </c>
      <c r="K324" s="65">
        <f t="shared" si="21"/>
        <v>77.977528089887642</v>
      </c>
      <c r="L324" s="65">
        <f t="shared" si="22"/>
        <v>116.13483146067416</v>
      </c>
      <c r="M324" s="68">
        <f t="shared" si="23"/>
        <v>0.67753521940644723</v>
      </c>
      <c r="N324" s="68">
        <f t="shared" si="24"/>
        <v>-0.47412366601939815</v>
      </c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</row>
    <row r="325" spans="1:38" s="3" customFormat="1" x14ac:dyDescent="0.2">
      <c r="A325">
        <v>0.25</v>
      </c>
      <c r="B325" t="s">
        <v>368</v>
      </c>
      <c r="C325">
        <v>40363</v>
      </c>
      <c r="D325" t="s">
        <v>369</v>
      </c>
      <c r="E325" t="s">
        <v>397</v>
      </c>
      <c r="F325">
        <v>89</v>
      </c>
      <c r="G325" s="65">
        <v>357034</v>
      </c>
      <c r="H325" s="65">
        <v>20952</v>
      </c>
      <c r="I325" s="65">
        <v>11818</v>
      </c>
      <c r="J325" s="65">
        <f t="shared" si="20"/>
        <v>4011.6179775280898</v>
      </c>
      <c r="K325" s="65">
        <f t="shared" si="21"/>
        <v>235.41573033707866</v>
      </c>
      <c r="L325" s="65">
        <f t="shared" si="22"/>
        <v>132.7865168539326</v>
      </c>
      <c r="M325" s="68">
        <f t="shared" si="23"/>
        <v>0.77468181336545994</v>
      </c>
      <c r="N325" s="68">
        <f t="shared" si="24"/>
        <v>-0.3310985130827509</v>
      </c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</row>
    <row r="326" spans="1:38" s="3" customFormat="1" x14ac:dyDescent="0.2">
      <c r="A326">
        <v>0.25</v>
      </c>
      <c r="B326" t="s">
        <v>368</v>
      </c>
      <c r="C326">
        <v>40364</v>
      </c>
      <c r="D326" t="s">
        <v>369</v>
      </c>
      <c r="E326" t="s">
        <v>397</v>
      </c>
      <c r="F326">
        <v>89</v>
      </c>
      <c r="G326" s="65">
        <v>370746</v>
      </c>
      <c r="H326" s="65">
        <v>30740</v>
      </c>
      <c r="I326" s="65">
        <v>12272</v>
      </c>
      <c r="J326" s="65">
        <f t="shared" si="20"/>
        <v>4165.6853932584272</v>
      </c>
      <c r="K326" s="65">
        <f t="shared" si="21"/>
        <v>345.39325842696627</v>
      </c>
      <c r="L326" s="65">
        <f t="shared" si="22"/>
        <v>137.88764044943821</v>
      </c>
      <c r="M326" s="68">
        <f t="shared" si="23"/>
        <v>0.80444197102901716</v>
      </c>
      <c r="N326" s="68">
        <f t="shared" si="24"/>
        <v>-0.28728379011835292</v>
      </c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</row>
    <row r="327" spans="1:38" s="3" customFormat="1" x14ac:dyDescent="0.2">
      <c r="A327">
        <v>0.25</v>
      </c>
      <c r="B327" t="s">
        <v>368</v>
      </c>
      <c r="C327">
        <v>40365</v>
      </c>
      <c r="D327" t="s">
        <v>369</v>
      </c>
      <c r="E327" t="s">
        <v>397</v>
      </c>
      <c r="F327">
        <v>89</v>
      </c>
      <c r="G327" s="65">
        <v>418402</v>
      </c>
      <c r="H327" s="65">
        <v>21922</v>
      </c>
      <c r="I327" s="65">
        <v>13850</v>
      </c>
      <c r="J327" s="65">
        <f t="shared" si="20"/>
        <v>4701.1460674157306</v>
      </c>
      <c r="K327" s="65">
        <f t="shared" si="21"/>
        <v>246.31460674157304</v>
      </c>
      <c r="L327" s="65">
        <f t="shared" si="22"/>
        <v>155.61797752808988</v>
      </c>
      <c r="M327" s="68">
        <f t="shared" si="23"/>
        <v>0.90788146176270257</v>
      </c>
      <c r="N327" s="68">
        <f t="shared" si="24"/>
        <v>-0.13499384994694322</v>
      </c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</row>
    <row r="328" spans="1:38" s="3" customFormat="1" x14ac:dyDescent="0.2">
      <c r="A328">
        <v>0.25</v>
      </c>
      <c r="B328" t="s">
        <v>368</v>
      </c>
      <c r="C328">
        <v>40366</v>
      </c>
      <c r="D328" t="s">
        <v>369</v>
      </c>
      <c r="E328" t="s">
        <v>397</v>
      </c>
      <c r="F328">
        <v>89</v>
      </c>
      <c r="G328" s="65">
        <v>331956</v>
      </c>
      <c r="H328" s="65">
        <v>28576</v>
      </c>
      <c r="I328" s="65">
        <v>10988</v>
      </c>
      <c r="J328" s="65">
        <f t="shared" ref="J328:J375" si="25">G328/F328</f>
        <v>3729.8426966292136</v>
      </c>
      <c r="K328" s="65">
        <f t="shared" ref="K328:K375" si="26">H328/F328</f>
        <v>321.07865168539325</v>
      </c>
      <c r="L328" s="65">
        <f t="shared" ref="L328:L375" si="27">I328/F328</f>
        <v>123.46067415730337</v>
      </c>
      <c r="M328" s="68">
        <f t="shared" ref="M328:M375" si="28">L328/AVERAGE($L$7:$L$374)</f>
        <v>0.72027447666776723</v>
      </c>
      <c r="N328" s="68">
        <f t="shared" si="24"/>
        <v>-0.41120031938330237</v>
      </c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</row>
    <row r="329" spans="1:38" s="3" customFormat="1" x14ac:dyDescent="0.2">
      <c r="A329">
        <v>0.25</v>
      </c>
      <c r="B329" t="s">
        <v>368</v>
      </c>
      <c r="C329">
        <v>40367</v>
      </c>
      <c r="D329" t="s">
        <v>369</v>
      </c>
      <c r="E329" t="s">
        <v>397</v>
      </c>
      <c r="F329">
        <v>89</v>
      </c>
      <c r="G329" s="65">
        <v>360266</v>
      </c>
      <c r="H329" s="65">
        <v>9838</v>
      </c>
      <c r="I329" s="65">
        <v>11924</v>
      </c>
      <c r="J329" s="65">
        <f t="shared" si="25"/>
        <v>4047.932584269663</v>
      </c>
      <c r="K329" s="65">
        <f t="shared" si="26"/>
        <v>110.53932584269663</v>
      </c>
      <c r="L329" s="65">
        <f t="shared" si="27"/>
        <v>133.97752808988764</v>
      </c>
      <c r="M329" s="68">
        <f t="shared" si="28"/>
        <v>0.78163022022082784</v>
      </c>
      <c r="N329" s="68">
        <f t="shared" ref="N329:N375" si="29">STANDARDIZE(L329,L$2,L$3)</f>
        <v>-0.32086864384436731</v>
      </c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</row>
    <row r="330" spans="1:38" s="3" customFormat="1" x14ac:dyDescent="0.2">
      <c r="A330">
        <v>0.25</v>
      </c>
      <c r="B330" t="s">
        <v>368</v>
      </c>
      <c r="C330">
        <v>40368</v>
      </c>
      <c r="D330" t="s">
        <v>369</v>
      </c>
      <c r="E330" t="s">
        <v>397</v>
      </c>
      <c r="F330">
        <v>89</v>
      </c>
      <c r="G330" s="65">
        <v>541080</v>
      </c>
      <c r="H330" s="65">
        <v>4414</v>
      </c>
      <c r="I330" s="65">
        <v>17910</v>
      </c>
      <c r="J330" s="65">
        <f t="shared" si="25"/>
        <v>6079.5505617977524</v>
      </c>
      <c r="K330" s="65">
        <f t="shared" si="26"/>
        <v>49.59550561797753</v>
      </c>
      <c r="L330" s="65">
        <f t="shared" si="27"/>
        <v>201.23595505617976</v>
      </c>
      <c r="M330" s="68">
        <f t="shared" si="28"/>
        <v>1.17401855452491</v>
      </c>
      <c r="N330" s="68">
        <f t="shared" si="29"/>
        <v>0.2568294435232239</v>
      </c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</row>
    <row r="331" spans="1:38" s="3" customFormat="1" x14ac:dyDescent="0.2">
      <c r="A331">
        <v>0.25</v>
      </c>
      <c r="B331" t="s">
        <v>368</v>
      </c>
      <c r="C331">
        <v>40369</v>
      </c>
      <c r="D331" t="s">
        <v>369</v>
      </c>
      <c r="E331" t="s">
        <v>397</v>
      </c>
      <c r="F331">
        <v>89</v>
      </c>
      <c r="G331" s="65">
        <v>652656</v>
      </c>
      <c r="H331" s="65">
        <v>19206</v>
      </c>
      <c r="I331" s="65">
        <v>21602</v>
      </c>
      <c r="J331" s="65">
        <f t="shared" si="25"/>
        <v>7333.2134831460671</v>
      </c>
      <c r="K331" s="65">
        <f t="shared" si="26"/>
        <v>215.79775280898878</v>
      </c>
      <c r="L331" s="65">
        <f t="shared" si="27"/>
        <v>242.71910112359549</v>
      </c>
      <c r="M331" s="68">
        <f t="shared" si="28"/>
        <v>1.416032876317538</v>
      </c>
      <c r="N331" s="68">
        <f t="shared" si="29"/>
        <v>0.61313771926013461</v>
      </c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</row>
    <row r="332" spans="1:38" s="3" customFormat="1" x14ac:dyDescent="0.2">
      <c r="A332">
        <v>0.25</v>
      </c>
      <c r="B332" t="s">
        <v>368</v>
      </c>
      <c r="C332">
        <v>40370</v>
      </c>
      <c r="D332" t="s">
        <v>369</v>
      </c>
      <c r="E332" t="s">
        <v>397</v>
      </c>
      <c r="F332">
        <v>89</v>
      </c>
      <c r="G332" s="65">
        <v>850962</v>
      </c>
      <c r="H332" s="65">
        <v>41582</v>
      </c>
      <c r="I332" s="65">
        <v>28166</v>
      </c>
      <c r="J332" s="65">
        <f t="shared" si="25"/>
        <v>9561.3707865168544</v>
      </c>
      <c r="K332" s="65">
        <f t="shared" si="26"/>
        <v>467.2134831460674</v>
      </c>
      <c r="L332" s="65">
        <f t="shared" si="27"/>
        <v>316.47191011235952</v>
      </c>
      <c r="M332" s="68">
        <f t="shared" si="28"/>
        <v>1.8463096932857963</v>
      </c>
      <c r="N332" s="68">
        <f t="shared" si="29"/>
        <v>1.2466175464370255</v>
      </c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</row>
    <row r="333" spans="1:38" s="3" customFormat="1" x14ac:dyDescent="0.2">
      <c r="A333">
        <v>0.25</v>
      </c>
      <c r="B333" t="s">
        <v>406</v>
      </c>
      <c r="C333">
        <v>40412</v>
      </c>
      <c r="D333" t="s">
        <v>369</v>
      </c>
      <c r="E333" t="s">
        <v>890</v>
      </c>
      <c r="F333">
        <v>75</v>
      </c>
      <c r="G333" s="65">
        <v>111378</v>
      </c>
      <c r="H333" s="65">
        <v>17140</v>
      </c>
      <c r="I333" s="65">
        <v>13916</v>
      </c>
      <c r="J333" s="65">
        <f t="shared" si="25"/>
        <v>1485.04</v>
      </c>
      <c r="K333" s="65">
        <f t="shared" si="26"/>
        <v>228.53333333333333</v>
      </c>
      <c r="L333" s="65">
        <f t="shared" si="27"/>
        <v>185.54666666666665</v>
      </c>
      <c r="M333" s="68">
        <f t="shared" si="28"/>
        <v>1.0824866229104109</v>
      </c>
      <c r="N333" s="68">
        <f t="shared" si="29"/>
        <v>0.1220705396415926</v>
      </c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</row>
    <row r="334" spans="1:38" s="3" customFormat="1" x14ac:dyDescent="0.2">
      <c r="A334">
        <v>0.25</v>
      </c>
      <c r="B334" t="s">
        <v>368</v>
      </c>
      <c r="C334">
        <v>40414</v>
      </c>
      <c r="D334" t="s">
        <v>369</v>
      </c>
      <c r="E334" t="s">
        <v>377</v>
      </c>
      <c r="F334">
        <v>89</v>
      </c>
      <c r="G334" s="65">
        <v>278588</v>
      </c>
      <c r="H334" s="65">
        <v>4062</v>
      </c>
      <c r="I334" s="65">
        <v>7326</v>
      </c>
      <c r="J334" s="65">
        <f t="shared" si="25"/>
        <v>3130.2022471910113</v>
      </c>
      <c r="K334" s="65">
        <f t="shared" si="26"/>
        <v>45.640449438202246</v>
      </c>
      <c r="L334" s="65">
        <f t="shared" si="27"/>
        <v>82.31460674157303</v>
      </c>
      <c r="M334" s="68">
        <f t="shared" si="28"/>
        <v>0.48022668511722449</v>
      </c>
      <c r="N334" s="68">
        <f t="shared" si="29"/>
        <v>-0.76461334910934975</v>
      </c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</row>
    <row r="335" spans="1:38" s="3" customFormat="1" x14ac:dyDescent="0.2">
      <c r="A335">
        <v>0.25</v>
      </c>
      <c r="B335" t="s">
        <v>368</v>
      </c>
      <c r="C335">
        <v>40415</v>
      </c>
      <c r="D335" t="s">
        <v>369</v>
      </c>
      <c r="E335" t="s">
        <v>377</v>
      </c>
      <c r="F335">
        <v>89</v>
      </c>
      <c r="G335" s="65">
        <v>285232</v>
      </c>
      <c r="H335" s="65">
        <v>8734</v>
      </c>
      <c r="I335" s="65">
        <v>7502</v>
      </c>
      <c r="J335" s="65">
        <f t="shared" si="25"/>
        <v>3204.8539325842698</v>
      </c>
      <c r="K335" s="65">
        <f t="shared" si="26"/>
        <v>98.134831460674164</v>
      </c>
      <c r="L335" s="65">
        <f t="shared" si="27"/>
        <v>84.292134831460672</v>
      </c>
      <c r="M335" s="68">
        <f t="shared" si="28"/>
        <v>0.49176366253745812</v>
      </c>
      <c r="N335" s="68">
        <f t="shared" si="29"/>
        <v>-0.74762790584561833</v>
      </c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</row>
    <row r="336" spans="1:38" s="3" customFormat="1" x14ac:dyDescent="0.2">
      <c r="A336">
        <v>0.25</v>
      </c>
      <c r="B336" t="s">
        <v>368</v>
      </c>
      <c r="C336">
        <v>40416</v>
      </c>
      <c r="D336" t="s">
        <v>369</v>
      </c>
      <c r="E336" t="s">
        <v>377</v>
      </c>
      <c r="F336">
        <v>89</v>
      </c>
      <c r="G336" s="65">
        <v>192498</v>
      </c>
      <c r="H336" s="65">
        <v>16018</v>
      </c>
      <c r="I336" s="65">
        <v>5062</v>
      </c>
      <c r="J336" s="65">
        <f t="shared" si="25"/>
        <v>2162.8988764044943</v>
      </c>
      <c r="K336" s="65">
        <f t="shared" si="26"/>
        <v>179.97752808988764</v>
      </c>
      <c r="L336" s="65">
        <f t="shared" si="27"/>
        <v>56.876404494382022</v>
      </c>
      <c r="M336" s="68">
        <f t="shared" si="28"/>
        <v>0.33181920284785565</v>
      </c>
      <c r="N336" s="68">
        <f t="shared" si="29"/>
        <v>-0.98310791472916703</v>
      </c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</row>
    <row r="337" spans="1:38" s="3" customFormat="1" x14ac:dyDescent="0.2">
      <c r="A337">
        <v>0.25</v>
      </c>
      <c r="B337" t="s">
        <v>368</v>
      </c>
      <c r="C337">
        <v>40417</v>
      </c>
      <c r="D337" t="s">
        <v>369</v>
      </c>
      <c r="E337" t="s">
        <v>377</v>
      </c>
      <c r="F337">
        <v>89</v>
      </c>
      <c r="G337" s="65">
        <v>249322</v>
      </c>
      <c r="H337" s="65">
        <v>16476</v>
      </c>
      <c r="I337" s="65">
        <v>6558</v>
      </c>
      <c r="J337" s="65">
        <f t="shared" si="25"/>
        <v>2801.370786516854</v>
      </c>
      <c r="K337" s="65">
        <f t="shared" si="26"/>
        <v>185.12359550561797</v>
      </c>
      <c r="L337" s="65">
        <f t="shared" si="27"/>
        <v>73.68539325842697</v>
      </c>
      <c r="M337" s="68">
        <f t="shared" si="28"/>
        <v>0.42988351091984145</v>
      </c>
      <c r="N337" s="68">
        <f t="shared" si="29"/>
        <v>-0.83873164698745029</v>
      </c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</row>
    <row r="338" spans="1:38" s="3" customFormat="1" x14ac:dyDescent="0.2">
      <c r="A338">
        <v>0.25</v>
      </c>
      <c r="B338" t="s">
        <v>368</v>
      </c>
      <c r="C338">
        <v>40418</v>
      </c>
      <c r="D338" t="s">
        <v>369</v>
      </c>
      <c r="E338" t="s">
        <v>377</v>
      </c>
      <c r="F338">
        <v>89</v>
      </c>
      <c r="G338" s="65">
        <v>215250</v>
      </c>
      <c r="H338" s="65">
        <v>9484</v>
      </c>
      <c r="I338" s="65">
        <v>5662</v>
      </c>
      <c r="J338" s="65">
        <f t="shared" si="25"/>
        <v>2418.5393258426966</v>
      </c>
      <c r="K338" s="65">
        <f t="shared" si="26"/>
        <v>106.56179775280899</v>
      </c>
      <c r="L338" s="65">
        <f t="shared" si="27"/>
        <v>63.617977528089888</v>
      </c>
      <c r="M338" s="68">
        <f t="shared" si="28"/>
        <v>0.37114980768956118</v>
      </c>
      <c r="N338" s="68">
        <f t="shared" si="29"/>
        <v>-0.92520299451190113</v>
      </c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</row>
    <row r="339" spans="1:38" s="3" customFormat="1" x14ac:dyDescent="0.2">
      <c r="A339">
        <v>0.25</v>
      </c>
      <c r="B339" t="s">
        <v>368</v>
      </c>
      <c r="C339">
        <v>40419</v>
      </c>
      <c r="D339" t="s">
        <v>369</v>
      </c>
      <c r="E339" t="s">
        <v>377</v>
      </c>
      <c r="F339">
        <v>89</v>
      </c>
      <c r="G339" s="65">
        <v>224196</v>
      </c>
      <c r="H339" s="65">
        <v>14998</v>
      </c>
      <c r="I339" s="65">
        <v>5896</v>
      </c>
      <c r="J339" s="65">
        <f t="shared" si="25"/>
        <v>2519.0561797752807</v>
      </c>
      <c r="K339" s="65">
        <f t="shared" si="26"/>
        <v>168.51685393258427</v>
      </c>
      <c r="L339" s="65">
        <f t="shared" si="27"/>
        <v>66.247191011235955</v>
      </c>
      <c r="M339" s="68">
        <f t="shared" si="28"/>
        <v>0.38648874357782631</v>
      </c>
      <c r="N339" s="68">
        <f t="shared" si="29"/>
        <v>-0.90262007562716728</v>
      </c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</row>
    <row r="340" spans="1:38" s="3" customFormat="1" x14ac:dyDescent="0.2">
      <c r="A340">
        <v>0.25</v>
      </c>
      <c r="B340" t="s">
        <v>368</v>
      </c>
      <c r="C340">
        <v>40420</v>
      </c>
      <c r="D340" t="s">
        <v>369</v>
      </c>
      <c r="E340" t="s">
        <v>377</v>
      </c>
      <c r="F340">
        <v>89</v>
      </c>
      <c r="G340" s="65">
        <v>216110</v>
      </c>
      <c r="H340" s="65">
        <v>12256</v>
      </c>
      <c r="I340" s="65">
        <v>5684</v>
      </c>
      <c r="J340" s="65">
        <f t="shared" si="25"/>
        <v>2428.2022471910113</v>
      </c>
      <c r="K340" s="65">
        <f t="shared" si="26"/>
        <v>137.70786516853931</v>
      </c>
      <c r="L340" s="65">
        <f t="shared" si="27"/>
        <v>63.865168539325843</v>
      </c>
      <c r="M340" s="68">
        <f t="shared" si="28"/>
        <v>0.37259192986709039</v>
      </c>
      <c r="N340" s="68">
        <f t="shared" si="29"/>
        <v>-0.92307981410393458</v>
      </c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</row>
    <row r="341" spans="1:38" s="3" customFormat="1" x14ac:dyDescent="0.2">
      <c r="A341">
        <v>0.25</v>
      </c>
      <c r="B341" t="s">
        <v>368</v>
      </c>
      <c r="C341">
        <v>40421</v>
      </c>
      <c r="D341" t="s">
        <v>369</v>
      </c>
      <c r="E341" t="s">
        <v>377</v>
      </c>
      <c r="F341">
        <v>89</v>
      </c>
      <c r="G341" s="65">
        <v>191878</v>
      </c>
      <c r="H341" s="65">
        <v>12906</v>
      </c>
      <c r="I341" s="65">
        <v>5046</v>
      </c>
      <c r="J341" s="65">
        <f t="shared" si="25"/>
        <v>2155.932584269663</v>
      </c>
      <c r="K341" s="65">
        <f t="shared" si="26"/>
        <v>145.01123595505618</v>
      </c>
      <c r="L341" s="65">
        <f t="shared" si="27"/>
        <v>56.696629213483149</v>
      </c>
      <c r="M341" s="68">
        <f t="shared" si="28"/>
        <v>0.33077038671874348</v>
      </c>
      <c r="N341" s="68">
        <f t="shared" si="29"/>
        <v>-0.98465204593496081</v>
      </c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</row>
    <row r="342" spans="1:38" s="3" customFormat="1" x14ac:dyDescent="0.2">
      <c r="A342">
        <v>0.25</v>
      </c>
      <c r="B342" t="s">
        <v>368</v>
      </c>
      <c r="C342">
        <v>40422</v>
      </c>
      <c r="D342" t="s">
        <v>369</v>
      </c>
      <c r="E342" t="s">
        <v>377</v>
      </c>
      <c r="F342">
        <v>89</v>
      </c>
      <c r="G342" s="65">
        <v>209784</v>
      </c>
      <c r="H342" s="65">
        <v>11792</v>
      </c>
      <c r="I342" s="65">
        <v>5518</v>
      </c>
      <c r="J342" s="65">
        <f t="shared" si="25"/>
        <v>2357.1235955056181</v>
      </c>
      <c r="K342" s="65">
        <f t="shared" si="26"/>
        <v>132.49438202247191</v>
      </c>
      <c r="L342" s="65">
        <f t="shared" si="27"/>
        <v>62</v>
      </c>
      <c r="M342" s="68">
        <f t="shared" si="28"/>
        <v>0.36171046252755185</v>
      </c>
      <c r="N342" s="68">
        <f t="shared" si="29"/>
        <v>-0.93910017536404489</v>
      </c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</row>
    <row r="343" spans="1:38" s="3" customFormat="1" x14ac:dyDescent="0.2">
      <c r="A343">
        <v>0.25</v>
      </c>
      <c r="B343" t="s">
        <v>368</v>
      </c>
      <c r="C343">
        <v>40423</v>
      </c>
      <c r="D343" t="s">
        <v>369</v>
      </c>
      <c r="E343" t="s">
        <v>377</v>
      </c>
      <c r="F343">
        <v>89</v>
      </c>
      <c r="G343" s="65">
        <v>198030</v>
      </c>
      <c r="H343" s="65">
        <v>11566</v>
      </c>
      <c r="I343" s="65">
        <v>5208</v>
      </c>
      <c r="J343" s="65">
        <f t="shared" si="25"/>
        <v>2225.0561797752807</v>
      </c>
      <c r="K343" s="65">
        <f t="shared" si="26"/>
        <v>129.95505617977528</v>
      </c>
      <c r="L343" s="65">
        <f t="shared" si="27"/>
        <v>58.516853932584269</v>
      </c>
      <c r="M343" s="68">
        <f t="shared" si="28"/>
        <v>0.34138965002600397</v>
      </c>
      <c r="N343" s="68">
        <f t="shared" si="29"/>
        <v>-0.96901771747629906</v>
      </c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</row>
    <row r="344" spans="1:38" s="3" customFormat="1" x14ac:dyDescent="0.2">
      <c r="A344">
        <v>0.25</v>
      </c>
      <c r="B344" t="s">
        <v>368</v>
      </c>
      <c r="C344">
        <v>40424</v>
      </c>
      <c r="D344" t="s">
        <v>369</v>
      </c>
      <c r="E344" t="s">
        <v>377</v>
      </c>
      <c r="F344">
        <v>89</v>
      </c>
      <c r="G344" s="65">
        <v>198202</v>
      </c>
      <c r="H344" s="65">
        <v>3608</v>
      </c>
      <c r="I344" s="65">
        <v>5212</v>
      </c>
      <c r="J344" s="65">
        <f t="shared" si="25"/>
        <v>2226.9887640449438</v>
      </c>
      <c r="K344" s="65">
        <f t="shared" si="26"/>
        <v>40.539325842696627</v>
      </c>
      <c r="L344" s="65">
        <f t="shared" si="27"/>
        <v>58.561797752808985</v>
      </c>
      <c r="M344" s="68">
        <f t="shared" si="28"/>
        <v>0.34165185405828202</v>
      </c>
      <c r="N344" s="68">
        <f t="shared" si="29"/>
        <v>-0.96863168467485061</v>
      </c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</row>
    <row r="345" spans="1:38" s="3" customFormat="1" x14ac:dyDescent="0.2">
      <c r="A345">
        <v>0.25</v>
      </c>
      <c r="B345" t="s">
        <v>368</v>
      </c>
      <c r="C345">
        <v>40425</v>
      </c>
      <c r="D345" t="s">
        <v>369</v>
      </c>
      <c r="E345" t="s">
        <v>377</v>
      </c>
      <c r="F345">
        <v>89</v>
      </c>
      <c r="G345" s="65">
        <v>138692</v>
      </c>
      <c r="H345" s="65">
        <v>14458</v>
      </c>
      <c r="I345" s="65">
        <v>3648</v>
      </c>
      <c r="J345" s="65">
        <f t="shared" si="25"/>
        <v>1558.3370786516855</v>
      </c>
      <c r="K345" s="65">
        <f t="shared" si="26"/>
        <v>162.44943820224719</v>
      </c>
      <c r="L345" s="65">
        <f t="shared" si="27"/>
        <v>40.988764044943821</v>
      </c>
      <c r="M345" s="68">
        <f t="shared" si="28"/>
        <v>0.23913007743756962</v>
      </c>
      <c r="N345" s="68">
        <f t="shared" si="29"/>
        <v>-1.1195705100411908</v>
      </c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</row>
    <row r="346" spans="1:38" s="3" customFormat="1" x14ac:dyDescent="0.2">
      <c r="A346">
        <v>0.25</v>
      </c>
      <c r="B346" t="s">
        <v>368</v>
      </c>
      <c r="C346">
        <v>40426</v>
      </c>
      <c r="D346" t="s">
        <v>369</v>
      </c>
      <c r="E346" t="s">
        <v>377</v>
      </c>
      <c r="F346">
        <v>89</v>
      </c>
      <c r="G346" s="65">
        <v>190200</v>
      </c>
      <c r="H346" s="65">
        <v>8082</v>
      </c>
      <c r="I346" s="65">
        <v>5002</v>
      </c>
      <c r="J346" s="65">
        <f t="shared" si="25"/>
        <v>2137.0786516853932</v>
      </c>
      <c r="K346" s="65">
        <f t="shared" si="26"/>
        <v>90.80898876404494</v>
      </c>
      <c r="L346" s="65">
        <f t="shared" si="27"/>
        <v>56.202247191011239</v>
      </c>
      <c r="M346" s="68">
        <f t="shared" si="28"/>
        <v>0.32788614236368507</v>
      </c>
      <c r="N346" s="68">
        <f t="shared" si="29"/>
        <v>-0.98889840675089369</v>
      </c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</row>
    <row r="347" spans="1:38" s="3" customFormat="1" x14ac:dyDescent="0.2">
      <c r="A347">
        <v>0.25</v>
      </c>
      <c r="B347" t="s">
        <v>368</v>
      </c>
      <c r="C347">
        <v>40427</v>
      </c>
      <c r="D347" t="s">
        <v>369</v>
      </c>
      <c r="E347" t="s">
        <v>377</v>
      </c>
      <c r="F347">
        <v>89</v>
      </c>
      <c r="G347" s="65">
        <v>178890</v>
      </c>
      <c r="H347" s="65">
        <v>9286</v>
      </c>
      <c r="I347" s="65">
        <v>4704</v>
      </c>
      <c r="J347" s="65">
        <f t="shared" si="25"/>
        <v>2010</v>
      </c>
      <c r="K347" s="65">
        <f t="shared" si="26"/>
        <v>104.33707865168539</v>
      </c>
      <c r="L347" s="65">
        <f t="shared" si="27"/>
        <v>52.853932584269664</v>
      </c>
      <c r="M347" s="68">
        <f t="shared" si="28"/>
        <v>0.30835194195897137</v>
      </c>
      <c r="N347" s="68">
        <f t="shared" si="29"/>
        <v>-1.0176578504588025</v>
      </c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</row>
    <row r="348" spans="1:38" s="3" customFormat="1" x14ac:dyDescent="0.2">
      <c r="A348">
        <v>0.25</v>
      </c>
      <c r="B348" t="s">
        <v>368</v>
      </c>
      <c r="C348">
        <v>40428</v>
      </c>
      <c r="D348" t="s">
        <v>369</v>
      </c>
      <c r="E348" t="s">
        <v>377</v>
      </c>
      <c r="F348">
        <v>89</v>
      </c>
      <c r="G348" s="65">
        <v>230138</v>
      </c>
      <c r="H348" s="65">
        <v>11422</v>
      </c>
      <c r="I348" s="65">
        <v>6052</v>
      </c>
      <c r="J348" s="65">
        <f t="shared" si="25"/>
        <v>2585.8202247191011</v>
      </c>
      <c r="K348" s="65">
        <f t="shared" si="26"/>
        <v>128.3370786516854</v>
      </c>
      <c r="L348" s="65">
        <f t="shared" si="27"/>
        <v>68</v>
      </c>
      <c r="M348" s="68">
        <f t="shared" si="28"/>
        <v>0.39671470083666976</v>
      </c>
      <c r="N348" s="68">
        <f t="shared" si="29"/>
        <v>-0.88756479637067809</v>
      </c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</row>
    <row r="349" spans="1:38" s="3" customFormat="1" x14ac:dyDescent="0.2">
      <c r="A349">
        <v>0.25</v>
      </c>
      <c r="B349" t="s">
        <v>406</v>
      </c>
      <c r="C349">
        <v>40432</v>
      </c>
      <c r="D349" t="s">
        <v>369</v>
      </c>
      <c r="E349" t="s">
        <v>891</v>
      </c>
      <c r="F349">
        <v>75</v>
      </c>
      <c r="G349" s="65">
        <v>112478</v>
      </c>
      <c r="H349" s="65">
        <v>12758</v>
      </c>
      <c r="I349" s="65">
        <v>14048</v>
      </c>
      <c r="J349" s="65">
        <f t="shared" si="25"/>
        <v>1499.7066666666667</v>
      </c>
      <c r="K349" s="65">
        <f t="shared" si="26"/>
        <v>170.10666666666665</v>
      </c>
      <c r="L349" s="65">
        <f t="shared" si="27"/>
        <v>187.30666666666667</v>
      </c>
      <c r="M349" s="68">
        <f t="shared" si="28"/>
        <v>1.092754532814419</v>
      </c>
      <c r="N349" s="68">
        <f t="shared" si="29"/>
        <v>0.13718758414631371</v>
      </c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</row>
    <row r="350" spans="1:38" s="3" customFormat="1" x14ac:dyDescent="0.2">
      <c r="A350">
        <v>0.25</v>
      </c>
      <c r="B350" t="s">
        <v>368</v>
      </c>
      <c r="C350">
        <v>40433</v>
      </c>
      <c r="D350" t="s">
        <v>369</v>
      </c>
      <c r="E350" t="s">
        <v>377</v>
      </c>
      <c r="F350">
        <v>89</v>
      </c>
      <c r="G350" s="65">
        <v>228150</v>
      </c>
      <c r="H350" s="65">
        <v>16792</v>
      </c>
      <c r="I350" s="65">
        <v>6000</v>
      </c>
      <c r="J350" s="65">
        <f t="shared" si="25"/>
        <v>2563.4831460674159</v>
      </c>
      <c r="K350" s="65">
        <f t="shared" si="26"/>
        <v>188.67415730337078</v>
      </c>
      <c r="L350" s="65">
        <f t="shared" si="27"/>
        <v>67.415730337078656</v>
      </c>
      <c r="M350" s="68">
        <f t="shared" si="28"/>
        <v>0.3933060484170553</v>
      </c>
      <c r="N350" s="68">
        <f t="shared" si="29"/>
        <v>-0.89258322278950775</v>
      </c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</row>
    <row r="351" spans="1:38" s="3" customFormat="1" x14ac:dyDescent="0.2">
      <c r="A351">
        <v>0.25</v>
      </c>
      <c r="B351" t="s">
        <v>368</v>
      </c>
      <c r="C351">
        <v>40434</v>
      </c>
      <c r="D351" t="s">
        <v>369</v>
      </c>
      <c r="E351" t="s">
        <v>377</v>
      </c>
      <c r="F351">
        <v>89</v>
      </c>
      <c r="G351" s="65">
        <v>301356</v>
      </c>
      <c r="H351" s="65">
        <v>15358</v>
      </c>
      <c r="I351" s="65">
        <v>7926</v>
      </c>
      <c r="J351" s="65">
        <f t="shared" si="25"/>
        <v>3386.0224719101125</v>
      </c>
      <c r="K351" s="65">
        <f t="shared" si="26"/>
        <v>172.56179775280899</v>
      </c>
      <c r="L351" s="65">
        <f t="shared" si="27"/>
        <v>89.056179775280896</v>
      </c>
      <c r="M351" s="68">
        <f t="shared" si="28"/>
        <v>0.51955728995893002</v>
      </c>
      <c r="N351" s="68">
        <f t="shared" si="29"/>
        <v>-0.70670842889208374</v>
      </c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</row>
    <row r="352" spans="1:38" s="3" customFormat="1" x14ac:dyDescent="0.2">
      <c r="A352">
        <v>0.25</v>
      </c>
      <c r="B352" t="s">
        <v>368</v>
      </c>
      <c r="C352">
        <v>40436</v>
      </c>
      <c r="D352" t="s">
        <v>369</v>
      </c>
      <c r="E352" t="s">
        <v>367</v>
      </c>
      <c r="F352">
        <v>89</v>
      </c>
      <c r="G352" s="65">
        <v>419300</v>
      </c>
      <c r="H352" s="65">
        <v>44518</v>
      </c>
      <c r="I352" s="65">
        <v>17276</v>
      </c>
      <c r="J352" s="65">
        <f t="shared" si="25"/>
        <v>4711.2359550561796</v>
      </c>
      <c r="K352" s="65">
        <f t="shared" si="26"/>
        <v>500.20224719101122</v>
      </c>
      <c r="L352" s="65">
        <f t="shared" si="27"/>
        <v>194.11235955056179</v>
      </c>
      <c r="M352" s="68">
        <f t="shared" si="28"/>
        <v>1.1324592154088411</v>
      </c>
      <c r="N352" s="68">
        <f t="shared" si="29"/>
        <v>0.19564324449364615</v>
      </c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</row>
    <row r="353" spans="1:38" s="3" customFormat="1" x14ac:dyDescent="0.2">
      <c r="A353">
        <v>0.25</v>
      </c>
      <c r="B353" t="s">
        <v>368</v>
      </c>
      <c r="C353">
        <v>40437</v>
      </c>
      <c r="D353" t="s">
        <v>369</v>
      </c>
      <c r="E353" t="s">
        <v>367</v>
      </c>
      <c r="F353">
        <v>89</v>
      </c>
      <c r="G353" s="65">
        <v>249692</v>
      </c>
      <c r="H353" s="65">
        <v>16726</v>
      </c>
      <c r="I353" s="65">
        <v>10288</v>
      </c>
      <c r="J353" s="65">
        <f t="shared" si="25"/>
        <v>2805.5280898876404</v>
      </c>
      <c r="K353" s="65">
        <f t="shared" si="26"/>
        <v>187.93258426966293</v>
      </c>
      <c r="L353" s="65">
        <f t="shared" si="27"/>
        <v>115.59550561797752</v>
      </c>
      <c r="M353" s="68">
        <f t="shared" si="28"/>
        <v>0.67438877101911077</v>
      </c>
      <c r="N353" s="68">
        <f t="shared" si="29"/>
        <v>-0.47875605963677953</v>
      </c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</row>
    <row r="354" spans="1:38" s="3" customFormat="1" x14ac:dyDescent="0.2">
      <c r="A354">
        <v>0.25</v>
      </c>
      <c r="B354" t="s">
        <v>368</v>
      </c>
      <c r="C354">
        <v>40438</v>
      </c>
      <c r="D354" t="s">
        <v>369</v>
      </c>
      <c r="E354" t="s">
        <v>367</v>
      </c>
      <c r="F354">
        <v>89</v>
      </c>
      <c r="G354" s="65">
        <v>147862</v>
      </c>
      <c r="H354" s="65">
        <v>11902</v>
      </c>
      <c r="I354" s="65">
        <v>6092</v>
      </c>
      <c r="J354" s="65">
        <f t="shared" si="25"/>
        <v>1661.370786516854</v>
      </c>
      <c r="K354" s="65">
        <f t="shared" si="26"/>
        <v>133.73033707865167</v>
      </c>
      <c r="L354" s="65">
        <f t="shared" si="27"/>
        <v>68.449438202247194</v>
      </c>
      <c r="M354" s="68">
        <f t="shared" si="28"/>
        <v>0.39933674115945017</v>
      </c>
      <c r="N354" s="68">
        <f t="shared" si="29"/>
        <v>-0.88370446835619365</v>
      </c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</row>
    <row r="355" spans="1:38" s="3" customFormat="1" x14ac:dyDescent="0.2">
      <c r="A355">
        <v>0.25</v>
      </c>
      <c r="B355" t="s">
        <v>368</v>
      </c>
      <c r="C355">
        <v>40439</v>
      </c>
      <c r="D355" t="s">
        <v>369</v>
      </c>
      <c r="E355" t="s">
        <v>367</v>
      </c>
      <c r="F355">
        <v>89</v>
      </c>
      <c r="G355" s="65">
        <v>177654</v>
      </c>
      <c r="H355" s="65">
        <v>21092</v>
      </c>
      <c r="I355" s="65">
        <v>7320</v>
      </c>
      <c r="J355" s="65">
        <f t="shared" si="25"/>
        <v>1996.1123595505619</v>
      </c>
      <c r="K355" s="65">
        <f t="shared" si="26"/>
        <v>236.98876404494382</v>
      </c>
      <c r="L355" s="65">
        <f t="shared" si="27"/>
        <v>82.247191011235955</v>
      </c>
      <c r="M355" s="68">
        <f t="shared" si="28"/>
        <v>0.47983337906880746</v>
      </c>
      <c r="N355" s="68">
        <f t="shared" si="29"/>
        <v>-0.76519239831152241</v>
      </c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</row>
    <row r="356" spans="1:38" s="3" customFormat="1" x14ac:dyDescent="0.2">
      <c r="A356">
        <v>0.25</v>
      </c>
      <c r="B356" t="s">
        <v>368</v>
      </c>
      <c r="C356">
        <v>40440</v>
      </c>
      <c r="D356" t="s">
        <v>369</v>
      </c>
      <c r="E356" t="s">
        <v>367</v>
      </c>
      <c r="F356">
        <v>89</v>
      </c>
      <c r="G356" s="65">
        <v>291054</v>
      </c>
      <c r="H356" s="65">
        <v>27344</v>
      </c>
      <c r="I356" s="65">
        <v>11992</v>
      </c>
      <c r="J356" s="65">
        <f t="shared" si="25"/>
        <v>3270.2696629213483</v>
      </c>
      <c r="K356" s="65">
        <f t="shared" si="26"/>
        <v>307.23595505617976</v>
      </c>
      <c r="L356" s="65">
        <f t="shared" si="27"/>
        <v>134.74157303370785</v>
      </c>
      <c r="M356" s="68">
        <f t="shared" si="28"/>
        <v>0.78608768876955437</v>
      </c>
      <c r="N356" s="68">
        <f t="shared" si="29"/>
        <v>-0.31430608621974393</v>
      </c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</row>
    <row r="357" spans="1:38" s="3" customFormat="1" x14ac:dyDescent="0.2">
      <c r="A357">
        <v>0.25</v>
      </c>
      <c r="B357" t="s">
        <v>406</v>
      </c>
      <c r="C357">
        <v>40441</v>
      </c>
      <c r="D357" t="s">
        <v>369</v>
      </c>
      <c r="E357" t="s">
        <v>566</v>
      </c>
      <c r="F357">
        <v>14</v>
      </c>
      <c r="G357" s="65">
        <v>25748</v>
      </c>
      <c r="H357" s="65">
        <v>3508</v>
      </c>
      <c r="I357" s="65">
        <v>3348</v>
      </c>
      <c r="J357" s="65">
        <f t="shared" si="25"/>
        <v>1839.1428571428571</v>
      </c>
      <c r="K357" s="65">
        <f t="shared" si="26"/>
        <v>250.57142857142858</v>
      </c>
      <c r="L357" s="65">
        <f t="shared" si="27"/>
        <v>239.14285714285714</v>
      </c>
      <c r="M357" s="68">
        <f t="shared" si="28"/>
        <v>1.3951689268919856</v>
      </c>
      <c r="N357" s="68">
        <f t="shared" si="29"/>
        <v>0.5824205377734516</v>
      </c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</row>
    <row r="358" spans="1:38" s="3" customFormat="1" x14ac:dyDescent="0.2">
      <c r="A358">
        <v>0.25</v>
      </c>
      <c r="B358" t="s">
        <v>406</v>
      </c>
      <c r="C358">
        <v>40442</v>
      </c>
      <c r="D358" t="s">
        <v>369</v>
      </c>
      <c r="E358" t="s">
        <v>564</v>
      </c>
      <c r="F358">
        <v>14</v>
      </c>
      <c r="G358" s="65">
        <v>33524</v>
      </c>
      <c r="H358" s="65">
        <v>5620</v>
      </c>
      <c r="I358" s="65">
        <v>4358</v>
      </c>
      <c r="J358" s="65">
        <f t="shared" si="25"/>
        <v>2394.5714285714284</v>
      </c>
      <c r="K358" s="65">
        <f t="shared" si="26"/>
        <v>401.42857142857144</v>
      </c>
      <c r="L358" s="65">
        <f t="shared" si="27"/>
        <v>311.28571428571428</v>
      </c>
      <c r="M358" s="68">
        <f t="shared" si="28"/>
        <v>1.8160532208468558</v>
      </c>
      <c r="N358" s="68">
        <f t="shared" si="29"/>
        <v>1.2020721185270287</v>
      </c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</row>
    <row r="359" spans="1:38" s="3" customFormat="1" x14ac:dyDescent="0.2">
      <c r="A359">
        <v>0.25</v>
      </c>
      <c r="B359" t="s">
        <v>406</v>
      </c>
      <c r="C359">
        <v>40443</v>
      </c>
      <c r="D359" t="s">
        <v>369</v>
      </c>
      <c r="E359" t="s">
        <v>566</v>
      </c>
      <c r="F359">
        <v>14</v>
      </c>
      <c r="G359" s="65">
        <v>31366</v>
      </c>
      <c r="H359" s="65">
        <v>4884</v>
      </c>
      <c r="I359" s="65">
        <v>4078</v>
      </c>
      <c r="J359" s="65">
        <f t="shared" si="25"/>
        <v>2240.4285714285716</v>
      </c>
      <c r="K359" s="65">
        <f t="shared" si="26"/>
        <v>348.85714285714283</v>
      </c>
      <c r="L359" s="65">
        <f t="shared" si="27"/>
        <v>291.28571428571428</v>
      </c>
      <c r="M359" s="68">
        <f t="shared" si="28"/>
        <v>1.6993724264831294</v>
      </c>
      <c r="N359" s="68">
        <f t="shared" si="29"/>
        <v>1.0302875218824727</v>
      </c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</row>
    <row r="360" spans="1:38" s="3" customFormat="1" x14ac:dyDescent="0.2">
      <c r="A360">
        <v>1</v>
      </c>
      <c r="B360" t="s">
        <v>406</v>
      </c>
      <c r="C360">
        <v>60074</v>
      </c>
      <c r="D360" t="s">
        <v>369</v>
      </c>
      <c r="E360" t="s">
        <v>488</v>
      </c>
      <c r="F360">
        <v>89</v>
      </c>
      <c r="G360" s="65">
        <v>62062</v>
      </c>
      <c r="H360" s="65">
        <v>-2240</v>
      </c>
      <c r="I360" s="65">
        <v>3122</v>
      </c>
      <c r="J360" s="65">
        <f t="shared" si="25"/>
        <v>697.32584269662925</v>
      </c>
      <c r="K360" s="65">
        <f t="shared" si="26"/>
        <v>-25.168539325842698</v>
      </c>
      <c r="L360" s="65">
        <f t="shared" si="27"/>
        <v>35.078651685393261</v>
      </c>
      <c r="M360" s="68">
        <f t="shared" si="28"/>
        <v>0.20465024719300778</v>
      </c>
      <c r="N360" s="68">
        <f t="shared" si="29"/>
        <v>-1.1703338234316609</v>
      </c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</row>
    <row r="361" spans="1:38" s="3" customFormat="1" x14ac:dyDescent="0.2">
      <c r="A361">
        <v>1</v>
      </c>
      <c r="B361" t="s">
        <v>406</v>
      </c>
      <c r="C361">
        <v>60075</v>
      </c>
      <c r="D361" t="s">
        <v>369</v>
      </c>
      <c r="E361" t="s">
        <v>455</v>
      </c>
      <c r="F361">
        <v>89</v>
      </c>
      <c r="G361" s="65">
        <v>60528</v>
      </c>
      <c r="H361" s="65">
        <v>5292</v>
      </c>
      <c r="I361" s="65">
        <v>3026</v>
      </c>
      <c r="J361" s="65">
        <f t="shared" si="25"/>
        <v>680.08988764044943</v>
      </c>
      <c r="K361" s="65">
        <f t="shared" si="26"/>
        <v>59.460674157303373</v>
      </c>
      <c r="L361" s="65">
        <f t="shared" si="27"/>
        <v>34</v>
      </c>
      <c r="M361" s="68">
        <f t="shared" si="28"/>
        <v>0.19835735041833488</v>
      </c>
      <c r="N361" s="68">
        <f t="shared" si="29"/>
        <v>-1.1795986106664234</v>
      </c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</row>
    <row r="362" spans="1:38" s="3" customFormat="1" x14ac:dyDescent="0.2">
      <c r="A362">
        <v>1</v>
      </c>
      <c r="B362" t="s">
        <v>406</v>
      </c>
      <c r="C362">
        <v>60086</v>
      </c>
      <c r="D362" t="s">
        <v>369</v>
      </c>
      <c r="E362" t="s">
        <v>487</v>
      </c>
      <c r="F362">
        <v>89</v>
      </c>
      <c r="G362" s="65">
        <v>50720</v>
      </c>
      <c r="H362" s="65">
        <v>-718</v>
      </c>
      <c r="I362" s="65">
        <v>2542</v>
      </c>
      <c r="J362" s="65">
        <f t="shared" si="25"/>
        <v>569.88764044943821</v>
      </c>
      <c r="K362" s="65">
        <f t="shared" si="26"/>
        <v>-8.0674157303370784</v>
      </c>
      <c r="L362" s="65">
        <f t="shared" si="27"/>
        <v>28.561797752808989</v>
      </c>
      <c r="M362" s="68">
        <f t="shared" si="28"/>
        <v>0.16663066251269243</v>
      </c>
      <c r="N362" s="68">
        <f t="shared" si="29"/>
        <v>-1.2263085796416846</v>
      </c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</row>
    <row r="363" spans="1:38" s="3" customFormat="1" x14ac:dyDescent="0.2">
      <c r="A363">
        <v>1</v>
      </c>
      <c r="B363" t="s">
        <v>406</v>
      </c>
      <c r="C363">
        <v>60087</v>
      </c>
      <c r="D363" t="s">
        <v>369</v>
      </c>
      <c r="E363" t="s">
        <v>468</v>
      </c>
      <c r="F363">
        <v>89</v>
      </c>
      <c r="G363" s="65">
        <v>71260</v>
      </c>
      <c r="H363" s="65">
        <v>-3902</v>
      </c>
      <c r="I363" s="65">
        <v>3564</v>
      </c>
      <c r="J363" s="65">
        <f t="shared" si="25"/>
        <v>800.67415730337075</v>
      </c>
      <c r="K363" s="65">
        <f t="shared" si="26"/>
        <v>-43.842696629213485</v>
      </c>
      <c r="L363" s="65">
        <f t="shared" si="27"/>
        <v>40.044943820224717</v>
      </c>
      <c r="M363" s="68">
        <f t="shared" si="28"/>
        <v>0.23362379275973083</v>
      </c>
      <c r="N363" s="68">
        <f t="shared" si="29"/>
        <v>-1.1276771988716081</v>
      </c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</row>
    <row r="364" spans="1:38" s="3" customFormat="1" x14ac:dyDescent="0.2">
      <c r="A364">
        <v>1</v>
      </c>
      <c r="B364" t="s">
        <v>406</v>
      </c>
      <c r="C364">
        <v>60097</v>
      </c>
      <c r="D364" t="s">
        <v>369</v>
      </c>
      <c r="E364" t="s">
        <v>891</v>
      </c>
      <c r="F364">
        <v>89</v>
      </c>
      <c r="G364" s="65">
        <v>220386</v>
      </c>
      <c r="H364" s="65">
        <v>31638</v>
      </c>
      <c r="I364" s="65">
        <v>24264</v>
      </c>
      <c r="J364" s="65">
        <f t="shared" si="25"/>
        <v>2476.2471910112358</v>
      </c>
      <c r="K364" s="65">
        <f t="shared" si="26"/>
        <v>355.4831460674157</v>
      </c>
      <c r="L364" s="65">
        <f t="shared" si="27"/>
        <v>272.62921348314609</v>
      </c>
      <c r="M364" s="68">
        <f t="shared" si="28"/>
        <v>1.5905296597985716</v>
      </c>
      <c r="N364" s="68">
        <f t="shared" si="29"/>
        <v>0.87004254862407204</v>
      </c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</row>
    <row r="365" spans="1:38" s="3" customFormat="1" x14ac:dyDescent="0.2">
      <c r="A365">
        <v>1</v>
      </c>
      <c r="B365" t="s">
        <v>406</v>
      </c>
      <c r="C365">
        <v>60098</v>
      </c>
      <c r="D365" t="s">
        <v>369</v>
      </c>
      <c r="E365" t="s">
        <v>890</v>
      </c>
      <c r="F365">
        <v>89</v>
      </c>
      <c r="G365" s="65">
        <v>174316</v>
      </c>
      <c r="H365" s="65">
        <v>20328</v>
      </c>
      <c r="I365" s="65">
        <v>19136</v>
      </c>
      <c r="J365" s="65">
        <f t="shared" si="25"/>
        <v>1958.6067415730338</v>
      </c>
      <c r="K365" s="65">
        <f t="shared" si="26"/>
        <v>228.40449438202248</v>
      </c>
      <c r="L365" s="65">
        <f t="shared" si="27"/>
        <v>215.01123595505618</v>
      </c>
      <c r="M365" s="68">
        <f t="shared" si="28"/>
        <v>1.2543840904181283</v>
      </c>
      <c r="N365" s="68">
        <f t="shared" si="29"/>
        <v>0.37514849716717108</v>
      </c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</row>
    <row r="366" spans="1:38" s="3" customFormat="1" x14ac:dyDescent="0.2">
      <c r="A366">
        <v>1</v>
      </c>
      <c r="B366" t="s">
        <v>368</v>
      </c>
      <c r="C366">
        <v>60100</v>
      </c>
      <c r="D366" t="s">
        <v>369</v>
      </c>
      <c r="E366" t="s">
        <v>452</v>
      </c>
      <c r="F366">
        <v>89</v>
      </c>
      <c r="G366" s="65">
        <v>71326</v>
      </c>
      <c r="H366" s="65">
        <v>4198</v>
      </c>
      <c r="I366" s="65">
        <v>2304</v>
      </c>
      <c r="J366" s="65">
        <f t="shared" si="25"/>
        <v>801.41573033707868</v>
      </c>
      <c r="K366" s="65">
        <f t="shared" si="26"/>
        <v>47.168539325842694</v>
      </c>
      <c r="L366" s="65">
        <f t="shared" si="27"/>
        <v>25.887640449438202</v>
      </c>
      <c r="M366" s="68">
        <f t="shared" si="28"/>
        <v>0.15102952259214922</v>
      </c>
      <c r="N366" s="68">
        <f t="shared" si="29"/>
        <v>-1.2492775313278668</v>
      </c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</row>
    <row r="367" spans="1:38" s="3" customFormat="1" x14ac:dyDescent="0.2">
      <c r="A367">
        <v>1</v>
      </c>
      <c r="B367" t="s">
        <v>368</v>
      </c>
      <c r="C367">
        <v>60101</v>
      </c>
      <c r="D367" t="s">
        <v>369</v>
      </c>
      <c r="E367" t="s">
        <v>452</v>
      </c>
      <c r="F367">
        <v>89</v>
      </c>
      <c r="G367" s="65">
        <v>73082</v>
      </c>
      <c r="H367" s="65">
        <v>17568</v>
      </c>
      <c r="I367" s="65">
        <v>2360</v>
      </c>
      <c r="J367" s="65">
        <f t="shared" si="25"/>
        <v>821.14606741573039</v>
      </c>
      <c r="K367" s="65">
        <f t="shared" si="26"/>
        <v>197.3932584269663</v>
      </c>
      <c r="L367" s="65">
        <f t="shared" si="27"/>
        <v>26.516853932584269</v>
      </c>
      <c r="M367" s="68">
        <f t="shared" si="28"/>
        <v>0.15470037904404174</v>
      </c>
      <c r="N367" s="68">
        <f t="shared" si="29"/>
        <v>-1.2438730721075888</v>
      </c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</row>
    <row r="368" spans="1:38" s="3" customFormat="1" x14ac:dyDescent="0.2">
      <c r="A368">
        <v>1</v>
      </c>
      <c r="B368" t="s">
        <v>368</v>
      </c>
      <c r="C368">
        <v>60102</v>
      </c>
      <c r="D368" t="s">
        <v>369</v>
      </c>
      <c r="E368" t="s">
        <v>452</v>
      </c>
      <c r="F368">
        <v>89</v>
      </c>
      <c r="G368" s="65">
        <v>70086</v>
      </c>
      <c r="H368" s="65">
        <v>-4442</v>
      </c>
      <c r="I368" s="65">
        <v>2264</v>
      </c>
      <c r="J368" s="65">
        <f t="shared" si="25"/>
        <v>787.48314606741576</v>
      </c>
      <c r="K368" s="65">
        <f t="shared" si="26"/>
        <v>-49.91011235955056</v>
      </c>
      <c r="L368" s="65">
        <f t="shared" si="27"/>
        <v>25.438202247191011</v>
      </c>
      <c r="M368" s="68">
        <f t="shared" si="28"/>
        <v>0.14840748226936887</v>
      </c>
      <c r="N368" s="68">
        <f t="shared" si="29"/>
        <v>-1.2531378593423512</v>
      </c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</row>
    <row r="369" spans="1:38" s="3" customFormat="1" x14ac:dyDescent="0.2">
      <c r="A369">
        <v>1</v>
      </c>
      <c r="B369" t="s">
        <v>368</v>
      </c>
      <c r="C369">
        <v>60103</v>
      </c>
      <c r="D369" t="s">
        <v>369</v>
      </c>
      <c r="E369" t="s">
        <v>452</v>
      </c>
      <c r="F369">
        <v>89</v>
      </c>
      <c r="G369" s="65">
        <v>116020</v>
      </c>
      <c r="H369" s="65">
        <v>22174</v>
      </c>
      <c r="I369" s="65">
        <v>3748</v>
      </c>
      <c r="J369" s="65">
        <f t="shared" si="25"/>
        <v>1303.5955056179776</v>
      </c>
      <c r="K369" s="65">
        <f t="shared" si="26"/>
        <v>249.14606741573033</v>
      </c>
      <c r="L369" s="65">
        <f t="shared" si="27"/>
        <v>42.112359550561798</v>
      </c>
      <c r="M369" s="68">
        <f t="shared" si="28"/>
        <v>0.24568517824452055</v>
      </c>
      <c r="N369" s="68">
        <f t="shared" si="29"/>
        <v>-1.1099196900049799</v>
      </c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</row>
    <row r="370" spans="1:38" s="3" customFormat="1" x14ac:dyDescent="0.2">
      <c r="A370">
        <v>1</v>
      </c>
      <c r="B370" t="s">
        <v>368</v>
      </c>
      <c r="C370">
        <v>60104</v>
      </c>
      <c r="D370" t="s">
        <v>369</v>
      </c>
      <c r="E370" t="s">
        <v>451</v>
      </c>
      <c r="F370">
        <v>89</v>
      </c>
      <c r="G370" s="65">
        <v>83598</v>
      </c>
      <c r="H370" s="65">
        <v>8200</v>
      </c>
      <c r="I370" s="65">
        <v>2174</v>
      </c>
      <c r="J370" s="65">
        <f t="shared" si="25"/>
        <v>939.30337078651689</v>
      </c>
      <c r="K370" s="65">
        <f t="shared" si="26"/>
        <v>92.134831460674164</v>
      </c>
      <c r="L370" s="65">
        <f t="shared" si="27"/>
        <v>24.426966292134832</v>
      </c>
      <c r="M370" s="68">
        <f t="shared" si="28"/>
        <v>0.14250789154311302</v>
      </c>
      <c r="N370" s="68">
        <f t="shared" si="29"/>
        <v>-1.2618235973749412</v>
      </c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</row>
    <row r="371" spans="1:38" s="3" customFormat="1" x14ac:dyDescent="0.2">
      <c r="A371">
        <v>1</v>
      </c>
      <c r="B371" t="s">
        <v>368</v>
      </c>
      <c r="C371">
        <v>60105</v>
      </c>
      <c r="D371" t="s">
        <v>369</v>
      </c>
      <c r="E371" t="s">
        <v>451</v>
      </c>
      <c r="F371">
        <v>89</v>
      </c>
      <c r="G371" s="65">
        <v>557480</v>
      </c>
      <c r="H371" s="65">
        <v>48998</v>
      </c>
      <c r="I371" s="65">
        <v>14494</v>
      </c>
      <c r="J371" s="65">
        <f t="shared" si="25"/>
        <v>6263.8202247191011</v>
      </c>
      <c r="K371" s="65">
        <f t="shared" si="26"/>
        <v>550.5393258426966</v>
      </c>
      <c r="L371" s="65">
        <f t="shared" si="27"/>
        <v>162.85393258426967</v>
      </c>
      <c r="M371" s="68">
        <f t="shared" si="28"/>
        <v>0.95009631095946656</v>
      </c>
      <c r="N371" s="68">
        <f t="shared" si="29"/>
        <v>-7.284256891374416E-2</v>
      </c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</row>
    <row r="372" spans="1:38" s="3" customFormat="1" x14ac:dyDescent="0.2">
      <c r="A372">
        <v>1</v>
      </c>
      <c r="B372" t="s">
        <v>368</v>
      </c>
      <c r="C372">
        <v>60106</v>
      </c>
      <c r="D372" t="s">
        <v>369</v>
      </c>
      <c r="E372" t="s">
        <v>451</v>
      </c>
      <c r="F372">
        <v>89</v>
      </c>
      <c r="G372" s="65">
        <v>309810</v>
      </c>
      <c r="H372" s="65">
        <v>21630</v>
      </c>
      <c r="I372" s="65">
        <v>8056</v>
      </c>
      <c r="J372" s="65">
        <f t="shared" si="25"/>
        <v>3481.0112359550562</v>
      </c>
      <c r="K372" s="65">
        <f t="shared" si="26"/>
        <v>243.03370786516854</v>
      </c>
      <c r="L372" s="65">
        <f t="shared" si="27"/>
        <v>90.516853932584269</v>
      </c>
      <c r="M372" s="68">
        <f t="shared" si="28"/>
        <v>0.52807892100796616</v>
      </c>
      <c r="N372" s="68">
        <f t="shared" si="29"/>
        <v>-0.69416236284500932</v>
      </c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</row>
    <row r="373" spans="1:38" s="3" customFormat="1" x14ac:dyDescent="0.2">
      <c r="A373">
        <v>1</v>
      </c>
      <c r="B373" t="s">
        <v>368</v>
      </c>
      <c r="C373">
        <v>60107</v>
      </c>
      <c r="D373" t="s">
        <v>369</v>
      </c>
      <c r="E373" t="s">
        <v>451</v>
      </c>
      <c r="F373">
        <v>89</v>
      </c>
      <c r="G373" s="65">
        <v>49178</v>
      </c>
      <c r="H373" s="65">
        <v>4210</v>
      </c>
      <c r="I373" s="65">
        <v>1278</v>
      </c>
      <c r="J373" s="65">
        <f t="shared" si="25"/>
        <v>552.56179775280896</v>
      </c>
      <c r="K373" s="65">
        <f t="shared" si="26"/>
        <v>47.303370786516851</v>
      </c>
      <c r="L373" s="65">
        <f t="shared" si="27"/>
        <v>14.359550561797754</v>
      </c>
      <c r="M373" s="68">
        <f t="shared" si="28"/>
        <v>8.3774188312832773E-2</v>
      </c>
      <c r="N373" s="68">
        <f t="shared" si="29"/>
        <v>-1.3482949448993917</v>
      </c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</row>
    <row r="374" spans="1:38" s="3" customFormat="1" x14ac:dyDescent="0.2">
      <c r="A374">
        <v>1</v>
      </c>
      <c r="B374" t="s">
        <v>401</v>
      </c>
      <c r="C374">
        <v>60108</v>
      </c>
      <c r="D374" t="s">
        <v>369</v>
      </c>
      <c r="E374" t="s">
        <v>497</v>
      </c>
      <c r="F374">
        <v>89</v>
      </c>
      <c r="G374" s="65">
        <v>67684</v>
      </c>
      <c r="H374" s="65">
        <v>-4162</v>
      </c>
      <c r="I374" s="65">
        <v>3398</v>
      </c>
      <c r="J374" s="65">
        <f t="shared" si="25"/>
        <v>760.49438202247188</v>
      </c>
      <c r="K374" s="65">
        <f t="shared" si="26"/>
        <v>-46.764044943820224</v>
      </c>
      <c r="L374" s="65">
        <f t="shared" si="27"/>
        <v>38.179775280898873</v>
      </c>
      <c r="M374" s="68">
        <f t="shared" si="28"/>
        <v>0.22274232542019229</v>
      </c>
      <c r="N374" s="68">
        <f t="shared" si="29"/>
        <v>-1.1436975601317185</v>
      </c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</row>
    <row r="375" spans="1:38" s="3" customFormat="1" x14ac:dyDescent="0.2">
      <c r="A375">
        <v>1</v>
      </c>
      <c r="B375" t="s">
        <v>406</v>
      </c>
      <c r="C375">
        <v>60109</v>
      </c>
      <c r="D375" t="s">
        <v>369</v>
      </c>
      <c r="E375" t="s">
        <v>513</v>
      </c>
      <c r="F375">
        <v>89</v>
      </c>
      <c r="G375" s="65">
        <v>172136</v>
      </c>
      <c r="H375" s="65">
        <v>19556</v>
      </c>
      <c r="I375" s="65">
        <v>12858</v>
      </c>
      <c r="J375" s="65">
        <f t="shared" si="25"/>
        <v>1934.1123595505619</v>
      </c>
      <c r="K375" s="65">
        <f t="shared" si="26"/>
        <v>219.73033707865167</v>
      </c>
      <c r="L375" s="65">
        <f t="shared" si="27"/>
        <v>144.47191011235955</v>
      </c>
      <c r="M375" s="68">
        <f t="shared" si="28"/>
        <v>0.84285486175774949</v>
      </c>
      <c r="N375" s="68">
        <f t="shared" si="29"/>
        <v>-0.23072998470615641</v>
      </c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</row>
  </sheetData>
  <autoFilter ref="A7:N7"/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="150" zoomScaleNormal="150" workbookViewId="0">
      <selection activeCell="A4" sqref="A4"/>
    </sheetView>
  </sheetViews>
  <sheetFormatPr defaultRowHeight="12.75" x14ac:dyDescent="0.2"/>
  <cols>
    <col min="1" max="1" width="10.85546875" customWidth="1"/>
    <col min="3" max="4" width="14.7109375" customWidth="1"/>
  </cols>
  <sheetData>
    <row r="1" spans="1:4" ht="15.75" x14ac:dyDescent="0.25">
      <c r="A1" s="147" t="s">
        <v>1069</v>
      </c>
      <c r="C1" s="267" t="s">
        <v>1038</v>
      </c>
    </row>
    <row r="2" spans="1:4" x14ac:dyDescent="0.2">
      <c r="A2" t="s">
        <v>1061</v>
      </c>
    </row>
    <row r="3" spans="1:4" x14ac:dyDescent="0.2">
      <c r="A3" t="s">
        <v>1060</v>
      </c>
    </row>
    <row r="5" spans="1:4" ht="13.5" thickBot="1" x14ac:dyDescent="0.25">
      <c r="B5" s="81"/>
      <c r="C5" s="255" t="s">
        <v>1057</v>
      </c>
      <c r="D5" s="255"/>
    </row>
    <row r="6" spans="1:4" ht="13.5" thickTop="1" x14ac:dyDescent="0.2">
      <c r="A6" s="79" t="s">
        <v>145</v>
      </c>
      <c r="B6" s="6" t="s">
        <v>181</v>
      </c>
      <c r="C6" s="120" t="s">
        <v>1055</v>
      </c>
      <c r="D6" s="120" t="s">
        <v>1056</v>
      </c>
    </row>
    <row r="7" spans="1:4" x14ac:dyDescent="0.2">
      <c r="A7" s="77">
        <v>42978</v>
      </c>
      <c r="B7">
        <v>1</v>
      </c>
      <c r="C7" s="65">
        <v>425.2425483870968</v>
      </c>
      <c r="D7" s="65">
        <v>101.26570218039859</v>
      </c>
    </row>
    <row r="8" spans="1:4" x14ac:dyDescent="0.2">
      <c r="A8" s="77">
        <v>43008</v>
      </c>
      <c r="B8">
        <v>2</v>
      </c>
      <c r="C8" s="65">
        <v>458.21002500000003</v>
      </c>
      <c r="D8" s="65">
        <v>99.507976675711319</v>
      </c>
    </row>
    <row r="9" spans="1:4" x14ac:dyDescent="0.2">
      <c r="A9" s="77">
        <v>43039</v>
      </c>
      <c r="B9">
        <v>3</v>
      </c>
      <c r="C9" s="65">
        <v>490.21773387096778</v>
      </c>
      <c r="D9" s="65">
        <v>89.071197305937986</v>
      </c>
    </row>
    <row r="10" spans="1:4" x14ac:dyDescent="0.2">
      <c r="A10" s="77">
        <v>43069</v>
      </c>
      <c r="B10">
        <v>4</v>
      </c>
      <c r="C10" s="65">
        <v>398.17755249999999</v>
      </c>
      <c r="D10" s="65">
        <v>81.505219053398548</v>
      </c>
    </row>
    <row r="11" spans="1:4" x14ac:dyDescent="0.2">
      <c r="A11" s="77">
        <v>43100</v>
      </c>
      <c r="B11">
        <v>5</v>
      </c>
      <c r="C11" s="65">
        <v>400.89662177419353</v>
      </c>
      <c r="D11" s="65">
        <v>75.550722949571821</v>
      </c>
    </row>
    <row r="12" spans="1:4" x14ac:dyDescent="0.2">
      <c r="A12" s="77">
        <v>43131</v>
      </c>
      <c r="B12">
        <v>6</v>
      </c>
      <c r="C12" s="65">
        <v>474.62968790322577</v>
      </c>
      <c r="D12" s="65">
        <v>82.110520485190193</v>
      </c>
    </row>
    <row r="13" spans="1:4" x14ac:dyDescent="0.2">
      <c r="A13" s="77">
        <v>43159</v>
      </c>
      <c r="B13">
        <v>7</v>
      </c>
      <c r="C13" s="65">
        <v>480.70273125</v>
      </c>
      <c r="D13" s="65">
        <v>87.568982787273114</v>
      </c>
    </row>
    <row r="14" spans="1:4" x14ac:dyDescent="0.2">
      <c r="A14" s="77">
        <v>43190</v>
      </c>
      <c r="B14">
        <v>8</v>
      </c>
      <c r="C14" s="65">
        <v>451.05266612903222</v>
      </c>
      <c r="D14" s="65">
        <v>78.375614076936031</v>
      </c>
    </row>
    <row r="15" spans="1:4" x14ac:dyDescent="0.2">
      <c r="A15" s="77">
        <v>43220</v>
      </c>
      <c r="B15">
        <v>9</v>
      </c>
      <c r="C15" s="65">
        <v>554.94888750000007</v>
      </c>
      <c r="D15" s="65">
        <v>88.659134841193733</v>
      </c>
    </row>
    <row r="16" spans="1:4" x14ac:dyDescent="0.2">
      <c r="A16" s="77">
        <v>43251</v>
      </c>
      <c r="B16">
        <v>10</v>
      </c>
      <c r="C16" s="65">
        <v>391.77882822580642</v>
      </c>
      <c r="D16" s="65">
        <v>87.231318275875694</v>
      </c>
    </row>
    <row r="17" spans="1:4" x14ac:dyDescent="0.2">
      <c r="A17" s="77">
        <v>43281</v>
      </c>
      <c r="B17">
        <v>11</v>
      </c>
      <c r="C17" s="65">
        <v>395.9122825</v>
      </c>
      <c r="D17" s="65">
        <v>92.926464328581332</v>
      </c>
    </row>
    <row r="18" spans="1:4" x14ac:dyDescent="0.2">
      <c r="A18" s="77">
        <v>43312</v>
      </c>
      <c r="B18">
        <v>12</v>
      </c>
      <c r="C18" s="65">
        <v>523.72507983870969</v>
      </c>
      <c r="D18" s="65">
        <v>114.15120908541135</v>
      </c>
    </row>
    <row r="19" spans="1:4" x14ac:dyDescent="0.2">
      <c r="A19" s="77">
        <v>43343</v>
      </c>
      <c r="B19">
        <v>13</v>
      </c>
      <c r="C19" s="65">
        <v>552.70079516129033</v>
      </c>
      <c r="D19" s="65">
        <v>117.83960457274247</v>
      </c>
    </row>
    <row r="21" spans="1:4" x14ac:dyDescent="0.2">
      <c r="A21" s="238" t="s">
        <v>146</v>
      </c>
      <c r="B21" s="80"/>
      <c r="C21" s="78">
        <f>SLOPE(C7:C19,$B7:$B19)</f>
        <v>5.387001572580643</v>
      </c>
      <c r="D21" s="78">
        <f>SLOPE(D7:D19,$B7:$B19)</f>
        <v>1.2513234040415271</v>
      </c>
    </row>
    <row r="22" spans="1:4" x14ac:dyDescent="0.2">
      <c r="A22" s="238" t="s">
        <v>147</v>
      </c>
      <c r="B22" s="80"/>
      <c r="C22" s="236">
        <f>RSQ(C7:C19,$B7:$B19)</f>
        <v>0.13019189705858916</v>
      </c>
      <c r="D22" s="236">
        <f>RSQ(D7:D19,$B7:$B19)</f>
        <v>0.14054246225736025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10"/>
  <sheetViews>
    <sheetView zoomScale="190" zoomScaleNormal="190" workbookViewId="0">
      <selection activeCell="A5" sqref="A5"/>
    </sheetView>
  </sheetViews>
  <sheetFormatPr defaultRowHeight="12.75" x14ac:dyDescent="0.2"/>
  <cols>
    <col min="1" max="1" width="14" style="35" customWidth="1"/>
    <col min="2" max="2" width="12.7109375" style="36" customWidth="1"/>
    <col min="3" max="3" width="12.7109375" style="37" customWidth="1"/>
    <col min="4" max="5" width="12.7109375" style="57" customWidth="1"/>
    <col min="6" max="6" width="12.7109375" style="39" customWidth="1"/>
    <col min="7" max="8" width="14.42578125" style="39" customWidth="1"/>
    <col min="9" max="256" width="9.140625" style="39"/>
    <col min="257" max="257" width="14" style="39" customWidth="1"/>
    <col min="258" max="262" width="12.7109375" style="39" customWidth="1"/>
    <col min="263" max="264" width="14.42578125" style="39" customWidth="1"/>
    <col min="265" max="512" width="9.140625" style="39"/>
    <col min="513" max="513" width="14" style="39" customWidth="1"/>
    <col min="514" max="518" width="12.7109375" style="39" customWidth="1"/>
    <col min="519" max="520" width="14.42578125" style="39" customWidth="1"/>
    <col min="521" max="768" width="9.140625" style="39"/>
    <col min="769" max="769" width="14" style="39" customWidth="1"/>
    <col min="770" max="774" width="12.7109375" style="39" customWidth="1"/>
    <col min="775" max="776" width="14.42578125" style="39" customWidth="1"/>
    <col min="777" max="1024" width="9.140625" style="39"/>
    <col min="1025" max="1025" width="14" style="39" customWidth="1"/>
    <col min="1026" max="1030" width="12.7109375" style="39" customWidth="1"/>
    <col min="1031" max="1032" width="14.42578125" style="39" customWidth="1"/>
    <col min="1033" max="1280" width="9.140625" style="39"/>
    <col min="1281" max="1281" width="14" style="39" customWidth="1"/>
    <col min="1282" max="1286" width="12.7109375" style="39" customWidth="1"/>
    <col min="1287" max="1288" width="14.42578125" style="39" customWidth="1"/>
    <col min="1289" max="1536" width="9.140625" style="39"/>
    <col min="1537" max="1537" width="14" style="39" customWidth="1"/>
    <col min="1538" max="1542" width="12.7109375" style="39" customWidth="1"/>
    <col min="1543" max="1544" width="14.42578125" style="39" customWidth="1"/>
    <col min="1545" max="1792" width="9.140625" style="39"/>
    <col min="1793" max="1793" width="14" style="39" customWidth="1"/>
    <col min="1794" max="1798" width="12.7109375" style="39" customWidth="1"/>
    <col min="1799" max="1800" width="14.42578125" style="39" customWidth="1"/>
    <col min="1801" max="2048" width="9.140625" style="39"/>
    <col min="2049" max="2049" width="14" style="39" customWidth="1"/>
    <col min="2050" max="2054" width="12.7109375" style="39" customWidth="1"/>
    <col min="2055" max="2056" width="14.42578125" style="39" customWidth="1"/>
    <col min="2057" max="2304" width="9.140625" style="39"/>
    <col min="2305" max="2305" width="14" style="39" customWidth="1"/>
    <col min="2306" max="2310" width="12.7109375" style="39" customWidth="1"/>
    <col min="2311" max="2312" width="14.42578125" style="39" customWidth="1"/>
    <col min="2313" max="2560" width="9.140625" style="39"/>
    <col min="2561" max="2561" width="14" style="39" customWidth="1"/>
    <col min="2562" max="2566" width="12.7109375" style="39" customWidth="1"/>
    <col min="2567" max="2568" width="14.42578125" style="39" customWidth="1"/>
    <col min="2569" max="2816" width="9.140625" style="39"/>
    <col min="2817" max="2817" width="14" style="39" customWidth="1"/>
    <col min="2818" max="2822" width="12.7109375" style="39" customWidth="1"/>
    <col min="2823" max="2824" width="14.42578125" style="39" customWidth="1"/>
    <col min="2825" max="3072" width="9.140625" style="39"/>
    <col min="3073" max="3073" width="14" style="39" customWidth="1"/>
    <col min="3074" max="3078" width="12.7109375" style="39" customWidth="1"/>
    <col min="3079" max="3080" width="14.42578125" style="39" customWidth="1"/>
    <col min="3081" max="3328" width="9.140625" style="39"/>
    <col min="3329" max="3329" width="14" style="39" customWidth="1"/>
    <col min="3330" max="3334" width="12.7109375" style="39" customWidth="1"/>
    <col min="3335" max="3336" width="14.42578125" style="39" customWidth="1"/>
    <col min="3337" max="3584" width="9.140625" style="39"/>
    <col min="3585" max="3585" width="14" style="39" customWidth="1"/>
    <col min="3586" max="3590" width="12.7109375" style="39" customWidth="1"/>
    <col min="3591" max="3592" width="14.42578125" style="39" customWidth="1"/>
    <col min="3593" max="3840" width="9.140625" style="39"/>
    <col min="3841" max="3841" width="14" style="39" customWidth="1"/>
    <col min="3842" max="3846" width="12.7109375" style="39" customWidth="1"/>
    <col min="3847" max="3848" width="14.42578125" style="39" customWidth="1"/>
    <col min="3849" max="4096" width="9.140625" style="39"/>
    <col min="4097" max="4097" width="14" style="39" customWidth="1"/>
    <col min="4098" max="4102" width="12.7109375" style="39" customWidth="1"/>
    <col min="4103" max="4104" width="14.42578125" style="39" customWidth="1"/>
    <col min="4105" max="4352" width="9.140625" style="39"/>
    <col min="4353" max="4353" width="14" style="39" customWidth="1"/>
    <col min="4354" max="4358" width="12.7109375" style="39" customWidth="1"/>
    <col min="4359" max="4360" width="14.42578125" style="39" customWidth="1"/>
    <col min="4361" max="4608" width="9.140625" style="39"/>
    <col min="4609" max="4609" width="14" style="39" customWidth="1"/>
    <col min="4610" max="4614" width="12.7109375" style="39" customWidth="1"/>
    <col min="4615" max="4616" width="14.42578125" style="39" customWidth="1"/>
    <col min="4617" max="4864" width="9.140625" style="39"/>
    <col min="4865" max="4865" width="14" style="39" customWidth="1"/>
    <col min="4866" max="4870" width="12.7109375" style="39" customWidth="1"/>
    <col min="4871" max="4872" width="14.42578125" style="39" customWidth="1"/>
    <col min="4873" max="5120" width="9.140625" style="39"/>
    <col min="5121" max="5121" width="14" style="39" customWidth="1"/>
    <col min="5122" max="5126" width="12.7109375" style="39" customWidth="1"/>
    <col min="5127" max="5128" width="14.42578125" style="39" customWidth="1"/>
    <col min="5129" max="5376" width="9.140625" style="39"/>
    <col min="5377" max="5377" width="14" style="39" customWidth="1"/>
    <col min="5378" max="5382" width="12.7109375" style="39" customWidth="1"/>
    <col min="5383" max="5384" width="14.42578125" style="39" customWidth="1"/>
    <col min="5385" max="5632" width="9.140625" style="39"/>
    <col min="5633" max="5633" width="14" style="39" customWidth="1"/>
    <col min="5634" max="5638" width="12.7109375" style="39" customWidth="1"/>
    <col min="5639" max="5640" width="14.42578125" style="39" customWidth="1"/>
    <col min="5641" max="5888" width="9.140625" style="39"/>
    <col min="5889" max="5889" width="14" style="39" customWidth="1"/>
    <col min="5890" max="5894" width="12.7109375" style="39" customWidth="1"/>
    <col min="5895" max="5896" width="14.42578125" style="39" customWidth="1"/>
    <col min="5897" max="6144" width="9.140625" style="39"/>
    <col min="6145" max="6145" width="14" style="39" customWidth="1"/>
    <col min="6146" max="6150" width="12.7109375" style="39" customWidth="1"/>
    <col min="6151" max="6152" width="14.42578125" style="39" customWidth="1"/>
    <col min="6153" max="6400" width="9.140625" style="39"/>
    <col min="6401" max="6401" width="14" style="39" customWidth="1"/>
    <col min="6402" max="6406" width="12.7109375" style="39" customWidth="1"/>
    <col min="6407" max="6408" width="14.42578125" style="39" customWidth="1"/>
    <col min="6409" max="6656" width="9.140625" style="39"/>
    <col min="6657" max="6657" width="14" style="39" customWidth="1"/>
    <col min="6658" max="6662" width="12.7109375" style="39" customWidth="1"/>
    <col min="6663" max="6664" width="14.42578125" style="39" customWidth="1"/>
    <col min="6665" max="6912" width="9.140625" style="39"/>
    <col min="6913" max="6913" width="14" style="39" customWidth="1"/>
    <col min="6914" max="6918" width="12.7109375" style="39" customWidth="1"/>
    <col min="6919" max="6920" width="14.42578125" style="39" customWidth="1"/>
    <col min="6921" max="7168" width="9.140625" style="39"/>
    <col min="7169" max="7169" width="14" style="39" customWidth="1"/>
    <col min="7170" max="7174" width="12.7109375" style="39" customWidth="1"/>
    <col min="7175" max="7176" width="14.42578125" style="39" customWidth="1"/>
    <col min="7177" max="7424" width="9.140625" style="39"/>
    <col min="7425" max="7425" width="14" style="39" customWidth="1"/>
    <col min="7426" max="7430" width="12.7109375" style="39" customWidth="1"/>
    <col min="7431" max="7432" width="14.42578125" style="39" customWidth="1"/>
    <col min="7433" max="7680" width="9.140625" style="39"/>
    <col min="7681" max="7681" width="14" style="39" customWidth="1"/>
    <col min="7682" max="7686" width="12.7109375" style="39" customWidth="1"/>
    <col min="7687" max="7688" width="14.42578125" style="39" customWidth="1"/>
    <col min="7689" max="7936" width="9.140625" style="39"/>
    <col min="7937" max="7937" width="14" style="39" customWidth="1"/>
    <col min="7938" max="7942" width="12.7109375" style="39" customWidth="1"/>
    <col min="7943" max="7944" width="14.42578125" style="39" customWidth="1"/>
    <col min="7945" max="8192" width="9.140625" style="39"/>
    <col min="8193" max="8193" width="14" style="39" customWidth="1"/>
    <col min="8194" max="8198" width="12.7109375" style="39" customWidth="1"/>
    <col min="8199" max="8200" width="14.42578125" style="39" customWidth="1"/>
    <col min="8201" max="8448" width="9.140625" style="39"/>
    <col min="8449" max="8449" width="14" style="39" customWidth="1"/>
    <col min="8450" max="8454" width="12.7109375" style="39" customWidth="1"/>
    <col min="8455" max="8456" width="14.42578125" style="39" customWidth="1"/>
    <col min="8457" max="8704" width="9.140625" style="39"/>
    <col min="8705" max="8705" width="14" style="39" customWidth="1"/>
    <col min="8706" max="8710" width="12.7109375" style="39" customWidth="1"/>
    <col min="8711" max="8712" width="14.42578125" style="39" customWidth="1"/>
    <col min="8713" max="8960" width="9.140625" style="39"/>
    <col min="8961" max="8961" width="14" style="39" customWidth="1"/>
    <col min="8962" max="8966" width="12.7109375" style="39" customWidth="1"/>
    <col min="8967" max="8968" width="14.42578125" style="39" customWidth="1"/>
    <col min="8969" max="9216" width="9.140625" style="39"/>
    <col min="9217" max="9217" width="14" style="39" customWidth="1"/>
    <col min="9218" max="9222" width="12.7109375" style="39" customWidth="1"/>
    <col min="9223" max="9224" width="14.42578125" style="39" customWidth="1"/>
    <col min="9225" max="9472" width="9.140625" style="39"/>
    <col min="9473" max="9473" width="14" style="39" customWidth="1"/>
    <col min="9474" max="9478" width="12.7109375" style="39" customWidth="1"/>
    <col min="9479" max="9480" width="14.42578125" style="39" customWidth="1"/>
    <col min="9481" max="9728" width="9.140625" style="39"/>
    <col min="9729" max="9729" width="14" style="39" customWidth="1"/>
    <col min="9730" max="9734" width="12.7109375" style="39" customWidth="1"/>
    <col min="9735" max="9736" width="14.42578125" style="39" customWidth="1"/>
    <col min="9737" max="9984" width="9.140625" style="39"/>
    <col min="9985" max="9985" width="14" style="39" customWidth="1"/>
    <col min="9986" max="9990" width="12.7109375" style="39" customWidth="1"/>
    <col min="9991" max="9992" width="14.42578125" style="39" customWidth="1"/>
    <col min="9993" max="10240" width="9.140625" style="39"/>
    <col min="10241" max="10241" width="14" style="39" customWidth="1"/>
    <col min="10242" max="10246" width="12.7109375" style="39" customWidth="1"/>
    <col min="10247" max="10248" width="14.42578125" style="39" customWidth="1"/>
    <col min="10249" max="10496" width="9.140625" style="39"/>
    <col min="10497" max="10497" width="14" style="39" customWidth="1"/>
    <col min="10498" max="10502" width="12.7109375" style="39" customWidth="1"/>
    <col min="10503" max="10504" width="14.42578125" style="39" customWidth="1"/>
    <col min="10505" max="10752" width="9.140625" style="39"/>
    <col min="10753" max="10753" width="14" style="39" customWidth="1"/>
    <col min="10754" max="10758" width="12.7109375" style="39" customWidth="1"/>
    <col min="10759" max="10760" width="14.42578125" style="39" customWidth="1"/>
    <col min="10761" max="11008" width="9.140625" style="39"/>
    <col min="11009" max="11009" width="14" style="39" customWidth="1"/>
    <col min="11010" max="11014" width="12.7109375" style="39" customWidth="1"/>
    <col min="11015" max="11016" width="14.42578125" style="39" customWidth="1"/>
    <col min="11017" max="11264" width="9.140625" style="39"/>
    <col min="11265" max="11265" width="14" style="39" customWidth="1"/>
    <col min="11266" max="11270" width="12.7109375" style="39" customWidth="1"/>
    <col min="11271" max="11272" width="14.42578125" style="39" customWidth="1"/>
    <col min="11273" max="11520" width="9.140625" style="39"/>
    <col min="11521" max="11521" width="14" style="39" customWidth="1"/>
    <col min="11522" max="11526" width="12.7109375" style="39" customWidth="1"/>
    <col min="11527" max="11528" width="14.42578125" style="39" customWidth="1"/>
    <col min="11529" max="11776" width="9.140625" style="39"/>
    <col min="11777" max="11777" width="14" style="39" customWidth="1"/>
    <col min="11778" max="11782" width="12.7109375" style="39" customWidth="1"/>
    <col min="11783" max="11784" width="14.42578125" style="39" customWidth="1"/>
    <col min="11785" max="12032" width="9.140625" style="39"/>
    <col min="12033" max="12033" width="14" style="39" customWidth="1"/>
    <col min="12034" max="12038" width="12.7109375" style="39" customWidth="1"/>
    <col min="12039" max="12040" width="14.42578125" style="39" customWidth="1"/>
    <col min="12041" max="12288" width="9.140625" style="39"/>
    <col min="12289" max="12289" width="14" style="39" customWidth="1"/>
    <col min="12290" max="12294" width="12.7109375" style="39" customWidth="1"/>
    <col min="12295" max="12296" width="14.42578125" style="39" customWidth="1"/>
    <col min="12297" max="12544" width="9.140625" style="39"/>
    <col min="12545" max="12545" width="14" style="39" customWidth="1"/>
    <col min="12546" max="12550" width="12.7109375" style="39" customWidth="1"/>
    <col min="12551" max="12552" width="14.42578125" style="39" customWidth="1"/>
    <col min="12553" max="12800" width="9.140625" style="39"/>
    <col min="12801" max="12801" width="14" style="39" customWidth="1"/>
    <col min="12802" max="12806" width="12.7109375" style="39" customWidth="1"/>
    <col min="12807" max="12808" width="14.42578125" style="39" customWidth="1"/>
    <col min="12809" max="13056" width="9.140625" style="39"/>
    <col min="13057" max="13057" width="14" style="39" customWidth="1"/>
    <col min="13058" max="13062" width="12.7109375" style="39" customWidth="1"/>
    <col min="13063" max="13064" width="14.42578125" style="39" customWidth="1"/>
    <col min="13065" max="13312" width="9.140625" style="39"/>
    <col min="13313" max="13313" width="14" style="39" customWidth="1"/>
    <col min="13314" max="13318" width="12.7109375" style="39" customWidth="1"/>
    <col min="13319" max="13320" width="14.42578125" style="39" customWidth="1"/>
    <col min="13321" max="13568" width="9.140625" style="39"/>
    <col min="13569" max="13569" width="14" style="39" customWidth="1"/>
    <col min="13570" max="13574" width="12.7109375" style="39" customWidth="1"/>
    <col min="13575" max="13576" width="14.42578125" style="39" customWidth="1"/>
    <col min="13577" max="13824" width="9.140625" style="39"/>
    <col min="13825" max="13825" width="14" style="39" customWidth="1"/>
    <col min="13826" max="13830" width="12.7109375" style="39" customWidth="1"/>
    <col min="13831" max="13832" width="14.42578125" style="39" customWidth="1"/>
    <col min="13833" max="14080" width="9.140625" style="39"/>
    <col min="14081" max="14081" width="14" style="39" customWidth="1"/>
    <col min="14082" max="14086" width="12.7109375" style="39" customWidth="1"/>
    <col min="14087" max="14088" width="14.42578125" style="39" customWidth="1"/>
    <col min="14089" max="14336" width="9.140625" style="39"/>
    <col min="14337" max="14337" width="14" style="39" customWidth="1"/>
    <col min="14338" max="14342" width="12.7109375" style="39" customWidth="1"/>
    <col min="14343" max="14344" width="14.42578125" style="39" customWidth="1"/>
    <col min="14345" max="14592" width="9.140625" style="39"/>
    <col min="14593" max="14593" width="14" style="39" customWidth="1"/>
    <col min="14594" max="14598" width="12.7109375" style="39" customWidth="1"/>
    <col min="14599" max="14600" width="14.42578125" style="39" customWidth="1"/>
    <col min="14601" max="14848" width="9.140625" style="39"/>
    <col min="14849" max="14849" width="14" style="39" customWidth="1"/>
    <col min="14850" max="14854" width="12.7109375" style="39" customWidth="1"/>
    <col min="14855" max="14856" width="14.42578125" style="39" customWidth="1"/>
    <col min="14857" max="15104" width="9.140625" style="39"/>
    <col min="15105" max="15105" width="14" style="39" customWidth="1"/>
    <col min="15106" max="15110" width="12.7109375" style="39" customWidth="1"/>
    <col min="15111" max="15112" width="14.42578125" style="39" customWidth="1"/>
    <col min="15113" max="15360" width="9.140625" style="39"/>
    <col min="15361" max="15361" width="14" style="39" customWidth="1"/>
    <col min="15362" max="15366" width="12.7109375" style="39" customWidth="1"/>
    <col min="15367" max="15368" width="14.42578125" style="39" customWidth="1"/>
    <col min="15369" max="15616" width="9.140625" style="39"/>
    <col min="15617" max="15617" width="14" style="39" customWidth="1"/>
    <col min="15618" max="15622" width="12.7109375" style="39" customWidth="1"/>
    <col min="15623" max="15624" width="14.42578125" style="39" customWidth="1"/>
    <col min="15625" max="15872" width="9.140625" style="39"/>
    <col min="15873" max="15873" width="14" style="39" customWidth="1"/>
    <col min="15874" max="15878" width="12.7109375" style="39" customWidth="1"/>
    <col min="15879" max="15880" width="14.42578125" style="39" customWidth="1"/>
    <col min="15881" max="16128" width="9.140625" style="39"/>
    <col min="16129" max="16129" width="14" style="39" customWidth="1"/>
    <col min="16130" max="16134" width="12.7109375" style="39" customWidth="1"/>
    <col min="16135" max="16136" width="14.42578125" style="39" customWidth="1"/>
    <col min="16137" max="16384" width="9.140625" style="39"/>
  </cols>
  <sheetData>
    <row r="1" spans="1:8" x14ac:dyDescent="0.2">
      <c r="A1" s="268" t="s">
        <v>1037</v>
      </c>
      <c r="D1" s="38" t="s">
        <v>122</v>
      </c>
      <c r="E1" s="38" t="s">
        <v>123</v>
      </c>
    </row>
    <row r="2" spans="1:8" x14ac:dyDescent="0.2">
      <c r="D2" s="40">
        <v>0.9</v>
      </c>
      <c r="E2" s="41">
        <v>1.65</v>
      </c>
    </row>
    <row r="3" spans="1:8" x14ac:dyDescent="0.2">
      <c r="D3" s="40">
        <v>0.95</v>
      </c>
      <c r="E3" s="41">
        <v>1.96</v>
      </c>
    </row>
    <row r="4" spans="1:8" x14ac:dyDescent="0.2">
      <c r="D4" s="40">
        <v>0.99</v>
      </c>
      <c r="E4" s="41">
        <v>2.58</v>
      </c>
    </row>
    <row r="5" spans="1:8" x14ac:dyDescent="0.2">
      <c r="D5" s="42"/>
      <c r="E5" s="42"/>
    </row>
    <row r="6" spans="1:8" s="44" customFormat="1" ht="13.5" thickBot="1" x14ac:dyDescent="0.25">
      <c r="A6" s="35"/>
      <c r="B6" s="36"/>
      <c r="C6" s="37"/>
      <c r="D6" s="43"/>
      <c r="E6" s="43"/>
      <c r="G6" s="45" t="s">
        <v>124</v>
      </c>
      <c r="H6" s="46"/>
    </row>
    <row r="7" spans="1:8" s="52" customFormat="1" ht="25.5" x14ac:dyDescent="0.2">
      <c r="A7" s="47" t="s">
        <v>125</v>
      </c>
      <c r="B7" s="48" t="s">
        <v>9</v>
      </c>
      <c r="C7" s="49" t="s">
        <v>126</v>
      </c>
      <c r="D7" s="49" t="s">
        <v>127</v>
      </c>
      <c r="E7" s="49" t="s">
        <v>128</v>
      </c>
      <c r="F7" s="208" t="s">
        <v>955</v>
      </c>
      <c r="G7" s="51" t="s">
        <v>130</v>
      </c>
      <c r="H7" s="51" t="s">
        <v>131</v>
      </c>
    </row>
    <row r="8" spans="1:8" x14ac:dyDescent="0.2">
      <c r="A8" s="53">
        <v>426314</v>
      </c>
      <c r="B8" s="54">
        <v>2.9000000000000001E-2</v>
      </c>
      <c r="C8" s="55">
        <v>4</v>
      </c>
      <c r="D8" s="175">
        <v>0.95</v>
      </c>
      <c r="F8" s="209">
        <f>E3*(C8/(SQRT(A8)))</f>
        <v>1.2007463224918226E-2</v>
      </c>
      <c r="G8" s="58">
        <f>B8-F8</f>
        <v>1.6992536775081776E-2</v>
      </c>
      <c r="H8" s="58">
        <f>B8+F8</f>
        <v>4.1007463224918231E-2</v>
      </c>
    </row>
    <row r="9" spans="1:8" x14ac:dyDescent="0.2">
      <c r="A9" s="53">
        <v>426314</v>
      </c>
      <c r="B9" s="54">
        <v>2.9000000000000001E-2</v>
      </c>
      <c r="C9" s="55">
        <v>4</v>
      </c>
      <c r="D9" s="56">
        <v>0.95</v>
      </c>
      <c r="E9" s="278">
        <f>C9*VLOOKUP(D9,$D$2:$E$4,2,FALSE)</f>
        <v>7.84</v>
      </c>
      <c r="F9" s="209">
        <f>E9/(SQRT(A9))</f>
        <v>1.2007463224918226E-2</v>
      </c>
      <c r="G9" s="58">
        <f>B9-F9</f>
        <v>1.6992536775081776E-2</v>
      </c>
      <c r="H9" s="58">
        <f>B9+F9</f>
        <v>4.1007463224918231E-2</v>
      </c>
    </row>
    <row r="10" spans="1:8" x14ac:dyDescent="0.2">
      <c r="A10" s="53">
        <v>426314</v>
      </c>
      <c r="B10" s="54">
        <v>2.9000000000000001E-2</v>
      </c>
      <c r="C10" s="55">
        <v>4</v>
      </c>
      <c r="D10" s="56">
        <v>0.95</v>
      </c>
      <c r="E10" s="278">
        <f>F10*SQRT(A10)</f>
        <v>7.8398559381602144</v>
      </c>
      <c r="F10" s="209">
        <f>CONFIDENCE(1-D10,C10,A10)</f>
        <v>1.2007242584963719E-2</v>
      </c>
      <c r="G10" s="58">
        <f>B10-F10</f>
        <v>1.699275741503628E-2</v>
      </c>
      <c r="H10" s="58">
        <f>B10+F10</f>
        <v>4.1007242584963723E-2</v>
      </c>
    </row>
  </sheetData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2:I5"/>
  <sheetViews>
    <sheetView zoomScale="150" zoomScaleNormal="150" workbookViewId="0">
      <selection activeCell="A4" sqref="A4"/>
    </sheetView>
  </sheetViews>
  <sheetFormatPr defaultRowHeight="12.75" x14ac:dyDescent="0.2"/>
  <cols>
    <col min="1" max="1" width="14" style="35" customWidth="1"/>
    <col min="2" max="2" width="12.7109375" style="36" customWidth="1"/>
    <col min="3" max="3" width="12.7109375" style="37" customWidth="1"/>
    <col min="4" max="6" width="12.7109375" style="57" customWidth="1"/>
    <col min="7" max="9" width="12.7109375" style="39" customWidth="1"/>
    <col min="10" max="256" width="9.140625" style="39"/>
    <col min="257" max="257" width="14" style="39" customWidth="1"/>
    <col min="258" max="265" width="12.7109375" style="39" customWidth="1"/>
    <col min="266" max="512" width="9.140625" style="39"/>
    <col min="513" max="513" width="14" style="39" customWidth="1"/>
    <col min="514" max="521" width="12.7109375" style="39" customWidth="1"/>
    <col min="522" max="768" width="9.140625" style="39"/>
    <col min="769" max="769" width="14" style="39" customWidth="1"/>
    <col min="770" max="777" width="12.7109375" style="39" customWidth="1"/>
    <col min="778" max="1024" width="9.140625" style="39"/>
    <col min="1025" max="1025" width="14" style="39" customWidth="1"/>
    <col min="1026" max="1033" width="12.7109375" style="39" customWidth="1"/>
    <col min="1034" max="1280" width="9.140625" style="39"/>
    <col min="1281" max="1281" width="14" style="39" customWidth="1"/>
    <col min="1282" max="1289" width="12.7109375" style="39" customWidth="1"/>
    <col min="1290" max="1536" width="9.140625" style="39"/>
    <col min="1537" max="1537" width="14" style="39" customWidth="1"/>
    <col min="1538" max="1545" width="12.7109375" style="39" customWidth="1"/>
    <col min="1546" max="1792" width="9.140625" style="39"/>
    <col min="1793" max="1793" width="14" style="39" customWidth="1"/>
    <col min="1794" max="1801" width="12.7109375" style="39" customWidth="1"/>
    <col min="1802" max="2048" width="9.140625" style="39"/>
    <col min="2049" max="2049" width="14" style="39" customWidth="1"/>
    <col min="2050" max="2057" width="12.7109375" style="39" customWidth="1"/>
    <col min="2058" max="2304" width="9.140625" style="39"/>
    <col min="2305" max="2305" width="14" style="39" customWidth="1"/>
    <col min="2306" max="2313" width="12.7109375" style="39" customWidth="1"/>
    <col min="2314" max="2560" width="9.140625" style="39"/>
    <col min="2561" max="2561" width="14" style="39" customWidth="1"/>
    <col min="2562" max="2569" width="12.7109375" style="39" customWidth="1"/>
    <col min="2570" max="2816" width="9.140625" style="39"/>
    <col min="2817" max="2817" width="14" style="39" customWidth="1"/>
    <col min="2818" max="2825" width="12.7109375" style="39" customWidth="1"/>
    <col min="2826" max="3072" width="9.140625" style="39"/>
    <col min="3073" max="3073" width="14" style="39" customWidth="1"/>
    <col min="3074" max="3081" width="12.7109375" style="39" customWidth="1"/>
    <col min="3082" max="3328" width="9.140625" style="39"/>
    <col min="3329" max="3329" width="14" style="39" customWidth="1"/>
    <col min="3330" max="3337" width="12.7109375" style="39" customWidth="1"/>
    <col min="3338" max="3584" width="9.140625" style="39"/>
    <col min="3585" max="3585" width="14" style="39" customWidth="1"/>
    <col min="3586" max="3593" width="12.7109375" style="39" customWidth="1"/>
    <col min="3594" max="3840" width="9.140625" style="39"/>
    <col min="3841" max="3841" width="14" style="39" customWidth="1"/>
    <col min="3842" max="3849" width="12.7109375" style="39" customWidth="1"/>
    <col min="3850" max="4096" width="9.140625" style="39"/>
    <col min="4097" max="4097" width="14" style="39" customWidth="1"/>
    <col min="4098" max="4105" width="12.7109375" style="39" customWidth="1"/>
    <col min="4106" max="4352" width="9.140625" style="39"/>
    <col min="4353" max="4353" width="14" style="39" customWidth="1"/>
    <col min="4354" max="4361" width="12.7109375" style="39" customWidth="1"/>
    <col min="4362" max="4608" width="9.140625" style="39"/>
    <col min="4609" max="4609" width="14" style="39" customWidth="1"/>
    <col min="4610" max="4617" width="12.7109375" style="39" customWidth="1"/>
    <col min="4618" max="4864" width="9.140625" style="39"/>
    <col min="4865" max="4865" width="14" style="39" customWidth="1"/>
    <col min="4866" max="4873" width="12.7109375" style="39" customWidth="1"/>
    <col min="4874" max="5120" width="9.140625" style="39"/>
    <col min="5121" max="5121" width="14" style="39" customWidth="1"/>
    <col min="5122" max="5129" width="12.7109375" style="39" customWidth="1"/>
    <col min="5130" max="5376" width="9.140625" style="39"/>
    <col min="5377" max="5377" width="14" style="39" customWidth="1"/>
    <col min="5378" max="5385" width="12.7109375" style="39" customWidth="1"/>
    <col min="5386" max="5632" width="9.140625" style="39"/>
    <col min="5633" max="5633" width="14" style="39" customWidth="1"/>
    <col min="5634" max="5641" width="12.7109375" style="39" customWidth="1"/>
    <col min="5642" max="5888" width="9.140625" style="39"/>
    <col min="5889" max="5889" width="14" style="39" customWidth="1"/>
    <col min="5890" max="5897" width="12.7109375" style="39" customWidth="1"/>
    <col min="5898" max="6144" width="9.140625" style="39"/>
    <col min="6145" max="6145" width="14" style="39" customWidth="1"/>
    <col min="6146" max="6153" width="12.7109375" style="39" customWidth="1"/>
    <col min="6154" max="6400" width="9.140625" style="39"/>
    <col min="6401" max="6401" width="14" style="39" customWidth="1"/>
    <col min="6402" max="6409" width="12.7109375" style="39" customWidth="1"/>
    <col min="6410" max="6656" width="9.140625" style="39"/>
    <col min="6657" max="6657" width="14" style="39" customWidth="1"/>
    <col min="6658" max="6665" width="12.7109375" style="39" customWidth="1"/>
    <col min="6666" max="6912" width="9.140625" style="39"/>
    <col min="6913" max="6913" width="14" style="39" customWidth="1"/>
    <col min="6914" max="6921" width="12.7109375" style="39" customWidth="1"/>
    <col min="6922" max="7168" width="9.140625" style="39"/>
    <col min="7169" max="7169" width="14" style="39" customWidth="1"/>
    <col min="7170" max="7177" width="12.7109375" style="39" customWidth="1"/>
    <col min="7178" max="7424" width="9.140625" style="39"/>
    <col min="7425" max="7425" width="14" style="39" customWidth="1"/>
    <col min="7426" max="7433" width="12.7109375" style="39" customWidth="1"/>
    <col min="7434" max="7680" width="9.140625" style="39"/>
    <col min="7681" max="7681" width="14" style="39" customWidth="1"/>
    <col min="7682" max="7689" width="12.7109375" style="39" customWidth="1"/>
    <col min="7690" max="7936" width="9.140625" style="39"/>
    <col min="7937" max="7937" width="14" style="39" customWidth="1"/>
    <col min="7938" max="7945" width="12.7109375" style="39" customWidth="1"/>
    <col min="7946" max="8192" width="9.140625" style="39"/>
    <col min="8193" max="8193" width="14" style="39" customWidth="1"/>
    <col min="8194" max="8201" width="12.7109375" style="39" customWidth="1"/>
    <col min="8202" max="8448" width="9.140625" style="39"/>
    <col min="8449" max="8449" width="14" style="39" customWidth="1"/>
    <col min="8450" max="8457" width="12.7109375" style="39" customWidth="1"/>
    <col min="8458" max="8704" width="9.140625" style="39"/>
    <col min="8705" max="8705" width="14" style="39" customWidth="1"/>
    <col min="8706" max="8713" width="12.7109375" style="39" customWidth="1"/>
    <col min="8714" max="8960" width="9.140625" style="39"/>
    <col min="8961" max="8961" width="14" style="39" customWidth="1"/>
    <col min="8962" max="8969" width="12.7109375" style="39" customWidth="1"/>
    <col min="8970" max="9216" width="9.140625" style="39"/>
    <col min="9217" max="9217" width="14" style="39" customWidth="1"/>
    <col min="9218" max="9225" width="12.7109375" style="39" customWidth="1"/>
    <col min="9226" max="9472" width="9.140625" style="39"/>
    <col min="9473" max="9473" width="14" style="39" customWidth="1"/>
    <col min="9474" max="9481" width="12.7109375" style="39" customWidth="1"/>
    <col min="9482" max="9728" width="9.140625" style="39"/>
    <col min="9729" max="9729" width="14" style="39" customWidth="1"/>
    <col min="9730" max="9737" width="12.7109375" style="39" customWidth="1"/>
    <col min="9738" max="9984" width="9.140625" style="39"/>
    <col min="9985" max="9985" width="14" style="39" customWidth="1"/>
    <col min="9986" max="9993" width="12.7109375" style="39" customWidth="1"/>
    <col min="9994" max="10240" width="9.140625" style="39"/>
    <col min="10241" max="10241" width="14" style="39" customWidth="1"/>
    <col min="10242" max="10249" width="12.7109375" style="39" customWidth="1"/>
    <col min="10250" max="10496" width="9.140625" style="39"/>
    <col min="10497" max="10497" width="14" style="39" customWidth="1"/>
    <col min="10498" max="10505" width="12.7109375" style="39" customWidth="1"/>
    <col min="10506" max="10752" width="9.140625" style="39"/>
    <col min="10753" max="10753" width="14" style="39" customWidth="1"/>
    <col min="10754" max="10761" width="12.7109375" style="39" customWidth="1"/>
    <col min="10762" max="11008" width="9.140625" style="39"/>
    <col min="11009" max="11009" width="14" style="39" customWidth="1"/>
    <col min="11010" max="11017" width="12.7109375" style="39" customWidth="1"/>
    <col min="11018" max="11264" width="9.140625" style="39"/>
    <col min="11265" max="11265" width="14" style="39" customWidth="1"/>
    <col min="11266" max="11273" width="12.7109375" style="39" customWidth="1"/>
    <col min="11274" max="11520" width="9.140625" style="39"/>
    <col min="11521" max="11521" width="14" style="39" customWidth="1"/>
    <col min="11522" max="11529" width="12.7109375" style="39" customWidth="1"/>
    <col min="11530" max="11776" width="9.140625" style="39"/>
    <col min="11777" max="11777" width="14" style="39" customWidth="1"/>
    <col min="11778" max="11785" width="12.7109375" style="39" customWidth="1"/>
    <col min="11786" max="12032" width="9.140625" style="39"/>
    <col min="12033" max="12033" width="14" style="39" customWidth="1"/>
    <col min="12034" max="12041" width="12.7109375" style="39" customWidth="1"/>
    <col min="12042" max="12288" width="9.140625" style="39"/>
    <col min="12289" max="12289" width="14" style="39" customWidth="1"/>
    <col min="12290" max="12297" width="12.7109375" style="39" customWidth="1"/>
    <col min="12298" max="12544" width="9.140625" style="39"/>
    <col min="12545" max="12545" width="14" style="39" customWidth="1"/>
    <col min="12546" max="12553" width="12.7109375" style="39" customWidth="1"/>
    <col min="12554" max="12800" width="9.140625" style="39"/>
    <col min="12801" max="12801" width="14" style="39" customWidth="1"/>
    <col min="12802" max="12809" width="12.7109375" style="39" customWidth="1"/>
    <col min="12810" max="13056" width="9.140625" style="39"/>
    <col min="13057" max="13057" width="14" style="39" customWidth="1"/>
    <col min="13058" max="13065" width="12.7109375" style="39" customWidth="1"/>
    <col min="13066" max="13312" width="9.140625" style="39"/>
    <col min="13313" max="13313" width="14" style="39" customWidth="1"/>
    <col min="13314" max="13321" width="12.7109375" style="39" customWidth="1"/>
    <col min="13322" max="13568" width="9.140625" style="39"/>
    <col min="13569" max="13569" width="14" style="39" customWidth="1"/>
    <col min="13570" max="13577" width="12.7109375" style="39" customWidth="1"/>
    <col min="13578" max="13824" width="9.140625" style="39"/>
    <col min="13825" max="13825" width="14" style="39" customWidth="1"/>
    <col min="13826" max="13833" width="12.7109375" style="39" customWidth="1"/>
    <col min="13834" max="14080" width="9.140625" style="39"/>
    <col min="14081" max="14081" width="14" style="39" customWidth="1"/>
    <col min="14082" max="14089" width="12.7109375" style="39" customWidth="1"/>
    <col min="14090" max="14336" width="9.140625" style="39"/>
    <col min="14337" max="14337" width="14" style="39" customWidth="1"/>
    <col min="14338" max="14345" width="12.7109375" style="39" customWidth="1"/>
    <col min="14346" max="14592" width="9.140625" style="39"/>
    <col min="14593" max="14593" width="14" style="39" customWidth="1"/>
    <col min="14594" max="14601" width="12.7109375" style="39" customWidth="1"/>
    <col min="14602" max="14848" width="9.140625" style="39"/>
    <col min="14849" max="14849" width="14" style="39" customWidth="1"/>
    <col min="14850" max="14857" width="12.7109375" style="39" customWidth="1"/>
    <col min="14858" max="15104" width="9.140625" style="39"/>
    <col min="15105" max="15105" width="14" style="39" customWidth="1"/>
    <col min="15106" max="15113" width="12.7109375" style="39" customWidth="1"/>
    <col min="15114" max="15360" width="9.140625" style="39"/>
    <col min="15361" max="15361" width="14" style="39" customWidth="1"/>
    <col min="15362" max="15369" width="12.7109375" style="39" customWidth="1"/>
    <col min="15370" max="15616" width="9.140625" style="39"/>
    <col min="15617" max="15617" width="14" style="39" customWidth="1"/>
    <col min="15618" max="15625" width="12.7109375" style="39" customWidth="1"/>
    <col min="15626" max="15872" width="9.140625" style="39"/>
    <col min="15873" max="15873" width="14" style="39" customWidth="1"/>
    <col min="15874" max="15881" width="12.7109375" style="39" customWidth="1"/>
    <col min="15882" max="16128" width="9.140625" style="39"/>
    <col min="16129" max="16129" width="14" style="39" customWidth="1"/>
    <col min="16130" max="16137" width="12.7109375" style="39" customWidth="1"/>
    <col min="16138" max="16384" width="9.140625" style="39"/>
  </cols>
  <sheetData>
    <row r="2" spans="1:9" s="44" customFormat="1" ht="13.5" thickBot="1" x14ac:dyDescent="0.25">
      <c r="A2" s="35"/>
      <c r="B2" s="36"/>
      <c r="C2" s="37"/>
      <c r="D2" s="59" t="s">
        <v>132</v>
      </c>
      <c r="E2" s="60"/>
      <c r="F2" s="59"/>
      <c r="H2" s="45" t="s">
        <v>124</v>
      </c>
      <c r="I2" s="46"/>
    </row>
    <row r="3" spans="1:9" s="52" customFormat="1" ht="25.5" x14ac:dyDescent="0.2">
      <c r="A3" s="47" t="s">
        <v>125</v>
      </c>
      <c r="B3" s="48" t="s">
        <v>925</v>
      </c>
      <c r="C3" s="49" t="s">
        <v>128</v>
      </c>
      <c r="D3" s="49" t="s">
        <v>133</v>
      </c>
      <c r="E3" s="61" t="s">
        <v>134</v>
      </c>
      <c r="F3" s="49" t="s">
        <v>135</v>
      </c>
      <c r="G3" s="50" t="s">
        <v>129</v>
      </c>
      <c r="H3" s="51" t="s">
        <v>130</v>
      </c>
      <c r="I3" s="51" t="s">
        <v>131</v>
      </c>
    </row>
    <row r="4" spans="1:9" x14ac:dyDescent="0.2">
      <c r="A4" s="53">
        <v>10000</v>
      </c>
      <c r="B4" s="54">
        <v>0.91922000000000004</v>
      </c>
      <c r="C4" s="55">
        <v>28.172000000000001</v>
      </c>
      <c r="D4" s="57">
        <f>C4/1.65</f>
        <v>17.073939393939394</v>
      </c>
      <c r="E4" s="62">
        <f>C4/1.96</f>
        <v>14.373469387755103</v>
      </c>
      <c r="F4" s="57">
        <f>C4/2.58</f>
        <v>10.91937984496124</v>
      </c>
      <c r="G4" s="39">
        <f>C4/(SQRT(A4))</f>
        <v>0.28172000000000003</v>
      </c>
      <c r="H4" s="58">
        <f>B4-G4</f>
        <v>0.63749999999999996</v>
      </c>
      <c r="I4" s="58">
        <f>B4+G4</f>
        <v>1.2009400000000001</v>
      </c>
    </row>
    <row r="5" spans="1:9" x14ac:dyDescent="0.2">
      <c r="A5" s="53">
        <v>10000</v>
      </c>
      <c r="B5" s="54">
        <v>0.91922000000000004</v>
      </c>
      <c r="C5" s="55">
        <v>41.484999999999999</v>
      </c>
      <c r="D5" s="57">
        <f>C5/1.65</f>
        <v>25.142424242424244</v>
      </c>
      <c r="E5" s="62">
        <f>C5/1.96</f>
        <v>21.165816326530614</v>
      </c>
      <c r="F5" s="57">
        <f>C5/2.58</f>
        <v>16.079457364341085</v>
      </c>
      <c r="G5" s="39">
        <f>C5/(SQRT(A5))</f>
        <v>0.41485</v>
      </c>
      <c r="H5" s="58">
        <f>B5-G5</f>
        <v>0.50436999999999999</v>
      </c>
      <c r="I5" s="58">
        <f>B5+G5</f>
        <v>1.3340700000000001</v>
      </c>
    </row>
  </sheetData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 filterMode="1"/>
  <dimension ref="A1:Z213"/>
  <sheetViews>
    <sheetView zoomScale="125" zoomScaleNormal="125" workbookViewId="0">
      <pane ySplit="8" topLeftCell="A9" activePane="bottomLeft" state="frozen"/>
      <selection activeCell="C6" sqref="C6"/>
      <selection pane="bottomLeft" activeCell="A7" sqref="A7"/>
    </sheetView>
  </sheetViews>
  <sheetFormatPr defaultRowHeight="12.75" x14ac:dyDescent="0.2"/>
  <cols>
    <col min="1" max="1" width="6.42578125" customWidth="1"/>
    <col min="2" max="2" width="6.7109375" customWidth="1"/>
    <col min="3" max="4" width="6.7109375" style="122" customWidth="1"/>
    <col min="5" max="5" width="9.140625" style="1"/>
    <col min="6" max="6" width="7.28515625" customWidth="1"/>
    <col min="8" max="8" width="6.5703125" customWidth="1"/>
    <col min="10" max="10" width="7.28515625" customWidth="1"/>
    <col min="12" max="12" width="9.7109375" customWidth="1"/>
    <col min="13" max="13" width="16.28515625" customWidth="1"/>
    <col min="14" max="14" width="8.7109375" style="3" customWidth="1"/>
    <col min="16" max="17" width="10.7109375" style="14" customWidth="1"/>
    <col min="18" max="18" width="8.85546875" style="34" customWidth="1"/>
    <col min="19" max="19" width="8.7109375" style="14" customWidth="1"/>
    <col min="20" max="20" width="10.7109375" style="14" customWidth="1"/>
    <col min="21" max="22" width="9.140625" style="3"/>
    <col min="23" max="23" width="10.7109375" style="14" customWidth="1"/>
  </cols>
  <sheetData>
    <row r="1" spans="1:23" x14ac:dyDescent="0.2">
      <c r="A1" s="12" t="s">
        <v>332</v>
      </c>
    </row>
    <row r="2" spans="1:23" x14ac:dyDescent="0.2">
      <c r="A2" t="s">
        <v>1011</v>
      </c>
      <c r="M2" s="3"/>
      <c r="Q2" s="73"/>
      <c r="S2" s="34"/>
      <c r="T2" s="34"/>
      <c r="U2" s="124"/>
      <c r="V2" s="124"/>
      <c r="W2" s="34"/>
    </row>
    <row r="3" spans="1:23" x14ac:dyDescent="0.2">
      <c r="A3" t="s">
        <v>1012</v>
      </c>
      <c r="M3" s="3"/>
      <c r="Q3" s="73"/>
      <c r="S3" s="34"/>
      <c r="T3" s="34"/>
      <c r="U3" s="124"/>
      <c r="V3" s="124"/>
      <c r="W3" s="34"/>
    </row>
    <row r="4" spans="1:23" x14ac:dyDescent="0.2">
      <c r="A4" t="s">
        <v>1013</v>
      </c>
      <c r="M4" s="3"/>
      <c r="Q4" s="73"/>
      <c r="S4" s="34"/>
      <c r="T4" s="34"/>
      <c r="U4" s="124"/>
      <c r="V4" s="124"/>
      <c r="W4" s="34"/>
    </row>
    <row r="5" spans="1:23" x14ac:dyDescent="0.2">
      <c r="A5" t="s">
        <v>1014</v>
      </c>
      <c r="M5" s="3"/>
      <c r="Q5" s="73"/>
      <c r="S5" s="34"/>
      <c r="T5" s="34"/>
      <c r="U5" s="124"/>
      <c r="V5" s="124"/>
      <c r="W5" s="34"/>
    </row>
    <row r="6" spans="1:23" x14ac:dyDescent="0.2">
      <c r="A6" t="s">
        <v>1015</v>
      </c>
      <c r="M6" s="3"/>
      <c r="Q6" s="73"/>
      <c r="S6" s="34"/>
      <c r="T6" s="34"/>
      <c r="U6" s="124"/>
      <c r="V6" s="124"/>
      <c r="W6" s="34"/>
    </row>
    <row r="8" spans="1:23" s="10" customFormat="1" ht="37.5" customHeight="1" x14ac:dyDescent="0.2">
      <c r="A8" s="7" t="s">
        <v>0</v>
      </c>
      <c r="B8" s="7" t="s">
        <v>2</v>
      </c>
      <c r="C8" s="123" t="s">
        <v>3</v>
      </c>
      <c r="D8" s="123" t="s">
        <v>58</v>
      </c>
      <c r="E8" s="8" t="s">
        <v>4</v>
      </c>
      <c r="F8" s="7" t="s">
        <v>305</v>
      </c>
      <c r="G8" s="7" t="s">
        <v>306</v>
      </c>
      <c r="H8" s="7" t="s">
        <v>307</v>
      </c>
      <c r="I8" s="7" t="s">
        <v>5</v>
      </c>
      <c r="J8" s="7" t="s">
        <v>6</v>
      </c>
      <c r="K8" s="7" t="s">
        <v>7</v>
      </c>
      <c r="L8" s="7" t="s">
        <v>8</v>
      </c>
      <c r="M8" s="7" t="s">
        <v>1</v>
      </c>
      <c r="N8" s="9" t="s">
        <v>9</v>
      </c>
      <c r="O8" s="70" t="s">
        <v>10</v>
      </c>
      <c r="P8" s="71" t="s">
        <v>180</v>
      </c>
      <c r="Q8" s="71" t="s">
        <v>125</v>
      </c>
      <c r="R8" s="133" t="s">
        <v>901</v>
      </c>
      <c r="S8" s="134" t="s">
        <v>212</v>
      </c>
      <c r="T8" s="220" t="s">
        <v>1016</v>
      </c>
      <c r="U8" s="133" t="s">
        <v>938</v>
      </c>
      <c r="V8" s="134" t="s">
        <v>215</v>
      </c>
      <c r="W8" s="220" t="s">
        <v>939</v>
      </c>
    </row>
    <row r="9" spans="1:23" hidden="1" x14ac:dyDescent="0.2">
      <c r="A9">
        <v>1000</v>
      </c>
      <c r="B9" t="s">
        <v>16</v>
      </c>
      <c r="C9" s="122" t="s">
        <v>238</v>
      </c>
      <c r="D9" s="122" t="s">
        <v>239</v>
      </c>
      <c r="E9" s="1">
        <v>0.05</v>
      </c>
      <c r="F9" t="s">
        <v>28</v>
      </c>
      <c r="G9" t="s">
        <v>101</v>
      </c>
      <c r="H9">
        <v>90</v>
      </c>
      <c r="I9" t="s">
        <v>18</v>
      </c>
      <c r="J9" t="s">
        <v>28</v>
      </c>
      <c r="K9" t="s">
        <v>22</v>
      </c>
      <c r="L9" t="s">
        <v>57</v>
      </c>
      <c r="M9" t="s">
        <v>240</v>
      </c>
      <c r="N9" s="3">
        <v>4.65E-2</v>
      </c>
      <c r="O9" s="65">
        <v>31</v>
      </c>
      <c r="P9" s="67">
        <v>149333.35</v>
      </c>
      <c r="Q9" s="67">
        <v>46576</v>
      </c>
      <c r="R9" s="66">
        <v>6999</v>
      </c>
      <c r="S9" s="67">
        <v>6944.0007750000004</v>
      </c>
      <c r="T9" s="67">
        <f>R9-S9</f>
        <v>54.999224999999569</v>
      </c>
      <c r="U9" s="3">
        <f t="shared" ref="U9:U40" si="0">R9/P9</f>
        <v>4.6868298340591703E-2</v>
      </c>
      <c r="V9" s="3">
        <f t="shared" ref="V9:V40" si="1">S9/P9</f>
        <v>4.65E-2</v>
      </c>
      <c r="W9" s="3">
        <f>U9-V9</f>
        <v>3.6829834059170369E-4</v>
      </c>
    </row>
    <row r="10" spans="1:23" hidden="1" x14ac:dyDescent="0.2">
      <c r="A10">
        <v>1001</v>
      </c>
      <c r="B10" t="s">
        <v>16</v>
      </c>
      <c r="C10" s="122" t="s">
        <v>238</v>
      </c>
      <c r="D10" s="122" t="s">
        <v>238</v>
      </c>
      <c r="E10" s="1">
        <v>0.05</v>
      </c>
      <c r="F10" t="s">
        <v>28</v>
      </c>
      <c r="G10" t="s">
        <v>101</v>
      </c>
      <c r="H10">
        <v>90</v>
      </c>
      <c r="I10" t="s">
        <v>18</v>
      </c>
      <c r="J10" t="s">
        <v>28</v>
      </c>
      <c r="K10" t="s">
        <v>22</v>
      </c>
      <c r="L10" t="s">
        <v>57</v>
      </c>
      <c r="M10" t="s">
        <v>240</v>
      </c>
      <c r="N10" s="3">
        <v>4.65E-2</v>
      </c>
      <c r="O10" s="65">
        <v>31</v>
      </c>
      <c r="P10" s="67">
        <v>154666.65</v>
      </c>
      <c r="Q10" s="67">
        <v>40651</v>
      </c>
      <c r="R10" s="66">
        <v>7090</v>
      </c>
      <c r="S10" s="67">
        <v>7191.9992249999996</v>
      </c>
      <c r="T10" s="67">
        <f t="shared" ref="T10:T73" si="2">R10-S10</f>
        <v>-101.99922499999957</v>
      </c>
      <c r="U10" s="3">
        <f t="shared" si="0"/>
        <v>4.5840522181090755E-2</v>
      </c>
      <c r="V10" s="3">
        <f t="shared" si="1"/>
        <v>4.65E-2</v>
      </c>
      <c r="W10" s="3">
        <f t="shared" ref="W10:W73" si="3">U10-V10</f>
        <v>-6.5947781890924456E-4</v>
      </c>
    </row>
    <row r="11" spans="1:23" hidden="1" x14ac:dyDescent="0.2">
      <c r="A11">
        <v>1002</v>
      </c>
      <c r="B11" t="s">
        <v>16</v>
      </c>
      <c r="C11" s="122" t="s">
        <v>241</v>
      </c>
      <c r="D11" s="122" t="s">
        <v>242</v>
      </c>
      <c r="E11" s="1">
        <v>0.05</v>
      </c>
      <c r="F11" t="s">
        <v>28</v>
      </c>
      <c r="G11" t="s">
        <v>101</v>
      </c>
      <c r="H11">
        <v>200</v>
      </c>
      <c r="I11" t="s">
        <v>18</v>
      </c>
      <c r="J11" t="s">
        <v>28</v>
      </c>
      <c r="K11" t="s">
        <v>21</v>
      </c>
      <c r="L11" t="s">
        <v>57</v>
      </c>
      <c r="M11" t="s">
        <v>49</v>
      </c>
      <c r="N11" s="3">
        <v>5.0999999999999997E-2</v>
      </c>
      <c r="O11" s="65">
        <v>31</v>
      </c>
      <c r="P11" s="67">
        <v>135549</v>
      </c>
      <c r="Q11" s="67">
        <v>22592</v>
      </c>
      <c r="R11" s="66">
        <v>7097</v>
      </c>
      <c r="S11" s="67">
        <v>6912.9989999999998</v>
      </c>
      <c r="T11" s="67">
        <f t="shared" si="2"/>
        <v>184.0010000000002</v>
      </c>
      <c r="U11" s="3">
        <f t="shared" si="0"/>
        <v>5.2357450073405191E-2</v>
      </c>
      <c r="V11" s="3">
        <f t="shared" si="1"/>
        <v>5.0999999999999997E-2</v>
      </c>
      <c r="W11" s="3">
        <f t="shared" si="3"/>
        <v>1.3574500734051947E-3</v>
      </c>
    </row>
    <row r="12" spans="1:23" hidden="1" x14ac:dyDescent="0.2">
      <c r="A12">
        <v>1003</v>
      </c>
      <c r="B12" t="s">
        <v>16</v>
      </c>
      <c r="C12" s="122" t="s">
        <v>241</v>
      </c>
      <c r="D12" s="122" t="s">
        <v>239</v>
      </c>
      <c r="E12" s="1">
        <v>0.05</v>
      </c>
      <c r="F12" t="s">
        <v>28</v>
      </c>
      <c r="G12" t="s">
        <v>101</v>
      </c>
      <c r="H12">
        <v>200</v>
      </c>
      <c r="I12" t="s">
        <v>18</v>
      </c>
      <c r="J12" t="s">
        <v>28</v>
      </c>
      <c r="K12" t="s">
        <v>21</v>
      </c>
      <c r="L12" t="s">
        <v>57</v>
      </c>
      <c r="M12" t="s">
        <v>49</v>
      </c>
      <c r="N12" s="3">
        <v>5.0999999999999997E-2</v>
      </c>
      <c r="O12" s="65">
        <v>31</v>
      </c>
      <c r="P12" s="67">
        <v>136156.85</v>
      </c>
      <c r="Q12" s="67">
        <v>21612</v>
      </c>
      <c r="R12" s="66">
        <v>7094</v>
      </c>
      <c r="S12" s="67">
        <v>6943.99935</v>
      </c>
      <c r="T12" s="67">
        <f t="shared" si="2"/>
        <v>150.00064999999995</v>
      </c>
      <c r="U12" s="3">
        <f t="shared" si="0"/>
        <v>5.2101675383941386E-2</v>
      </c>
      <c r="V12" s="3">
        <f t="shared" si="1"/>
        <v>5.0999999999999997E-2</v>
      </c>
      <c r="W12" s="3">
        <f t="shared" si="3"/>
        <v>1.101675383941389E-3</v>
      </c>
    </row>
    <row r="13" spans="1:23" hidden="1" x14ac:dyDescent="0.2">
      <c r="A13">
        <v>1004</v>
      </c>
      <c r="B13" t="s">
        <v>25</v>
      </c>
      <c r="C13" s="122" t="s">
        <v>243</v>
      </c>
      <c r="D13" s="122" t="s">
        <v>242</v>
      </c>
      <c r="E13" s="1">
        <v>0.01</v>
      </c>
      <c r="F13" t="s">
        <v>17</v>
      </c>
      <c r="G13" s="5" t="s">
        <v>100</v>
      </c>
      <c r="H13">
        <v>300</v>
      </c>
      <c r="I13" t="s">
        <v>18</v>
      </c>
      <c r="J13" t="s">
        <v>28</v>
      </c>
      <c r="K13" t="s">
        <v>22</v>
      </c>
      <c r="L13" t="s">
        <v>57</v>
      </c>
      <c r="M13" t="s">
        <v>244</v>
      </c>
      <c r="N13" s="3">
        <v>7.6799999999999993E-2</v>
      </c>
      <c r="O13" s="65">
        <v>31</v>
      </c>
      <c r="P13" s="67">
        <v>87994.79</v>
      </c>
      <c r="Q13" s="67">
        <v>34107</v>
      </c>
      <c r="R13" s="66">
        <v>6645</v>
      </c>
      <c r="S13" s="67">
        <v>6757.9998719999985</v>
      </c>
      <c r="T13" s="67">
        <f t="shared" si="2"/>
        <v>-112.9998719999985</v>
      </c>
      <c r="U13" s="3">
        <f t="shared" si="0"/>
        <v>7.5515834517020847E-2</v>
      </c>
      <c r="V13" s="3">
        <f t="shared" si="1"/>
        <v>7.6799999999999993E-2</v>
      </c>
      <c r="W13" s="3">
        <f t="shared" si="3"/>
        <v>-1.2841654829791466E-3</v>
      </c>
    </row>
    <row r="14" spans="1:23" hidden="1" x14ac:dyDescent="0.2">
      <c r="A14">
        <v>1005</v>
      </c>
      <c r="B14" t="s">
        <v>25</v>
      </c>
      <c r="C14" s="122" t="s">
        <v>243</v>
      </c>
      <c r="D14" s="122" t="s">
        <v>239</v>
      </c>
      <c r="E14" s="1">
        <v>0.01</v>
      </c>
      <c r="F14" t="s">
        <v>17</v>
      </c>
      <c r="G14" s="5" t="s">
        <v>100</v>
      </c>
      <c r="H14">
        <v>300</v>
      </c>
      <c r="I14" t="s">
        <v>18</v>
      </c>
      <c r="J14" t="s">
        <v>28</v>
      </c>
      <c r="K14" t="s">
        <v>22</v>
      </c>
      <c r="L14" t="s">
        <v>57</v>
      </c>
      <c r="M14" t="s">
        <v>244</v>
      </c>
      <c r="N14" s="3">
        <v>8.9300000000000004E-2</v>
      </c>
      <c r="O14" s="65">
        <v>31</v>
      </c>
      <c r="P14" s="67">
        <v>62833.15</v>
      </c>
      <c r="Q14" s="67">
        <v>22281</v>
      </c>
      <c r="R14" s="66">
        <v>5443</v>
      </c>
      <c r="S14" s="67">
        <v>5611.0002950000007</v>
      </c>
      <c r="T14" s="67">
        <f t="shared" si="2"/>
        <v>-168.00029500000073</v>
      </c>
      <c r="U14" s="3">
        <f t="shared" si="0"/>
        <v>8.6626247450589375E-2</v>
      </c>
      <c r="V14" s="3">
        <f t="shared" si="1"/>
        <v>8.9300000000000004E-2</v>
      </c>
      <c r="W14" s="3">
        <f t="shared" si="3"/>
        <v>-2.6737525494106296E-3</v>
      </c>
    </row>
    <row r="15" spans="1:23" hidden="1" x14ac:dyDescent="0.2">
      <c r="A15">
        <v>1006</v>
      </c>
      <c r="B15" t="s">
        <v>16</v>
      </c>
      <c r="C15" s="122" t="s">
        <v>241</v>
      </c>
      <c r="D15" s="122" t="s">
        <v>245</v>
      </c>
      <c r="E15" s="1">
        <v>0.05</v>
      </c>
      <c r="F15" t="s">
        <v>28</v>
      </c>
      <c r="G15" t="s">
        <v>101</v>
      </c>
      <c r="H15">
        <v>200</v>
      </c>
      <c r="I15" t="s">
        <v>18</v>
      </c>
      <c r="J15" t="s">
        <v>28</v>
      </c>
      <c r="K15" t="s">
        <v>21</v>
      </c>
      <c r="L15" t="s">
        <v>57</v>
      </c>
      <c r="M15" t="s">
        <v>51</v>
      </c>
      <c r="N15" s="3">
        <v>5.0999999999999997E-2</v>
      </c>
      <c r="O15" s="65">
        <v>31</v>
      </c>
      <c r="P15" s="67">
        <v>133725.5</v>
      </c>
      <c r="Q15" s="67">
        <v>19104</v>
      </c>
      <c r="R15" s="66">
        <v>6888</v>
      </c>
      <c r="S15" s="67">
        <v>6820.0004999999992</v>
      </c>
      <c r="T15" s="67">
        <f t="shared" si="2"/>
        <v>67.999500000000808</v>
      </c>
      <c r="U15" s="3">
        <f t="shared" si="0"/>
        <v>5.1508500622543946E-2</v>
      </c>
      <c r="V15" s="3">
        <f t="shared" si="1"/>
        <v>5.0999999999999997E-2</v>
      </c>
      <c r="W15" s="3">
        <f t="shared" si="3"/>
        <v>5.0850062254394895E-4</v>
      </c>
    </row>
    <row r="16" spans="1:23" hidden="1" x14ac:dyDescent="0.2">
      <c r="A16">
        <v>1007</v>
      </c>
      <c r="B16" t="s">
        <v>16</v>
      </c>
      <c r="C16" s="122" t="s">
        <v>241</v>
      </c>
      <c r="D16" s="122" t="s">
        <v>238</v>
      </c>
      <c r="E16" s="1">
        <v>0.05</v>
      </c>
      <c r="F16" t="s">
        <v>28</v>
      </c>
      <c r="G16" t="s">
        <v>101</v>
      </c>
      <c r="H16">
        <v>200</v>
      </c>
      <c r="I16" t="s">
        <v>18</v>
      </c>
      <c r="J16" t="s">
        <v>28</v>
      </c>
      <c r="K16" t="s">
        <v>21</v>
      </c>
      <c r="L16" t="s">
        <v>57</v>
      </c>
      <c r="M16" t="s">
        <v>51</v>
      </c>
      <c r="N16" s="3">
        <v>5.0999999999999997E-2</v>
      </c>
      <c r="O16" s="65">
        <v>31</v>
      </c>
      <c r="P16" s="67">
        <v>136156.85</v>
      </c>
      <c r="Q16" s="67">
        <v>20947</v>
      </c>
      <c r="R16" s="66">
        <v>7071</v>
      </c>
      <c r="S16" s="67">
        <v>6943.99935</v>
      </c>
      <c r="T16" s="67">
        <f t="shared" si="2"/>
        <v>127.00064999999995</v>
      </c>
      <c r="U16" s="3">
        <f t="shared" si="0"/>
        <v>5.1932752557069292E-2</v>
      </c>
      <c r="V16" s="3">
        <f t="shared" si="1"/>
        <v>5.0999999999999997E-2</v>
      </c>
      <c r="W16" s="3">
        <f t="shared" si="3"/>
        <v>9.3275255706929544E-4</v>
      </c>
    </row>
    <row r="17" spans="1:23" hidden="1" x14ac:dyDescent="0.2">
      <c r="A17">
        <v>1008</v>
      </c>
      <c r="B17" t="s">
        <v>25</v>
      </c>
      <c r="C17" s="122" t="s">
        <v>243</v>
      </c>
      <c r="D17" s="122" t="s">
        <v>245</v>
      </c>
      <c r="E17" s="1">
        <v>0.01</v>
      </c>
      <c r="F17" t="s">
        <v>17</v>
      </c>
      <c r="G17" s="5" t="s">
        <v>100</v>
      </c>
      <c r="H17">
        <v>300</v>
      </c>
      <c r="I17" t="s">
        <v>18</v>
      </c>
      <c r="J17" t="s">
        <v>28</v>
      </c>
      <c r="K17" t="s">
        <v>22</v>
      </c>
      <c r="L17" t="s">
        <v>57</v>
      </c>
      <c r="M17" t="s">
        <v>246</v>
      </c>
      <c r="N17" s="3">
        <v>8.9300000000000004E-2</v>
      </c>
      <c r="O17" s="65">
        <v>31</v>
      </c>
      <c r="P17" s="67">
        <v>66651.740000000005</v>
      </c>
      <c r="Q17" s="67">
        <v>28854</v>
      </c>
      <c r="R17" s="66">
        <v>5942</v>
      </c>
      <c r="S17" s="67">
        <v>5952.0003820000011</v>
      </c>
      <c r="T17" s="67">
        <f t="shared" si="2"/>
        <v>-10.000382000001082</v>
      </c>
      <c r="U17" s="3">
        <f t="shared" si="0"/>
        <v>8.9149960676195392E-2</v>
      </c>
      <c r="V17" s="3">
        <f t="shared" si="1"/>
        <v>8.9300000000000004E-2</v>
      </c>
      <c r="W17" s="3">
        <f t="shared" si="3"/>
        <v>-1.5003932380461271E-4</v>
      </c>
    </row>
    <row r="18" spans="1:23" hidden="1" x14ac:dyDescent="0.2">
      <c r="A18">
        <v>1009</v>
      </c>
      <c r="B18" t="s">
        <v>25</v>
      </c>
      <c r="C18" s="122" t="s">
        <v>243</v>
      </c>
      <c r="D18" s="122" t="s">
        <v>238</v>
      </c>
      <c r="E18" s="1">
        <v>0.01</v>
      </c>
      <c r="F18" t="s">
        <v>17</v>
      </c>
      <c r="G18" s="5" t="s">
        <v>100</v>
      </c>
      <c r="H18">
        <v>300</v>
      </c>
      <c r="I18" t="s">
        <v>18</v>
      </c>
      <c r="J18" t="s">
        <v>28</v>
      </c>
      <c r="K18" t="s">
        <v>22</v>
      </c>
      <c r="L18" t="s">
        <v>57</v>
      </c>
      <c r="M18" t="s">
        <v>246</v>
      </c>
      <c r="N18" s="3">
        <v>7.6799999999999993E-2</v>
      </c>
      <c r="O18" s="65">
        <v>31</v>
      </c>
      <c r="P18" s="67">
        <v>74270.83</v>
      </c>
      <c r="Q18" s="67">
        <v>34385</v>
      </c>
      <c r="R18" s="66">
        <v>5742</v>
      </c>
      <c r="S18" s="67">
        <v>5703.9997439999997</v>
      </c>
      <c r="T18" s="67">
        <f t="shared" si="2"/>
        <v>38.000256000000263</v>
      </c>
      <c r="U18" s="3">
        <f t="shared" si="0"/>
        <v>7.7311644423524006E-2</v>
      </c>
      <c r="V18" s="3">
        <f t="shared" si="1"/>
        <v>7.6799999999999993E-2</v>
      </c>
      <c r="W18" s="3">
        <f t="shared" si="3"/>
        <v>5.1164442352401307E-4</v>
      </c>
    </row>
    <row r="19" spans="1:23" hidden="1" x14ac:dyDescent="0.2">
      <c r="A19">
        <v>1010</v>
      </c>
      <c r="B19" t="s">
        <v>25</v>
      </c>
      <c r="C19" s="122" t="s">
        <v>243</v>
      </c>
      <c r="D19" s="122" t="s">
        <v>247</v>
      </c>
      <c r="E19" s="1">
        <v>0.01</v>
      </c>
      <c r="F19" t="s">
        <v>17</v>
      </c>
      <c r="G19" s="5" t="s">
        <v>100</v>
      </c>
      <c r="H19">
        <v>300</v>
      </c>
      <c r="I19" t="s">
        <v>18</v>
      </c>
      <c r="J19" t="s">
        <v>28</v>
      </c>
      <c r="K19" t="s">
        <v>22</v>
      </c>
      <c r="L19" t="s">
        <v>57</v>
      </c>
      <c r="M19" t="s">
        <v>248</v>
      </c>
      <c r="N19" s="3">
        <v>8.9300000000000004E-2</v>
      </c>
      <c r="O19" s="65">
        <v>31</v>
      </c>
      <c r="P19" s="67">
        <v>84703.25</v>
      </c>
      <c r="Q19" s="67">
        <v>39767</v>
      </c>
      <c r="R19" s="66">
        <v>7627</v>
      </c>
      <c r="S19" s="67">
        <v>7564.0002250000007</v>
      </c>
      <c r="T19" s="67">
        <f t="shared" si="2"/>
        <v>62.999774999999318</v>
      </c>
      <c r="U19" s="3">
        <f t="shared" si="0"/>
        <v>9.0043770457449976E-2</v>
      </c>
      <c r="V19" s="3">
        <f t="shared" si="1"/>
        <v>8.9300000000000004E-2</v>
      </c>
      <c r="W19" s="3">
        <f t="shared" si="3"/>
        <v>7.437704574499715E-4</v>
      </c>
    </row>
    <row r="20" spans="1:23" hidden="1" x14ac:dyDescent="0.2">
      <c r="A20">
        <v>1011</v>
      </c>
      <c r="B20" t="s">
        <v>25</v>
      </c>
      <c r="C20" s="122" t="s">
        <v>243</v>
      </c>
      <c r="D20" s="122" t="s">
        <v>249</v>
      </c>
      <c r="E20" s="1">
        <v>0.01</v>
      </c>
      <c r="F20" t="s">
        <v>17</v>
      </c>
      <c r="G20" s="5" t="s">
        <v>100</v>
      </c>
      <c r="H20">
        <v>300</v>
      </c>
      <c r="I20" t="s">
        <v>18</v>
      </c>
      <c r="J20" t="s">
        <v>28</v>
      </c>
      <c r="K20" t="s">
        <v>22</v>
      </c>
      <c r="L20" t="s">
        <v>57</v>
      </c>
      <c r="M20" t="s">
        <v>248</v>
      </c>
      <c r="N20" s="3">
        <v>8.9300000000000004E-2</v>
      </c>
      <c r="O20" s="65">
        <v>31</v>
      </c>
      <c r="P20" s="67">
        <v>96159.01</v>
      </c>
      <c r="Q20" s="67">
        <v>37709</v>
      </c>
      <c r="R20" s="66">
        <v>8458</v>
      </c>
      <c r="S20" s="67">
        <v>8586.9995930000005</v>
      </c>
      <c r="T20" s="67">
        <f t="shared" si="2"/>
        <v>-128.99959300000046</v>
      </c>
      <c r="U20" s="3">
        <f t="shared" si="0"/>
        <v>8.7958476277989972E-2</v>
      </c>
      <c r="V20" s="3">
        <f t="shared" si="1"/>
        <v>8.9300000000000004E-2</v>
      </c>
      <c r="W20" s="3">
        <f t="shared" si="3"/>
        <v>-1.3415237220100323E-3</v>
      </c>
    </row>
    <row r="21" spans="1:23" hidden="1" x14ac:dyDescent="0.2">
      <c r="A21">
        <v>1012</v>
      </c>
      <c r="B21" t="s">
        <v>12</v>
      </c>
      <c r="C21" s="122" t="s">
        <v>247</v>
      </c>
      <c r="D21" s="122" t="s">
        <v>242</v>
      </c>
      <c r="E21" s="1">
        <v>0.01</v>
      </c>
      <c r="F21" t="s">
        <v>28</v>
      </c>
      <c r="G21" t="s">
        <v>101</v>
      </c>
      <c r="H21">
        <v>200</v>
      </c>
      <c r="I21" t="s">
        <v>18</v>
      </c>
      <c r="J21" t="s">
        <v>250</v>
      </c>
      <c r="K21" t="s">
        <v>22</v>
      </c>
      <c r="L21" t="s">
        <v>57</v>
      </c>
      <c r="M21" t="s">
        <v>86</v>
      </c>
      <c r="N21" s="3">
        <v>8.1000000000000003E-2</v>
      </c>
      <c r="O21" s="65">
        <v>31</v>
      </c>
      <c r="P21" s="67">
        <v>102720.99</v>
      </c>
      <c r="Q21" s="67">
        <v>75530.400000000009</v>
      </c>
      <c r="R21" s="66">
        <v>7665</v>
      </c>
      <c r="S21" s="67">
        <v>8320.4001900000003</v>
      </c>
      <c r="T21" s="67">
        <f t="shared" si="2"/>
        <v>-655.40019000000029</v>
      </c>
      <c r="U21" s="3">
        <f t="shared" si="0"/>
        <v>7.4619607930180576E-2</v>
      </c>
      <c r="V21" s="3">
        <f t="shared" si="1"/>
        <v>8.1000000000000003E-2</v>
      </c>
      <c r="W21" s="3">
        <f t="shared" si="3"/>
        <v>-6.3803920698194266E-3</v>
      </c>
    </row>
    <row r="22" spans="1:23" hidden="1" x14ac:dyDescent="0.2">
      <c r="A22">
        <v>1013</v>
      </c>
      <c r="B22" t="s">
        <v>12</v>
      </c>
      <c r="C22" s="122" t="s">
        <v>247</v>
      </c>
      <c r="D22" s="122" t="s">
        <v>239</v>
      </c>
      <c r="E22" s="1">
        <v>0.01</v>
      </c>
      <c r="F22" t="s">
        <v>28</v>
      </c>
      <c r="G22" t="s">
        <v>101</v>
      </c>
      <c r="H22">
        <v>200</v>
      </c>
      <c r="I22" t="s">
        <v>18</v>
      </c>
      <c r="J22" t="s">
        <v>250</v>
      </c>
      <c r="K22" t="s">
        <v>22</v>
      </c>
      <c r="L22" t="s">
        <v>57</v>
      </c>
      <c r="M22" t="s">
        <v>86</v>
      </c>
      <c r="N22" s="3">
        <v>8.1000000000000003E-2</v>
      </c>
      <c r="O22" s="65">
        <v>31</v>
      </c>
      <c r="P22" s="67">
        <v>86723.46</v>
      </c>
      <c r="Q22" s="67">
        <v>72270</v>
      </c>
      <c r="R22" s="66">
        <v>6556</v>
      </c>
      <c r="S22" s="67">
        <v>7024.6002600000011</v>
      </c>
      <c r="T22" s="67">
        <f t="shared" si="2"/>
        <v>-468.60026000000107</v>
      </c>
      <c r="U22" s="3">
        <f t="shared" si="0"/>
        <v>7.5596614802961037E-2</v>
      </c>
      <c r="V22" s="3">
        <f t="shared" si="1"/>
        <v>8.1000000000000003E-2</v>
      </c>
      <c r="W22" s="3">
        <f t="shared" si="3"/>
        <v>-5.4033851970389651E-3</v>
      </c>
    </row>
    <row r="23" spans="1:23" hidden="1" x14ac:dyDescent="0.2">
      <c r="A23">
        <v>1014</v>
      </c>
      <c r="B23" t="s">
        <v>12</v>
      </c>
      <c r="C23" s="122" t="s">
        <v>247</v>
      </c>
      <c r="D23" s="122" t="s">
        <v>245</v>
      </c>
      <c r="E23" s="1">
        <v>0.01</v>
      </c>
      <c r="F23" t="s">
        <v>28</v>
      </c>
      <c r="G23" t="s">
        <v>101</v>
      </c>
      <c r="H23">
        <v>200</v>
      </c>
      <c r="I23" t="s">
        <v>18</v>
      </c>
      <c r="J23" t="s">
        <v>250</v>
      </c>
      <c r="K23" t="s">
        <v>22</v>
      </c>
      <c r="L23" t="s">
        <v>57</v>
      </c>
      <c r="M23" t="s">
        <v>87</v>
      </c>
      <c r="N23" s="3">
        <v>8.8800000000000004E-2</v>
      </c>
      <c r="O23" s="65">
        <v>31</v>
      </c>
      <c r="P23" s="67">
        <v>98690.31</v>
      </c>
      <c r="Q23" s="67">
        <v>75221.2</v>
      </c>
      <c r="R23" s="66">
        <v>8073</v>
      </c>
      <c r="S23" s="67">
        <v>8763.699528000001</v>
      </c>
      <c r="T23" s="67">
        <f t="shared" si="2"/>
        <v>-690.69952800000101</v>
      </c>
      <c r="U23" s="3">
        <f t="shared" si="0"/>
        <v>8.1801344022528658E-2</v>
      </c>
      <c r="V23" s="3">
        <f t="shared" si="1"/>
        <v>8.8800000000000018E-2</v>
      </c>
      <c r="W23" s="3">
        <f t="shared" si="3"/>
        <v>-6.9986559774713603E-3</v>
      </c>
    </row>
    <row r="24" spans="1:23" hidden="1" x14ac:dyDescent="0.2">
      <c r="A24">
        <v>1015</v>
      </c>
      <c r="B24" t="s">
        <v>12</v>
      </c>
      <c r="C24" s="122" t="s">
        <v>247</v>
      </c>
      <c r="D24" s="122" t="s">
        <v>238</v>
      </c>
      <c r="E24" s="1">
        <v>0.01</v>
      </c>
      <c r="F24" t="s">
        <v>28</v>
      </c>
      <c r="G24" t="s">
        <v>101</v>
      </c>
      <c r="H24">
        <v>200</v>
      </c>
      <c r="I24" t="s">
        <v>18</v>
      </c>
      <c r="J24" t="s">
        <v>250</v>
      </c>
      <c r="K24" t="s">
        <v>22</v>
      </c>
      <c r="L24" t="s">
        <v>57</v>
      </c>
      <c r="M24" t="s">
        <v>87</v>
      </c>
      <c r="N24" s="3">
        <v>8.8800000000000004E-2</v>
      </c>
      <c r="O24" s="65">
        <v>31</v>
      </c>
      <c r="P24" s="67">
        <v>99074.33</v>
      </c>
      <c r="Q24" s="67">
        <v>73811.3</v>
      </c>
      <c r="R24" s="66">
        <v>8185</v>
      </c>
      <c r="S24" s="67">
        <v>8797.8005040000007</v>
      </c>
      <c r="T24" s="67">
        <f t="shared" si="2"/>
        <v>-612.80050400000073</v>
      </c>
      <c r="U24" s="3">
        <f t="shared" si="0"/>
        <v>8.2614739862485062E-2</v>
      </c>
      <c r="V24" s="3">
        <f t="shared" si="1"/>
        <v>8.8800000000000004E-2</v>
      </c>
      <c r="W24" s="3">
        <f t="shared" si="3"/>
        <v>-6.1852601375149419E-3</v>
      </c>
    </row>
    <row r="25" spans="1:23" hidden="1" x14ac:dyDescent="0.2">
      <c r="A25">
        <v>1016</v>
      </c>
      <c r="B25" t="s">
        <v>12</v>
      </c>
      <c r="C25" s="122" t="s">
        <v>247</v>
      </c>
      <c r="D25" s="122" t="s">
        <v>247</v>
      </c>
      <c r="E25" s="1">
        <v>0.01</v>
      </c>
      <c r="F25" t="s">
        <v>28</v>
      </c>
      <c r="G25" t="s">
        <v>101</v>
      </c>
      <c r="H25">
        <v>200</v>
      </c>
      <c r="I25" t="s">
        <v>18</v>
      </c>
      <c r="J25" t="s">
        <v>250</v>
      </c>
      <c r="K25" t="s">
        <v>22</v>
      </c>
      <c r="L25" t="s">
        <v>57</v>
      </c>
      <c r="M25" t="s">
        <v>88</v>
      </c>
      <c r="N25" s="3">
        <v>8.1000000000000003E-2</v>
      </c>
      <c r="O25" s="65">
        <v>31</v>
      </c>
      <c r="P25" s="67">
        <v>68283.95</v>
      </c>
      <c r="Q25" s="67">
        <v>35784.100000000006</v>
      </c>
      <c r="R25" s="66">
        <v>2749</v>
      </c>
      <c r="S25" s="67">
        <v>5530.9999500000004</v>
      </c>
      <c r="T25" s="67">
        <f t="shared" si="2"/>
        <v>-2781.9999500000004</v>
      </c>
      <c r="U25" s="3">
        <f t="shared" si="0"/>
        <v>4.025836232379644E-2</v>
      </c>
      <c r="V25" s="3">
        <f t="shared" si="1"/>
        <v>8.1000000000000003E-2</v>
      </c>
      <c r="W25" s="3">
        <f t="shared" si="3"/>
        <v>-4.0741637676203563E-2</v>
      </c>
    </row>
    <row r="26" spans="1:23" hidden="1" x14ac:dyDescent="0.2">
      <c r="A26">
        <v>1017</v>
      </c>
      <c r="B26" t="s">
        <v>12</v>
      </c>
      <c r="C26" s="122" t="s">
        <v>247</v>
      </c>
      <c r="D26" s="122" t="s">
        <v>249</v>
      </c>
      <c r="E26" s="1">
        <v>0.01</v>
      </c>
      <c r="F26" t="s">
        <v>28</v>
      </c>
      <c r="G26" t="s">
        <v>101</v>
      </c>
      <c r="H26">
        <v>200</v>
      </c>
      <c r="I26" t="s">
        <v>18</v>
      </c>
      <c r="J26" t="s">
        <v>250</v>
      </c>
      <c r="K26" t="s">
        <v>22</v>
      </c>
      <c r="L26" t="s">
        <v>57</v>
      </c>
      <c r="M26" t="s">
        <v>88</v>
      </c>
      <c r="N26" s="3">
        <v>8.1000000000000003E-2</v>
      </c>
      <c r="O26" s="65">
        <v>31</v>
      </c>
      <c r="P26" s="67">
        <v>69748.149999999994</v>
      </c>
      <c r="Q26" s="67">
        <v>70469.3</v>
      </c>
      <c r="R26" s="66">
        <v>7245</v>
      </c>
      <c r="S26" s="67">
        <v>5649.6001499999993</v>
      </c>
      <c r="T26" s="67">
        <f t="shared" si="2"/>
        <v>1595.3998500000007</v>
      </c>
      <c r="U26" s="3">
        <f t="shared" si="0"/>
        <v>0.10387372281558724</v>
      </c>
      <c r="V26" s="3">
        <f t="shared" si="1"/>
        <v>8.1000000000000003E-2</v>
      </c>
      <c r="W26" s="3">
        <f t="shared" si="3"/>
        <v>2.2873722815587236E-2</v>
      </c>
    </row>
    <row r="27" spans="1:23" hidden="1" x14ac:dyDescent="0.2">
      <c r="A27">
        <v>1018</v>
      </c>
      <c r="B27" t="s">
        <v>12</v>
      </c>
      <c r="C27" s="122" t="s">
        <v>247</v>
      </c>
      <c r="D27" s="122" t="s">
        <v>251</v>
      </c>
      <c r="E27" s="1">
        <v>0.01</v>
      </c>
      <c r="F27" t="s">
        <v>28</v>
      </c>
      <c r="G27" t="s">
        <v>101</v>
      </c>
      <c r="H27">
        <v>200</v>
      </c>
      <c r="I27" t="s">
        <v>18</v>
      </c>
      <c r="J27" t="s">
        <v>250</v>
      </c>
      <c r="K27" t="s">
        <v>22</v>
      </c>
      <c r="L27" t="s">
        <v>57</v>
      </c>
      <c r="M27" t="s">
        <v>87</v>
      </c>
      <c r="N27" s="3">
        <v>8.8800000000000004E-2</v>
      </c>
      <c r="O27" s="65">
        <v>31</v>
      </c>
      <c r="P27" s="67">
        <v>100994.37</v>
      </c>
      <c r="Q27" s="67">
        <v>88992.200000000012</v>
      </c>
      <c r="R27" s="66">
        <v>8493</v>
      </c>
      <c r="S27" s="67">
        <v>8968.300056</v>
      </c>
      <c r="T27" s="67">
        <f t="shared" si="2"/>
        <v>-475.30005600000004</v>
      </c>
      <c r="U27" s="3">
        <f t="shared" si="0"/>
        <v>8.4093796515587946E-2</v>
      </c>
      <c r="V27" s="3">
        <f t="shared" si="1"/>
        <v>8.8800000000000004E-2</v>
      </c>
      <c r="W27" s="3">
        <f t="shared" si="3"/>
        <v>-4.7062034844120582E-3</v>
      </c>
    </row>
    <row r="28" spans="1:23" hidden="1" x14ac:dyDescent="0.2">
      <c r="A28">
        <v>1019</v>
      </c>
      <c r="B28" t="s">
        <v>12</v>
      </c>
      <c r="C28" s="122" t="s">
        <v>247</v>
      </c>
      <c r="D28" s="122" t="s">
        <v>243</v>
      </c>
      <c r="E28" s="1">
        <v>0.01</v>
      </c>
      <c r="F28" t="s">
        <v>28</v>
      </c>
      <c r="G28" t="s">
        <v>101</v>
      </c>
      <c r="H28">
        <v>200</v>
      </c>
      <c r="I28" t="s">
        <v>18</v>
      </c>
      <c r="J28" t="s">
        <v>250</v>
      </c>
      <c r="K28" t="s">
        <v>22</v>
      </c>
      <c r="L28" t="s">
        <v>57</v>
      </c>
      <c r="M28" t="s">
        <v>87</v>
      </c>
      <c r="N28" s="3">
        <v>8.8800000000000004E-2</v>
      </c>
      <c r="O28" s="65">
        <v>31</v>
      </c>
      <c r="P28" s="67">
        <v>97154.28</v>
      </c>
      <c r="Q28" s="67">
        <v>85608.6</v>
      </c>
      <c r="R28" s="66">
        <v>8170</v>
      </c>
      <c r="S28" s="67">
        <v>8627.3000640000009</v>
      </c>
      <c r="T28" s="67">
        <f t="shared" si="2"/>
        <v>-457.30006400000093</v>
      </c>
      <c r="U28" s="3">
        <f t="shared" si="0"/>
        <v>8.4093052822788658E-2</v>
      </c>
      <c r="V28" s="3">
        <f t="shared" si="1"/>
        <v>8.8800000000000004E-2</v>
      </c>
      <c r="W28" s="3">
        <f t="shared" si="3"/>
        <v>-4.7069471772113458E-3</v>
      </c>
    </row>
    <row r="29" spans="1:23" hidden="1" x14ac:dyDescent="0.2">
      <c r="A29">
        <v>1020</v>
      </c>
      <c r="B29" t="s">
        <v>12</v>
      </c>
      <c r="C29" s="122" t="s">
        <v>247</v>
      </c>
      <c r="D29" s="122" t="s">
        <v>241</v>
      </c>
      <c r="E29" s="1">
        <v>0.01</v>
      </c>
      <c r="F29" t="s">
        <v>28</v>
      </c>
      <c r="G29" t="s">
        <v>101</v>
      </c>
      <c r="H29">
        <v>200</v>
      </c>
      <c r="I29" t="s">
        <v>18</v>
      </c>
      <c r="J29" t="s">
        <v>250</v>
      </c>
      <c r="K29" t="s">
        <v>22</v>
      </c>
      <c r="L29" t="s">
        <v>57</v>
      </c>
      <c r="M29" t="s">
        <v>86</v>
      </c>
      <c r="N29" s="3">
        <v>8.1000000000000003E-2</v>
      </c>
      <c r="O29" s="65">
        <v>31</v>
      </c>
      <c r="P29" s="67">
        <v>89670.37</v>
      </c>
      <c r="Q29" s="67">
        <v>71166.700000000012</v>
      </c>
      <c r="R29" s="66">
        <v>6746</v>
      </c>
      <c r="S29" s="67">
        <v>7263.29997</v>
      </c>
      <c r="T29" s="67">
        <f t="shared" si="2"/>
        <v>-517.29997000000003</v>
      </c>
      <c r="U29" s="3">
        <f t="shared" si="0"/>
        <v>7.5231093615427264E-2</v>
      </c>
      <c r="V29" s="3">
        <f t="shared" si="1"/>
        <v>8.1000000000000003E-2</v>
      </c>
      <c r="W29" s="3">
        <f t="shared" si="3"/>
        <v>-5.768906384572739E-3</v>
      </c>
    </row>
    <row r="30" spans="1:23" hidden="1" x14ac:dyDescent="0.2">
      <c r="A30">
        <v>1021</v>
      </c>
      <c r="B30" t="s">
        <v>12</v>
      </c>
      <c r="C30" s="122" t="s">
        <v>247</v>
      </c>
      <c r="D30" s="122">
        <v>10</v>
      </c>
      <c r="E30" s="1">
        <v>0.01</v>
      </c>
      <c r="F30" t="s">
        <v>28</v>
      </c>
      <c r="G30" t="s">
        <v>101</v>
      </c>
      <c r="H30">
        <v>200</v>
      </c>
      <c r="I30" t="s">
        <v>18</v>
      </c>
      <c r="J30" t="s">
        <v>250</v>
      </c>
      <c r="K30" t="s">
        <v>22</v>
      </c>
      <c r="L30" t="s">
        <v>57</v>
      </c>
      <c r="M30" t="s">
        <v>86</v>
      </c>
      <c r="N30" s="3">
        <v>8.1000000000000003E-2</v>
      </c>
      <c r="O30" s="65">
        <v>31</v>
      </c>
      <c r="P30" s="67">
        <v>99774.07</v>
      </c>
      <c r="Q30" s="67">
        <v>97817.500000000015</v>
      </c>
      <c r="R30" s="66">
        <v>7653</v>
      </c>
      <c r="S30" s="67">
        <v>8081.6996700000009</v>
      </c>
      <c r="T30" s="67">
        <f t="shared" si="2"/>
        <v>-428.69967000000088</v>
      </c>
      <c r="U30" s="3">
        <f t="shared" si="0"/>
        <v>7.6703295756101755E-2</v>
      </c>
      <c r="V30" s="3">
        <f t="shared" si="1"/>
        <v>8.1000000000000003E-2</v>
      </c>
      <c r="W30" s="3">
        <f t="shared" si="3"/>
        <v>-4.2967042438982472E-3</v>
      </c>
    </row>
    <row r="31" spans="1:23" hidden="1" x14ac:dyDescent="0.2">
      <c r="A31">
        <v>1022</v>
      </c>
      <c r="B31" t="s">
        <v>25</v>
      </c>
      <c r="C31" s="122" t="s">
        <v>249</v>
      </c>
      <c r="D31" s="122" t="s">
        <v>242</v>
      </c>
      <c r="E31" s="1">
        <v>0.01</v>
      </c>
      <c r="F31" t="s">
        <v>28</v>
      </c>
      <c r="G31" t="s">
        <v>101</v>
      </c>
      <c r="H31">
        <v>200</v>
      </c>
      <c r="I31" t="s">
        <v>18</v>
      </c>
      <c r="J31" t="s">
        <v>250</v>
      </c>
      <c r="K31" t="s">
        <v>22</v>
      </c>
      <c r="L31" t="s">
        <v>57</v>
      </c>
      <c r="M31" t="s">
        <v>32</v>
      </c>
      <c r="N31" s="3">
        <v>9.8800000000000013E-2</v>
      </c>
      <c r="O31" s="65">
        <v>31</v>
      </c>
      <c r="P31" s="67">
        <v>80712.95</v>
      </c>
      <c r="Q31" s="67">
        <v>79130.73000000001</v>
      </c>
      <c r="R31" s="66">
        <v>7621</v>
      </c>
      <c r="S31" s="67">
        <v>7974.4394600000005</v>
      </c>
      <c r="T31" s="67">
        <f t="shared" si="2"/>
        <v>-353.43946000000051</v>
      </c>
      <c r="U31" s="3">
        <f t="shared" si="0"/>
        <v>9.4421031569283498E-2</v>
      </c>
      <c r="V31" s="3">
        <f t="shared" si="1"/>
        <v>9.8800000000000013E-2</v>
      </c>
      <c r="W31" s="3">
        <f t="shared" si="3"/>
        <v>-4.378968430716515E-3</v>
      </c>
    </row>
    <row r="32" spans="1:23" hidden="1" x14ac:dyDescent="0.2">
      <c r="A32">
        <v>1023</v>
      </c>
      <c r="B32" t="s">
        <v>25</v>
      </c>
      <c r="C32" s="122" t="s">
        <v>249</v>
      </c>
      <c r="D32" s="122" t="s">
        <v>239</v>
      </c>
      <c r="E32" s="1">
        <v>0.01</v>
      </c>
      <c r="F32" t="s">
        <v>28</v>
      </c>
      <c r="G32" t="s">
        <v>101</v>
      </c>
      <c r="H32">
        <v>200</v>
      </c>
      <c r="I32" t="s">
        <v>18</v>
      </c>
      <c r="J32" t="s">
        <v>250</v>
      </c>
      <c r="K32" t="s">
        <v>22</v>
      </c>
      <c r="L32" t="s">
        <v>57</v>
      </c>
      <c r="M32" t="s">
        <v>32</v>
      </c>
      <c r="N32" s="3">
        <v>8.1000000000000003E-2</v>
      </c>
      <c r="O32" s="65">
        <v>31</v>
      </c>
      <c r="P32" s="67">
        <v>85935.07</v>
      </c>
      <c r="Q32" s="67">
        <v>65102.430000000008</v>
      </c>
      <c r="R32" s="66">
        <v>6492</v>
      </c>
      <c r="S32" s="67">
        <v>6960.740670000001</v>
      </c>
      <c r="T32" s="67">
        <f t="shared" si="2"/>
        <v>-468.74067000000105</v>
      </c>
      <c r="U32" s="3">
        <f t="shared" si="0"/>
        <v>7.5545408876725173E-2</v>
      </c>
      <c r="V32" s="3">
        <f t="shared" si="1"/>
        <v>8.1000000000000003E-2</v>
      </c>
      <c r="W32" s="3">
        <f t="shared" si="3"/>
        <v>-5.4545911232748295E-3</v>
      </c>
    </row>
    <row r="33" spans="1:23" hidden="1" x14ac:dyDescent="0.2">
      <c r="A33">
        <v>1024</v>
      </c>
      <c r="B33" t="s">
        <v>25</v>
      </c>
      <c r="C33" s="122" t="s">
        <v>249</v>
      </c>
      <c r="D33" s="122" t="s">
        <v>245</v>
      </c>
      <c r="E33" s="1">
        <v>0.01</v>
      </c>
      <c r="F33" t="s">
        <v>28</v>
      </c>
      <c r="G33" t="s">
        <v>101</v>
      </c>
      <c r="H33">
        <v>200</v>
      </c>
      <c r="I33" t="s">
        <v>18</v>
      </c>
      <c r="J33" t="s">
        <v>250</v>
      </c>
      <c r="K33" t="s">
        <v>22</v>
      </c>
      <c r="L33" t="s">
        <v>57</v>
      </c>
      <c r="M33" t="s">
        <v>32</v>
      </c>
      <c r="N33" s="3">
        <v>9.8800000000000013E-2</v>
      </c>
      <c r="O33" s="65">
        <v>31</v>
      </c>
      <c r="P33" s="67">
        <v>73188.87</v>
      </c>
      <c r="Q33" s="67">
        <v>57179.22</v>
      </c>
      <c r="R33" s="66">
        <v>6767</v>
      </c>
      <c r="S33" s="67">
        <v>7231.0603560000009</v>
      </c>
      <c r="T33" s="67">
        <f t="shared" si="2"/>
        <v>-464.06035600000087</v>
      </c>
      <c r="U33" s="3">
        <f t="shared" si="0"/>
        <v>9.245941356930365E-2</v>
      </c>
      <c r="V33" s="3">
        <f t="shared" si="1"/>
        <v>9.8800000000000013E-2</v>
      </c>
      <c r="W33" s="3">
        <f t="shared" si="3"/>
        <v>-6.3405864306963627E-3</v>
      </c>
    </row>
    <row r="34" spans="1:23" hidden="1" x14ac:dyDescent="0.2">
      <c r="A34">
        <v>1025</v>
      </c>
      <c r="B34" t="s">
        <v>25</v>
      </c>
      <c r="C34" s="122" t="s">
        <v>249</v>
      </c>
      <c r="D34" s="122" t="s">
        <v>238</v>
      </c>
      <c r="E34" s="1">
        <v>0.01</v>
      </c>
      <c r="F34" t="s">
        <v>28</v>
      </c>
      <c r="G34" t="s">
        <v>101</v>
      </c>
      <c r="H34">
        <v>200</v>
      </c>
      <c r="I34" t="s">
        <v>18</v>
      </c>
      <c r="J34" t="s">
        <v>250</v>
      </c>
      <c r="K34" t="s">
        <v>22</v>
      </c>
      <c r="L34" t="s">
        <v>57</v>
      </c>
      <c r="M34" t="s">
        <v>32</v>
      </c>
      <c r="N34" s="3">
        <v>8.1000000000000003E-2</v>
      </c>
      <c r="O34" s="65">
        <v>31</v>
      </c>
      <c r="P34" s="67">
        <v>99284.2</v>
      </c>
      <c r="Q34" s="67">
        <v>91929.510000000009</v>
      </c>
      <c r="R34" s="66">
        <v>7649</v>
      </c>
      <c r="S34" s="67">
        <v>8042.0201999999999</v>
      </c>
      <c r="T34" s="67">
        <f t="shared" si="2"/>
        <v>-393.02019999999993</v>
      </c>
      <c r="U34" s="3">
        <f t="shared" si="0"/>
        <v>7.7041462790655518E-2</v>
      </c>
      <c r="V34" s="3">
        <f t="shared" si="1"/>
        <v>8.1000000000000003E-2</v>
      </c>
      <c r="W34" s="3">
        <f t="shared" si="3"/>
        <v>-3.9585372093444843E-3</v>
      </c>
    </row>
    <row r="35" spans="1:23" hidden="1" x14ac:dyDescent="0.2">
      <c r="A35">
        <v>1026</v>
      </c>
      <c r="B35" t="s">
        <v>16</v>
      </c>
      <c r="C35" s="122" t="s">
        <v>241</v>
      </c>
      <c r="D35" s="122" t="s">
        <v>247</v>
      </c>
      <c r="E35" s="1">
        <v>0.05</v>
      </c>
      <c r="F35" t="s">
        <v>28</v>
      </c>
      <c r="G35" t="s">
        <v>101</v>
      </c>
      <c r="H35">
        <v>200</v>
      </c>
      <c r="I35" t="s">
        <v>18</v>
      </c>
      <c r="J35" t="s">
        <v>28</v>
      </c>
      <c r="K35" t="s">
        <v>21</v>
      </c>
      <c r="L35" t="s">
        <v>57</v>
      </c>
      <c r="M35" t="s">
        <v>48</v>
      </c>
      <c r="N35" s="3">
        <v>5.0999999999999997E-2</v>
      </c>
      <c r="O35" s="65">
        <v>31</v>
      </c>
      <c r="P35" s="67">
        <v>129470.6</v>
      </c>
      <c r="Q35" s="67">
        <v>18496</v>
      </c>
      <c r="R35" s="66">
        <v>6669</v>
      </c>
      <c r="S35" s="67">
        <v>6603.0006000000003</v>
      </c>
      <c r="T35" s="67">
        <f t="shared" si="2"/>
        <v>65.999399999999696</v>
      </c>
      <c r="U35" s="3">
        <f t="shared" si="0"/>
        <v>5.1509763606563959E-2</v>
      </c>
      <c r="V35" s="3">
        <f t="shared" si="1"/>
        <v>5.0999999999999997E-2</v>
      </c>
      <c r="W35" s="3">
        <f t="shared" si="3"/>
        <v>5.0976360656396213E-4</v>
      </c>
    </row>
    <row r="36" spans="1:23" hidden="1" x14ac:dyDescent="0.2">
      <c r="A36">
        <v>1027</v>
      </c>
      <c r="B36" t="s">
        <v>16</v>
      </c>
      <c r="C36" s="122" t="s">
        <v>241</v>
      </c>
      <c r="D36" s="122" t="s">
        <v>249</v>
      </c>
      <c r="E36" s="1">
        <v>0.05</v>
      </c>
      <c r="F36" t="s">
        <v>28</v>
      </c>
      <c r="G36" t="s">
        <v>101</v>
      </c>
      <c r="H36">
        <v>200</v>
      </c>
      <c r="I36" t="s">
        <v>18</v>
      </c>
      <c r="J36" t="s">
        <v>28</v>
      </c>
      <c r="K36" t="s">
        <v>21</v>
      </c>
      <c r="L36" t="s">
        <v>57</v>
      </c>
      <c r="M36" t="s">
        <v>48</v>
      </c>
      <c r="N36" s="3">
        <v>5.0999999999999997E-2</v>
      </c>
      <c r="O36" s="65">
        <v>31</v>
      </c>
      <c r="P36" s="67">
        <v>129470.6</v>
      </c>
      <c r="Q36" s="67">
        <v>23540</v>
      </c>
      <c r="R36" s="66">
        <v>6834</v>
      </c>
      <c r="S36" s="67">
        <v>6603.0006000000003</v>
      </c>
      <c r="T36" s="67">
        <f t="shared" si="2"/>
        <v>230.9993999999997</v>
      </c>
      <c r="U36" s="3">
        <f t="shared" si="0"/>
        <v>5.2784184208615699E-2</v>
      </c>
      <c r="V36" s="3">
        <f t="shared" si="1"/>
        <v>5.0999999999999997E-2</v>
      </c>
      <c r="W36" s="3">
        <f t="shared" si="3"/>
        <v>1.7841842086157023E-3</v>
      </c>
    </row>
    <row r="37" spans="1:23" hidden="1" x14ac:dyDescent="0.2">
      <c r="A37">
        <v>1028</v>
      </c>
      <c r="B37" t="s">
        <v>25</v>
      </c>
      <c r="C37" s="122" t="s">
        <v>245</v>
      </c>
      <c r="D37" s="122" t="s">
        <v>242</v>
      </c>
      <c r="E37" s="1">
        <v>0.01</v>
      </c>
      <c r="F37" t="s">
        <v>17</v>
      </c>
      <c r="G37" s="5" t="s">
        <v>100</v>
      </c>
      <c r="H37">
        <v>300</v>
      </c>
      <c r="I37" t="s">
        <v>18</v>
      </c>
      <c r="J37" t="s">
        <v>28</v>
      </c>
      <c r="K37" t="s">
        <v>22</v>
      </c>
      <c r="L37" t="s">
        <v>57</v>
      </c>
      <c r="M37" t="s">
        <v>252</v>
      </c>
      <c r="N37" s="3">
        <v>7.6799999999999993E-2</v>
      </c>
      <c r="O37" s="65">
        <v>31</v>
      </c>
      <c r="P37" s="67">
        <v>79518.23</v>
      </c>
      <c r="Q37" s="67">
        <v>30121</v>
      </c>
      <c r="R37" s="66">
        <v>5985</v>
      </c>
      <c r="S37" s="67">
        <v>6107.0000639999989</v>
      </c>
      <c r="T37" s="67">
        <f t="shared" si="2"/>
        <v>-122.00006399999893</v>
      </c>
      <c r="U37" s="3">
        <f t="shared" si="0"/>
        <v>7.5265759813818792E-2</v>
      </c>
      <c r="V37" s="3">
        <f t="shared" si="1"/>
        <v>7.6799999999999993E-2</v>
      </c>
      <c r="W37" s="3">
        <f t="shared" si="3"/>
        <v>-1.5342401861812016E-3</v>
      </c>
    </row>
    <row r="38" spans="1:23" hidden="1" x14ac:dyDescent="0.2">
      <c r="A38">
        <v>1029</v>
      </c>
      <c r="B38" t="s">
        <v>25</v>
      </c>
      <c r="C38" s="122" t="s">
        <v>245</v>
      </c>
      <c r="D38" s="122" t="s">
        <v>239</v>
      </c>
      <c r="E38" s="1">
        <v>0.01</v>
      </c>
      <c r="F38" t="s">
        <v>17</v>
      </c>
      <c r="G38" s="5" t="s">
        <v>100</v>
      </c>
      <c r="H38">
        <v>300</v>
      </c>
      <c r="I38" t="s">
        <v>18</v>
      </c>
      <c r="J38" t="s">
        <v>28</v>
      </c>
      <c r="K38" t="s">
        <v>22</v>
      </c>
      <c r="L38" t="s">
        <v>57</v>
      </c>
      <c r="M38" t="s">
        <v>252</v>
      </c>
      <c r="N38" s="3">
        <v>8.9300000000000004E-2</v>
      </c>
      <c r="O38" s="65">
        <v>31</v>
      </c>
      <c r="P38" s="67">
        <v>58667.41</v>
      </c>
      <c r="Q38" s="67">
        <v>27937</v>
      </c>
      <c r="R38" s="66">
        <v>5291</v>
      </c>
      <c r="S38" s="67">
        <v>5238.9997130000002</v>
      </c>
      <c r="T38" s="67">
        <f t="shared" si="2"/>
        <v>52.000286999999844</v>
      </c>
      <c r="U38" s="3">
        <f t="shared" si="0"/>
        <v>9.0186357297859232E-2</v>
      </c>
      <c r="V38" s="3">
        <f t="shared" si="1"/>
        <v>8.929999999999999E-2</v>
      </c>
      <c r="W38" s="3">
        <f t="shared" si="3"/>
        <v>8.8635729785924156E-4</v>
      </c>
    </row>
    <row r="39" spans="1:23" hidden="1" x14ac:dyDescent="0.2">
      <c r="A39">
        <v>1030</v>
      </c>
      <c r="B39" t="s">
        <v>25</v>
      </c>
      <c r="C39" s="122" t="s">
        <v>245</v>
      </c>
      <c r="D39" s="122" t="s">
        <v>245</v>
      </c>
      <c r="E39" s="1">
        <v>0.01</v>
      </c>
      <c r="F39" t="s">
        <v>17</v>
      </c>
      <c r="G39" s="5" t="s">
        <v>100</v>
      </c>
      <c r="H39">
        <v>300</v>
      </c>
      <c r="I39" t="s">
        <v>18</v>
      </c>
      <c r="J39" t="s">
        <v>28</v>
      </c>
      <c r="K39" t="s">
        <v>22</v>
      </c>
      <c r="L39" t="s">
        <v>57</v>
      </c>
      <c r="M39" t="s">
        <v>253</v>
      </c>
      <c r="N39" s="3">
        <v>8.9300000000000004E-2</v>
      </c>
      <c r="O39" s="65">
        <v>31</v>
      </c>
      <c r="P39" s="67">
        <v>47211.65</v>
      </c>
      <c r="Q39" s="67">
        <v>17106</v>
      </c>
      <c r="R39" s="66">
        <v>4104</v>
      </c>
      <c r="S39" s="67">
        <v>4216.0003450000004</v>
      </c>
      <c r="T39" s="67">
        <f t="shared" si="2"/>
        <v>-112.00034500000038</v>
      </c>
      <c r="U39" s="3">
        <f t="shared" si="0"/>
        <v>8.6927696871428983E-2</v>
      </c>
      <c r="V39" s="3">
        <f t="shared" si="1"/>
        <v>8.9300000000000004E-2</v>
      </c>
      <c r="W39" s="3">
        <f t="shared" si="3"/>
        <v>-2.3723031285710211E-3</v>
      </c>
    </row>
    <row r="40" spans="1:23" hidden="1" x14ac:dyDescent="0.2">
      <c r="A40">
        <v>1031</v>
      </c>
      <c r="B40" t="s">
        <v>25</v>
      </c>
      <c r="C40" s="122" t="s">
        <v>245</v>
      </c>
      <c r="D40" s="122" t="s">
        <v>238</v>
      </c>
      <c r="E40" s="1">
        <v>0.01</v>
      </c>
      <c r="F40" t="s">
        <v>17</v>
      </c>
      <c r="G40" s="5" t="s">
        <v>100</v>
      </c>
      <c r="H40">
        <v>300</v>
      </c>
      <c r="I40" t="s">
        <v>18</v>
      </c>
      <c r="J40" t="s">
        <v>28</v>
      </c>
      <c r="K40" t="s">
        <v>22</v>
      </c>
      <c r="L40" t="s">
        <v>57</v>
      </c>
      <c r="M40" t="s">
        <v>253</v>
      </c>
      <c r="N40" s="3">
        <v>7.6799999999999993E-2</v>
      </c>
      <c r="O40" s="65">
        <v>31</v>
      </c>
      <c r="P40" s="67">
        <v>66601.56</v>
      </c>
      <c r="Q40" s="67">
        <v>24944</v>
      </c>
      <c r="R40" s="66">
        <v>5004</v>
      </c>
      <c r="S40" s="67">
        <v>5114.9998079999996</v>
      </c>
      <c r="T40" s="67">
        <f t="shared" si="2"/>
        <v>-110.99980799999958</v>
      </c>
      <c r="U40" s="3">
        <f t="shared" si="0"/>
        <v>7.5133375254273327E-2</v>
      </c>
      <c r="V40" s="3">
        <f t="shared" si="1"/>
        <v>7.6799999999999993E-2</v>
      </c>
      <c r="W40" s="3">
        <f t="shared" si="3"/>
        <v>-1.6666247457266664E-3</v>
      </c>
    </row>
    <row r="41" spans="1:23" hidden="1" x14ac:dyDescent="0.2">
      <c r="A41">
        <v>1032</v>
      </c>
      <c r="B41" t="s">
        <v>16</v>
      </c>
      <c r="C41" s="122" t="s">
        <v>241</v>
      </c>
      <c r="D41" s="122" t="s">
        <v>251</v>
      </c>
      <c r="E41" s="1">
        <v>0.05</v>
      </c>
      <c r="F41" t="s">
        <v>28</v>
      </c>
      <c r="G41" t="s">
        <v>101</v>
      </c>
      <c r="H41">
        <v>200</v>
      </c>
      <c r="I41" t="s">
        <v>18</v>
      </c>
      <c r="J41" t="s">
        <v>28</v>
      </c>
      <c r="K41" t="s">
        <v>21</v>
      </c>
      <c r="L41" t="s">
        <v>57</v>
      </c>
      <c r="M41" t="s">
        <v>52</v>
      </c>
      <c r="N41" s="3">
        <v>5.0999999999999997E-2</v>
      </c>
      <c r="O41" s="65">
        <v>31</v>
      </c>
      <c r="P41" s="67">
        <v>131901.95000000001</v>
      </c>
      <c r="Q41" s="67">
        <v>21275</v>
      </c>
      <c r="R41" s="66">
        <v>6884</v>
      </c>
      <c r="S41" s="67">
        <v>6726.9994500000003</v>
      </c>
      <c r="T41" s="67">
        <f t="shared" si="2"/>
        <v>157.00054999999975</v>
      </c>
      <c r="U41" s="3">
        <f t="shared" ref="U41:U72" si="4">R41/P41</f>
        <v>5.21902822513238E-2</v>
      </c>
      <c r="V41" s="3">
        <f t="shared" ref="V41:V72" si="5">S41/P41</f>
        <v>5.0999999999999997E-2</v>
      </c>
      <c r="W41" s="3">
        <f t="shared" si="3"/>
        <v>1.1902822513238029E-3</v>
      </c>
    </row>
    <row r="42" spans="1:23" hidden="1" x14ac:dyDescent="0.2">
      <c r="A42">
        <v>1033</v>
      </c>
      <c r="B42" t="s">
        <v>16</v>
      </c>
      <c r="C42" s="122" t="s">
        <v>245</v>
      </c>
      <c r="D42" s="122" t="s">
        <v>242</v>
      </c>
      <c r="E42" s="1">
        <v>0.05</v>
      </c>
      <c r="F42" t="s">
        <v>28</v>
      </c>
      <c r="G42" t="s">
        <v>101</v>
      </c>
      <c r="H42">
        <v>200</v>
      </c>
      <c r="I42" t="s">
        <v>18</v>
      </c>
      <c r="J42" t="s">
        <v>28</v>
      </c>
      <c r="K42" t="s">
        <v>21</v>
      </c>
      <c r="L42" t="s">
        <v>57</v>
      </c>
      <c r="M42" t="s">
        <v>52</v>
      </c>
      <c r="N42" s="3">
        <v>5.0999999999999997E-2</v>
      </c>
      <c r="O42" s="65">
        <v>31</v>
      </c>
      <c r="P42" s="67">
        <v>137372.54999999999</v>
      </c>
      <c r="Q42" s="67">
        <v>20202</v>
      </c>
      <c r="R42" s="66">
        <v>7099</v>
      </c>
      <c r="S42" s="67">
        <v>7006.0000499999987</v>
      </c>
      <c r="T42" s="67">
        <f t="shared" si="2"/>
        <v>92.999950000001263</v>
      </c>
      <c r="U42" s="3">
        <f t="shared" si="4"/>
        <v>5.167699078163724E-2</v>
      </c>
      <c r="V42" s="3">
        <f t="shared" si="5"/>
        <v>5.0999999999999997E-2</v>
      </c>
      <c r="W42" s="3">
        <f t="shared" si="3"/>
        <v>6.7699078163724336E-4</v>
      </c>
    </row>
    <row r="43" spans="1:23" hidden="1" x14ac:dyDescent="0.2">
      <c r="A43">
        <v>1034</v>
      </c>
      <c r="B43" t="s">
        <v>25</v>
      </c>
      <c r="C43" s="122" t="s">
        <v>245</v>
      </c>
      <c r="D43" s="122" t="s">
        <v>247</v>
      </c>
      <c r="E43" s="1">
        <v>0.01</v>
      </c>
      <c r="F43" t="s">
        <v>17</v>
      </c>
      <c r="G43" s="5" t="s">
        <v>100</v>
      </c>
      <c r="H43">
        <v>300</v>
      </c>
      <c r="I43" t="s">
        <v>18</v>
      </c>
      <c r="J43" t="s">
        <v>28</v>
      </c>
      <c r="K43" t="s">
        <v>22</v>
      </c>
      <c r="L43" t="s">
        <v>57</v>
      </c>
      <c r="M43" t="s">
        <v>254</v>
      </c>
      <c r="N43" s="3">
        <v>8.9300000000000004E-2</v>
      </c>
      <c r="O43" s="65">
        <v>31</v>
      </c>
      <c r="P43" s="67">
        <v>73247.48</v>
      </c>
      <c r="Q43" s="67">
        <v>34880</v>
      </c>
      <c r="R43" s="66">
        <v>6606</v>
      </c>
      <c r="S43" s="67">
        <v>6540.9999639999996</v>
      </c>
      <c r="T43" s="67">
        <f t="shared" si="2"/>
        <v>65.000036000000364</v>
      </c>
      <c r="U43" s="3">
        <f t="shared" si="4"/>
        <v>9.0187403034206776E-2</v>
      </c>
      <c r="V43" s="3">
        <f t="shared" si="5"/>
        <v>8.9300000000000004E-2</v>
      </c>
      <c r="W43" s="3">
        <f t="shared" si="3"/>
        <v>8.8740303420677125E-4</v>
      </c>
    </row>
    <row r="44" spans="1:23" hidden="1" x14ac:dyDescent="0.2">
      <c r="A44">
        <v>1035</v>
      </c>
      <c r="B44" t="s">
        <v>25</v>
      </c>
      <c r="C44" s="122" t="s">
        <v>245</v>
      </c>
      <c r="D44" s="122" t="s">
        <v>249</v>
      </c>
      <c r="E44" s="1">
        <v>0.01</v>
      </c>
      <c r="F44" t="s">
        <v>17</v>
      </c>
      <c r="G44" s="5" t="s">
        <v>100</v>
      </c>
      <c r="H44">
        <v>300</v>
      </c>
      <c r="I44" t="s">
        <v>18</v>
      </c>
      <c r="J44" t="s">
        <v>28</v>
      </c>
      <c r="K44" t="s">
        <v>22</v>
      </c>
      <c r="L44" t="s">
        <v>57</v>
      </c>
      <c r="M44" t="s">
        <v>254</v>
      </c>
      <c r="N44" s="3">
        <v>7.6799999999999993E-2</v>
      </c>
      <c r="O44" s="65">
        <v>31</v>
      </c>
      <c r="P44" s="67">
        <v>71445.31</v>
      </c>
      <c r="Q44" s="67">
        <v>25608</v>
      </c>
      <c r="R44" s="66">
        <v>5332</v>
      </c>
      <c r="S44" s="67">
        <v>5486.9998079999996</v>
      </c>
      <c r="T44" s="67">
        <f t="shared" si="2"/>
        <v>-154.99980799999958</v>
      </c>
      <c r="U44" s="3">
        <f t="shared" si="4"/>
        <v>7.4630511086032109E-2</v>
      </c>
      <c r="V44" s="3">
        <f t="shared" si="5"/>
        <v>7.6799999999999993E-2</v>
      </c>
      <c r="W44" s="3">
        <f t="shared" si="3"/>
        <v>-2.1694889139678847E-3</v>
      </c>
    </row>
    <row r="45" spans="1:23" hidden="1" x14ac:dyDescent="0.2">
      <c r="A45">
        <v>1036</v>
      </c>
      <c r="B45" t="s">
        <v>25</v>
      </c>
      <c r="C45" s="122" t="s">
        <v>245</v>
      </c>
      <c r="D45" s="122" t="s">
        <v>251</v>
      </c>
      <c r="E45" s="1">
        <v>0.01</v>
      </c>
      <c r="F45" t="s">
        <v>17</v>
      </c>
      <c r="G45" s="5" t="s">
        <v>100</v>
      </c>
      <c r="H45">
        <v>300</v>
      </c>
      <c r="I45" t="s">
        <v>18</v>
      </c>
      <c r="J45" t="s">
        <v>28</v>
      </c>
      <c r="K45" t="s">
        <v>22</v>
      </c>
      <c r="L45" t="s">
        <v>57</v>
      </c>
      <c r="M45" t="s">
        <v>255</v>
      </c>
      <c r="N45" s="3">
        <v>8.9300000000000004E-2</v>
      </c>
      <c r="O45" s="65">
        <v>31</v>
      </c>
      <c r="P45" s="67">
        <v>59014.559999999998</v>
      </c>
      <c r="Q45" s="67">
        <v>22611</v>
      </c>
      <c r="R45" s="66">
        <v>5173</v>
      </c>
      <c r="S45" s="67">
        <v>5270.0002080000004</v>
      </c>
      <c r="T45" s="67">
        <f t="shared" si="2"/>
        <v>-97.000208000000384</v>
      </c>
      <c r="U45" s="3">
        <f t="shared" si="4"/>
        <v>8.7656334301230071E-2</v>
      </c>
      <c r="V45" s="3">
        <f t="shared" si="5"/>
        <v>8.9300000000000004E-2</v>
      </c>
      <c r="W45" s="3">
        <f t="shared" si="3"/>
        <v>-1.6436656987699333E-3</v>
      </c>
    </row>
    <row r="46" spans="1:23" hidden="1" x14ac:dyDescent="0.2">
      <c r="A46">
        <v>1037</v>
      </c>
      <c r="B46" t="s">
        <v>25</v>
      </c>
      <c r="C46" s="122" t="s">
        <v>245</v>
      </c>
      <c r="D46" s="122" t="s">
        <v>243</v>
      </c>
      <c r="E46" s="1">
        <v>0.01</v>
      </c>
      <c r="F46" t="s">
        <v>17</v>
      </c>
      <c r="G46" s="5" t="s">
        <v>100</v>
      </c>
      <c r="H46">
        <v>300</v>
      </c>
      <c r="I46" t="s">
        <v>18</v>
      </c>
      <c r="J46" t="s">
        <v>28</v>
      </c>
      <c r="K46" t="s">
        <v>22</v>
      </c>
      <c r="L46" t="s">
        <v>57</v>
      </c>
      <c r="M46" t="s">
        <v>255</v>
      </c>
      <c r="N46" s="3">
        <v>7.6799999999999993E-2</v>
      </c>
      <c r="O46" s="65">
        <v>31</v>
      </c>
      <c r="P46" s="67">
        <v>81132.81</v>
      </c>
      <c r="Q46" s="67">
        <v>31085</v>
      </c>
      <c r="R46" s="66">
        <v>6117</v>
      </c>
      <c r="S46" s="67">
        <v>6230.9998079999996</v>
      </c>
      <c r="T46" s="67">
        <f t="shared" si="2"/>
        <v>-113.99980799999958</v>
      </c>
      <c r="U46" s="3">
        <f t="shared" si="4"/>
        <v>7.5394898808509164E-2</v>
      </c>
      <c r="V46" s="3">
        <f t="shared" si="5"/>
        <v>7.6799999999999993E-2</v>
      </c>
      <c r="W46" s="3">
        <f t="shared" si="3"/>
        <v>-1.405101191490829E-3</v>
      </c>
    </row>
    <row r="47" spans="1:23" hidden="1" x14ac:dyDescent="0.2">
      <c r="A47">
        <v>1038</v>
      </c>
      <c r="B47" t="s">
        <v>16</v>
      </c>
      <c r="C47" s="122" t="s">
        <v>245</v>
      </c>
      <c r="D47" s="122" t="s">
        <v>239</v>
      </c>
      <c r="E47" s="1">
        <v>0.05</v>
      </c>
      <c r="F47" t="s">
        <v>28</v>
      </c>
      <c r="G47" t="s">
        <v>101</v>
      </c>
      <c r="H47">
        <v>200</v>
      </c>
      <c r="I47" t="s">
        <v>18</v>
      </c>
      <c r="J47" t="s">
        <v>28</v>
      </c>
      <c r="K47" t="s">
        <v>21</v>
      </c>
      <c r="L47" t="s">
        <v>57</v>
      </c>
      <c r="M47" t="s">
        <v>47</v>
      </c>
      <c r="N47" s="3">
        <v>5.0999999999999997E-2</v>
      </c>
      <c r="O47" s="65">
        <v>31</v>
      </c>
      <c r="P47" s="67">
        <v>120352.95</v>
      </c>
      <c r="Q47" s="67">
        <v>23145</v>
      </c>
      <c r="R47" s="66">
        <v>6384</v>
      </c>
      <c r="S47" s="67">
        <v>6138.0004499999995</v>
      </c>
      <c r="T47" s="67">
        <f t="shared" si="2"/>
        <v>245.99955000000045</v>
      </c>
      <c r="U47" s="3">
        <f t="shared" si="4"/>
        <v>5.304398438093956E-2</v>
      </c>
      <c r="V47" s="3">
        <f t="shared" si="5"/>
        <v>5.0999999999999997E-2</v>
      </c>
      <c r="W47" s="3">
        <f t="shared" si="3"/>
        <v>2.0439843809395633E-3</v>
      </c>
    </row>
    <row r="48" spans="1:23" hidden="1" x14ac:dyDescent="0.2">
      <c r="A48">
        <v>1039</v>
      </c>
      <c r="B48" t="s">
        <v>16</v>
      </c>
      <c r="C48" s="122" t="s">
        <v>245</v>
      </c>
      <c r="D48" s="122" t="s">
        <v>245</v>
      </c>
      <c r="E48" s="1">
        <v>0.05</v>
      </c>
      <c r="F48" t="s">
        <v>28</v>
      </c>
      <c r="G48" t="s">
        <v>101</v>
      </c>
      <c r="H48">
        <v>200</v>
      </c>
      <c r="I48" t="s">
        <v>18</v>
      </c>
      <c r="J48" t="s">
        <v>28</v>
      </c>
      <c r="K48" t="s">
        <v>21</v>
      </c>
      <c r="L48" t="s">
        <v>57</v>
      </c>
      <c r="M48" t="s">
        <v>47</v>
      </c>
      <c r="N48" s="3">
        <v>5.0999999999999997E-2</v>
      </c>
      <c r="O48" s="65">
        <v>31</v>
      </c>
      <c r="P48" s="67">
        <v>122176.45</v>
      </c>
      <c r="Q48" s="67">
        <v>22214</v>
      </c>
      <c r="R48" s="66">
        <v>6449</v>
      </c>
      <c r="S48" s="67">
        <v>6230.9989499999992</v>
      </c>
      <c r="T48" s="67">
        <f t="shared" si="2"/>
        <v>218.00105000000076</v>
      </c>
      <c r="U48" s="3">
        <f t="shared" si="4"/>
        <v>5.2784313179831302E-2</v>
      </c>
      <c r="V48" s="3">
        <f t="shared" si="5"/>
        <v>5.0999999999999997E-2</v>
      </c>
      <c r="W48" s="3">
        <f t="shared" si="3"/>
        <v>1.7843131798313053E-3</v>
      </c>
    </row>
    <row r="49" spans="1:23" hidden="1" x14ac:dyDescent="0.2">
      <c r="A49">
        <v>1040</v>
      </c>
      <c r="B49" t="s">
        <v>16</v>
      </c>
      <c r="C49" s="122" t="s">
        <v>238</v>
      </c>
      <c r="D49" s="122" t="s">
        <v>242</v>
      </c>
      <c r="E49" s="1">
        <v>0.05</v>
      </c>
      <c r="F49" t="s">
        <v>28</v>
      </c>
      <c r="G49" t="s">
        <v>101</v>
      </c>
      <c r="H49">
        <v>75</v>
      </c>
      <c r="I49" t="s">
        <v>18</v>
      </c>
      <c r="J49" t="s">
        <v>28</v>
      </c>
      <c r="K49" t="s">
        <v>22</v>
      </c>
      <c r="L49" t="s">
        <v>57</v>
      </c>
      <c r="M49" t="s">
        <v>256</v>
      </c>
      <c r="N49" s="3">
        <v>4.65E-2</v>
      </c>
      <c r="O49" s="65">
        <v>31</v>
      </c>
      <c r="P49" s="67">
        <v>153333.35</v>
      </c>
      <c r="Q49" s="67">
        <v>52489</v>
      </c>
      <c r="R49" s="66">
        <v>7107</v>
      </c>
      <c r="S49" s="67">
        <v>7130.0007750000004</v>
      </c>
      <c r="T49" s="67">
        <f t="shared" si="2"/>
        <v>-23.000775000000431</v>
      </c>
      <c r="U49" s="3">
        <f t="shared" si="4"/>
        <v>4.6349994961957068E-2</v>
      </c>
      <c r="V49" s="3">
        <f t="shared" si="5"/>
        <v>4.65E-2</v>
      </c>
      <c r="W49" s="3">
        <f t="shared" si="3"/>
        <v>-1.5000503804293158E-4</v>
      </c>
    </row>
    <row r="50" spans="1:23" hidden="1" x14ac:dyDescent="0.2">
      <c r="A50">
        <v>1041</v>
      </c>
      <c r="B50" t="s">
        <v>16</v>
      </c>
      <c r="C50" s="122" t="s">
        <v>238</v>
      </c>
      <c r="D50" s="122" t="s">
        <v>245</v>
      </c>
      <c r="E50" s="1">
        <v>0.05</v>
      </c>
      <c r="F50" t="s">
        <v>28</v>
      </c>
      <c r="G50" t="s">
        <v>101</v>
      </c>
      <c r="H50">
        <v>75</v>
      </c>
      <c r="I50" t="s">
        <v>18</v>
      </c>
      <c r="J50" t="s">
        <v>28</v>
      </c>
      <c r="K50" t="s">
        <v>22</v>
      </c>
      <c r="L50" t="s">
        <v>57</v>
      </c>
      <c r="M50" t="s">
        <v>256</v>
      </c>
      <c r="N50" s="3">
        <v>4.65E-2</v>
      </c>
      <c r="O50" s="65">
        <v>31</v>
      </c>
      <c r="P50" s="67">
        <v>154000</v>
      </c>
      <c r="Q50" s="67">
        <v>56879</v>
      </c>
      <c r="R50" s="66">
        <v>7206</v>
      </c>
      <c r="S50" s="67">
        <v>7161</v>
      </c>
      <c r="T50" s="67">
        <f t="shared" si="2"/>
        <v>45</v>
      </c>
      <c r="U50" s="3">
        <f t="shared" si="4"/>
        <v>4.6792207792207795E-2</v>
      </c>
      <c r="V50" s="3">
        <f t="shared" si="5"/>
        <v>4.65E-2</v>
      </c>
      <c r="W50" s="3">
        <f t="shared" si="3"/>
        <v>2.9220779220779508E-4</v>
      </c>
    </row>
    <row r="51" spans="1:23" hidden="1" x14ac:dyDescent="0.2">
      <c r="A51">
        <v>1042</v>
      </c>
      <c r="B51" t="s">
        <v>16</v>
      </c>
      <c r="C51" s="122" t="s">
        <v>238</v>
      </c>
      <c r="D51" s="122" t="s">
        <v>247</v>
      </c>
      <c r="E51" s="1">
        <v>0.05</v>
      </c>
      <c r="F51" t="s">
        <v>28</v>
      </c>
      <c r="G51" t="s">
        <v>101</v>
      </c>
      <c r="H51">
        <v>75</v>
      </c>
      <c r="I51" t="s">
        <v>18</v>
      </c>
      <c r="J51" t="s">
        <v>28</v>
      </c>
      <c r="K51" t="s">
        <v>22</v>
      </c>
      <c r="L51" t="s">
        <v>57</v>
      </c>
      <c r="M51" t="s">
        <v>256</v>
      </c>
      <c r="N51" s="3">
        <v>4.65E-2</v>
      </c>
      <c r="O51" s="65">
        <v>31</v>
      </c>
      <c r="P51" s="67">
        <v>148000</v>
      </c>
      <c r="Q51" s="67">
        <v>53261</v>
      </c>
      <c r="R51" s="66">
        <v>6904</v>
      </c>
      <c r="S51" s="67">
        <v>6882</v>
      </c>
      <c r="T51" s="67">
        <f t="shared" si="2"/>
        <v>22</v>
      </c>
      <c r="U51" s="3">
        <f t="shared" si="4"/>
        <v>4.664864864864865E-2</v>
      </c>
      <c r="V51" s="3">
        <f t="shared" si="5"/>
        <v>4.65E-2</v>
      </c>
      <c r="W51" s="3">
        <f t="shared" si="3"/>
        <v>1.4864864864864991E-4</v>
      </c>
    </row>
    <row r="52" spans="1:23" hidden="1" x14ac:dyDescent="0.2">
      <c r="A52">
        <v>1043</v>
      </c>
      <c r="B52" t="s">
        <v>16</v>
      </c>
      <c r="C52" s="122" t="s">
        <v>245</v>
      </c>
      <c r="D52" s="122" t="s">
        <v>238</v>
      </c>
      <c r="E52" s="1">
        <v>0.05</v>
      </c>
      <c r="F52" t="s">
        <v>28</v>
      </c>
      <c r="G52" t="s">
        <v>101</v>
      </c>
      <c r="H52">
        <v>200</v>
      </c>
      <c r="I52" t="s">
        <v>18</v>
      </c>
      <c r="J52" t="s">
        <v>28</v>
      </c>
      <c r="K52" t="s">
        <v>21</v>
      </c>
      <c r="L52" t="s">
        <v>57</v>
      </c>
      <c r="M52" t="s">
        <v>50</v>
      </c>
      <c r="N52" s="3">
        <v>5.0999999999999997E-2</v>
      </c>
      <c r="O52" s="65">
        <v>31</v>
      </c>
      <c r="P52" s="67">
        <v>125823.55</v>
      </c>
      <c r="Q52" s="67">
        <v>18235</v>
      </c>
      <c r="R52" s="66">
        <v>6492</v>
      </c>
      <c r="S52" s="67">
        <v>6417.0010499999999</v>
      </c>
      <c r="T52" s="67">
        <f t="shared" si="2"/>
        <v>74.99895000000015</v>
      </c>
      <c r="U52" s="3">
        <f t="shared" si="4"/>
        <v>5.1596064488722497E-2</v>
      </c>
      <c r="V52" s="3">
        <f t="shared" si="5"/>
        <v>5.0999999999999997E-2</v>
      </c>
      <c r="W52" s="3">
        <f t="shared" si="3"/>
        <v>5.9606448872250029E-4</v>
      </c>
    </row>
    <row r="53" spans="1:23" hidden="1" x14ac:dyDescent="0.2">
      <c r="A53">
        <v>1044</v>
      </c>
      <c r="B53" t="s">
        <v>16</v>
      </c>
      <c r="C53" s="122" t="s">
        <v>245</v>
      </c>
      <c r="D53" s="122" t="s">
        <v>247</v>
      </c>
      <c r="E53" s="1">
        <v>0.05</v>
      </c>
      <c r="F53" t="s">
        <v>28</v>
      </c>
      <c r="G53" t="s">
        <v>101</v>
      </c>
      <c r="H53">
        <v>200</v>
      </c>
      <c r="I53" t="s">
        <v>18</v>
      </c>
      <c r="J53" t="s">
        <v>28</v>
      </c>
      <c r="K53" t="s">
        <v>21</v>
      </c>
      <c r="L53" t="s">
        <v>57</v>
      </c>
      <c r="M53" t="s">
        <v>50</v>
      </c>
      <c r="N53" s="3">
        <v>5.0999999999999997E-2</v>
      </c>
      <c r="O53" s="65">
        <v>31</v>
      </c>
      <c r="P53" s="67">
        <v>130078.45</v>
      </c>
      <c r="Q53" s="67">
        <v>22427</v>
      </c>
      <c r="R53" s="66">
        <v>6833</v>
      </c>
      <c r="S53" s="67">
        <v>6634.0009499999996</v>
      </c>
      <c r="T53" s="67">
        <f t="shared" si="2"/>
        <v>198.99905000000035</v>
      </c>
      <c r="U53" s="3">
        <f t="shared" si="4"/>
        <v>5.252983872424679E-2</v>
      </c>
      <c r="V53" s="3">
        <f t="shared" si="5"/>
        <v>5.0999999999999997E-2</v>
      </c>
      <c r="W53" s="3">
        <f t="shared" si="3"/>
        <v>1.5298387242467931E-3</v>
      </c>
    </row>
    <row r="54" spans="1:23" hidden="1" x14ac:dyDescent="0.2">
      <c r="A54">
        <v>1045</v>
      </c>
      <c r="B54" t="s">
        <v>16</v>
      </c>
      <c r="C54" s="122" t="s">
        <v>245</v>
      </c>
      <c r="D54" s="122" t="s">
        <v>249</v>
      </c>
      <c r="E54" s="1">
        <v>0.05</v>
      </c>
      <c r="F54" t="s">
        <v>28</v>
      </c>
      <c r="G54" t="s">
        <v>101</v>
      </c>
      <c r="H54">
        <v>200</v>
      </c>
      <c r="I54" t="s">
        <v>18</v>
      </c>
      <c r="J54" t="s">
        <v>28</v>
      </c>
      <c r="K54" t="s">
        <v>21</v>
      </c>
      <c r="L54" t="s">
        <v>57</v>
      </c>
      <c r="M54" t="s">
        <v>53</v>
      </c>
      <c r="N54" s="3">
        <v>5.0999999999999997E-2</v>
      </c>
      <c r="O54" s="65">
        <v>31</v>
      </c>
      <c r="P54" s="67">
        <v>122784.3</v>
      </c>
      <c r="Q54" s="67">
        <v>22324</v>
      </c>
      <c r="R54" s="66">
        <v>6481</v>
      </c>
      <c r="S54" s="67">
        <v>6261.9992999999995</v>
      </c>
      <c r="T54" s="67">
        <f t="shared" si="2"/>
        <v>219.00070000000051</v>
      </c>
      <c r="U54" s="3">
        <f t="shared" si="4"/>
        <v>5.2783621358756777E-2</v>
      </c>
      <c r="V54" s="3">
        <f t="shared" si="5"/>
        <v>5.0999999999999997E-2</v>
      </c>
      <c r="W54" s="3">
        <f t="shared" si="3"/>
        <v>1.7836213587567804E-3</v>
      </c>
    </row>
    <row r="55" spans="1:23" hidden="1" x14ac:dyDescent="0.2">
      <c r="A55">
        <v>1046</v>
      </c>
      <c r="B55" t="s">
        <v>16</v>
      </c>
      <c r="C55" s="122" t="s">
        <v>245</v>
      </c>
      <c r="D55" s="122" t="s">
        <v>251</v>
      </c>
      <c r="E55" s="1">
        <v>0.05</v>
      </c>
      <c r="F55" t="s">
        <v>28</v>
      </c>
      <c r="G55" t="s">
        <v>101</v>
      </c>
      <c r="H55">
        <v>200</v>
      </c>
      <c r="I55" t="s">
        <v>18</v>
      </c>
      <c r="J55" t="s">
        <v>28</v>
      </c>
      <c r="K55" t="s">
        <v>21</v>
      </c>
      <c r="L55" t="s">
        <v>57</v>
      </c>
      <c r="M55" t="s">
        <v>53</v>
      </c>
      <c r="N55" s="3">
        <v>5.0999999999999997E-2</v>
      </c>
      <c r="O55" s="65">
        <v>31</v>
      </c>
      <c r="P55" s="67">
        <v>134333.35</v>
      </c>
      <c r="Q55" s="67">
        <v>20050</v>
      </c>
      <c r="R55" s="66">
        <v>6954</v>
      </c>
      <c r="S55" s="67">
        <v>6851.0008499999994</v>
      </c>
      <c r="T55" s="67">
        <f t="shared" si="2"/>
        <v>102.99915000000055</v>
      </c>
      <c r="U55" s="3">
        <f t="shared" si="4"/>
        <v>5.1766742956979778E-2</v>
      </c>
      <c r="V55" s="3">
        <f t="shared" si="5"/>
        <v>5.0999999999999997E-2</v>
      </c>
      <c r="W55" s="3">
        <f t="shared" si="3"/>
        <v>7.6674295697978095E-4</v>
      </c>
    </row>
    <row r="56" spans="1:23" hidden="1" x14ac:dyDescent="0.2">
      <c r="A56">
        <v>1047</v>
      </c>
      <c r="B56" t="s">
        <v>12</v>
      </c>
      <c r="C56" s="122" t="s">
        <v>249</v>
      </c>
      <c r="D56" s="122" t="s">
        <v>242</v>
      </c>
      <c r="E56" s="1">
        <v>0.01</v>
      </c>
      <c r="F56" t="s">
        <v>28</v>
      </c>
      <c r="G56" t="s">
        <v>101</v>
      </c>
      <c r="H56">
        <v>250</v>
      </c>
      <c r="I56" t="s">
        <v>18</v>
      </c>
      <c r="J56" t="s">
        <v>257</v>
      </c>
      <c r="K56" t="s">
        <v>22</v>
      </c>
      <c r="L56" t="s">
        <v>24</v>
      </c>
      <c r="M56" t="s">
        <v>33</v>
      </c>
      <c r="N56" s="3">
        <v>0.1012</v>
      </c>
      <c r="O56" s="65">
        <v>31</v>
      </c>
      <c r="P56" s="67">
        <v>65247.040000000001</v>
      </c>
      <c r="Q56" s="67">
        <v>47452</v>
      </c>
      <c r="R56" s="66">
        <v>6834</v>
      </c>
      <c r="S56" s="67">
        <v>6603.0004479999998</v>
      </c>
      <c r="T56" s="67">
        <f t="shared" si="2"/>
        <v>230.99955200000022</v>
      </c>
      <c r="U56" s="3">
        <f t="shared" si="4"/>
        <v>0.10474038362506559</v>
      </c>
      <c r="V56" s="3">
        <f t="shared" si="5"/>
        <v>0.1012</v>
      </c>
      <c r="W56" s="3">
        <f t="shared" si="3"/>
        <v>3.5403836250655907E-3</v>
      </c>
    </row>
    <row r="57" spans="1:23" hidden="1" x14ac:dyDescent="0.2">
      <c r="A57">
        <v>1048</v>
      </c>
      <c r="B57" t="s">
        <v>12</v>
      </c>
      <c r="C57" s="122" t="s">
        <v>249</v>
      </c>
      <c r="D57" s="122" t="s">
        <v>239</v>
      </c>
      <c r="E57" s="1">
        <v>0.01</v>
      </c>
      <c r="F57" t="s">
        <v>28</v>
      </c>
      <c r="G57" t="s">
        <v>101</v>
      </c>
      <c r="H57">
        <v>250</v>
      </c>
      <c r="I57" t="s">
        <v>18</v>
      </c>
      <c r="J57" t="s">
        <v>257</v>
      </c>
      <c r="K57" t="s">
        <v>22</v>
      </c>
      <c r="L57" t="s">
        <v>24</v>
      </c>
      <c r="M57" t="s">
        <v>33</v>
      </c>
      <c r="N57" s="3">
        <v>8.8999999999999996E-2</v>
      </c>
      <c r="O57" s="65">
        <v>31</v>
      </c>
      <c r="P57" s="67">
        <v>66179.78</v>
      </c>
      <c r="Q57" s="67">
        <v>42697</v>
      </c>
      <c r="R57" s="66">
        <v>6027</v>
      </c>
      <c r="S57" s="67">
        <v>5890.0004199999994</v>
      </c>
      <c r="T57" s="67">
        <f t="shared" si="2"/>
        <v>136.99958000000061</v>
      </c>
      <c r="U57" s="3">
        <f t="shared" si="4"/>
        <v>9.1070112351536975E-2</v>
      </c>
      <c r="V57" s="3">
        <f t="shared" si="5"/>
        <v>8.8999999999999996E-2</v>
      </c>
      <c r="W57" s="3">
        <f t="shared" si="3"/>
        <v>2.070112351536979E-3</v>
      </c>
    </row>
    <row r="58" spans="1:23" hidden="1" x14ac:dyDescent="0.2">
      <c r="A58">
        <v>1049</v>
      </c>
      <c r="B58" t="s">
        <v>12</v>
      </c>
      <c r="C58" s="122" t="s">
        <v>249</v>
      </c>
      <c r="D58" s="122" t="s">
        <v>245</v>
      </c>
      <c r="E58" s="1">
        <v>0.01</v>
      </c>
      <c r="F58" t="s">
        <v>28</v>
      </c>
      <c r="G58" t="s">
        <v>101</v>
      </c>
      <c r="H58">
        <v>250</v>
      </c>
      <c r="I58" t="s">
        <v>18</v>
      </c>
      <c r="J58" t="s">
        <v>257</v>
      </c>
      <c r="K58" t="s">
        <v>22</v>
      </c>
      <c r="L58" t="s">
        <v>24</v>
      </c>
      <c r="M58" t="s">
        <v>33</v>
      </c>
      <c r="N58" s="3">
        <v>0.1012</v>
      </c>
      <c r="O58" s="65">
        <v>31</v>
      </c>
      <c r="P58" s="67">
        <v>60345.85</v>
      </c>
      <c r="Q58" s="67">
        <v>37136</v>
      </c>
      <c r="R58" s="66">
        <v>6219</v>
      </c>
      <c r="S58" s="67">
        <v>6107.0000199999995</v>
      </c>
      <c r="T58" s="67">
        <f t="shared" si="2"/>
        <v>111.99998000000051</v>
      </c>
      <c r="U58" s="3">
        <f t="shared" si="4"/>
        <v>0.10305596822316697</v>
      </c>
      <c r="V58" s="3">
        <f t="shared" si="5"/>
        <v>0.1012</v>
      </c>
      <c r="W58" s="3">
        <f t="shared" si="3"/>
        <v>1.8559682231669705E-3</v>
      </c>
    </row>
    <row r="59" spans="1:23" hidden="1" x14ac:dyDescent="0.2">
      <c r="A59">
        <v>1050</v>
      </c>
      <c r="B59" t="s">
        <v>12</v>
      </c>
      <c r="C59" s="122" t="s">
        <v>249</v>
      </c>
      <c r="D59" s="122" t="s">
        <v>238</v>
      </c>
      <c r="E59" s="1">
        <v>0.01</v>
      </c>
      <c r="F59" t="s">
        <v>28</v>
      </c>
      <c r="G59" t="s">
        <v>101</v>
      </c>
      <c r="H59">
        <v>250</v>
      </c>
      <c r="I59" t="s">
        <v>18</v>
      </c>
      <c r="J59" t="s">
        <v>257</v>
      </c>
      <c r="K59" t="s">
        <v>22</v>
      </c>
      <c r="L59" t="s">
        <v>24</v>
      </c>
      <c r="M59" t="s">
        <v>33</v>
      </c>
      <c r="N59" s="3">
        <v>8.8999999999999996E-2</v>
      </c>
      <c r="O59" s="65">
        <v>31</v>
      </c>
      <c r="P59" s="67">
        <v>77325.84</v>
      </c>
      <c r="Q59" s="67">
        <v>68734</v>
      </c>
      <c r="R59" s="66">
        <v>7238</v>
      </c>
      <c r="S59" s="67">
        <v>6881.9997599999997</v>
      </c>
      <c r="T59" s="67">
        <f t="shared" si="2"/>
        <v>356.0002400000003</v>
      </c>
      <c r="U59" s="3">
        <f t="shared" si="4"/>
        <v>9.3603897481100762E-2</v>
      </c>
      <c r="V59" s="3">
        <f t="shared" si="5"/>
        <v>8.8999999999999996E-2</v>
      </c>
      <c r="W59" s="3">
        <f t="shared" si="3"/>
        <v>4.603897481100766E-3</v>
      </c>
    </row>
    <row r="60" spans="1:23" hidden="1" x14ac:dyDescent="0.2">
      <c r="A60">
        <v>1051</v>
      </c>
      <c r="B60" t="s">
        <v>25</v>
      </c>
      <c r="C60" s="122" t="s">
        <v>247</v>
      </c>
      <c r="D60" s="122" t="s">
        <v>242</v>
      </c>
      <c r="E60" s="1">
        <v>0.01</v>
      </c>
      <c r="F60" t="s">
        <v>28</v>
      </c>
      <c r="G60" t="s">
        <v>101</v>
      </c>
      <c r="H60">
        <v>250</v>
      </c>
      <c r="I60" t="s">
        <v>18</v>
      </c>
      <c r="J60" t="s">
        <v>257</v>
      </c>
      <c r="K60" t="s">
        <v>22</v>
      </c>
      <c r="L60" t="s">
        <v>24</v>
      </c>
      <c r="M60" t="s">
        <v>33</v>
      </c>
      <c r="N60" s="3">
        <v>8.900000000000001E-2</v>
      </c>
      <c r="O60" s="65">
        <v>31</v>
      </c>
      <c r="P60" s="67">
        <v>58865.17</v>
      </c>
      <c r="Q60" s="67">
        <v>36225</v>
      </c>
      <c r="R60" s="66">
        <v>5335</v>
      </c>
      <c r="S60" s="67">
        <v>5239.0001300000004</v>
      </c>
      <c r="T60" s="67">
        <f t="shared" si="2"/>
        <v>95.999869999999646</v>
      </c>
      <c r="U60" s="3">
        <f t="shared" si="4"/>
        <v>9.0630843332313485E-2</v>
      </c>
      <c r="V60" s="3">
        <f t="shared" si="5"/>
        <v>8.900000000000001E-2</v>
      </c>
      <c r="W60" s="3">
        <f t="shared" si="3"/>
        <v>1.6308433323134752E-3</v>
      </c>
    </row>
    <row r="61" spans="1:23" hidden="1" x14ac:dyDescent="0.2">
      <c r="A61">
        <v>1052</v>
      </c>
      <c r="B61" t="s">
        <v>25</v>
      </c>
      <c r="C61" s="122" t="s">
        <v>247</v>
      </c>
      <c r="D61" s="122" t="s">
        <v>239</v>
      </c>
      <c r="E61" s="1">
        <v>0.01</v>
      </c>
      <c r="F61" t="s">
        <v>28</v>
      </c>
      <c r="G61" t="s">
        <v>101</v>
      </c>
      <c r="H61">
        <v>250</v>
      </c>
      <c r="I61" t="s">
        <v>18</v>
      </c>
      <c r="J61" t="s">
        <v>257</v>
      </c>
      <c r="K61" t="s">
        <v>22</v>
      </c>
      <c r="L61" t="s">
        <v>24</v>
      </c>
      <c r="M61" t="s">
        <v>33</v>
      </c>
      <c r="N61" s="3">
        <v>8.900000000000001E-2</v>
      </c>
      <c r="O61" s="65">
        <v>31</v>
      </c>
      <c r="P61" s="67">
        <v>51550.559999999998</v>
      </c>
      <c r="Q61" s="67">
        <v>39654</v>
      </c>
      <c r="R61" s="66">
        <v>4772</v>
      </c>
      <c r="S61" s="67">
        <v>4587.9998400000004</v>
      </c>
      <c r="T61" s="67">
        <f t="shared" si="2"/>
        <v>184.0001599999996</v>
      </c>
      <c r="U61" s="3">
        <f t="shared" si="4"/>
        <v>9.2569314474954298E-2</v>
      </c>
      <c r="V61" s="3">
        <f t="shared" si="5"/>
        <v>8.900000000000001E-2</v>
      </c>
      <c r="W61" s="3">
        <f t="shared" si="3"/>
        <v>3.5693144749542882E-3</v>
      </c>
    </row>
    <row r="62" spans="1:23" hidden="1" x14ac:dyDescent="0.2">
      <c r="A62">
        <v>1053</v>
      </c>
      <c r="B62" t="s">
        <v>25</v>
      </c>
      <c r="C62" s="122" t="s">
        <v>247</v>
      </c>
      <c r="D62" s="122" t="s">
        <v>245</v>
      </c>
      <c r="E62" s="1">
        <v>0.01</v>
      </c>
      <c r="F62" t="s">
        <v>28</v>
      </c>
      <c r="G62" t="s">
        <v>101</v>
      </c>
      <c r="H62">
        <v>250</v>
      </c>
      <c r="I62" t="s">
        <v>18</v>
      </c>
      <c r="J62" t="s">
        <v>257</v>
      </c>
      <c r="K62" t="s">
        <v>22</v>
      </c>
      <c r="L62" t="s">
        <v>24</v>
      </c>
      <c r="M62" t="s">
        <v>33</v>
      </c>
      <c r="N62" s="3">
        <v>0.1012</v>
      </c>
      <c r="O62" s="65">
        <v>31</v>
      </c>
      <c r="P62" s="67">
        <v>46254.94</v>
      </c>
      <c r="Q62" s="67">
        <v>38546</v>
      </c>
      <c r="R62" s="66">
        <v>4899</v>
      </c>
      <c r="S62" s="67">
        <v>4680.9999280000002</v>
      </c>
      <c r="T62" s="67">
        <f t="shared" si="2"/>
        <v>218.00007199999982</v>
      </c>
      <c r="U62" s="3">
        <f t="shared" si="4"/>
        <v>0.10591301166967247</v>
      </c>
      <c r="V62" s="3">
        <f t="shared" si="5"/>
        <v>0.1012</v>
      </c>
      <c r="W62" s="3">
        <f t="shared" si="3"/>
        <v>4.7130116696724733E-3</v>
      </c>
    </row>
    <row r="63" spans="1:23" hidden="1" x14ac:dyDescent="0.2">
      <c r="A63">
        <v>1054</v>
      </c>
      <c r="B63" t="s">
        <v>25</v>
      </c>
      <c r="C63" s="122" t="s">
        <v>247</v>
      </c>
      <c r="D63" s="122" t="s">
        <v>238</v>
      </c>
      <c r="E63" s="1">
        <v>0.01</v>
      </c>
      <c r="F63" t="s">
        <v>28</v>
      </c>
      <c r="G63" t="s">
        <v>101</v>
      </c>
      <c r="H63">
        <v>250</v>
      </c>
      <c r="I63" t="s">
        <v>18</v>
      </c>
      <c r="J63" t="s">
        <v>257</v>
      </c>
      <c r="K63" t="s">
        <v>22</v>
      </c>
      <c r="L63" t="s">
        <v>24</v>
      </c>
      <c r="M63" t="s">
        <v>33</v>
      </c>
      <c r="N63" s="3">
        <v>0.1012</v>
      </c>
      <c r="O63" s="65">
        <v>31</v>
      </c>
      <c r="P63" s="67">
        <v>44417</v>
      </c>
      <c r="Q63" s="67">
        <v>41318</v>
      </c>
      <c r="R63" s="66">
        <v>4742</v>
      </c>
      <c r="S63" s="67">
        <v>4495.0003999999999</v>
      </c>
      <c r="T63" s="67">
        <f t="shared" si="2"/>
        <v>246.9996000000001</v>
      </c>
      <c r="U63" s="3">
        <f t="shared" si="4"/>
        <v>0.10676092487110792</v>
      </c>
      <c r="V63" s="3">
        <f t="shared" si="5"/>
        <v>0.1012</v>
      </c>
      <c r="W63" s="3">
        <f t="shared" si="3"/>
        <v>5.5609248711079168E-3</v>
      </c>
    </row>
    <row r="64" spans="1:23" hidden="1" x14ac:dyDescent="0.2">
      <c r="A64">
        <v>1055</v>
      </c>
      <c r="B64" t="s">
        <v>25</v>
      </c>
      <c r="C64" s="122" t="s">
        <v>247</v>
      </c>
      <c r="D64" s="122" t="s">
        <v>247</v>
      </c>
      <c r="E64" s="1">
        <v>0.01</v>
      </c>
      <c r="F64" t="s">
        <v>28</v>
      </c>
      <c r="G64" t="s">
        <v>101</v>
      </c>
      <c r="H64">
        <v>250</v>
      </c>
      <c r="I64" t="s">
        <v>18</v>
      </c>
      <c r="J64" t="s">
        <v>257</v>
      </c>
      <c r="K64" t="s">
        <v>22</v>
      </c>
      <c r="L64" t="s">
        <v>24</v>
      </c>
      <c r="M64" t="s">
        <v>33</v>
      </c>
      <c r="N64" s="3">
        <v>8.900000000000001E-2</v>
      </c>
      <c r="O64" s="65">
        <v>31</v>
      </c>
      <c r="P64" s="67">
        <v>49112.36</v>
      </c>
      <c r="Q64" s="67">
        <v>31182</v>
      </c>
      <c r="R64" s="66">
        <v>4466</v>
      </c>
      <c r="S64" s="67">
        <v>4371.0000400000008</v>
      </c>
      <c r="T64" s="67">
        <f t="shared" si="2"/>
        <v>94.999959999999191</v>
      </c>
      <c r="U64" s="3">
        <f t="shared" si="4"/>
        <v>9.0934339135810213E-2</v>
      </c>
      <c r="V64" s="3">
        <f t="shared" si="5"/>
        <v>8.900000000000001E-2</v>
      </c>
      <c r="W64" s="3">
        <f t="shared" si="3"/>
        <v>1.9343391358102036E-3</v>
      </c>
    </row>
    <row r="65" spans="1:23" hidden="1" x14ac:dyDescent="0.2">
      <c r="A65">
        <v>1056</v>
      </c>
      <c r="B65" t="s">
        <v>25</v>
      </c>
      <c r="C65" s="122" t="s">
        <v>247</v>
      </c>
      <c r="D65" s="122" t="s">
        <v>249</v>
      </c>
      <c r="E65" s="1">
        <v>0.01</v>
      </c>
      <c r="F65" t="s">
        <v>28</v>
      </c>
      <c r="G65" t="s">
        <v>101</v>
      </c>
      <c r="H65">
        <v>250</v>
      </c>
      <c r="I65" t="s">
        <v>18</v>
      </c>
      <c r="J65" t="s">
        <v>257</v>
      </c>
      <c r="K65" t="s">
        <v>22</v>
      </c>
      <c r="L65" t="s">
        <v>24</v>
      </c>
      <c r="M65" t="s">
        <v>33</v>
      </c>
      <c r="N65" s="3">
        <v>8.900000000000001E-2</v>
      </c>
      <c r="O65" s="65">
        <v>31</v>
      </c>
      <c r="P65" s="67">
        <v>49460.67</v>
      </c>
      <c r="Q65" s="67">
        <v>49461</v>
      </c>
      <c r="R65" s="66">
        <v>4666</v>
      </c>
      <c r="S65" s="67">
        <v>4401.9996300000003</v>
      </c>
      <c r="T65" s="67">
        <f t="shared" si="2"/>
        <v>264.00036999999975</v>
      </c>
      <c r="U65" s="3">
        <f t="shared" si="4"/>
        <v>9.4337581759406014E-2</v>
      </c>
      <c r="V65" s="3">
        <f t="shared" si="5"/>
        <v>8.900000000000001E-2</v>
      </c>
      <c r="W65" s="3">
        <f t="shared" si="3"/>
        <v>5.3375817594060043E-3</v>
      </c>
    </row>
    <row r="66" spans="1:23" hidden="1" x14ac:dyDescent="0.2">
      <c r="A66">
        <v>1057</v>
      </c>
      <c r="B66" t="s">
        <v>25</v>
      </c>
      <c r="C66" s="122" t="s">
        <v>247</v>
      </c>
      <c r="D66" s="122" t="s">
        <v>251</v>
      </c>
      <c r="E66" s="1">
        <v>0.01</v>
      </c>
      <c r="F66" t="s">
        <v>28</v>
      </c>
      <c r="G66" t="s">
        <v>101</v>
      </c>
      <c r="H66">
        <v>250</v>
      </c>
      <c r="I66" t="s">
        <v>18</v>
      </c>
      <c r="J66" t="s">
        <v>257</v>
      </c>
      <c r="K66" t="s">
        <v>22</v>
      </c>
      <c r="L66" t="s">
        <v>24</v>
      </c>
      <c r="M66" t="s">
        <v>33</v>
      </c>
      <c r="N66" s="3">
        <v>0.1012</v>
      </c>
      <c r="O66" s="65">
        <v>31</v>
      </c>
      <c r="P66" s="67">
        <v>42885.38</v>
      </c>
      <c r="Q66" s="67">
        <v>32989</v>
      </c>
      <c r="R66" s="66">
        <v>4514</v>
      </c>
      <c r="S66" s="67">
        <v>4340.0004559999998</v>
      </c>
      <c r="T66" s="67">
        <f t="shared" si="2"/>
        <v>173.99954400000024</v>
      </c>
      <c r="U66" s="3">
        <f t="shared" si="4"/>
        <v>0.10525731612964605</v>
      </c>
      <c r="V66" s="3">
        <f t="shared" si="5"/>
        <v>0.1012</v>
      </c>
      <c r="W66" s="3">
        <f t="shared" si="3"/>
        <v>4.0573161296460492E-3</v>
      </c>
    </row>
    <row r="67" spans="1:23" hidden="1" x14ac:dyDescent="0.2">
      <c r="A67">
        <v>1058</v>
      </c>
      <c r="B67" t="s">
        <v>25</v>
      </c>
      <c r="C67" s="122" t="s">
        <v>247</v>
      </c>
      <c r="D67" s="122" t="s">
        <v>243</v>
      </c>
      <c r="E67" s="1">
        <v>0.01</v>
      </c>
      <c r="F67" t="s">
        <v>28</v>
      </c>
      <c r="G67" t="s">
        <v>101</v>
      </c>
      <c r="H67">
        <v>250</v>
      </c>
      <c r="I67" t="s">
        <v>18</v>
      </c>
      <c r="J67" t="s">
        <v>257</v>
      </c>
      <c r="K67" t="s">
        <v>22</v>
      </c>
      <c r="L67" t="s">
        <v>24</v>
      </c>
      <c r="M67" t="s">
        <v>33</v>
      </c>
      <c r="N67" s="3">
        <v>0.1012</v>
      </c>
      <c r="O67" s="65">
        <v>31</v>
      </c>
      <c r="P67" s="67">
        <v>43498.02</v>
      </c>
      <c r="Q67" s="67">
        <v>28999</v>
      </c>
      <c r="R67" s="66">
        <v>4519</v>
      </c>
      <c r="S67" s="67">
        <v>4401.999624</v>
      </c>
      <c r="T67" s="67">
        <f t="shared" si="2"/>
        <v>117.00037599999996</v>
      </c>
      <c r="U67" s="3">
        <f t="shared" si="4"/>
        <v>0.10388978624774185</v>
      </c>
      <c r="V67" s="3">
        <f t="shared" si="5"/>
        <v>0.10120000000000001</v>
      </c>
      <c r="W67" s="3">
        <f t="shared" si="3"/>
        <v>2.6897862477418405E-3</v>
      </c>
    </row>
    <row r="68" spans="1:23" hidden="1" x14ac:dyDescent="0.2">
      <c r="A68">
        <v>1059</v>
      </c>
      <c r="B68" t="s">
        <v>25</v>
      </c>
      <c r="C68" s="122" t="s">
        <v>247</v>
      </c>
      <c r="D68" s="122" t="s">
        <v>241</v>
      </c>
      <c r="E68" s="1">
        <v>0.01</v>
      </c>
      <c r="F68" t="s">
        <v>28</v>
      </c>
      <c r="G68" t="s">
        <v>101</v>
      </c>
      <c r="H68">
        <v>250</v>
      </c>
      <c r="I68" t="s">
        <v>18</v>
      </c>
      <c r="J68" t="s">
        <v>257</v>
      </c>
      <c r="K68" t="s">
        <v>22</v>
      </c>
      <c r="L68" t="s">
        <v>24</v>
      </c>
      <c r="M68" t="s">
        <v>33</v>
      </c>
      <c r="N68" s="3">
        <v>8.900000000000001E-2</v>
      </c>
      <c r="O68" s="65">
        <v>31</v>
      </c>
      <c r="P68" s="67">
        <v>50157.3</v>
      </c>
      <c r="Q68" s="67">
        <v>40945</v>
      </c>
      <c r="R68" s="66">
        <v>4665</v>
      </c>
      <c r="S68" s="67">
        <v>4463.9997000000003</v>
      </c>
      <c r="T68" s="67">
        <f t="shared" si="2"/>
        <v>201.0002999999997</v>
      </c>
      <c r="U68" s="3">
        <f t="shared" si="4"/>
        <v>9.3007398723615506E-2</v>
      </c>
      <c r="V68" s="3">
        <f t="shared" si="5"/>
        <v>8.8999999999999996E-2</v>
      </c>
      <c r="W68" s="3">
        <f t="shared" si="3"/>
        <v>4.0073987236155101E-3</v>
      </c>
    </row>
    <row r="69" spans="1:23" hidden="1" x14ac:dyDescent="0.2">
      <c r="A69">
        <v>1060</v>
      </c>
      <c r="B69" t="s">
        <v>25</v>
      </c>
      <c r="C69" s="122" t="s">
        <v>247</v>
      </c>
      <c r="D69" s="122" t="s">
        <v>258</v>
      </c>
      <c r="E69" s="1">
        <v>0.01</v>
      </c>
      <c r="F69" t="s">
        <v>28</v>
      </c>
      <c r="G69" t="s">
        <v>101</v>
      </c>
      <c r="H69">
        <v>250</v>
      </c>
      <c r="I69" t="s">
        <v>18</v>
      </c>
      <c r="J69" t="s">
        <v>257</v>
      </c>
      <c r="K69" t="s">
        <v>22</v>
      </c>
      <c r="L69" t="s">
        <v>24</v>
      </c>
      <c r="M69" t="s">
        <v>33</v>
      </c>
      <c r="N69" s="3">
        <v>8.900000000000001E-2</v>
      </c>
      <c r="O69" s="65">
        <v>31</v>
      </c>
      <c r="P69" s="67">
        <v>60258.43</v>
      </c>
      <c r="Q69" s="67">
        <v>56054</v>
      </c>
      <c r="R69" s="66">
        <v>5658</v>
      </c>
      <c r="S69" s="67">
        <v>5363.0002700000005</v>
      </c>
      <c r="T69" s="67">
        <f t="shared" si="2"/>
        <v>294.99972999999954</v>
      </c>
      <c r="U69" s="3">
        <f t="shared" si="4"/>
        <v>9.3895576104455425E-2</v>
      </c>
      <c r="V69" s="3">
        <f t="shared" si="5"/>
        <v>8.900000000000001E-2</v>
      </c>
      <c r="W69" s="3">
        <f t="shared" si="3"/>
        <v>4.8955761044554152E-3</v>
      </c>
    </row>
    <row r="70" spans="1:23" hidden="1" x14ac:dyDescent="0.2">
      <c r="A70">
        <v>1061</v>
      </c>
      <c r="B70" t="s">
        <v>12</v>
      </c>
      <c r="C70" s="122" t="s">
        <v>242</v>
      </c>
      <c r="D70" s="122" t="s">
        <v>242</v>
      </c>
      <c r="E70" s="1">
        <v>0.05</v>
      </c>
      <c r="F70" t="s">
        <v>28</v>
      </c>
      <c r="G70" s="5" t="s">
        <v>101</v>
      </c>
      <c r="H70">
        <v>10</v>
      </c>
      <c r="I70" t="s">
        <v>20</v>
      </c>
      <c r="J70" t="s">
        <v>28</v>
      </c>
      <c r="K70" t="s">
        <v>21</v>
      </c>
      <c r="L70" t="s">
        <v>24</v>
      </c>
      <c r="M70" t="s">
        <v>31</v>
      </c>
      <c r="N70" s="3">
        <v>2.2499999999999999E-2</v>
      </c>
      <c r="O70" s="65">
        <v>31</v>
      </c>
      <c r="P70" s="67">
        <v>297600</v>
      </c>
      <c r="Q70" s="67">
        <v>753418</v>
      </c>
      <c r="R70" s="66">
        <v>6663</v>
      </c>
      <c r="S70" s="67">
        <v>6696</v>
      </c>
      <c r="T70" s="67">
        <f t="shared" si="2"/>
        <v>-33</v>
      </c>
      <c r="U70" s="3">
        <f t="shared" si="4"/>
        <v>2.2389112903225806E-2</v>
      </c>
      <c r="V70" s="3">
        <f t="shared" si="5"/>
        <v>2.2499999999999999E-2</v>
      </c>
      <c r="W70" s="3">
        <f t="shared" si="3"/>
        <v>-1.1088709677419331E-4</v>
      </c>
    </row>
    <row r="71" spans="1:23" hidden="1" x14ac:dyDescent="0.2">
      <c r="A71">
        <v>1062</v>
      </c>
      <c r="B71" t="s">
        <v>12</v>
      </c>
      <c r="C71" s="122" t="s">
        <v>242</v>
      </c>
      <c r="D71" s="122" t="s">
        <v>239</v>
      </c>
      <c r="E71" s="1">
        <v>0.05</v>
      </c>
      <c r="F71" t="s">
        <v>28</v>
      </c>
      <c r="G71" s="5" t="s">
        <v>101</v>
      </c>
      <c r="H71">
        <v>10</v>
      </c>
      <c r="I71" t="s">
        <v>20</v>
      </c>
      <c r="J71" t="s">
        <v>28</v>
      </c>
      <c r="K71" t="s">
        <v>21</v>
      </c>
      <c r="L71" t="s">
        <v>24</v>
      </c>
      <c r="M71" t="s">
        <v>31</v>
      </c>
      <c r="N71" s="3">
        <v>2.2499999999999999E-2</v>
      </c>
      <c r="O71" s="65">
        <v>31</v>
      </c>
      <c r="P71" s="67">
        <v>264533.34999999998</v>
      </c>
      <c r="Q71" s="67">
        <v>881778</v>
      </c>
      <c r="R71" s="66">
        <v>6111</v>
      </c>
      <c r="S71" s="67">
        <v>5952.0003749999996</v>
      </c>
      <c r="T71" s="67">
        <f t="shared" si="2"/>
        <v>158.99962500000038</v>
      </c>
      <c r="U71" s="3">
        <f t="shared" si="4"/>
        <v>2.3101057012282197E-2</v>
      </c>
      <c r="V71" s="3">
        <f t="shared" si="5"/>
        <v>2.2499999999999999E-2</v>
      </c>
      <c r="W71" s="3">
        <f t="shared" si="3"/>
        <v>6.0105701228219816E-4</v>
      </c>
    </row>
    <row r="72" spans="1:23" hidden="1" x14ac:dyDescent="0.2">
      <c r="A72">
        <v>1063</v>
      </c>
      <c r="B72" t="s">
        <v>12</v>
      </c>
      <c r="C72" s="122" t="s">
        <v>242</v>
      </c>
      <c r="D72" s="122" t="s">
        <v>245</v>
      </c>
      <c r="E72" s="1">
        <v>0.05</v>
      </c>
      <c r="F72" t="s">
        <v>28</v>
      </c>
      <c r="G72" s="5" t="s">
        <v>101</v>
      </c>
      <c r="H72">
        <v>10</v>
      </c>
      <c r="I72" t="s">
        <v>20</v>
      </c>
      <c r="J72" t="s">
        <v>28</v>
      </c>
      <c r="K72" t="s">
        <v>21</v>
      </c>
      <c r="L72" t="s">
        <v>24</v>
      </c>
      <c r="M72" t="s">
        <v>31</v>
      </c>
      <c r="N72" s="3">
        <v>2.2499999999999999E-2</v>
      </c>
      <c r="O72" s="65">
        <v>31</v>
      </c>
      <c r="P72" s="67">
        <v>272800</v>
      </c>
      <c r="Q72" s="67">
        <v>924746</v>
      </c>
      <c r="R72" s="66">
        <v>6312</v>
      </c>
      <c r="S72" s="67">
        <v>6138</v>
      </c>
      <c r="T72" s="67">
        <f t="shared" si="2"/>
        <v>174</v>
      </c>
      <c r="U72" s="3">
        <f t="shared" si="4"/>
        <v>2.3137829912023459E-2</v>
      </c>
      <c r="V72" s="3">
        <f t="shared" si="5"/>
        <v>2.2499999999999999E-2</v>
      </c>
      <c r="W72" s="3">
        <f t="shared" si="3"/>
        <v>6.3782991202345971E-4</v>
      </c>
    </row>
    <row r="73" spans="1:23" hidden="1" x14ac:dyDescent="0.2">
      <c r="A73">
        <v>1064</v>
      </c>
      <c r="B73" t="s">
        <v>12</v>
      </c>
      <c r="C73" s="122" t="s">
        <v>242</v>
      </c>
      <c r="D73" s="122" t="s">
        <v>238</v>
      </c>
      <c r="E73" s="1">
        <v>0.05</v>
      </c>
      <c r="F73" t="s">
        <v>28</v>
      </c>
      <c r="G73" s="5" t="s">
        <v>101</v>
      </c>
      <c r="H73">
        <v>10</v>
      </c>
      <c r="I73" t="s">
        <v>20</v>
      </c>
      <c r="J73" t="s">
        <v>28</v>
      </c>
      <c r="K73" t="s">
        <v>21</v>
      </c>
      <c r="L73" t="s">
        <v>24</v>
      </c>
      <c r="M73" t="s">
        <v>31</v>
      </c>
      <c r="N73" s="3">
        <v>2.2499999999999999E-2</v>
      </c>
      <c r="O73" s="65">
        <v>31</v>
      </c>
      <c r="P73" s="67">
        <v>300355.55</v>
      </c>
      <c r="Q73" s="67">
        <v>760394</v>
      </c>
      <c r="R73" s="66">
        <v>6724</v>
      </c>
      <c r="S73" s="67">
        <v>6757.9998749999995</v>
      </c>
      <c r="T73" s="67">
        <f t="shared" si="2"/>
        <v>-33.99987499999952</v>
      </c>
      <c r="U73" s="3">
        <f t="shared" ref="U73:U104" si="6">R73/P73</f>
        <v>2.2386801242727163E-2</v>
      </c>
      <c r="V73" s="3">
        <f t="shared" ref="V73:V104" si="7">S73/P73</f>
        <v>2.2499999999999999E-2</v>
      </c>
      <c r="W73" s="3">
        <f t="shared" si="3"/>
        <v>-1.1319875727283657E-4</v>
      </c>
    </row>
    <row r="74" spans="1:23" hidden="1" x14ac:dyDescent="0.2">
      <c r="A74">
        <v>1065</v>
      </c>
      <c r="B74" t="s">
        <v>12</v>
      </c>
      <c r="C74" s="122" t="s">
        <v>242</v>
      </c>
      <c r="D74" s="122" t="s">
        <v>247</v>
      </c>
      <c r="E74" s="1">
        <v>0.05</v>
      </c>
      <c r="F74" t="s">
        <v>28</v>
      </c>
      <c r="G74" s="5" t="s">
        <v>101</v>
      </c>
      <c r="H74">
        <v>10</v>
      </c>
      <c r="I74" t="s">
        <v>20</v>
      </c>
      <c r="J74" t="s">
        <v>28</v>
      </c>
      <c r="K74" t="s">
        <v>21</v>
      </c>
      <c r="L74" t="s">
        <v>24</v>
      </c>
      <c r="M74" t="s">
        <v>31</v>
      </c>
      <c r="N74" s="3">
        <v>2.2499999999999999E-2</v>
      </c>
      <c r="O74" s="65">
        <v>31</v>
      </c>
      <c r="P74" s="67">
        <v>296222.2</v>
      </c>
      <c r="Q74" s="67">
        <v>987407</v>
      </c>
      <c r="R74" s="66">
        <v>6843</v>
      </c>
      <c r="S74" s="67">
        <v>6664.9994999999999</v>
      </c>
      <c r="T74" s="67">
        <f t="shared" ref="T74:T137" si="8">R74-S74</f>
        <v>178.0005000000001</v>
      </c>
      <c r="U74" s="3">
        <f t="shared" si="6"/>
        <v>2.3100901958057161E-2</v>
      </c>
      <c r="V74" s="3">
        <f t="shared" si="7"/>
        <v>2.2499999999999999E-2</v>
      </c>
      <c r="W74" s="3">
        <f t="shared" ref="W74:W137" si="9">U74-V74</f>
        <v>6.0090195805716229E-4</v>
      </c>
    </row>
    <row r="75" spans="1:23" hidden="1" x14ac:dyDescent="0.2">
      <c r="A75">
        <v>1066</v>
      </c>
      <c r="B75" t="s">
        <v>12</v>
      </c>
      <c r="C75" s="122" t="s">
        <v>242</v>
      </c>
      <c r="D75" s="122" t="s">
        <v>249</v>
      </c>
      <c r="E75" s="1">
        <v>0.05</v>
      </c>
      <c r="F75" t="s">
        <v>28</v>
      </c>
      <c r="G75" s="5" t="s">
        <v>101</v>
      </c>
      <c r="H75">
        <v>10</v>
      </c>
      <c r="I75" t="s">
        <v>20</v>
      </c>
      <c r="J75" t="s">
        <v>28</v>
      </c>
      <c r="K75" t="s">
        <v>21</v>
      </c>
      <c r="L75" t="s">
        <v>24</v>
      </c>
      <c r="M75" t="s">
        <v>31</v>
      </c>
      <c r="N75" s="3">
        <v>2.2499999999999999E-2</v>
      </c>
      <c r="O75" s="65">
        <v>31</v>
      </c>
      <c r="P75" s="67">
        <v>271422.2</v>
      </c>
      <c r="Q75" s="67">
        <v>969365</v>
      </c>
      <c r="R75" s="66">
        <v>6311</v>
      </c>
      <c r="S75" s="67">
        <v>6106.9994999999999</v>
      </c>
      <c r="T75" s="67">
        <f t="shared" si="8"/>
        <v>204.0005000000001</v>
      </c>
      <c r="U75" s="3">
        <f t="shared" si="6"/>
        <v>2.3251598432257936E-2</v>
      </c>
      <c r="V75" s="3">
        <f t="shared" si="7"/>
        <v>2.2499999999999999E-2</v>
      </c>
      <c r="W75" s="3">
        <f t="shared" si="9"/>
        <v>7.5159843225793693E-4</v>
      </c>
    </row>
    <row r="76" spans="1:23" hidden="1" x14ac:dyDescent="0.2">
      <c r="A76">
        <v>1067</v>
      </c>
      <c r="B76" t="s">
        <v>12</v>
      </c>
      <c r="C76" s="122" t="s">
        <v>242</v>
      </c>
      <c r="D76" s="122" t="s">
        <v>251</v>
      </c>
      <c r="E76" s="1">
        <v>0.05</v>
      </c>
      <c r="F76" t="s">
        <v>28</v>
      </c>
      <c r="G76" s="5" t="s">
        <v>101</v>
      </c>
      <c r="H76">
        <v>10</v>
      </c>
      <c r="I76" t="s">
        <v>20</v>
      </c>
      <c r="J76" t="s">
        <v>28</v>
      </c>
      <c r="K76" t="s">
        <v>21</v>
      </c>
      <c r="L76" t="s">
        <v>24</v>
      </c>
      <c r="M76" t="s">
        <v>31</v>
      </c>
      <c r="N76" s="3">
        <v>2.2499999999999999E-2</v>
      </c>
      <c r="O76" s="65">
        <v>31</v>
      </c>
      <c r="P76" s="67">
        <v>263155.55</v>
      </c>
      <c r="Q76" s="67">
        <v>809709</v>
      </c>
      <c r="R76" s="66">
        <v>6030</v>
      </c>
      <c r="S76" s="67">
        <v>5920.9998749999995</v>
      </c>
      <c r="T76" s="67">
        <f t="shared" si="8"/>
        <v>109.00012500000048</v>
      </c>
      <c r="U76" s="3">
        <f t="shared" si="6"/>
        <v>2.2914204165559116E-2</v>
      </c>
      <c r="V76" s="3">
        <f t="shared" si="7"/>
        <v>2.2499999999999999E-2</v>
      </c>
      <c r="W76" s="3">
        <f t="shared" si="9"/>
        <v>4.1420416555911638E-4</v>
      </c>
    </row>
    <row r="77" spans="1:23" hidden="1" x14ac:dyDescent="0.2">
      <c r="A77">
        <v>1068</v>
      </c>
      <c r="B77" t="s">
        <v>12</v>
      </c>
      <c r="C77" s="122" t="s">
        <v>242</v>
      </c>
      <c r="D77" s="122" t="s">
        <v>243</v>
      </c>
      <c r="E77" s="1">
        <v>0.05</v>
      </c>
      <c r="F77" t="s">
        <v>28</v>
      </c>
      <c r="G77" s="5" t="s">
        <v>101</v>
      </c>
      <c r="H77">
        <v>10</v>
      </c>
      <c r="I77" t="s">
        <v>20</v>
      </c>
      <c r="J77" t="s">
        <v>28</v>
      </c>
      <c r="K77" t="s">
        <v>21</v>
      </c>
      <c r="L77" t="s">
        <v>24</v>
      </c>
      <c r="M77" t="s">
        <v>31</v>
      </c>
      <c r="N77" s="3">
        <v>2.2499999999999999E-2</v>
      </c>
      <c r="O77" s="65">
        <v>31</v>
      </c>
      <c r="P77" s="67">
        <v>311377.8</v>
      </c>
      <c r="Q77" s="67">
        <v>768834</v>
      </c>
      <c r="R77" s="66">
        <v>6948</v>
      </c>
      <c r="S77" s="67">
        <v>7006.0004999999992</v>
      </c>
      <c r="T77" s="67">
        <f t="shared" si="8"/>
        <v>-58.000499999999192</v>
      </c>
      <c r="U77" s="3">
        <f t="shared" si="6"/>
        <v>2.2313729495166322E-2</v>
      </c>
      <c r="V77" s="3">
        <f t="shared" si="7"/>
        <v>2.2499999999999999E-2</v>
      </c>
      <c r="W77" s="3">
        <f t="shared" si="9"/>
        <v>-1.8627050483367713E-4</v>
      </c>
    </row>
    <row r="78" spans="1:23" hidden="1" x14ac:dyDescent="0.2">
      <c r="A78">
        <v>1069</v>
      </c>
      <c r="B78" t="s">
        <v>25</v>
      </c>
      <c r="C78" s="122" t="s">
        <v>241</v>
      </c>
      <c r="D78" s="122" t="s">
        <v>239</v>
      </c>
      <c r="E78" s="1">
        <v>0.05</v>
      </c>
      <c r="F78" t="s">
        <v>28</v>
      </c>
      <c r="G78" t="s">
        <v>101</v>
      </c>
      <c r="H78">
        <v>10</v>
      </c>
      <c r="I78" t="s">
        <v>20</v>
      </c>
      <c r="J78" t="s">
        <v>28</v>
      </c>
      <c r="K78" t="s">
        <v>22</v>
      </c>
      <c r="L78" t="s">
        <v>24</v>
      </c>
      <c r="M78" t="s">
        <v>31</v>
      </c>
      <c r="N78" s="3">
        <v>0.02</v>
      </c>
      <c r="O78" s="65">
        <v>5</v>
      </c>
      <c r="P78" s="67">
        <v>28250</v>
      </c>
      <c r="Q78" s="67">
        <v>72436</v>
      </c>
      <c r="R78" s="66">
        <v>563</v>
      </c>
      <c r="S78" s="67">
        <v>565</v>
      </c>
      <c r="T78" s="67">
        <f t="shared" si="8"/>
        <v>-2</v>
      </c>
      <c r="U78" s="3">
        <f t="shared" si="6"/>
        <v>1.9929203539823009E-2</v>
      </c>
      <c r="V78" s="3">
        <f t="shared" si="7"/>
        <v>0.02</v>
      </c>
      <c r="W78" s="3">
        <f t="shared" si="9"/>
        <v>-7.0796460176991705E-5</v>
      </c>
    </row>
    <row r="79" spans="1:23" hidden="1" x14ac:dyDescent="0.2">
      <c r="A79">
        <v>1070</v>
      </c>
      <c r="B79" t="s">
        <v>25</v>
      </c>
      <c r="C79" s="122" t="s">
        <v>241</v>
      </c>
      <c r="D79" s="122" t="s">
        <v>245</v>
      </c>
      <c r="E79" s="1">
        <v>0.05</v>
      </c>
      <c r="F79" t="s">
        <v>28</v>
      </c>
      <c r="G79" t="s">
        <v>101</v>
      </c>
      <c r="H79">
        <v>10</v>
      </c>
      <c r="I79" t="s">
        <v>20</v>
      </c>
      <c r="J79" t="s">
        <v>28</v>
      </c>
      <c r="K79" t="s">
        <v>22</v>
      </c>
      <c r="L79" t="s">
        <v>24</v>
      </c>
      <c r="M79" t="s">
        <v>31</v>
      </c>
      <c r="N79" s="3">
        <v>0.02</v>
      </c>
      <c r="O79" s="65">
        <v>5</v>
      </c>
      <c r="P79" s="67">
        <v>27250</v>
      </c>
      <c r="Q79" s="67">
        <v>90833</v>
      </c>
      <c r="R79" s="66">
        <v>560</v>
      </c>
      <c r="S79" s="67">
        <v>545</v>
      </c>
      <c r="T79" s="67">
        <f t="shared" si="8"/>
        <v>15</v>
      </c>
      <c r="U79" s="3">
        <f t="shared" si="6"/>
        <v>2.0550458715596329E-2</v>
      </c>
      <c r="V79" s="3">
        <f t="shared" si="7"/>
        <v>0.02</v>
      </c>
      <c r="W79" s="3">
        <f t="shared" si="9"/>
        <v>5.5045871559632892E-4</v>
      </c>
    </row>
    <row r="80" spans="1:23" hidden="1" x14ac:dyDescent="0.2">
      <c r="A80">
        <v>1071</v>
      </c>
      <c r="B80" t="s">
        <v>25</v>
      </c>
      <c r="C80" s="122" t="s">
        <v>241</v>
      </c>
      <c r="D80" s="122" t="s">
        <v>241</v>
      </c>
      <c r="E80" s="1">
        <v>0.05</v>
      </c>
      <c r="F80" t="s">
        <v>28</v>
      </c>
      <c r="G80" t="s">
        <v>101</v>
      </c>
      <c r="H80">
        <v>10</v>
      </c>
      <c r="I80" t="s">
        <v>20</v>
      </c>
      <c r="J80" t="s">
        <v>28</v>
      </c>
      <c r="K80" t="s">
        <v>22</v>
      </c>
      <c r="L80" t="s">
        <v>24</v>
      </c>
      <c r="M80" t="s">
        <v>31</v>
      </c>
      <c r="N80" s="3">
        <v>0.02</v>
      </c>
      <c r="O80" s="65">
        <v>5</v>
      </c>
      <c r="P80" s="67">
        <v>27500</v>
      </c>
      <c r="Q80" s="67">
        <v>85938</v>
      </c>
      <c r="R80" s="66">
        <v>561</v>
      </c>
      <c r="S80" s="67">
        <v>550</v>
      </c>
      <c r="T80" s="67">
        <f t="shared" si="8"/>
        <v>11</v>
      </c>
      <c r="U80" s="3">
        <f t="shared" si="6"/>
        <v>2.0400000000000001E-2</v>
      </c>
      <c r="V80" s="3">
        <f t="shared" si="7"/>
        <v>0.02</v>
      </c>
      <c r="W80" s="3">
        <f t="shared" si="9"/>
        <v>4.0000000000000105E-4</v>
      </c>
    </row>
    <row r="81" spans="1:23" hidden="1" x14ac:dyDescent="0.2">
      <c r="A81">
        <v>1072</v>
      </c>
      <c r="B81" t="s">
        <v>25</v>
      </c>
      <c r="C81" s="122" t="s">
        <v>241</v>
      </c>
      <c r="D81" s="122">
        <v>10</v>
      </c>
      <c r="E81" s="1">
        <v>0.05</v>
      </c>
      <c r="F81" t="s">
        <v>28</v>
      </c>
      <c r="G81" t="s">
        <v>101</v>
      </c>
      <c r="H81">
        <v>10</v>
      </c>
      <c r="I81" t="s">
        <v>20</v>
      </c>
      <c r="J81" t="s">
        <v>28</v>
      </c>
      <c r="K81" t="s">
        <v>22</v>
      </c>
      <c r="L81" t="s">
        <v>24</v>
      </c>
      <c r="M81" t="s">
        <v>31</v>
      </c>
      <c r="N81" s="3">
        <v>0.02</v>
      </c>
      <c r="O81" s="65">
        <v>5</v>
      </c>
      <c r="P81" s="67">
        <v>35500</v>
      </c>
      <c r="Q81" s="67">
        <v>95946</v>
      </c>
      <c r="R81" s="66">
        <v>712</v>
      </c>
      <c r="S81" s="67">
        <v>710</v>
      </c>
      <c r="T81" s="67">
        <f t="shared" si="8"/>
        <v>2</v>
      </c>
      <c r="U81" s="3">
        <f t="shared" si="6"/>
        <v>2.0056338028169016E-2</v>
      </c>
      <c r="V81" s="3">
        <f t="shared" si="7"/>
        <v>0.02</v>
      </c>
      <c r="W81" s="3">
        <f t="shared" si="9"/>
        <v>5.6338028169015258E-5</v>
      </c>
    </row>
    <row r="82" spans="1:23" hidden="1" x14ac:dyDescent="0.2">
      <c r="A82">
        <v>1073</v>
      </c>
      <c r="B82" t="s">
        <v>25</v>
      </c>
      <c r="C82" s="122" t="s">
        <v>241</v>
      </c>
      <c r="D82" s="122" t="s">
        <v>242</v>
      </c>
      <c r="E82" s="1">
        <v>0.25</v>
      </c>
      <c r="F82" t="s">
        <v>28</v>
      </c>
      <c r="G82" t="s">
        <v>101</v>
      </c>
      <c r="H82">
        <v>5</v>
      </c>
      <c r="I82" t="s">
        <v>20</v>
      </c>
      <c r="J82" t="s">
        <v>28</v>
      </c>
      <c r="K82" t="s">
        <v>22</v>
      </c>
      <c r="L82" t="s">
        <v>24</v>
      </c>
      <c r="M82" t="s">
        <v>31</v>
      </c>
      <c r="N82" s="3">
        <v>1.7500000000000002E-2</v>
      </c>
      <c r="O82" s="65">
        <v>31</v>
      </c>
      <c r="P82" s="67">
        <v>256857.25</v>
      </c>
      <c r="Q82" s="67">
        <v>348281</v>
      </c>
      <c r="R82" s="66">
        <v>4622</v>
      </c>
      <c r="S82" s="67">
        <v>4495.0018750000008</v>
      </c>
      <c r="T82" s="67">
        <f t="shared" si="8"/>
        <v>126.99812499999916</v>
      </c>
      <c r="U82" s="3">
        <f t="shared" si="6"/>
        <v>1.7994430758719093E-2</v>
      </c>
      <c r="V82" s="3">
        <f t="shared" si="7"/>
        <v>1.7500000000000002E-2</v>
      </c>
      <c r="W82" s="3">
        <f t="shared" si="9"/>
        <v>4.9443075871909159E-4</v>
      </c>
    </row>
    <row r="83" spans="1:23" hidden="1" x14ac:dyDescent="0.2">
      <c r="A83">
        <v>1074</v>
      </c>
      <c r="B83" t="s">
        <v>25</v>
      </c>
      <c r="C83" s="122" t="s">
        <v>241</v>
      </c>
      <c r="D83" s="122" t="s">
        <v>238</v>
      </c>
      <c r="E83" s="1">
        <v>0.25</v>
      </c>
      <c r="F83" t="s">
        <v>28</v>
      </c>
      <c r="G83" t="s">
        <v>101</v>
      </c>
      <c r="H83">
        <v>5</v>
      </c>
      <c r="I83" t="s">
        <v>20</v>
      </c>
      <c r="J83" t="s">
        <v>28</v>
      </c>
      <c r="K83" t="s">
        <v>22</v>
      </c>
      <c r="L83" t="s">
        <v>24</v>
      </c>
      <c r="M83" t="s">
        <v>31</v>
      </c>
      <c r="N83" s="3">
        <v>1.7500000000000002E-2</v>
      </c>
      <c r="O83" s="65">
        <v>31</v>
      </c>
      <c r="P83" s="67">
        <v>210800</v>
      </c>
      <c r="Q83" s="67">
        <v>219013</v>
      </c>
      <c r="R83" s="66">
        <v>3683</v>
      </c>
      <c r="S83" s="67">
        <v>3689.0000000000005</v>
      </c>
      <c r="T83" s="67">
        <f t="shared" si="8"/>
        <v>-6.0000000000004547</v>
      </c>
      <c r="U83" s="3">
        <f t="shared" si="6"/>
        <v>1.7471537001897533E-2</v>
      </c>
      <c r="V83" s="3">
        <f t="shared" si="7"/>
        <v>1.7500000000000002E-2</v>
      </c>
      <c r="W83" s="3">
        <f t="shared" si="9"/>
        <v>-2.8462998102468662E-5</v>
      </c>
    </row>
    <row r="84" spans="1:23" hidden="1" x14ac:dyDescent="0.2">
      <c r="A84">
        <v>1075</v>
      </c>
      <c r="B84" t="s">
        <v>25</v>
      </c>
      <c r="C84" s="122" t="s">
        <v>241</v>
      </c>
      <c r="D84" s="122" t="s">
        <v>247</v>
      </c>
      <c r="E84" s="1">
        <v>0.25</v>
      </c>
      <c r="F84" t="s">
        <v>28</v>
      </c>
      <c r="G84" t="s">
        <v>101</v>
      </c>
      <c r="H84">
        <v>5</v>
      </c>
      <c r="I84" t="s">
        <v>20</v>
      </c>
      <c r="J84" t="s">
        <v>28</v>
      </c>
      <c r="K84" t="s">
        <v>22</v>
      </c>
      <c r="L84" t="s">
        <v>24</v>
      </c>
      <c r="M84" t="s">
        <v>31</v>
      </c>
      <c r="N84" s="3">
        <v>1.7500000000000002E-2</v>
      </c>
      <c r="O84" s="65">
        <v>31</v>
      </c>
      <c r="P84" s="67">
        <v>262171.5</v>
      </c>
      <c r="Q84" s="67">
        <v>367960</v>
      </c>
      <c r="R84" s="66">
        <v>4733</v>
      </c>
      <c r="S84" s="67">
        <v>4588.0012500000003</v>
      </c>
      <c r="T84" s="67">
        <f t="shared" si="8"/>
        <v>144.99874999999975</v>
      </c>
      <c r="U84" s="3">
        <f t="shared" si="6"/>
        <v>1.8053068315968746E-2</v>
      </c>
      <c r="V84" s="3">
        <f t="shared" si="7"/>
        <v>1.7500000000000002E-2</v>
      </c>
      <c r="W84" s="3">
        <f t="shared" si="9"/>
        <v>5.5306831596874453E-4</v>
      </c>
    </row>
    <row r="85" spans="1:23" hidden="1" x14ac:dyDescent="0.2">
      <c r="A85">
        <v>1076</v>
      </c>
      <c r="B85" t="s">
        <v>25</v>
      </c>
      <c r="C85" s="122" t="s">
        <v>241</v>
      </c>
      <c r="D85" s="122" t="s">
        <v>249</v>
      </c>
      <c r="E85" s="1">
        <v>0.25</v>
      </c>
      <c r="F85" t="s">
        <v>28</v>
      </c>
      <c r="G85" t="s">
        <v>101</v>
      </c>
      <c r="H85">
        <v>5</v>
      </c>
      <c r="I85" t="s">
        <v>20</v>
      </c>
      <c r="J85" t="s">
        <v>28</v>
      </c>
      <c r="K85" t="s">
        <v>22</v>
      </c>
      <c r="L85" t="s">
        <v>24</v>
      </c>
      <c r="M85" t="s">
        <v>31</v>
      </c>
      <c r="N85" s="3">
        <v>1.7500000000000002E-2</v>
      </c>
      <c r="O85" s="65">
        <v>31</v>
      </c>
      <c r="P85" s="67">
        <v>248000</v>
      </c>
      <c r="Q85" s="67">
        <v>354286</v>
      </c>
      <c r="R85" s="66">
        <v>4485</v>
      </c>
      <c r="S85" s="67">
        <v>4340</v>
      </c>
      <c r="T85" s="67">
        <f t="shared" si="8"/>
        <v>145</v>
      </c>
      <c r="U85" s="3">
        <f t="shared" si="6"/>
        <v>1.8084677419354839E-2</v>
      </c>
      <c r="V85" s="3">
        <f t="shared" si="7"/>
        <v>1.7500000000000002E-2</v>
      </c>
      <c r="W85" s="3">
        <f t="shared" si="9"/>
        <v>5.8467741935483777E-4</v>
      </c>
    </row>
    <row r="86" spans="1:23" hidden="1" x14ac:dyDescent="0.2">
      <c r="A86">
        <v>1077</v>
      </c>
      <c r="B86" t="s">
        <v>25</v>
      </c>
      <c r="C86" s="122" t="s">
        <v>241</v>
      </c>
      <c r="D86" s="122" t="s">
        <v>251</v>
      </c>
      <c r="E86" s="1">
        <v>0.25</v>
      </c>
      <c r="F86" t="s">
        <v>28</v>
      </c>
      <c r="G86" t="s">
        <v>101</v>
      </c>
      <c r="H86">
        <v>5</v>
      </c>
      <c r="I86" t="s">
        <v>20</v>
      </c>
      <c r="J86" t="s">
        <v>28</v>
      </c>
      <c r="K86" t="s">
        <v>22</v>
      </c>
      <c r="L86" t="s">
        <v>24</v>
      </c>
      <c r="M86" t="s">
        <v>31</v>
      </c>
      <c r="N86" s="3">
        <v>1.7500000000000002E-2</v>
      </c>
      <c r="O86" s="65">
        <v>31</v>
      </c>
      <c r="P86" s="67">
        <v>203714.25</v>
      </c>
      <c r="Q86" s="67">
        <v>211651</v>
      </c>
      <c r="R86" s="66">
        <v>3559</v>
      </c>
      <c r="S86" s="67">
        <v>3564.9993750000003</v>
      </c>
      <c r="T86" s="67">
        <f t="shared" si="8"/>
        <v>-5.9993750000003274</v>
      </c>
      <c r="U86" s="3">
        <f t="shared" si="6"/>
        <v>1.7470550047431636E-2</v>
      </c>
      <c r="V86" s="3">
        <f t="shared" si="7"/>
        <v>1.7500000000000002E-2</v>
      </c>
      <c r="W86" s="3">
        <f t="shared" si="9"/>
        <v>-2.9449952568365301E-5</v>
      </c>
    </row>
    <row r="87" spans="1:23" hidden="1" x14ac:dyDescent="0.2">
      <c r="A87">
        <v>1078</v>
      </c>
      <c r="B87" t="s">
        <v>25</v>
      </c>
      <c r="C87" s="122" t="s">
        <v>241</v>
      </c>
      <c r="D87" s="122" t="s">
        <v>243</v>
      </c>
      <c r="E87" s="1">
        <v>0.25</v>
      </c>
      <c r="F87" t="s">
        <v>28</v>
      </c>
      <c r="G87" t="s">
        <v>101</v>
      </c>
      <c r="H87">
        <v>5</v>
      </c>
      <c r="I87" t="s">
        <v>20</v>
      </c>
      <c r="J87" t="s">
        <v>28</v>
      </c>
      <c r="K87" t="s">
        <v>22</v>
      </c>
      <c r="L87" t="s">
        <v>24</v>
      </c>
      <c r="M87" t="s">
        <v>31</v>
      </c>
      <c r="N87" s="3">
        <v>1.7500000000000002E-2</v>
      </c>
      <c r="O87" s="65">
        <v>31</v>
      </c>
      <c r="P87" s="67">
        <v>196628.5</v>
      </c>
      <c r="Q87" s="67">
        <v>238338</v>
      </c>
      <c r="R87" s="66">
        <v>3498</v>
      </c>
      <c r="S87" s="67">
        <v>3440.9987500000002</v>
      </c>
      <c r="T87" s="67">
        <f t="shared" si="8"/>
        <v>57.0012499999998</v>
      </c>
      <c r="U87" s="3">
        <f t="shared" si="6"/>
        <v>1.7789893123326475E-2</v>
      </c>
      <c r="V87" s="3">
        <f t="shared" si="7"/>
        <v>1.7500000000000002E-2</v>
      </c>
      <c r="W87" s="3">
        <f t="shared" si="9"/>
        <v>2.8989312332647343E-4</v>
      </c>
    </row>
    <row r="88" spans="1:23" hidden="1" x14ac:dyDescent="0.2">
      <c r="A88">
        <v>1079</v>
      </c>
      <c r="B88" t="s">
        <v>12</v>
      </c>
      <c r="C88" s="122" t="s">
        <v>251</v>
      </c>
      <c r="D88" s="122" t="s">
        <v>242</v>
      </c>
      <c r="E88" s="1">
        <v>0.25</v>
      </c>
      <c r="F88" t="s">
        <v>28</v>
      </c>
      <c r="G88" t="s">
        <v>101</v>
      </c>
      <c r="H88">
        <v>3</v>
      </c>
      <c r="I88" t="s">
        <v>19</v>
      </c>
      <c r="J88" t="s">
        <v>28</v>
      </c>
      <c r="K88" t="s">
        <v>22</v>
      </c>
      <c r="L88" t="s">
        <v>24</v>
      </c>
      <c r="M88" t="s">
        <v>42</v>
      </c>
      <c r="N88" s="3">
        <v>0.06</v>
      </c>
      <c r="O88" s="65">
        <v>20</v>
      </c>
      <c r="P88" s="67">
        <v>83666.75</v>
      </c>
      <c r="Q88" s="67">
        <v>128225</v>
      </c>
      <c r="R88" s="66">
        <v>4928</v>
      </c>
      <c r="S88" s="67">
        <v>5020.0050000000001</v>
      </c>
      <c r="T88" s="67">
        <f t="shared" si="8"/>
        <v>-92.005000000000109</v>
      </c>
      <c r="U88" s="3">
        <f t="shared" si="6"/>
        <v>5.8900339740697472E-2</v>
      </c>
      <c r="V88" s="3">
        <f t="shared" si="7"/>
        <v>6.0000000000000005E-2</v>
      </c>
      <c r="W88" s="3">
        <f t="shared" si="9"/>
        <v>-1.0996602593025331E-3</v>
      </c>
    </row>
    <row r="89" spans="1:23" hidden="1" x14ac:dyDescent="0.2">
      <c r="A89">
        <v>1080</v>
      </c>
      <c r="B89" t="s">
        <v>12</v>
      </c>
      <c r="C89" s="122" t="s">
        <v>251</v>
      </c>
      <c r="D89" s="122" t="s">
        <v>245</v>
      </c>
      <c r="E89" s="1">
        <v>0.25</v>
      </c>
      <c r="F89" t="s">
        <v>28</v>
      </c>
      <c r="G89" t="s">
        <v>101</v>
      </c>
      <c r="H89">
        <v>3</v>
      </c>
      <c r="I89" t="s">
        <v>19</v>
      </c>
      <c r="J89" t="s">
        <v>28</v>
      </c>
      <c r="K89" t="s">
        <v>22</v>
      </c>
      <c r="L89" t="s">
        <v>24</v>
      </c>
      <c r="M89" t="s">
        <v>42</v>
      </c>
      <c r="N89" s="3">
        <v>6.5000000000000002E-2</v>
      </c>
      <c r="O89" s="65">
        <v>20</v>
      </c>
      <c r="P89" s="67">
        <v>77538.5</v>
      </c>
      <c r="Q89" s="67">
        <v>139709</v>
      </c>
      <c r="R89" s="66">
        <v>5057</v>
      </c>
      <c r="S89" s="67">
        <v>5040.0025000000005</v>
      </c>
      <c r="T89" s="67">
        <f t="shared" si="8"/>
        <v>16.997499999999491</v>
      </c>
      <c r="U89" s="3">
        <f t="shared" si="6"/>
        <v>6.521921368094559E-2</v>
      </c>
      <c r="V89" s="3">
        <f t="shared" si="7"/>
        <v>6.5000000000000002E-2</v>
      </c>
      <c r="W89" s="3">
        <f t="shared" si="9"/>
        <v>2.1921368094558746E-4</v>
      </c>
    </row>
    <row r="90" spans="1:23" hidden="1" x14ac:dyDescent="0.2">
      <c r="A90">
        <v>1081</v>
      </c>
      <c r="B90" t="s">
        <v>12</v>
      </c>
      <c r="C90" s="122" t="s">
        <v>251</v>
      </c>
      <c r="D90" s="122" t="s">
        <v>238</v>
      </c>
      <c r="E90" s="1">
        <v>0.25</v>
      </c>
      <c r="F90" t="s">
        <v>28</v>
      </c>
      <c r="G90" t="s">
        <v>101</v>
      </c>
      <c r="H90">
        <v>3</v>
      </c>
      <c r="I90" t="s">
        <v>19</v>
      </c>
      <c r="J90" t="s">
        <v>28</v>
      </c>
      <c r="K90" t="s">
        <v>22</v>
      </c>
      <c r="L90" t="s">
        <v>24</v>
      </c>
      <c r="M90" t="s">
        <v>42</v>
      </c>
      <c r="N90" s="3">
        <v>0.06</v>
      </c>
      <c r="O90" s="65">
        <v>20</v>
      </c>
      <c r="P90" s="67">
        <v>84666.75</v>
      </c>
      <c r="Q90" s="67">
        <v>141111</v>
      </c>
      <c r="R90" s="66">
        <v>5046</v>
      </c>
      <c r="S90" s="67">
        <v>5080.0050000000001</v>
      </c>
      <c r="T90" s="67">
        <f t="shared" si="8"/>
        <v>-34.005000000000109</v>
      </c>
      <c r="U90" s="3">
        <f t="shared" si="6"/>
        <v>5.9598366537040808E-2</v>
      </c>
      <c r="V90" s="3">
        <f t="shared" si="7"/>
        <v>6.0000000000000005E-2</v>
      </c>
      <c r="W90" s="3">
        <f t="shared" si="9"/>
        <v>-4.0163346295919722E-4</v>
      </c>
    </row>
    <row r="91" spans="1:23" hidden="1" x14ac:dyDescent="0.2">
      <c r="A91">
        <v>1082</v>
      </c>
      <c r="B91" t="s">
        <v>12</v>
      </c>
      <c r="C91" s="122" t="s">
        <v>251</v>
      </c>
      <c r="D91" s="122" t="s">
        <v>249</v>
      </c>
      <c r="E91" s="1">
        <v>0.25</v>
      </c>
      <c r="F91" t="s">
        <v>28</v>
      </c>
      <c r="G91" t="s">
        <v>101</v>
      </c>
      <c r="H91">
        <v>3</v>
      </c>
      <c r="I91" t="s">
        <v>19</v>
      </c>
      <c r="J91" t="s">
        <v>28</v>
      </c>
      <c r="K91" t="s">
        <v>22</v>
      </c>
      <c r="L91" t="s">
        <v>24</v>
      </c>
      <c r="M91" t="s">
        <v>42</v>
      </c>
      <c r="N91" s="3">
        <v>6.5000000000000002E-2</v>
      </c>
      <c r="O91" s="65">
        <v>20</v>
      </c>
      <c r="P91" s="67">
        <v>78461.5</v>
      </c>
      <c r="Q91" s="67">
        <v>121646</v>
      </c>
      <c r="R91" s="66">
        <v>5015</v>
      </c>
      <c r="S91" s="67">
        <v>5099.9975000000004</v>
      </c>
      <c r="T91" s="67">
        <f t="shared" si="8"/>
        <v>-84.9975000000004</v>
      </c>
      <c r="U91" s="3">
        <f t="shared" si="6"/>
        <v>6.3916697998381372E-2</v>
      </c>
      <c r="V91" s="3">
        <f t="shared" si="7"/>
        <v>6.5000000000000002E-2</v>
      </c>
      <c r="W91" s="3">
        <f t="shared" si="9"/>
        <v>-1.0833020016186301E-3</v>
      </c>
    </row>
    <row r="92" spans="1:23" hidden="1" x14ac:dyDescent="0.2">
      <c r="A92">
        <v>1083</v>
      </c>
      <c r="B92" t="s">
        <v>12</v>
      </c>
      <c r="C92" s="122" t="s">
        <v>243</v>
      </c>
      <c r="D92" s="122" t="s">
        <v>242</v>
      </c>
      <c r="E92" s="1">
        <v>0.25</v>
      </c>
      <c r="F92" t="s">
        <v>28</v>
      </c>
      <c r="G92" t="s">
        <v>101</v>
      </c>
      <c r="H92">
        <v>3</v>
      </c>
      <c r="I92" t="s">
        <v>19</v>
      </c>
      <c r="J92" t="s">
        <v>28</v>
      </c>
      <c r="K92" t="s">
        <v>22</v>
      </c>
      <c r="L92" t="s">
        <v>24</v>
      </c>
      <c r="M92" t="s">
        <v>23</v>
      </c>
      <c r="N92" s="3">
        <v>6.5000000000000002E-2</v>
      </c>
      <c r="O92" s="65">
        <v>31</v>
      </c>
      <c r="P92" s="67">
        <v>114461.5</v>
      </c>
      <c r="Q92" s="67">
        <v>299246</v>
      </c>
      <c r="R92" s="66">
        <v>7750</v>
      </c>
      <c r="S92" s="67">
        <v>7439.9975000000004</v>
      </c>
      <c r="T92" s="67">
        <f t="shared" si="8"/>
        <v>310.0024999999996</v>
      </c>
      <c r="U92" s="3">
        <f t="shared" si="6"/>
        <v>6.7708356084797069E-2</v>
      </c>
      <c r="V92" s="3">
        <f t="shared" si="7"/>
        <v>6.5000000000000002E-2</v>
      </c>
      <c r="W92" s="3">
        <f t="shared" si="9"/>
        <v>2.7083560847970672E-3</v>
      </c>
    </row>
    <row r="93" spans="1:23" hidden="1" x14ac:dyDescent="0.2">
      <c r="A93">
        <v>1084</v>
      </c>
      <c r="B93" t="s">
        <v>12</v>
      </c>
      <c r="C93" s="122" t="s">
        <v>243</v>
      </c>
      <c r="D93" s="122" t="s">
        <v>239</v>
      </c>
      <c r="E93" s="1">
        <v>0.25</v>
      </c>
      <c r="F93" t="s">
        <v>28</v>
      </c>
      <c r="G93" t="s">
        <v>101</v>
      </c>
      <c r="H93">
        <v>3</v>
      </c>
      <c r="I93" t="s">
        <v>19</v>
      </c>
      <c r="J93" t="s">
        <v>28</v>
      </c>
      <c r="K93" t="s">
        <v>22</v>
      </c>
      <c r="L93" t="s">
        <v>24</v>
      </c>
      <c r="M93" t="s">
        <v>259</v>
      </c>
      <c r="N93" s="3">
        <v>0.06</v>
      </c>
      <c r="O93" s="65">
        <v>31</v>
      </c>
      <c r="P93" s="67">
        <v>127616.75</v>
      </c>
      <c r="Q93" s="67">
        <v>278944</v>
      </c>
      <c r="R93" s="66">
        <v>7848</v>
      </c>
      <c r="S93" s="67">
        <v>7657.0050000000001</v>
      </c>
      <c r="T93" s="67">
        <f t="shared" si="8"/>
        <v>190.99499999999989</v>
      </c>
      <c r="U93" s="3">
        <f t="shared" si="6"/>
        <v>6.1496629556856759E-2</v>
      </c>
      <c r="V93" s="3">
        <f t="shared" si="7"/>
        <v>0.06</v>
      </c>
      <c r="W93" s="3">
        <f t="shared" si="9"/>
        <v>1.4966295568567614E-3</v>
      </c>
    </row>
    <row r="94" spans="1:23" hidden="1" x14ac:dyDescent="0.2">
      <c r="A94">
        <v>1085</v>
      </c>
      <c r="B94" t="s">
        <v>12</v>
      </c>
      <c r="C94" s="122" t="s">
        <v>243</v>
      </c>
      <c r="D94" s="122" t="s">
        <v>245</v>
      </c>
      <c r="E94" s="1">
        <v>0.25</v>
      </c>
      <c r="F94" t="s">
        <v>28</v>
      </c>
      <c r="G94" t="s">
        <v>101</v>
      </c>
      <c r="H94">
        <v>3</v>
      </c>
      <c r="I94" t="s">
        <v>19</v>
      </c>
      <c r="J94" t="s">
        <v>28</v>
      </c>
      <c r="K94" t="s">
        <v>22</v>
      </c>
      <c r="L94" t="s">
        <v>24</v>
      </c>
      <c r="M94" t="s">
        <v>259</v>
      </c>
      <c r="N94" s="3">
        <v>6.5000000000000002E-2</v>
      </c>
      <c r="O94" s="65">
        <v>31</v>
      </c>
      <c r="P94" s="67">
        <v>116846.25</v>
      </c>
      <c r="Q94" s="67">
        <v>268612</v>
      </c>
      <c r="R94" s="66">
        <v>7823</v>
      </c>
      <c r="S94" s="67">
        <v>7595.0062500000004</v>
      </c>
      <c r="T94" s="67">
        <f t="shared" si="8"/>
        <v>227.99374999999964</v>
      </c>
      <c r="U94" s="3">
        <f t="shared" si="6"/>
        <v>6.6951228644479388E-2</v>
      </c>
      <c r="V94" s="3">
        <f t="shared" si="7"/>
        <v>6.5000000000000002E-2</v>
      </c>
      <c r="W94" s="3">
        <f t="shared" si="9"/>
        <v>1.9512286444793858E-3</v>
      </c>
    </row>
    <row r="95" spans="1:23" hidden="1" x14ac:dyDescent="0.2">
      <c r="A95">
        <v>1086</v>
      </c>
      <c r="B95" t="s">
        <v>12</v>
      </c>
      <c r="C95" s="122" t="s">
        <v>243</v>
      </c>
      <c r="D95" s="122" t="s">
        <v>238</v>
      </c>
      <c r="E95" s="1">
        <v>0.25</v>
      </c>
      <c r="F95" t="s">
        <v>28</v>
      </c>
      <c r="G95" t="s">
        <v>101</v>
      </c>
      <c r="H95">
        <v>3</v>
      </c>
      <c r="I95" t="s">
        <v>19</v>
      </c>
      <c r="J95" t="s">
        <v>28</v>
      </c>
      <c r="K95" t="s">
        <v>22</v>
      </c>
      <c r="L95" t="s">
        <v>24</v>
      </c>
      <c r="M95" t="s">
        <v>259</v>
      </c>
      <c r="N95" s="3">
        <v>0.06</v>
      </c>
      <c r="O95" s="65">
        <v>31</v>
      </c>
      <c r="P95" s="67">
        <v>122966.75</v>
      </c>
      <c r="Q95" s="67">
        <v>264445</v>
      </c>
      <c r="R95" s="66">
        <v>7550</v>
      </c>
      <c r="S95" s="67">
        <v>7378.0050000000001</v>
      </c>
      <c r="T95" s="67">
        <f t="shared" si="8"/>
        <v>171.99499999999989</v>
      </c>
      <c r="U95" s="3">
        <f t="shared" si="6"/>
        <v>6.1398711440287718E-2</v>
      </c>
      <c r="V95" s="3">
        <f t="shared" si="7"/>
        <v>0.06</v>
      </c>
      <c r="W95" s="3">
        <f t="shared" si="9"/>
        <v>1.3987114402877199E-3</v>
      </c>
    </row>
    <row r="96" spans="1:23" hidden="1" x14ac:dyDescent="0.2">
      <c r="A96">
        <v>1087</v>
      </c>
      <c r="B96" t="s">
        <v>12</v>
      </c>
      <c r="C96" s="122" t="s">
        <v>243</v>
      </c>
      <c r="D96" s="122" t="s">
        <v>247</v>
      </c>
      <c r="E96" s="1">
        <v>0.25</v>
      </c>
      <c r="F96" t="s">
        <v>28</v>
      </c>
      <c r="G96" t="s">
        <v>101</v>
      </c>
      <c r="H96">
        <v>3</v>
      </c>
      <c r="I96" t="s">
        <v>19</v>
      </c>
      <c r="J96" t="s">
        <v>28</v>
      </c>
      <c r="K96" t="s">
        <v>22</v>
      </c>
      <c r="L96" t="s">
        <v>24</v>
      </c>
      <c r="M96" t="s">
        <v>259</v>
      </c>
      <c r="N96" s="3">
        <v>6.5000000000000002E-2</v>
      </c>
      <c r="O96" s="65">
        <v>31</v>
      </c>
      <c r="P96" s="67">
        <v>113507.75</v>
      </c>
      <c r="Q96" s="67">
        <v>236474</v>
      </c>
      <c r="R96" s="66">
        <v>7526</v>
      </c>
      <c r="S96" s="67">
        <v>7378.0037499999999</v>
      </c>
      <c r="T96" s="67">
        <f t="shared" si="8"/>
        <v>147.99625000000015</v>
      </c>
      <c r="U96" s="3">
        <f t="shared" si="6"/>
        <v>6.6303842689155582E-2</v>
      </c>
      <c r="V96" s="3">
        <f t="shared" si="7"/>
        <v>6.5000000000000002E-2</v>
      </c>
      <c r="W96" s="3">
        <f t="shared" si="9"/>
        <v>1.3038426891555793E-3</v>
      </c>
    </row>
    <row r="97" spans="1:23" hidden="1" x14ac:dyDescent="0.2">
      <c r="A97">
        <v>1088</v>
      </c>
      <c r="B97" t="s">
        <v>16</v>
      </c>
      <c r="C97" s="122" t="s">
        <v>251</v>
      </c>
      <c r="D97" s="122" t="s">
        <v>242</v>
      </c>
      <c r="E97" s="1">
        <v>1</v>
      </c>
      <c r="F97" t="s">
        <v>28</v>
      </c>
      <c r="G97" t="s">
        <v>101</v>
      </c>
      <c r="H97">
        <v>3</v>
      </c>
      <c r="I97" t="s">
        <v>19</v>
      </c>
      <c r="J97" t="s">
        <v>257</v>
      </c>
      <c r="K97" t="s">
        <v>22</v>
      </c>
      <c r="L97" t="s">
        <v>24</v>
      </c>
      <c r="M97" t="s">
        <v>259</v>
      </c>
      <c r="N97" s="3">
        <v>2.8000000000000001E-2</v>
      </c>
      <c r="O97" s="65">
        <v>31</v>
      </c>
      <c r="P97" s="67">
        <v>249107</v>
      </c>
      <c r="Q97" s="67">
        <v>131803</v>
      </c>
      <c r="R97" s="66">
        <v>7126</v>
      </c>
      <c r="S97" s="67">
        <v>6974.9960000000001</v>
      </c>
      <c r="T97" s="67">
        <f t="shared" si="8"/>
        <v>151.00399999999991</v>
      </c>
      <c r="U97" s="3">
        <f t="shared" si="6"/>
        <v>2.8606181279530483E-2</v>
      </c>
      <c r="V97" s="3">
        <f t="shared" si="7"/>
        <v>2.8000000000000001E-2</v>
      </c>
      <c r="W97" s="3">
        <f t="shared" si="9"/>
        <v>6.0618127953048287E-4</v>
      </c>
    </row>
    <row r="98" spans="1:23" hidden="1" x14ac:dyDescent="0.2">
      <c r="A98">
        <v>1089</v>
      </c>
      <c r="B98" t="s">
        <v>16</v>
      </c>
      <c r="C98" s="122" t="s">
        <v>251</v>
      </c>
      <c r="D98" s="122" t="s">
        <v>238</v>
      </c>
      <c r="E98" s="1">
        <v>1</v>
      </c>
      <c r="F98" t="s">
        <v>28</v>
      </c>
      <c r="G98" t="s">
        <v>101</v>
      </c>
      <c r="H98">
        <v>3</v>
      </c>
      <c r="I98" t="s">
        <v>19</v>
      </c>
      <c r="J98" t="s">
        <v>257</v>
      </c>
      <c r="K98" t="s">
        <v>22</v>
      </c>
      <c r="L98" t="s">
        <v>24</v>
      </c>
      <c r="M98" t="s">
        <v>259</v>
      </c>
      <c r="N98" s="3">
        <v>2.8000000000000001E-2</v>
      </c>
      <c r="O98" s="65">
        <v>31</v>
      </c>
      <c r="P98" s="67">
        <v>243571</v>
      </c>
      <c r="Q98" s="67">
        <v>126860</v>
      </c>
      <c r="R98" s="66">
        <v>6956</v>
      </c>
      <c r="S98" s="67">
        <v>6819.9880000000003</v>
      </c>
      <c r="T98" s="67">
        <f t="shared" si="8"/>
        <v>136.01199999999972</v>
      </c>
      <c r="U98" s="3">
        <f t="shared" si="6"/>
        <v>2.8558408020659273E-2</v>
      </c>
      <c r="V98" s="3">
        <f t="shared" si="7"/>
        <v>2.8000000000000001E-2</v>
      </c>
      <c r="W98" s="3">
        <f t="shared" si="9"/>
        <v>5.5840802065927272E-4</v>
      </c>
    </row>
    <row r="99" spans="1:23" hidden="1" x14ac:dyDescent="0.2">
      <c r="A99">
        <v>1090</v>
      </c>
      <c r="B99" t="s">
        <v>16</v>
      </c>
      <c r="C99" s="122" t="s">
        <v>243</v>
      </c>
      <c r="D99" s="122" t="s">
        <v>242</v>
      </c>
      <c r="E99" s="1">
        <v>1</v>
      </c>
      <c r="F99" t="s">
        <v>28</v>
      </c>
      <c r="G99" t="s">
        <v>101</v>
      </c>
      <c r="H99">
        <v>3</v>
      </c>
      <c r="I99" t="s">
        <v>19</v>
      </c>
      <c r="J99" t="s">
        <v>257</v>
      </c>
      <c r="K99" t="s">
        <v>22</v>
      </c>
      <c r="L99" t="s">
        <v>24</v>
      </c>
      <c r="M99" t="s">
        <v>259</v>
      </c>
      <c r="N99" s="3">
        <v>2.8000000000000001E-2</v>
      </c>
      <c r="O99" s="65">
        <v>31</v>
      </c>
      <c r="P99" s="67">
        <v>280107</v>
      </c>
      <c r="Q99" s="67">
        <v>119704</v>
      </c>
      <c r="R99" s="66">
        <v>7817</v>
      </c>
      <c r="S99" s="67">
        <v>7842.9960000000001</v>
      </c>
      <c r="T99" s="67">
        <f t="shared" si="8"/>
        <v>-25.996000000000095</v>
      </c>
      <c r="U99" s="3">
        <f t="shared" si="6"/>
        <v>2.790719260853888E-2</v>
      </c>
      <c r="V99" s="3">
        <f t="shared" si="7"/>
        <v>2.8000000000000001E-2</v>
      </c>
      <c r="W99" s="3">
        <f t="shared" si="9"/>
        <v>-9.280739146112077E-5</v>
      </c>
    </row>
    <row r="100" spans="1:23" hidden="1" x14ac:dyDescent="0.2">
      <c r="A100">
        <v>1091</v>
      </c>
      <c r="B100" t="s">
        <v>16</v>
      </c>
      <c r="C100" s="122" t="s">
        <v>243</v>
      </c>
      <c r="D100" s="122" t="s">
        <v>238</v>
      </c>
      <c r="E100" s="1">
        <v>1</v>
      </c>
      <c r="F100" t="s">
        <v>28</v>
      </c>
      <c r="G100" t="s">
        <v>101</v>
      </c>
      <c r="H100">
        <v>3</v>
      </c>
      <c r="I100" t="s">
        <v>19</v>
      </c>
      <c r="J100" t="s">
        <v>257</v>
      </c>
      <c r="K100" t="s">
        <v>22</v>
      </c>
      <c r="L100" t="s">
        <v>24</v>
      </c>
      <c r="M100" t="s">
        <v>259</v>
      </c>
      <c r="N100" s="3">
        <v>2.8000000000000001E-2</v>
      </c>
      <c r="O100" s="65">
        <v>31</v>
      </c>
      <c r="P100" s="67">
        <v>255750</v>
      </c>
      <c r="Q100" s="67">
        <v>115203</v>
      </c>
      <c r="R100" s="66">
        <v>7185</v>
      </c>
      <c r="S100" s="67">
        <v>7161</v>
      </c>
      <c r="T100" s="67">
        <f t="shared" si="8"/>
        <v>24</v>
      </c>
      <c r="U100" s="3">
        <f t="shared" si="6"/>
        <v>2.809384164222874E-2</v>
      </c>
      <c r="V100" s="3">
        <f t="shared" si="7"/>
        <v>2.8000000000000001E-2</v>
      </c>
      <c r="W100" s="3">
        <f t="shared" si="9"/>
        <v>9.3841642228739697E-5</v>
      </c>
    </row>
    <row r="101" spans="1:23" hidden="1" x14ac:dyDescent="0.2">
      <c r="A101">
        <v>1092</v>
      </c>
      <c r="B101" t="s">
        <v>16</v>
      </c>
      <c r="C101" s="122" t="s">
        <v>243</v>
      </c>
      <c r="D101" s="122" t="s">
        <v>251</v>
      </c>
      <c r="E101" s="1">
        <v>1</v>
      </c>
      <c r="F101" t="s">
        <v>28</v>
      </c>
      <c r="G101" t="s">
        <v>101</v>
      </c>
      <c r="H101">
        <v>3</v>
      </c>
      <c r="I101" t="s">
        <v>19</v>
      </c>
      <c r="J101" t="s">
        <v>257</v>
      </c>
      <c r="K101" t="s">
        <v>22</v>
      </c>
      <c r="L101" t="s">
        <v>24</v>
      </c>
      <c r="M101" t="s">
        <v>259</v>
      </c>
      <c r="N101" s="3">
        <v>2.8000000000000001E-2</v>
      </c>
      <c r="O101" s="65">
        <v>31</v>
      </c>
      <c r="P101" s="67">
        <v>272357</v>
      </c>
      <c r="Q101" s="67">
        <v>171294</v>
      </c>
      <c r="R101" s="66">
        <v>7918</v>
      </c>
      <c r="S101" s="67">
        <v>7625.9960000000001</v>
      </c>
      <c r="T101" s="67">
        <f t="shared" si="8"/>
        <v>292.00399999999991</v>
      </c>
      <c r="U101" s="3">
        <f t="shared" si="6"/>
        <v>2.9072136937916045E-2</v>
      </c>
      <c r="V101" s="3">
        <f t="shared" si="7"/>
        <v>2.8000000000000001E-2</v>
      </c>
      <c r="W101" s="3">
        <f t="shared" si="9"/>
        <v>1.0721369379160448E-3</v>
      </c>
    </row>
    <row r="102" spans="1:23" hidden="1" x14ac:dyDescent="0.2">
      <c r="A102">
        <v>1093</v>
      </c>
      <c r="B102" t="s">
        <v>16</v>
      </c>
      <c r="C102" s="122" t="s">
        <v>243</v>
      </c>
      <c r="D102" s="122" t="s">
        <v>258</v>
      </c>
      <c r="E102" s="1">
        <v>1</v>
      </c>
      <c r="F102" t="s">
        <v>28</v>
      </c>
      <c r="G102" t="s">
        <v>101</v>
      </c>
      <c r="H102">
        <v>3</v>
      </c>
      <c r="I102" t="s">
        <v>19</v>
      </c>
      <c r="J102" t="s">
        <v>257</v>
      </c>
      <c r="K102" t="s">
        <v>22</v>
      </c>
      <c r="L102" t="s">
        <v>24</v>
      </c>
      <c r="M102" t="s">
        <v>259</v>
      </c>
      <c r="N102" s="3">
        <v>2.8000000000000001E-2</v>
      </c>
      <c r="O102" s="65">
        <v>31</v>
      </c>
      <c r="P102" s="67">
        <v>252429</v>
      </c>
      <c r="Q102" s="67">
        <v>106510</v>
      </c>
      <c r="R102" s="66">
        <v>7033</v>
      </c>
      <c r="S102" s="67">
        <v>7068.0119999999997</v>
      </c>
      <c r="T102" s="67">
        <f t="shared" si="8"/>
        <v>-35.011999999999716</v>
      </c>
      <c r="U102" s="3">
        <f t="shared" si="6"/>
        <v>2.7861299612960477E-2</v>
      </c>
      <c r="V102" s="3">
        <f t="shared" si="7"/>
        <v>2.8000000000000001E-2</v>
      </c>
      <c r="W102" s="3">
        <f t="shared" si="9"/>
        <v>-1.3870038703952398E-4</v>
      </c>
    </row>
    <row r="103" spans="1:23" hidden="1" x14ac:dyDescent="0.2">
      <c r="A103">
        <v>1094</v>
      </c>
      <c r="B103" t="s">
        <v>16</v>
      </c>
      <c r="C103" s="122" t="s">
        <v>251</v>
      </c>
      <c r="D103" s="122" t="s">
        <v>245</v>
      </c>
      <c r="E103" s="1">
        <v>1</v>
      </c>
      <c r="F103" t="s">
        <v>28</v>
      </c>
      <c r="G103" t="s">
        <v>101</v>
      </c>
      <c r="H103">
        <v>3</v>
      </c>
      <c r="I103" t="s">
        <v>19</v>
      </c>
      <c r="J103" t="s">
        <v>257</v>
      </c>
      <c r="K103" t="s">
        <v>22</v>
      </c>
      <c r="L103" t="s">
        <v>24</v>
      </c>
      <c r="M103" t="s">
        <v>260</v>
      </c>
      <c r="N103" s="3">
        <v>2.8500000000000001E-2</v>
      </c>
      <c r="O103" s="65">
        <v>31</v>
      </c>
      <c r="P103" s="67">
        <v>240386</v>
      </c>
      <c r="Q103" s="67">
        <v>97718</v>
      </c>
      <c r="R103" s="66">
        <v>6782</v>
      </c>
      <c r="S103" s="67">
        <v>6851.0010000000002</v>
      </c>
      <c r="T103" s="67">
        <f t="shared" si="8"/>
        <v>-69.001000000000204</v>
      </c>
      <c r="U103" s="3">
        <f t="shared" si="6"/>
        <v>2.8212957493364839E-2</v>
      </c>
      <c r="V103" s="3">
        <f t="shared" si="7"/>
        <v>2.8500000000000001E-2</v>
      </c>
      <c r="W103" s="3">
        <f t="shared" si="9"/>
        <v>-2.8704250663516215E-4</v>
      </c>
    </row>
    <row r="104" spans="1:23" hidden="1" x14ac:dyDescent="0.2">
      <c r="A104">
        <v>1095</v>
      </c>
      <c r="B104" t="s">
        <v>16</v>
      </c>
      <c r="C104" s="122" t="s">
        <v>251</v>
      </c>
      <c r="D104" s="122" t="s">
        <v>249</v>
      </c>
      <c r="E104" s="1">
        <v>1</v>
      </c>
      <c r="F104" t="s">
        <v>28</v>
      </c>
      <c r="G104" t="s">
        <v>101</v>
      </c>
      <c r="H104">
        <v>3</v>
      </c>
      <c r="I104" t="s">
        <v>19</v>
      </c>
      <c r="J104" t="s">
        <v>257</v>
      </c>
      <c r="K104" t="s">
        <v>22</v>
      </c>
      <c r="L104" t="s">
        <v>24</v>
      </c>
      <c r="M104" t="s">
        <v>260</v>
      </c>
      <c r="N104" s="3">
        <v>2.8500000000000001E-2</v>
      </c>
      <c r="O104" s="65">
        <v>31</v>
      </c>
      <c r="P104" s="67">
        <v>238211</v>
      </c>
      <c r="Q104" s="67">
        <v>120309</v>
      </c>
      <c r="R104" s="66">
        <v>6902</v>
      </c>
      <c r="S104" s="67">
        <v>6789.0135</v>
      </c>
      <c r="T104" s="67">
        <f t="shared" si="8"/>
        <v>112.98649999999998</v>
      </c>
      <c r="U104" s="3">
        <f t="shared" si="6"/>
        <v>2.8974312689170525E-2</v>
      </c>
      <c r="V104" s="3">
        <f t="shared" si="7"/>
        <v>2.8500000000000001E-2</v>
      </c>
      <c r="W104" s="3">
        <f t="shared" si="9"/>
        <v>4.7431268917052377E-4</v>
      </c>
    </row>
    <row r="105" spans="1:23" hidden="1" x14ac:dyDescent="0.2">
      <c r="A105">
        <v>1096</v>
      </c>
      <c r="B105" t="s">
        <v>16</v>
      </c>
      <c r="C105" s="122" t="s">
        <v>243</v>
      </c>
      <c r="D105" s="122" t="s">
        <v>245</v>
      </c>
      <c r="E105" s="1">
        <v>1</v>
      </c>
      <c r="F105" t="s">
        <v>28</v>
      </c>
      <c r="G105" t="s">
        <v>101</v>
      </c>
      <c r="H105">
        <v>3</v>
      </c>
      <c r="I105" t="s">
        <v>19</v>
      </c>
      <c r="J105" t="s">
        <v>257</v>
      </c>
      <c r="K105" t="s">
        <v>22</v>
      </c>
      <c r="L105" t="s">
        <v>24</v>
      </c>
      <c r="M105" t="s">
        <v>260</v>
      </c>
      <c r="N105" s="3">
        <v>2.8500000000000001E-2</v>
      </c>
      <c r="O105" s="65">
        <v>31</v>
      </c>
      <c r="P105" s="67">
        <v>243649</v>
      </c>
      <c r="Q105" s="67">
        <v>147666</v>
      </c>
      <c r="R105" s="66">
        <v>7187</v>
      </c>
      <c r="S105" s="67">
        <v>6943.9965000000002</v>
      </c>
      <c r="T105" s="67">
        <f t="shared" si="8"/>
        <v>243.0034999999998</v>
      </c>
      <c r="U105" s="3">
        <f t="shared" ref="U105:U136" si="10">R105/P105</f>
        <v>2.9497350697109365E-2</v>
      </c>
      <c r="V105" s="3">
        <f t="shared" ref="V105:V136" si="11">S105/P105</f>
        <v>2.8500000000000001E-2</v>
      </c>
      <c r="W105" s="3">
        <f t="shared" si="9"/>
        <v>9.973506971093643E-4</v>
      </c>
    </row>
    <row r="106" spans="1:23" hidden="1" x14ac:dyDescent="0.2">
      <c r="A106">
        <v>1097</v>
      </c>
      <c r="B106" t="s">
        <v>16</v>
      </c>
      <c r="C106" s="122" t="s">
        <v>243</v>
      </c>
      <c r="D106" s="122" t="s">
        <v>249</v>
      </c>
      <c r="E106" s="1">
        <v>1</v>
      </c>
      <c r="F106" t="s">
        <v>28</v>
      </c>
      <c r="G106" t="s">
        <v>101</v>
      </c>
      <c r="H106">
        <v>3</v>
      </c>
      <c r="I106" t="s">
        <v>19</v>
      </c>
      <c r="J106" t="s">
        <v>257</v>
      </c>
      <c r="K106" t="s">
        <v>22</v>
      </c>
      <c r="L106" t="s">
        <v>24</v>
      </c>
      <c r="M106" t="s">
        <v>260</v>
      </c>
      <c r="N106" s="3">
        <v>2.8500000000000001E-2</v>
      </c>
      <c r="O106" s="65">
        <v>31</v>
      </c>
      <c r="P106" s="67">
        <v>269754</v>
      </c>
      <c r="Q106" s="67">
        <v>169657</v>
      </c>
      <c r="R106" s="66">
        <v>7983</v>
      </c>
      <c r="S106" s="67">
        <v>7687.9890000000005</v>
      </c>
      <c r="T106" s="67">
        <f t="shared" si="8"/>
        <v>295.01099999999951</v>
      </c>
      <c r="U106" s="3">
        <f t="shared" si="10"/>
        <v>2.9593629751551415E-2</v>
      </c>
      <c r="V106" s="3">
        <f t="shared" si="11"/>
        <v>2.8500000000000001E-2</v>
      </c>
      <c r="W106" s="3">
        <f t="shared" si="9"/>
        <v>1.0936297515514136E-3</v>
      </c>
    </row>
    <row r="107" spans="1:23" hidden="1" x14ac:dyDescent="0.2">
      <c r="A107">
        <v>1098</v>
      </c>
      <c r="B107" t="s">
        <v>16</v>
      </c>
      <c r="C107" s="122" t="s">
        <v>243</v>
      </c>
      <c r="D107" s="122" t="s">
        <v>241</v>
      </c>
      <c r="E107" s="1">
        <v>1</v>
      </c>
      <c r="F107" t="s">
        <v>28</v>
      </c>
      <c r="G107" t="s">
        <v>101</v>
      </c>
      <c r="H107">
        <v>3</v>
      </c>
      <c r="I107" t="s">
        <v>19</v>
      </c>
      <c r="J107" t="s">
        <v>257</v>
      </c>
      <c r="K107" t="s">
        <v>22</v>
      </c>
      <c r="L107" t="s">
        <v>24</v>
      </c>
      <c r="M107" t="s">
        <v>260</v>
      </c>
      <c r="N107" s="3">
        <v>2.8500000000000001E-2</v>
      </c>
      <c r="O107" s="65">
        <v>31</v>
      </c>
      <c r="P107" s="67">
        <v>244737</v>
      </c>
      <c r="Q107" s="67">
        <v>105947</v>
      </c>
      <c r="R107" s="66">
        <v>6963</v>
      </c>
      <c r="S107" s="67">
        <v>6975.0045</v>
      </c>
      <c r="T107" s="67">
        <f t="shared" si="8"/>
        <v>-12.004500000000007</v>
      </c>
      <c r="U107" s="3">
        <f t="shared" si="10"/>
        <v>2.8450949386484268E-2</v>
      </c>
      <c r="V107" s="3">
        <f t="shared" si="11"/>
        <v>2.8500000000000001E-2</v>
      </c>
      <c r="W107" s="3">
        <f t="shared" si="9"/>
        <v>-4.9050613515733144E-5</v>
      </c>
    </row>
    <row r="108" spans="1:23" hidden="1" x14ac:dyDescent="0.2">
      <c r="A108">
        <v>1099</v>
      </c>
      <c r="B108" t="s">
        <v>16</v>
      </c>
      <c r="C108" s="122" t="s">
        <v>243</v>
      </c>
      <c r="D108" s="122" t="s">
        <v>261</v>
      </c>
      <c r="E108" s="1">
        <v>1</v>
      </c>
      <c r="F108" t="s">
        <v>28</v>
      </c>
      <c r="G108" t="s">
        <v>101</v>
      </c>
      <c r="H108">
        <v>3</v>
      </c>
      <c r="I108" t="s">
        <v>19</v>
      </c>
      <c r="J108" t="s">
        <v>257</v>
      </c>
      <c r="K108" t="s">
        <v>22</v>
      </c>
      <c r="L108" t="s">
        <v>24</v>
      </c>
      <c r="M108" t="s">
        <v>260</v>
      </c>
      <c r="N108" s="3">
        <v>2.8500000000000001E-2</v>
      </c>
      <c r="O108" s="65">
        <v>31</v>
      </c>
      <c r="P108" s="67">
        <v>278456</v>
      </c>
      <c r="Q108" s="67">
        <v>140634</v>
      </c>
      <c r="R108" s="66">
        <v>8068</v>
      </c>
      <c r="S108" s="67">
        <v>7935.9960000000001</v>
      </c>
      <c r="T108" s="67">
        <f t="shared" si="8"/>
        <v>132.00399999999991</v>
      </c>
      <c r="U108" s="3">
        <f t="shared" si="10"/>
        <v>2.8974056942569024E-2</v>
      </c>
      <c r="V108" s="3">
        <f t="shared" si="11"/>
        <v>2.8500000000000001E-2</v>
      </c>
      <c r="W108" s="3">
        <f t="shared" si="9"/>
        <v>4.7405694256902331E-4</v>
      </c>
    </row>
    <row r="109" spans="1:23" x14ac:dyDescent="0.2">
      <c r="A109">
        <v>1100</v>
      </c>
      <c r="B109" t="s">
        <v>16</v>
      </c>
      <c r="C109" s="122" t="s">
        <v>251</v>
      </c>
      <c r="D109" s="122" t="s">
        <v>239</v>
      </c>
      <c r="E109" s="1">
        <v>1</v>
      </c>
      <c r="F109" t="s">
        <v>28</v>
      </c>
      <c r="G109" t="s">
        <v>101</v>
      </c>
      <c r="H109">
        <v>3</v>
      </c>
      <c r="I109" t="s">
        <v>19</v>
      </c>
      <c r="J109" t="s">
        <v>257</v>
      </c>
      <c r="K109" t="s">
        <v>22</v>
      </c>
      <c r="L109" t="s">
        <v>24</v>
      </c>
      <c r="M109" t="s">
        <v>262</v>
      </c>
      <c r="N109" s="3">
        <v>2.9000000000000001E-2</v>
      </c>
      <c r="O109" s="65">
        <v>31</v>
      </c>
      <c r="P109" s="67">
        <v>716207</v>
      </c>
      <c r="Q109" s="67">
        <v>426314</v>
      </c>
      <c r="R109" s="66">
        <v>5366</v>
      </c>
      <c r="S109" s="67">
        <v>20770.003000000001</v>
      </c>
      <c r="T109" s="67">
        <f t="shared" si="8"/>
        <v>-15404.003000000001</v>
      </c>
      <c r="U109" s="3">
        <f t="shared" si="10"/>
        <v>7.4922473530697128E-3</v>
      </c>
      <c r="V109" s="3">
        <f t="shared" si="11"/>
        <v>2.9000000000000001E-2</v>
      </c>
      <c r="W109" s="3">
        <f t="shared" si="9"/>
        <v>-2.1507752646930289E-2</v>
      </c>
    </row>
    <row r="110" spans="1:23" hidden="1" x14ac:dyDescent="0.2">
      <c r="A110">
        <v>1101</v>
      </c>
      <c r="B110" t="s">
        <v>16</v>
      </c>
      <c r="C110" s="122" t="s">
        <v>251</v>
      </c>
      <c r="D110" s="122" t="s">
        <v>247</v>
      </c>
      <c r="E110" s="1">
        <v>1</v>
      </c>
      <c r="F110" t="s">
        <v>28</v>
      </c>
      <c r="G110" t="s">
        <v>101</v>
      </c>
      <c r="H110">
        <v>3</v>
      </c>
      <c r="I110" t="s">
        <v>19</v>
      </c>
      <c r="J110" t="s">
        <v>257</v>
      </c>
      <c r="K110" t="s">
        <v>22</v>
      </c>
      <c r="L110" t="s">
        <v>24</v>
      </c>
      <c r="M110" t="s">
        <v>262</v>
      </c>
      <c r="N110" s="3">
        <v>2.9000000000000001E-2</v>
      </c>
      <c r="O110" s="65">
        <v>31</v>
      </c>
      <c r="P110" s="67">
        <v>189207</v>
      </c>
      <c r="Q110" s="67">
        <v>88830</v>
      </c>
      <c r="R110" s="66">
        <v>5533</v>
      </c>
      <c r="S110" s="67">
        <v>5487.0030000000006</v>
      </c>
      <c r="T110" s="67">
        <f t="shared" si="8"/>
        <v>45.996999999999389</v>
      </c>
      <c r="U110" s="3">
        <f t="shared" si="10"/>
        <v>2.9243104113484172E-2</v>
      </c>
      <c r="V110" s="3">
        <f t="shared" si="11"/>
        <v>2.9000000000000005E-2</v>
      </c>
      <c r="W110" s="3">
        <f t="shared" si="9"/>
        <v>2.4310411348416744E-4</v>
      </c>
    </row>
    <row r="111" spans="1:23" hidden="1" x14ac:dyDescent="0.2">
      <c r="A111">
        <v>1102</v>
      </c>
      <c r="B111" t="s">
        <v>16</v>
      </c>
      <c r="C111" s="122" t="s">
        <v>243</v>
      </c>
      <c r="D111" s="122" t="s">
        <v>239</v>
      </c>
      <c r="E111" s="1">
        <v>1</v>
      </c>
      <c r="F111" t="s">
        <v>28</v>
      </c>
      <c r="G111" t="s">
        <v>101</v>
      </c>
      <c r="H111">
        <v>3</v>
      </c>
      <c r="I111" t="s">
        <v>19</v>
      </c>
      <c r="J111" t="s">
        <v>257</v>
      </c>
      <c r="K111" t="s">
        <v>22</v>
      </c>
      <c r="L111" t="s">
        <v>24</v>
      </c>
      <c r="M111" t="s">
        <v>262</v>
      </c>
      <c r="N111" s="3">
        <v>2.9000000000000001E-2</v>
      </c>
      <c r="O111" s="65">
        <v>31</v>
      </c>
      <c r="P111" s="67">
        <v>210586</v>
      </c>
      <c r="Q111" s="67">
        <v>92362</v>
      </c>
      <c r="R111" s="66">
        <v>6107</v>
      </c>
      <c r="S111" s="67">
        <v>6106.9940000000006</v>
      </c>
      <c r="T111" s="67">
        <f t="shared" si="8"/>
        <v>5.9999999994033715E-3</v>
      </c>
      <c r="U111" s="3">
        <f t="shared" si="10"/>
        <v>2.9000028491922542E-2</v>
      </c>
      <c r="V111" s="3">
        <f t="shared" si="11"/>
        <v>2.9000000000000001E-2</v>
      </c>
      <c r="W111" s="3">
        <f t="shared" si="9"/>
        <v>2.8491922540035963E-8</v>
      </c>
    </row>
    <row r="112" spans="1:23" hidden="1" x14ac:dyDescent="0.2">
      <c r="A112">
        <v>1103</v>
      </c>
      <c r="B112" t="s">
        <v>16</v>
      </c>
      <c r="C112" s="122" t="s">
        <v>243</v>
      </c>
      <c r="D112" s="122" t="s">
        <v>247</v>
      </c>
      <c r="E112" s="1">
        <v>1</v>
      </c>
      <c r="F112" t="s">
        <v>28</v>
      </c>
      <c r="G112" t="s">
        <v>101</v>
      </c>
      <c r="H112">
        <v>3</v>
      </c>
      <c r="I112" t="s">
        <v>19</v>
      </c>
      <c r="J112" t="s">
        <v>257</v>
      </c>
      <c r="K112" t="s">
        <v>22</v>
      </c>
      <c r="L112" t="s">
        <v>24</v>
      </c>
      <c r="M112" t="s">
        <v>262</v>
      </c>
      <c r="N112" s="3">
        <v>2.9000000000000001E-2</v>
      </c>
      <c r="O112" s="65">
        <v>31</v>
      </c>
      <c r="P112" s="67">
        <v>217000</v>
      </c>
      <c r="Q112" s="67">
        <v>90417</v>
      </c>
      <c r="R112" s="66">
        <v>6251</v>
      </c>
      <c r="S112" s="67">
        <v>6293</v>
      </c>
      <c r="T112" s="67">
        <f t="shared" si="8"/>
        <v>-42</v>
      </c>
      <c r="U112" s="3">
        <f t="shared" si="10"/>
        <v>2.8806451612903225E-2</v>
      </c>
      <c r="V112" s="3">
        <f t="shared" si="11"/>
        <v>2.9000000000000001E-2</v>
      </c>
      <c r="W112" s="3">
        <f t="shared" si="9"/>
        <v>-1.9354838709677649E-4</v>
      </c>
    </row>
    <row r="113" spans="1:23" hidden="1" x14ac:dyDescent="0.2">
      <c r="A113">
        <v>1104</v>
      </c>
      <c r="B113" t="s">
        <v>16</v>
      </c>
      <c r="C113" s="122" t="s">
        <v>243</v>
      </c>
      <c r="D113" s="122" t="s">
        <v>243</v>
      </c>
      <c r="E113" s="1">
        <v>1</v>
      </c>
      <c r="F113" t="s">
        <v>28</v>
      </c>
      <c r="G113" t="s">
        <v>101</v>
      </c>
      <c r="H113">
        <v>3</v>
      </c>
      <c r="I113" t="s">
        <v>19</v>
      </c>
      <c r="J113" t="s">
        <v>257</v>
      </c>
      <c r="K113" t="s">
        <v>22</v>
      </c>
      <c r="L113" t="s">
        <v>24</v>
      </c>
      <c r="M113" t="s">
        <v>262</v>
      </c>
      <c r="N113" s="3">
        <v>2.9000000000000001E-2</v>
      </c>
      <c r="O113" s="65">
        <v>31</v>
      </c>
      <c r="P113" s="67">
        <v>210586</v>
      </c>
      <c r="Q113" s="67">
        <v>116992</v>
      </c>
      <c r="R113" s="66">
        <v>6270</v>
      </c>
      <c r="S113" s="67">
        <v>6106.9940000000006</v>
      </c>
      <c r="T113" s="67">
        <f t="shared" si="8"/>
        <v>163.0059999999994</v>
      </c>
      <c r="U113" s="3">
        <f t="shared" si="10"/>
        <v>2.9774059054258117E-2</v>
      </c>
      <c r="V113" s="3">
        <f t="shared" si="11"/>
        <v>2.9000000000000001E-2</v>
      </c>
      <c r="W113" s="3">
        <f t="shared" si="9"/>
        <v>7.7405905425811591E-4</v>
      </c>
    </row>
    <row r="114" spans="1:23" hidden="1" x14ac:dyDescent="0.2">
      <c r="A114">
        <v>1105</v>
      </c>
      <c r="B114" t="s">
        <v>16</v>
      </c>
      <c r="C114" s="122" t="s">
        <v>243</v>
      </c>
      <c r="D114" s="122" t="s">
        <v>263</v>
      </c>
      <c r="E114" s="1">
        <v>1</v>
      </c>
      <c r="F114" t="s">
        <v>28</v>
      </c>
      <c r="G114" t="s">
        <v>101</v>
      </c>
      <c r="H114">
        <v>3</v>
      </c>
      <c r="I114" t="s">
        <v>19</v>
      </c>
      <c r="J114" t="s">
        <v>257</v>
      </c>
      <c r="K114" t="s">
        <v>22</v>
      </c>
      <c r="L114" t="s">
        <v>24</v>
      </c>
      <c r="M114" t="s">
        <v>262</v>
      </c>
      <c r="N114" s="3">
        <v>2.9000000000000001E-2</v>
      </c>
      <c r="O114" s="65">
        <v>31</v>
      </c>
      <c r="P114" s="67">
        <v>214862</v>
      </c>
      <c r="Q114" s="67">
        <v>98111</v>
      </c>
      <c r="R114" s="66">
        <v>6262</v>
      </c>
      <c r="S114" s="67">
        <v>6230.9980000000005</v>
      </c>
      <c r="T114" s="67">
        <f t="shared" si="8"/>
        <v>31.001999999999498</v>
      </c>
      <c r="U114" s="3">
        <f t="shared" si="10"/>
        <v>2.9144287961575338E-2</v>
      </c>
      <c r="V114" s="3">
        <f t="shared" si="11"/>
        <v>2.9000000000000001E-2</v>
      </c>
      <c r="W114" s="3">
        <f t="shared" si="9"/>
        <v>1.442879615753366E-4</v>
      </c>
    </row>
    <row r="115" spans="1:23" hidden="1" x14ac:dyDescent="0.2">
      <c r="A115">
        <v>1106</v>
      </c>
      <c r="B115" t="s">
        <v>12</v>
      </c>
      <c r="C115" s="122" t="s">
        <v>251</v>
      </c>
      <c r="D115" s="122" t="s">
        <v>239</v>
      </c>
      <c r="E115" s="1">
        <v>0.25</v>
      </c>
      <c r="F115" t="s">
        <v>28</v>
      </c>
      <c r="G115" t="s">
        <v>101</v>
      </c>
      <c r="H115">
        <v>3</v>
      </c>
      <c r="I115" t="s">
        <v>19</v>
      </c>
      <c r="J115" t="s">
        <v>28</v>
      </c>
      <c r="K115" t="s">
        <v>22</v>
      </c>
      <c r="L115" t="s">
        <v>24</v>
      </c>
      <c r="M115" t="s">
        <v>43</v>
      </c>
      <c r="N115" s="3">
        <v>6.5000000000000002E-2</v>
      </c>
      <c r="O115" s="65">
        <v>20</v>
      </c>
      <c r="P115" s="67">
        <v>68000</v>
      </c>
      <c r="Q115" s="67">
        <v>137374</v>
      </c>
      <c r="R115" s="66">
        <v>4494</v>
      </c>
      <c r="S115" s="67">
        <v>4420</v>
      </c>
      <c r="T115" s="67">
        <f t="shared" si="8"/>
        <v>74</v>
      </c>
      <c r="U115" s="3">
        <f t="shared" si="10"/>
        <v>6.6088235294117642E-2</v>
      </c>
      <c r="V115" s="3">
        <f t="shared" si="11"/>
        <v>6.5000000000000002E-2</v>
      </c>
      <c r="W115" s="3">
        <f t="shared" si="9"/>
        <v>1.0882352941176399E-3</v>
      </c>
    </row>
    <row r="116" spans="1:23" hidden="1" x14ac:dyDescent="0.2">
      <c r="A116">
        <v>1107</v>
      </c>
      <c r="B116" t="s">
        <v>12</v>
      </c>
      <c r="C116" s="122" t="s">
        <v>251</v>
      </c>
      <c r="D116" s="122" t="s">
        <v>247</v>
      </c>
      <c r="E116" s="1">
        <v>0.25</v>
      </c>
      <c r="F116" t="s">
        <v>28</v>
      </c>
      <c r="G116" t="s">
        <v>101</v>
      </c>
      <c r="H116">
        <v>3</v>
      </c>
      <c r="I116" t="s">
        <v>19</v>
      </c>
      <c r="J116" t="s">
        <v>28</v>
      </c>
      <c r="K116" t="s">
        <v>22</v>
      </c>
      <c r="L116" t="s">
        <v>24</v>
      </c>
      <c r="M116" t="s">
        <v>43</v>
      </c>
      <c r="N116" s="3">
        <v>0.06</v>
      </c>
      <c r="O116" s="65">
        <v>20</v>
      </c>
      <c r="P116" s="67">
        <v>73666.75</v>
      </c>
      <c r="Q116" s="67">
        <v>134551</v>
      </c>
      <c r="R116" s="66">
        <v>4442</v>
      </c>
      <c r="S116" s="67">
        <v>4420.0050000000001</v>
      </c>
      <c r="T116" s="67">
        <f t="shared" si="8"/>
        <v>21.994999999999891</v>
      </c>
      <c r="U116" s="3">
        <f t="shared" si="10"/>
        <v>6.0298574322879724E-2</v>
      </c>
      <c r="V116" s="3">
        <f t="shared" si="11"/>
        <v>6.0000000000000005E-2</v>
      </c>
      <c r="W116" s="3">
        <f t="shared" si="9"/>
        <v>2.9857432287971886E-4</v>
      </c>
    </row>
    <row r="117" spans="1:23" hidden="1" x14ac:dyDescent="0.2">
      <c r="A117">
        <v>1108</v>
      </c>
      <c r="B117" t="s">
        <v>12</v>
      </c>
      <c r="C117" s="122" t="s">
        <v>245</v>
      </c>
      <c r="D117" s="122" t="s">
        <v>242</v>
      </c>
      <c r="E117" s="1">
        <v>0.01</v>
      </c>
      <c r="F117" t="s">
        <v>28</v>
      </c>
      <c r="G117" t="s">
        <v>101</v>
      </c>
      <c r="H117">
        <v>200</v>
      </c>
      <c r="I117" t="s">
        <v>18</v>
      </c>
      <c r="J117" t="s">
        <v>28</v>
      </c>
      <c r="K117" t="s">
        <v>22</v>
      </c>
      <c r="L117" t="s">
        <v>34</v>
      </c>
      <c r="M117" t="s">
        <v>35</v>
      </c>
      <c r="N117" s="3">
        <v>7.0000000000000007E-2</v>
      </c>
      <c r="O117" s="65">
        <v>31</v>
      </c>
      <c r="P117" s="67">
        <v>106285.71</v>
      </c>
      <c r="Q117" s="67">
        <v>94898</v>
      </c>
      <c r="R117" s="66">
        <v>7688</v>
      </c>
      <c r="S117" s="67">
        <v>7439.9997000000012</v>
      </c>
      <c r="T117" s="67">
        <f t="shared" si="8"/>
        <v>248.00029999999879</v>
      </c>
      <c r="U117" s="3">
        <f t="shared" si="10"/>
        <v>7.2333336250000116E-2</v>
      </c>
      <c r="V117" s="3">
        <f t="shared" si="11"/>
        <v>7.0000000000000007E-2</v>
      </c>
      <c r="W117" s="3">
        <f t="shared" si="9"/>
        <v>2.3333362500001092E-3</v>
      </c>
    </row>
    <row r="118" spans="1:23" hidden="1" x14ac:dyDescent="0.2">
      <c r="A118">
        <v>1109</v>
      </c>
      <c r="B118" t="s">
        <v>12</v>
      </c>
      <c r="C118" s="122" t="s">
        <v>245</v>
      </c>
      <c r="D118" s="122" t="s">
        <v>239</v>
      </c>
      <c r="E118" s="1">
        <v>0.01</v>
      </c>
      <c r="F118" t="s">
        <v>28</v>
      </c>
      <c r="G118" t="s">
        <v>101</v>
      </c>
      <c r="H118">
        <v>200</v>
      </c>
      <c r="I118" t="s">
        <v>18</v>
      </c>
      <c r="J118" t="s">
        <v>28</v>
      </c>
      <c r="K118" t="s">
        <v>22</v>
      </c>
      <c r="L118" t="s">
        <v>34</v>
      </c>
      <c r="M118" t="s">
        <v>35</v>
      </c>
      <c r="N118" s="3">
        <v>7.0000000000000007E-2</v>
      </c>
      <c r="O118" s="65">
        <v>31</v>
      </c>
      <c r="P118" s="67">
        <v>94328.57</v>
      </c>
      <c r="Q118" s="67">
        <v>79939</v>
      </c>
      <c r="R118" s="66">
        <v>6790</v>
      </c>
      <c r="S118" s="67">
        <v>6602.9999000000007</v>
      </c>
      <c r="T118" s="67">
        <f t="shared" si="8"/>
        <v>187.00009999999929</v>
      </c>
      <c r="U118" s="3">
        <f t="shared" si="10"/>
        <v>7.1982433317922659E-2</v>
      </c>
      <c r="V118" s="3">
        <f t="shared" si="11"/>
        <v>7.0000000000000007E-2</v>
      </c>
      <c r="W118" s="3">
        <f t="shared" si="9"/>
        <v>1.9824333179226522E-3</v>
      </c>
    </row>
    <row r="119" spans="1:23" hidden="1" x14ac:dyDescent="0.2">
      <c r="A119">
        <v>1110</v>
      </c>
      <c r="B119" t="s">
        <v>16</v>
      </c>
      <c r="C119" s="122" t="s">
        <v>247</v>
      </c>
      <c r="D119" s="122" t="s">
        <v>239</v>
      </c>
      <c r="E119" s="1">
        <v>0.01</v>
      </c>
      <c r="F119" t="s">
        <v>28</v>
      </c>
      <c r="G119" t="s">
        <v>101</v>
      </c>
      <c r="H119">
        <v>200</v>
      </c>
      <c r="I119" t="s">
        <v>18</v>
      </c>
      <c r="J119" t="s">
        <v>257</v>
      </c>
      <c r="K119" t="s">
        <v>22</v>
      </c>
      <c r="L119" t="s">
        <v>34</v>
      </c>
      <c r="M119" t="s">
        <v>35</v>
      </c>
      <c r="N119" s="3">
        <v>7.0000000000000007E-2</v>
      </c>
      <c r="O119" s="65">
        <v>31</v>
      </c>
      <c r="P119" s="67">
        <v>93885.71</v>
      </c>
      <c r="Q119" s="67">
        <v>82356</v>
      </c>
      <c r="R119" s="66">
        <v>6780</v>
      </c>
      <c r="S119" s="67">
        <v>6571.9997000000012</v>
      </c>
      <c r="T119" s="67">
        <f t="shared" si="8"/>
        <v>208.00029999999879</v>
      </c>
      <c r="U119" s="3">
        <f t="shared" si="10"/>
        <v>7.2215462821764886E-2</v>
      </c>
      <c r="V119" s="3">
        <f t="shared" si="11"/>
        <v>7.0000000000000007E-2</v>
      </c>
      <c r="W119" s="3">
        <f t="shared" si="9"/>
        <v>2.2154628217648797E-3</v>
      </c>
    </row>
    <row r="120" spans="1:23" hidden="1" x14ac:dyDescent="0.2">
      <c r="A120">
        <v>1111</v>
      </c>
      <c r="B120" t="s">
        <v>16</v>
      </c>
      <c r="C120" s="122" t="s">
        <v>239</v>
      </c>
      <c r="D120" s="122" t="s">
        <v>242</v>
      </c>
      <c r="E120" s="1">
        <v>0.25</v>
      </c>
      <c r="F120" t="s">
        <v>28</v>
      </c>
      <c r="G120" t="s">
        <v>101</v>
      </c>
      <c r="H120">
        <v>3</v>
      </c>
      <c r="I120" t="s">
        <v>19</v>
      </c>
      <c r="J120" t="s">
        <v>257</v>
      </c>
      <c r="K120" t="s">
        <v>22</v>
      </c>
      <c r="L120" t="s">
        <v>30</v>
      </c>
      <c r="M120" t="s">
        <v>44</v>
      </c>
      <c r="N120" s="3">
        <v>4.8500000000000001E-2</v>
      </c>
      <c r="O120" s="65">
        <v>10</v>
      </c>
      <c r="P120" s="67">
        <v>54226.75</v>
      </c>
      <c r="Q120" s="67">
        <v>114766</v>
      </c>
      <c r="R120" s="66">
        <v>5374</v>
      </c>
      <c r="S120" s="67">
        <v>2629.9973749999999</v>
      </c>
      <c r="T120" s="67">
        <f t="shared" si="8"/>
        <v>2744.0026250000001</v>
      </c>
      <c r="U120" s="3">
        <f t="shared" si="10"/>
        <v>9.9102380282794014E-2</v>
      </c>
      <c r="V120" s="3">
        <f t="shared" si="11"/>
        <v>4.8500000000000001E-2</v>
      </c>
      <c r="W120" s="3">
        <f t="shared" si="9"/>
        <v>5.0602380282794013E-2</v>
      </c>
    </row>
    <row r="121" spans="1:23" hidden="1" x14ac:dyDescent="0.2">
      <c r="A121">
        <v>1112</v>
      </c>
      <c r="B121" t="s">
        <v>16</v>
      </c>
      <c r="C121" s="122" t="s">
        <v>239</v>
      </c>
      <c r="D121" s="122" t="s">
        <v>239</v>
      </c>
      <c r="E121" s="1">
        <v>0.25</v>
      </c>
      <c r="F121" t="s">
        <v>28</v>
      </c>
      <c r="G121" t="s">
        <v>101</v>
      </c>
      <c r="H121">
        <v>3</v>
      </c>
      <c r="I121" t="s">
        <v>19</v>
      </c>
      <c r="J121" t="s">
        <v>257</v>
      </c>
      <c r="K121" t="s">
        <v>22</v>
      </c>
      <c r="L121" t="s">
        <v>30</v>
      </c>
      <c r="M121" t="s">
        <v>91</v>
      </c>
      <c r="N121" s="3">
        <v>4.8500000000000001E-2</v>
      </c>
      <c r="O121" s="65">
        <v>10</v>
      </c>
      <c r="P121" s="67">
        <v>40206.25</v>
      </c>
      <c r="Q121" s="67">
        <v>87883</v>
      </c>
      <c r="R121" s="66">
        <v>1999</v>
      </c>
      <c r="S121" s="67">
        <v>1950.003125</v>
      </c>
      <c r="T121" s="67">
        <f t="shared" si="8"/>
        <v>48.996875000000045</v>
      </c>
      <c r="U121" s="3">
        <f t="shared" si="10"/>
        <v>4.9718638271413026E-2</v>
      </c>
      <c r="V121" s="3">
        <f t="shared" si="11"/>
        <v>4.8500000000000001E-2</v>
      </c>
      <c r="W121" s="3">
        <f t="shared" si="9"/>
        <v>1.2186382714130251E-3</v>
      </c>
    </row>
    <row r="122" spans="1:23" hidden="1" x14ac:dyDescent="0.2">
      <c r="A122">
        <v>1113</v>
      </c>
      <c r="B122" t="s">
        <v>25</v>
      </c>
      <c r="C122" s="122" t="s">
        <v>242</v>
      </c>
      <c r="D122" s="122" t="s">
        <v>238</v>
      </c>
      <c r="E122" s="1">
        <v>0.25</v>
      </c>
      <c r="F122" t="s">
        <v>28</v>
      </c>
      <c r="G122" t="s">
        <v>101</v>
      </c>
      <c r="H122">
        <v>3</v>
      </c>
      <c r="I122" t="s">
        <v>19</v>
      </c>
      <c r="J122" t="s">
        <v>257</v>
      </c>
      <c r="K122" t="s">
        <v>22</v>
      </c>
      <c r="L122" t="s">
        <v>30</v>
      </c>
      <c r="M122" t="s">
        <v>92</v>
      </c>
      <c r="N122" s="3">
        <v>4.8500000000000001E-2</v>
      </c>
      <c r="O122" s="65">
        <v>10</v>
      </c>
      <c r="P122" s="67">
        <v>36082.5</v>
      </c>
      <c r="Q122" s="67">
        <v>104587</v>
      </c>
      <c r="R122" s="66">
        <v>1838</v>
      </c>
      <c r="S122" s="67">
        <v>1750.00125</v>
      </c>
      <c r="T122" s="67">
        <f t="shared" si="8"/>
        <v>87.998749999999973</v>
      </c>
      <c r="U122" s="3">
        <f t="shared" si="10"/>
        <v>5.093882075798517E-2</v>
      </c>
      <c r="V122" s="3">
        <f t="shared" si="11"/>
        <v>4.8500000000000001E-2</v>
      </c>
      <c r="W122" s="3">
        <f t="shared" si="9"/>
        <v>2.438820757985169E-3</v>
      </c>
    </row>
    <row r="123" spans="1:23" hidden="1" x14ac:dyDescent="0.2">
      <c r="A123">
        <v>1114</v>
      </c>
      <c r="B123" t="s">
        <v>16</v>
      </c>
      <c r="C123" s="122" t="s">
        <v>239</v>
      </c>
      <c r="D123" s="122" t="s">
        <v>245</v>
      </c>
      <c r="E123" s="1">
        <v>0.25</v>
      </c>
      <c r="F123" t="s">
        <v>28</v>
      </c>
      <c r="G123" t="s">
        <v>101</v>
      </c>
      <c r="H123">
        <v>3</v>
      </c>
      <c r="I123" t="s">
        <v>19</v>
      </c>
      <c r="J123" t="s">
        <v>257</v>
      </c>
      <c r="K123" t="s">
        <v>22</v>
      </c>
      <c r="L123" t="s">
        <v>30</v>
      </c>
      <c r="M123" t="s">
        <v>93</v>
      </c>
      <c r="N123" s="3">
        <v>4.8500000000000001E-2</v>
      </c>
      <c r="O123" s="65">
        <v>10</v>
      </c>
      <c r="P123" s="67">
        <v>43711.25</v>
      </c>
      <c r="Q123" s="67">
        <v>105967</v>
      </c>
      <c r="R123" s="66">
        <v>2194</v>
      </c>
      <c r="S123" s="67">
        <v>2119.995625</v>
      </c>
      <c r="T123" s="67">
        <f t="shared" si="8"/>
        <v>74.004374999999982</v>
      </c>
      <c r="U123" s="3">
        <f t="shared" si="10"/>
        <v>5.0193028110612256E-2</v>
      </c>
      <c r="V123" s="3">
        <f t="shared" si="11"/>
        <v>4.8500000000000001E-2</v>
      </c>
      <c r="W123" s="3">
        <f t="shared" si="9"/>
        <v>1.6930281106122547E-3</v>
      </c>
    </row>
    <row r="124" spans="1:23" hidden="1" x14ac:dyDescent="0.2">
      <c r="A124">
        <v>1115</v>
      </c>
      <c r="B124" t="s">
        <v>16</v>
      </c>
      <c r="C124" s="122" t="s">
        <v>239</v>
      </c>
      <c r="D124" s="122" t="s">
        <v>238</v>
      </c>
      <c r="E124" s="1">
        <v>0.25</v>
      </c>
      <c r="F124" t="s">
        <v>28</v>
      </c>
      <c r="G124" t="s">
        <v>101</v>
      </c>
      <c r="H124">
        <v>3</v>
      </c>
      <c r="I124" t="s">
        <v>19</v>
      </c>
      <c r="J124" t="s">
        <v>257</v>
      </c>
      <c r="K124" t="s">
        <v>22</v>
      </c>
      <c r="L124" t="s">
        <v>30</v>
      </c>
      <c r="M124" t="s">
        <v>44</v>
      </c>
      <c r="N124" s="3">
        <v>4.8500000000000001E-2</v>
      </c>
      <c r="O124" s="65">
        <v>10</v>
      </c>
      <c r="P124" s="67">
        <v>50103</v>
      </c>
      <c r="Q124" s="67">
        <v>92783</v>
      </c>
      <c r="R124" s="66">
        <v>4892</v>
      </c>
      <c r="S124" s="67">
        <v>2429.9955</v>
      </c>
      <c r="T124" s="67">
        <f t="shared" si="8"/>
        <v>2462.0045</v>
      </c>
      <c r="U124" s="3">
        <f t="shared" si="10"/>
        <v>9.7638863940283011E-2</v>
      </c>
      <c r="V124" s="3">
        <f t="shared" si="11"/>
        <v>4.8500000000000001E-2</v>
      </c>
      <c r="W124" s="3">
        <f t="shared" si="9"/>
        <v>4.9138863940283009E-2</v>
      </c>
    </row>
    <row r="125" spans="1:23" hidden="1" x14ac:dyDescent="0.2">
      <c r="A125">
        <v>1116</v>
      </c>
      <c r="B125" t="s">
        <v>16</v>
      </c>
      <c r="C125" s="122" t="s">
        <v>239</v>
      </c>
      <c r="D125" s="122" t="s">
        <v>247</v>
      </c>
      <c r="E125" s="1">
        <v>0.25</v>
      </c>
      <c r="F125" t="s">
        <v>28</v>
      </c>
      <c r="G125" t="s">
        <v>101</v>
      </c>
      <c r="H125">
        <v>3</v>
      </c>
      <c r="I125" t="s">
        <v>19</v>
      </c>
      <c r="J125" t="s">
        <v>257</v>
      </c>
      <c r="K125" t="s">
        <v>22</v>
      </c>
      <c r="L125" t="s">
        <v>30</v>
      </c>
      <c r="M125" t="s">
        <v>91</v>
      </c>
      <c r="N125" s="3">
        <v>4.8500000000000001E-2</v>
      </c>
      <c r="O125" s="65">
        <v>10</v>
      </c>
      <c r="P125" s="67">
        <v>41649.5</v>
      </c>
      <c r="Q125" s="67">
        <v>113332</v>
      </c>
      <c r="R125" s="66">
        <v>2111</v>
      </c>
      <c r="S125" s="67">
        <v>2020.0007500000002</v>
      </c>
      <c r="T125" s="67">
        <f t="shared" si="8"/>
        <v>90.999249999999847</v>
      </c>
      <c r="U125" s="3">
        <f t="shared" si="10"/>
        <v>5.0684882171454643E-2</v>
      </c>
      <c r="V125" s="3">
        <f t="shared" si="11"/>
        <v>4.8500000000000001E-2</v>
      </c>
      <c r="W125" s="3">
        <f t="shared" si="9"/>
        <v>2.1848821714546413E-3</v>
      </c>
    </row>
    <row r="126" spans="1:23" hidden="1" x14ac:dyDescent="0.2">
      <c r="A126">
        <v>1117</v>
      </c>
      <c r="B126" t="s">
        <v>25</v>
      </c>
      <c r="C126" s="122" t="s">
        <v>242</v>
      </c>
      <c r="D126" s="122" t="s">
        <v>249</v>
      </c>
      <c r="E126" s="1">
        <v>0.25</v>
      </c>
      <c r="F126" t="s">
        <v>28</v>
      </c>
      <c r="G126" t="s">
        <v>101</v>
      </c>
      <c r="H126">
        <v>3</v>
      </c>
      <c r="I126" t="s">
        <v>19</v>
      </c>
      <c r="J126" t="s">
        <v>257</v>
      </c>
      <c r="K126" t="s">
        <v>22</v>
      </c>
      <c r="L126" t="s">
        <v>30</v>
      </c>
      <c r="M126" t="s">
        <v>92</v>
      </c>
      <c r="N126" s="3">
        <v>4.8500000000000001E-2</v>
      </c>
      <c r="O126" s="65">
        <v>10</v>
      </c>
      <c r="P126" s="67">
        <v>36082.5</v>
      </c>
      <c r="Q126" s="67">
        <v>126605</v>
      </c>
      <c r="R126" s="66">
        <v>1861</v>
      </c>
      <c r="S126" s="67">
        <v>1750.00125</v>
      </c>
      <c r="T126" s="67">
        <f t="shared" si="8"/>
        <v>110.99874999999997</v>
      </c>
      <c r="U126" s="3">
        <f t="shared" si="10"/>
        <v>5.1576248874107944E-2</v>
      </c>
      <c r="V126" s="3">
        <f t="shared" si="11"/>
        <v>4.8500000000000001E-2</v>
      </c>
      <c r="W126" s="3">
        <f t="shared" si="9"/>
        <v>3.0762488741079425E-3</v>
      </c>
    </row>
    <row r="127" spans="1:23" hidden="1" x14ac:dyDescent="0.2">
      <c r="A127">
        <v>1118</v>
      </c>
      <c r="B127" t="s">
        <v>16</v>
      </c>
      <c r="C127" s="122" t="s">
        <v>239</v>
      </c>
      <c r="D127" s="122" t="s">
        <v>249</v>
      </c>
      <c r="E127" s="1">
        <v>0.25</v>
      </c>
      <c r="F127" t="s">
        <v>28</v>
      </c>
      <c r="G127" t="s">
        <v>101</v>
      </c>
      <c r="H127">
        <v>3</v>
      </c>
      <c r="I127" t="s">
        <v>19</v>
      </c>
      <c r="J127" t="s">
        <v>257</v>
      </c>
      <c r="K127" t="s">
        <v>22</v>
      </c>
      <c r="L127" t="s">
        <v>30</v>
      </c>
      <c r="M127" t="s">
        <v>93</v>
      </c>
      <c r="N127" s="3">
        <v>4.8500000000000001E-2</v>
      </c>
      <c r="O127" s="65">
        <v>10</v>
      </c>
      <c r="P127" s="67">
        <v>51134</v>
      </c>
      <c r="Q127" s="67">
        <v>121748</v>
      </c>
      <c r="R127" s="66">
        <v>5125</v>
      </c>
      <c r="S127" s="67">
        <v>2479.9990000000003</v>
      </c>
      <c r="T127" s="67">
        <f t="shared" si="8"/>
        <v>2645.0009999999997</v>
      </c>
      <c r="U127" s="3">
        <f t="shared" si="10"/>
        <v>0.10022685493018343</v>
      </c>
      <c r="V127" s="3">
        <f t="shared" si="11"/>
        <v>4.8500000000000001E-2</v>
      </c>
      <c r="W127" s="3">
        <f t="shared" si="9"/>
        <v>5.1726854930183433E-2</v>
      </c>
    </row>
    <row r="128" spans="1:23" hidden="1" x14ac:dyDescent="0.2">
      <c r="A128">
        <v>1119</v>
      </c>
      <c r="B128" t="s">
        <v>25</v>
      </c>
      <c r="C128" s="122" t="s">
        <v>242</v>
      </c>
      <c r="D128" s="122" t="s">
        <v>242</v>
      </c>
      <c r="E128" s="1">
        <v>0.25</v>
      </c>
      <c r="F128" t="s">
        <v>28</v>
      </c>
      <c r="G128" t="s">
        <v>101</v>
      </c>
      <c r="H128">
        <v>3</v>
      </c>
      <c r="I128" t="s">
        <v>19</v>
      </c>
      <c r="J128" t="s">
        <v>257</v>
      </c>
      <c r="K128" t="s">
        <v>21</v>
      </c>
      <c r="L128" t="s">
        <v>30</v>
      </c>
      <c r="M128" t="s">
        <v>44</v>
      </c>
      <c r="N128" s="3">
        <v>4.36E-2</v>
      </c>
      <c r="O128" s="65">
        <v>31</v>
      </c>
      <c r="P128" s="67">
        <v>157844</v>
      </c>
      <c r="Q128" s="67">
        <v>309498</v>
      </c>
      <c r="R128" s="66">
        <v>6974</v>
      </c>
      <c r="S128" s="67">
        <v>6881.9984000000004</v>
      </c>
      <c r="T128" s="67">
        <f t="shared" si="8"/>
        <v>92.001599999999598</v>
      </c>
      <c r="U128" s="3">
        <f t="shared" si="10"/>
        <v>4.4182864093662094E-2</v>
      </c>
      <c r="V128" s="3">
        <f t="shared" si="11"/>
        <v>4.36E-2</v>
      </c>
      <c r="W128" s="3">
        <f t="shared" si="9"/>
        <v>5.8286409366209435E-4</v>
      </c>
    </row>
    <row r="129" spans="1:23" hidden="1" x14ac:dyDescent="0.2">
      <c r="A129">
        <v>1120</v>
      </c>
      <c r="B129" t="s">
        <v>25</v>
      </c>
      <c r="C129" s="122" t="s">
        <v>242</v>
      </c>
      <c r="D129" s="122" t="s">
        <v>239</v>
      </c>
      <c r="E129" s="1">
        <v>0.25</v>
      </c>
      <c r="F129" t="s">
        <v>28</v>
      </c>
      <c r="G129" t="s">
        <v>101</v>
      </c>
      <c r="H129">
        <v>3</v>
      </c>
      <c r="I129" t="s">
        <v>19</v>
      </c>
      <c r="J129" t="s">
        <v>257</v>
      </c>
      <c r="K129" t="s">
        <v>21</v>
      </c>
      <c r="L129" t="s">
        <v>30</v>
      </c>
      <c r="M129" t="s">
        <v>91</v>
      </c>
      <c r="N129" s="3">
        <v>4.36E-2</v>
      </c>
      <c r="O129" s="65">
        <v>31</v>
      </c>
      <c r="P129" s="67">
        <v>112339.5</v>
      </c>
      <c r="Q129" s="67">
        <v>325622</v>
      </c>
      <c r="R129" s="66">
        <v>5143</v>
      </c>
      <c r="S129" s="67">
        <v>4898.0021999999999</v>
      </c>
      <c r="T129" s="67">
        <f t="shared" si="8"/>
        <v>244.9978000000001</v>
      </c>
      <c r="U129" s="3">
        <f t="shared" si="10"/>
        <v>4.5780869596179441E-2</v>
      </c>
      <c r="V129" s="3">
        <f t="shared" si="11"/>
        <v>4.36E-2</v>
      </c>
      <c r="W129" s="3">
        <f t="shared" si="9"/>
        <v>2.1808695961794411E-3</v>
      </c>
    </row>
    <row r="130" spans="1:23" hidden="1" x14ac:dyDescent="0.2">
      <c r="A130">
        <v>1121</v>
      </c>
      <c r="B130" t="s">
        <v>25</v>
      </c>
      <c r="C130" s="122" t="s">
        <v>242</v>
      </c>
      <c r="D130" s="122" t="s">
        <v>245</v>
      </c>
      <c r="E130" s="1">
        <v>0.25</v>
      </c>
      <c r="F130" t="s">
        <v>28</v>
      </c>
      <c r="G130" t="s">
        <v>101</v>
      </c>
      <c r="H130">
        <v>3</v>
      </c>
      <c r="I130" t="s">
        <v>19</v>
      </c>
      <c r="J130" t="s">
        <v>257</v>
      </c>
      <c r="K130" t="s">
        <v>21</v>
      </c>
      <c r="L130" t="s">
        <v>30</v>
      </c>
      <c r="M130" t="s">
        <v>92</v>
      </c>
      <c r="N130" s="3">
        <v>4.36E-2</v>
      </c>
      <c r="O130" s="65">
        <v>31</v>
      </c>
      <c r="P130" s="67">
        <v>126559.75</v>
      </c>
      <c r="Q130" s="67">
        <v>312493</v>
      </c>
      <c r="R130" s="66">
        <v>5720</v>
      </c>
      <c r="S130" s="67">
        <v>5518.0051000000003</v>
      </c>
      <c r="T130" s="67">
        <f t="shared" si="8"/>
        <v>201.99489999999969</v>
      </c>
      <c r="U130" s="3">
        <f t="shared" si="10"/>
        <v>4.5196043765889232E-2</v>
      </c>
      <c r="V130" s="3">
        <f t="shared" si="11"/>
        <v>4.36E-2</v>
      </c>
      <c r="W130" s="3">
        <f t="shared" si="9"/>
        <v>1.5960437658892324E-3</v>
      </c>
    </row>
    <row r="131" spans="1:23" hidden="1" x14ac:dyDescent="0.2">
      <c r="A131">
        <v>1122</v>
      </c>
      <c r="B131" t="s">
        <v>25</v>
      </c>
      <c r="C131" s="122" t="s">
        <v>242</v>
      </c>
      <c r="D131" s="122" t="s">
        <v>247</v>
      </c>
      <c r="E131" s="1">
        <v>0.25</v>
      </c>
      <c r="F131" t="s">
        <v>28</v>
      </c>
      <c r="G131" t="s">
        <v>101</v>
      </c>
      <c r="H131">
        <v>3</v>
      </c>
      <c r="I131" t="s">
        <v>19</v>
      </c>
      <c r="J131" t="s">
        <v>257</v>
      </c>
      <c r="K131" t="s">
        <v>21</v>
      </c>
      <c r="L131" t="s">
        <v>30</v>
      </c>
      <c r="M131" t="s">
        <v>93</v>
      </c>
      <c r="N131" s="3">
        <v>4.36E-2</v>
      </c>
      <c r="O131" s="65">
        <v>31</v>
      </c>
      <c r="P131" s="67">
        <v>122293.5</v>
      </c>
      <c r="Q131" s="67">
        <v>339704</v>
      </c>
      <c r="R131" s="66">
        <v>5581</v>
      </c>
      <c r="S131" s="67">
        <v>5331.9966000000004</v>
      </c>
      <c r="T131" s="67">
        <f t="shared" si="8"/>
        <v>249.0033999999996</v>
      </c>
      <c r="U131" s="3">
        <f t="shared" si="10"/>
        <v>4.5636113121302439E-2</v>
      </c>
      <c r="V131" s="3">
        <f t="shared" si="11"/>
        <v>4.36E-2</v>
      </c>
      <c r="W131" s="3">
        <f t="shared" si="9"/>
        <v>2.0361131213024394E-3</v>
      </c>
    </row>
    <row r="132" spans="1:23" hidden="1" x14ac:dyDescent="0.2">
      <c r="A132">
        <v>1123</v>
      </c>
      <c r="B132" t="s">
        <v>12</v>
      </c>
      <c r="C132" s="122" t="s">
        <v>245</v>
      </c>
      <c r="D132" s="122" t="s">
        <v>245</v>
      </c>
      <c r="E132" s="1">
        <v>0.01</v>
      </c>
      <c r="F132" t="s">
        <v>28</v>
      </c>
      <c r="G132" t="s">
        <v>101</v>
      </c>
      <c r="H132">
        <v>200</v>
      </c>
      <c r="I132" t="s">
        <v>18</v>
      </c>
      <c r="J132" t="s">
        <v>28</v>
      </c>
      <c r="K132" t="s">
        <v>22</v>
      </c>
      <c r="L132" t="s">
        <v>34</v>
      </c>
      <c r="M132" t="s">
        <v>37</v>
      </c>
      <c r="N132" s="3">
        <v>7.0000000000000007E-2</v>
      </c>
      <c r="O132" s="65">
        <v>31</v>
      </c>
      <c r="P132" s="67">
        <v>95214.29</v>
      </c>
      <c r="Q132" s="67">
        <v>68010</v>
      </c>
      <c r="R132" s="66">
        <v>6732</v>
      </c>
      <c r="S132" s="67">
        <v>6665.0003000000006</v>
      </c>
      <c r="T132" s="67">
        <f t="shared" si="8"/>
        <v>66.999699999999393</v>
      </c>
      <c r="U132" s="3">
        <f t="shared" si="10"/>
        <v>7.0703672736518855E-2</v>
      </c>
      <c r="V132" s="3">
        <f t="shared" si="11"/>
        <v>7.0000000000000007E-2</v>
      </c>
      <c r="W132" s="3">
        <f t="shared" si="9"/>
        <v>7.0367273651884832E-4</v>
      </c>
    </row>
    <row r="133" spans="1:23" hidden="1" x14ac:dyDescent="0.2">
      <c r="A133">
        <v>1124</v>
      </c>
      <c r="B133" t="s">
        <v>12</v>
      </c>
      <c r="C133" s="122" t="s">
        <v>245</v>
      </c>
      <c r="D133" s="122" t="s">
        <v>238</v>
      </c>
      <c r="E133" s="1">
        <v>0.01</v>
      </c>
      <c r="F133" t="s">
        <v>28</v>
      </c>
      <c r="G133" t="s">
        <v>101</v>
      </c>
      <c r="H133">
        <v>200</v>
      </c>
      <c r="I133" t="s">
        <v>18</v>
      </c>
      <c r="J133" t="s">
        <v>28</v>
      </c>
      <c r="K133" t="s">
        <v>22</v>
      </c>
      <c r="L133" t="s">
        <v>34</v>
      </c>
      <c r="M133" t="s">
        <v>37</v>
      </c>
      <c r="N133" s="3">
        <v>7.0000000000000007E-2</v>
      </c>
      <c r="O133" s="65">
        <v>31</v>
      </c>
      <c r="P133" s="67">
        <v>111157.14</v>
      </c>
      <c r="Q133" s="67">
        <v>80549</v>
      </c>
      <c r="R133" s="66">
        <v>7872</v>
      </c>
      <c r="S133" s="67">
        <v>7780.9998000000005</v>
      </c>
      <c r="T133" s="67">
        <f t="shared" si="8"/>
        <v>91.000199999999495</v>
      </c>
      <c r="U133" s="3">
        <f t="shared" si="10"/>
        <v>7.0818662660806136E-2</v>
      </c>
      <c r="V133" s="3">
        <f t="shared" si="11"/>
        <v>7.0000000000000007E-2</v>
      </c>
      <c r="W133" s="3">
        <f t="shared" si="9"/>
        <v>8.1866266080612982E-4</v>
      </c>
    </row>
    <row r="134" spans="1:23" hidden="1" x14ac:dyDescent="0.2">
      <c r="A134">
        <v>1125</v>
      </c>
      <c r="B134" t="s">
        <v>16</v>
      </c>
      <c r="C134" s="122" t="s">
        <v>247</v>
      </c>
      <c r="D134" s="122" t="s">
        <v>238</v>
      </c>
      <c r="E134" s="1">
        <v>0.01</v>
      </c>
      <c r="F134" t="s">
        <v>28</v>
      </c>
      <c r="G134" t="s">
        <v>101</v>
      </c>
      <c r="H134">
        <v>200</v>
      </c>
      <c r="I134" t="s">
        <v>18</v>
      </c>
      <c r="J134" t="s">
        <v>257</v>
      </c>
      <c r="K134" t="s">
        <v>22</v>
      </c>
      <c r="L134" t="s">
        <v>34</v>
      </c>
      <c r="M134" t="s">
        <v>37</v>
      </c>
      <c r="N134" s="3">
        <v>7.0000000000000007E-2</v>
      </c>
      <c r="O134" s="65">
        <v>31</v>
      </c>
      <c r="P134" s="67">
        <v>99642.86</v>
      </c>
      <c r="Q134" s="67">
        <v>90584</v>
      </c>
      <c r="R134" s="66">
        <v>7219</v>
      </c>
      <c r="S134" s="67">
        <v>6975.0002000000004</v>
      </c>
      <c r="T134" s="67">
        <f t="shared" si="8"/>
        <v>243.9997999999996</v>
      </c>
      <c r="U134" s="3">
        <f t="shared" si="10"/>
        <v>7.2448743442329933E-2</v>
      </c>
      <c r="V134" s="3">
        <f t="shared" si="11"/>
        <v>7.0000000000000007E-2</v>
      </c>
      <c r="W134" s="3">
        <f t="shared" si="9"/>
        <v>2.4487434423299259E-3</v>
      </c>
    </row>
    <row r="135" spans="1:23" hidden="1" x14ac:dyDescent="0.2">
      <c r="A135">
        <v>1126</v>
      </c>
      <c r="B135" t="s">
        <v>12</v>
      </c>
      <c r="C135" s="122" t="s">
        <v>245</v>
      </c>
      <c r="D135" s="122" t="s">
        <v>247</v>
      </c>
      <c r="E135" s="1">
        <v>0.01</v>
      </c>
      <c r="F135" t="s">
        <v>28</v>
      </c>
      <c r="G135" t="s">
        <v>101</v>
      </c>
      <c r="H135">
        <v>200</v>
      </c>
      <c r="I135" t="s">
        <v>18</v>
      </c>
      <c r="J135" t="s">
        <v>28</v>
      </c>
      <c r="K135" t="s">
        <v>22</v>
      </c>
      <c r="L135" t="s">
        <v>34</v>
      </c>
      <c r="M135" t="s">
        <v>38</v>
      </c>
      <c r="N135" s="3">
        <v>7.0000000000000007E-2</v>
      </c>
      <c r="O135" s="65">
        <v>31</v>
      </c>
      <c r="P135" s="67">
        <v>109385.71</v>
      </c>
      <c r="Q135" s="67">
        <v>79265</v>
      </c>
      <c r="R135" s="66">
        <v>7746</v>
      </c>
      <c r="S135" s="67">
        <v>7656.9997000000012</v>
      </c>
      <c r="T135" s="67">
        <f t="shared" si="8"/>
        <v>89.000299999998788</v>
      </c>
      <c r="U135" s="3">
        <f t="shared" si="10"/>
        <v>7.0813637357201406E-2</v>
      </c>
      <c r="V135" s="3">
        <f t="shared" si="11"/>
        <v>7.0000000000000007E-2</v>
      </c>
      <c r="W135" s="3">
        <f t="shared" si="9"/>
        <v>8.136373572013994E-4</v>
      </c>
    </row>
    <row r="136" spans="1:23" hidden="1" x14ac:dyDescent="0.2">
      <c r="A136">
        <v>1127</v>
      </c>
      <c r="B136" t="s">
        <v>12</v>
      </c>
      <c r="C136" s="122" t="s">
        <v>245</v>
      </c>
      <c r="D136" s="122" t="s">
        <v>249</v>
      </c>
      <c r="E136" s="1">
        <v>0.01</v>
      </c>
      <c r="F136" t="s">
        <v>28</v>
      </c>
      <c r="G136" t="s">
        <v>101</v>
      </c>
      <c r="H136">
        <v>200</v>
      </c>
      <c r="I136" t="s">
        <v>18</v>
      </c>
      <c r="J136" t="s">
        <v>28</v>
      </c>
      <c r="K136" t="s">
        <v>22</v>
      </c>
      <c r="L136" t="s">
        <v>34</v>
      </c>
      <c r="M136" t="s">
        <v>38</v>
      </c>
      <c r="N136" s="3">
        <v>7.0000000000000007E-2</v>
      </c>
      <c r="O136" s="65">
        <v>31</v>
      </c>
      <c r="P136" s="67">
        <v>94771.43</v>
      </c>
      <c r="Q136" s="67">
        <v>80315</v>
      </c>
      <c r="R136" s="66">
        <v>6822</v>
      </c>
      <c r="S136" s="67">
        <v>6634.0001000000002</v>
      </c>
      <c r="T136" s="67">
        <f t="shared" si="8"/>
        <v>187.9998999999998</v>
      </c>
      <c r="U136" s="3">
        <f t="shared" si="10"/>
        <v>7.1983719144050065E-2</v>
      </c>
      <c r="V136" s="3">
        <f t="shared" si="11"/>
        <v>7.0000000000000007E-2</v>
      </c>
      <c r="W136" s="3">
        <f t="shared" si="9"/>
        <v>1.9837191440500584E-3</v>
      </c>
    </row>
    <row r="137" spans="1:23" hidden="1" x14ac:dyDescent="0.2">
      <c r="A137">
        <v>1128</v>
      </c>
      <c r="B137" t="s">
        <v>12</v>
      </c>
      <c r="C137" s="122" t="s">
        <v>245</v>
      </c>
      <c r="D137" s="122" t="s">
        <v>251</v>
      </c>
      <c r="E137" s="1">
        <v>0.01</v>
      </c>
      <c r="F137" t="s">
        <v>28</v>
      </c>
      <c r="G137" t="s">
        <v>101</v>
      </c>
      <c r="H137">
        <v>200</v>
      </c>
      <c r="I137" t="s">
        <v>18</v>
      </c>
      <c r="J137" t="s">
        <v>28</v>
      </c>
      <c r="K137" t="s">
        <v>22</v>
      </c>
      <c r="L137" t="s">
        <v>34</v>
      </c>
      <c r="M137" t="s">
        <v>38</v>
      </c>
      <c r="N137" s="3">
        <v>7.0000000000000007E-2</v>
      </c>
      <c r="O137" s="65">
        <v>31</v>
      </c>
      <c r="P137" s="67">
        <v>94328.57</v>
      </c>
      <c r="Q137" s="67">
        <v>70394</v>
      </c>
      <c r="R137" s="66">
        <v>6702</v>
      </c>
      <c r="S137" s="67">
        <v>6602.9999000000007</v>
      </c>
      <c r="T137" s="67">
        <f t="shared" si="8"/>
        <v>99.000099999999293</v>
      </c>
      <c r="U137" s="3">
        <f t="shared" ref="U137:U168" si="12">R137/P137</f>
        <v>7.1049524020135146E-2</v>
      </c>
      <c r="V137" s="3">
        <f t="shared" ref="V137:V168" si="13">S137/P137</f>
        <v>7.0000000000000007E-2</v>
      </c>
      <c r="W137" s="3">
        <f t="shared" si="9"/>
        <v>1.0495240201351397E-3</v>
      </c>
    </row>
    <row r="138" spans="1:23" hidden="1" x14ac:dyDescent="0.2">
      <c r="A138">
        <v>1129</v>
      </c>
      <c r="B138" t="s">
        <v>12</v>
      </c>
      <c r="C138" s="122" t="s">
        <v>245</v>
      </c>
      <c r="D138" s="122" t="s">
        <v>243</v>
      </c>
      <c r="E138" s="1">
        <v>0.01</v>
      </c>
      <c r="F138" t="s">
        <v>28</v>
      </c>
      <c r="G138" t="s">
        <v>101</v>
      </c>
      <c r="H138">
        <v>200</v>
      </c>
      <c r="I138" t="s">
        <v>18</v>
      </c>
      <c r="J138" t="s">
        <v>28</v>
      </c>
      <c r="K138" t="s">
        <v>22</v>
      </c>
      <c r="L138" t="s">
        <v>34</v>
      </c>
      <c r="M138" t="s">
        <v>38</v>
      </c>
      <c r="N138" s="3">
        <v>7.0000000000000007E-2</v>
      </c>
      <c r="O138" s="65">
        <v>31</v>
      </c>
      <c r="P138" s="67">
        <v>107614.29</v>
      </c>
      <c r="Q138" s="67">
        <v>77981</v>
      </c>
      <c r="R138" s="66">
        <v>7621</v>
      </c>
      <c r="S138" s="67">
        <v>7533.0003000000006</v>
      </c>
      <c r="T138" s="67">
        <f t="shared" ref="T138:T201" si="14">R138-S138</f>
        <v>87.999699999999393</v>
      </c>
      <c r="U138" s="3">
        <f t="shared" si="12"/>
        <v>7.0817732477722065E-2</v>
      </c>
      <c r="V138" s="3">
        <f t="shared" si="13"/>
        <v>7.0000000000000007E-2</v>
      </c>
      <c r="W138" s="3">
        <f t="shared" ref="W138:W201" si="15">U138-V138</f>
        <v>8.1773247772205793E-4</v>
      </c>
    </row>
    <row r="139" spans="1:23" hidden="1" x14ac:dyDescent="0.2">
      <c r="A139">
        <v>1130</v>
      </c>
      <c r="B139" t="s">
        <v>16</v>
      </c>
      <c r="C139" s="122" t="s">
        <v>247</v>
      </c>
      <c r="D139" s="122" t="s">
        <v>242</v>
      </c>
      <c r="E139" s="1">
        <v>0.01</v>
      </c>
      <c r="F139" t="s">
        <v>28</v>
      </c>
      <c r="G139" t="s">
        <v>101</v>
      </c>
      <c r="H139">
        <v>200</v>
      </c>
      <c r="I139" t="s">
        <v>18</v>
      </c>
      <c r="J139" t="s">
        <v>257</v>
      </c>
      <c r="K139" t="s">
        <v>22</v>
      </c>
      <c r="L139" t="s">
        <v>34</v>
      </c>
      <c r="M139" t="s">
        <v>38</v>
      </c>
      <c r="N139" s="3">
        <v>7.0000000000000007E-2</v>
      </c>
      <c r="O139" s="65">
        <v>31</v>
      </c>
      <c r="P139" s="67">
        <v>108942.86</v>
      </c>
      <c r="Q139" s="67">
        <v>89297</v>
      </c>
      <c r="R139" s="66">
        <v>7817</v>
      </c>
      <c r="S139" s="67">
        <v>7626.0002000000004</v>
      </c>
      <c r="T139" s="67">
        <f t="shared" si="14"/>
        <v>190.9997999999996</v>
      </c>
      <c r="U139" s="3">
        <f t="shared" si="12"/>
        <v>7.1753210811612622E-2</v>
      </c>
      <c r="V139" s="3">
        <f t="shared" si="13"/>
        <v>7.0000000000000007E-2</v>
      </c>
      <c r="W139" s="3">
        <f t="shared" si="15"/>
        <v>1.7532108116126155E-3</v>
      </c>
    </row>
    <row r="140" spans="1:23" hidden="1" x14ac:dyDescent="0.2">
      <c r="A140">
        <v>1131</v>
      </c>
      <c r="B140" t="s">
        <v>16</v>
      </c>
      <c r="C140" s="122" t="s">
        <v>247</v>
      </c>
      <c r="D140" s="122" t="s">
        <v>247</v>
      </c>
      <c r="E140" s="1">
        <v>0.01</v>
      </c>
      <c r="F140" t="s">
        <v>28</v>
      </c>
      <c r="G140" t="s">
        <v>101</v>
      </c>
      <c r="H140">
        <v>200</v>
      </c>
      <c r="I140" t="s">
        <v>18</v>
      </c>
      <c r="J140" t="s">
        <v>257</v>
      </c>
      <c r="K140" t="s">
        <v>22</v>
      </c>
      <c r="L140" t="s">
        <v>34</v>
      </c>
      <c r="M140" t="s">
        <v>38</v>
      </c>
      <c r="N140" s="3">
        <v>7.0000000000000007E-2</v>
      </c>
      <c r="O140" s="65">
        <v>31</v>
      </c>
      <c r="P140" s="67">
        <v>95214.29</v>
      </c>
      <c r="Q140" s="67">
        <v>86558</v>
      </c>
      <c r="R140" s="66">
        <v>6898</v>
      </c>
      <c r="S140" s="67">
        <v>6665.0003000000006</v>
      </c>
      <c r="T140" s="67">
        <f t="shared" si="14"/>
        <v>232.99969999999939</v>
      </c>
      <c r="U140" s="3">
        <f t="shared" si="12"/>
        <v>7.2447108517009376E-2</v>
      </c>
      <c r="V140" s="3">
        <f t="shared" si="13"/>
        <v>7.0000000000000007E-2</v>
      </c>
      <c r="W140" s="3">
        <f t="shared" si="15"/>
        <v>2.4471085170093693E-3</v>
      </c>
    </row>
    <row r="141" spans="1:23" hidden="1" x14ac:dyDescent="0.2">
      <c r="A141">
        <v>1132</v>
      </c>
      <c r="B141" t="s">
        <v>12</v>
      </c>
      <c r="C141" s="122" t="s">
        <v>258</v>
      </c>
      <c r="D141" s="122" t="s">
        <v>242</v>
      </c>
      <c r="E141" s="1">
        <v>0.01</v>
      </c>
      <c r="F141" t="s">
        <v>28</v>
      </c>
      <c r="G141" t="s">
        <v>101</v>
      </c>
      <c r="H141">
        <v>200</v>
      </c>
      <c r="I141" t="s">
        <v>18</v>
      </c>
      <c r="J141" t="s">
        <v>28</v>
      </c>
      <c r="K141" t="s">
        <v>22</v>
      </c>
      <c r="L141" t="s">
        <v>34</v>
      </c>
      <c r="M141" t="s">
        <v>40</v>
      </c>
      <c r="N141" s="3">
        <v>7.0000000000000007E-2</v>
      </c>
      <c r="O141" s="65">
        <v>31</v>
      </c>
      <c r="P141" s="67">
        <v>107614.29</v>
      </c>
      <c r="Q141" s="67">
        <v>89679</v>
      </c>
      <c r="R141" s="66">
        <v>7734</v>
      </c>
      <c r="S141" s="67">
        <v>7533.0003000000006</v>
      </c>
      <c r="T141" s="67">
        <f t="shared" si="14"/>
        <v>200.99969999999939</v>
      </c>
      <c r="U141" s="3">
        <f t="shared" si="12"/>
        <v>7.1867778898137044E-2</v>
      </c>
      <c r="V141" s="3">
        <f t="shared" si="13"/>
        <v>7.0000000000000007E-2</v>
      </c>
      <c r="W141" s="3">
        <f t="shared" si="15"/>
        <v>1.8677788981370375E-3</v>
      </c>
    </row>
    <row r="142" spans="1:23" hidden="1" x14ac:dyDescent="0.2">
      <c r="A142">
        <v>1133</v>
      </c>
      <c r="B142" t="s">
        <v>12</v>
      </c>
      <c r="C142" s="122" t="s">
        <v>258</v>
      </c>
      <c r="D142" s="122" t="s">
        <v>239</v>
      </c>
      <c r="E142" s="1">
        <v>0.01</v>
      </c>
      <c r="F142" t="s">
        <v>28</v>
      </c>
      <c r="G142" t="s">
        <v>101</v>
      </c>
      <c r="H142">
        <v>200</v>
      </c>
      <c r="I142" t="s">
        <v>18</v>
      </c>
      <c r="J142" t="s">
        <v>28</v>
      </c>
      <c r="K142" t="s">
        <v>22</v>
      </c>
      <c r="L142" t="s">
        <v>34</v>
      </c>
      <c r="M142" t="s">
        <v>40</v>
      </c>
      <c r="N142" s="3">
        <v>7.0000000000000007E-2</v>
      </c>
      <c r="O142" s="65">
        <v>31</v>
      </c>
      <c r="P142" s="67">
        <v>98757.14</v>
      </c>
      <c r="Q142" s="67">
        <v>98757</v>
      </c>
      <c r="R142" s="66">
        <v>7213</v>
      </c>
      <c r="S142" s="67">
        <v>6912.9998000000005</v>
      </c>
      <c r="T142" s="67">
        <f t="shared" si="14"/>
        <v>300.0001999999995</v>
      </c>
      <c r="U142" s="3">
        <f t="shared" si="12"/>
        <v>7.3037757067488995E-2</v>
      </c>
      <c r="V142" s="3">
        <f t="shared" si="13"/>
        <v>7.0000000000000007E-2</v>
      </c>
      <c r="W142" s="3">
        <f t="shared" si="15"/>
        <v>3.0377570674889887E-3</v>
      </c>
    </row>
    <row r="143" spans="1:23" hidden="1" x14ac:dyDescent="0.2">
      <c r="A143">
        <v>1134</v>
      </c>
      <c r="B143" t="s">
        <v>16</v>
      </c>
      <c r="C143" s="122" t="s">
        <v>247</v>
      </c>
      <c r="D143" s="122" t="s">
        <v>251</v>
      </c>
      <c r="E143" s="1">
        <v>0.01</v>
      </c>
      <c r="F143" t="s">
        <v>28</v>
      </c>
      <c r="G143" t="s">
        <v>101</v>
      </c>
      <c r="H143">
        <v>200</v>
      </c>
      <c r="I143" t="s">
        <v>18</v>
      </c>
      <c r="J143" t="s">
        <v>257</v>
      </c>
      <c r="K143" t="s">
        <v>22</v>
      </c>
      <c r="L143" t="s">
        <v>34</v>
      </c>
      <c r="M143" t="s">
        <v>40</v>
      </c>
      <c r="N143" s="3">
        <v>7.0000000000000007E-2</v>
      </c>
      <c r="O143" s="65">
        <v>31</v>
      </c>
      <c r="P143" s="67">
        <v>109828.57</v>
      </c>
      <c r="Q143" s="67">
        <v>94680</v>
      </c>
      <c r="R143" s="66">
        <v>7919</v>
      </c>
      <c r="S143" s="67">
        <v>7687.9999000000016</v>
      </c>
      <c r="T143" s="67">
        <f t="shared" si="14"/>
        <v>231.00009999999838</v>
      </c>
      <c r="U143" s="3">
        <f t="shared" si="12"/>
        <v>7.2103278773455751E-2</v>
      </c>
      <c r="V143" s="3">
        <f t="shared" si="13"/>
        <v>7.0000000000000007E-2</v>
      </c>
      <c r="W143" s="3">
        <f t="shared" si="15"/>
        <v>2.103278773455744E-3</v>
      </c>
    </row>
    <row r="144" spans="1:23" hidden="1" x14ac:dyDescent="0.2">
      <c r="A144">
        <v>1135</v>
      </c>
      <c r="B144" t="s">
        <v>12</v>
      </c>
      <c r="C144" s="122" t="s">
        <v>258</v>
      </c>
      <c r="D144" s="122" t="s">
        <v>245</v>
      </c>
      <c r="E144" s="1">
        <v>0.01</v>
      </c>
      <c r="F144" t="s">
        <v>28</v>
      </c>
      <c r="G144" t="s">
        <v>101</v>
      </c>
      <c r="H144">
        <v>200</v>
      </c>
      <c r="I144" t="s">
        <v>18</v>
      </c>
      <c r="J144" t="s">
        <v>28</v>
      </c>
      <c r="K144" t="s">
        <v>22</v>
      </c>
      <c r="L144" t="s">
        <v>34</v>
      </c>
      <c r="M144" t="s">
        <v>36</v>
      </c>
      <c r="N144" s="3">
        <v>7.0000000000000007E-2</v>
      </c>
      <c r="O144" s="65">
        <v>31</v>
      </c>
      <c r="P144" s="67">
        <v>105400</v>
      </c>
      <c r="Q144" s="67">
        <v>86393</v>
      </c>
      <c r="R144" s="66">
        <v>7562</v>
      </c>
      <c r="S144" s="67">
        <v>7378.0000000000009</v>
      </c>
      <c r="T144" s="67">
        <f t="shared" si="14"/>
        <v>183.99999999999909</v>
      </c>
      <c r="U144" s="3">
        <f t="shared" si="12"/>
        <v>7.1745730550284631E-2</v>
      </c>
      <c r="V144" s="3">
        <f t="shared" si="13"/>
        <v>7.0000000000000007E-2</v>
      </c>
      <c r="W144" s="3">
        <f t="shared" si="15"/>
        <v>1.7457305502846243E-3</v>
      </c>
    </row>
    <row r="145" spans="1:23" hidden="1" x14ac:dyDescent="0.2">
      <c r="A145">
        <v>1136</v>
      </c>
      <c r="B145" t="s">
        <v>12</v>
      </c>
      <c r="C145" s="122" t="s">
        <v>258</v>
      </c>
      <c r="D145" s="122" t="s">
        <v>238</v>
      </c>
      <c r="E145" s="1">
        <v>0.01</v>
      </c>
      <c r="F145" t="s">
        <v>28</v>
      </c>
      <c r="G145" t="s">
        <v>101</v>
      </c>
      <c r="H145">
        <v>200</v>
      </c>
      <c r="I145" t="s">
        <v>18</v>
      </c>
      <c r="J145" t="s">
        <v>28</v>
      </c>
      <c r="K145" t="s">
        <v>22</v>
      </c>
      <c r="L145" t="s">
        <v>34</v>
      </c>
      <c r="M145" t="s">
        <v>36</v>
      </c>
      <c r="N145" s="3">
        <v>7.0000000000000007E-2</v>
      </c>
      <c r="O145" s="65">
        <v>31</v>
      </c>
      <c r="P145" s="67">
        <v>108500</v>
      </c>
      <c r="Q145" s="67">
        <v>108500</v>
      </c>
      <c r="R145" s="66">
        <v>7924</v>
      </c>
      <c r="S145" s="67">
        <v>7595.0000000000009</v>
      </c>
      <c r="T145" s="67">
        <f t="shared" si="14"/>
        <v>328.99999999999909</v>
      </c>
      <c r="U145" s="3">
        <f t="shared" si="12"/>
        <v>7.3032258064516131E-2</v>
      </c>
      <c r="V145" s="3">
        <f t="shared" si="13"/>
        <v>7.0000000000000007E-2</v>
      </c>
      <c r="W145" s="3">
        <f t="shared" si="15"/>
        <v>3.0322580645161246E-3</v>
      </c>
    </row>
    <row r="146" spans="1:23" hidden="1" x14ac:dyDescent="0.2">
      <c r="A146">
        <v>1137</v>
      </c>
      <c r="B146" t="s">
        <v>16</v>
      </c>
      <c r="C146" s="122" t="s">
        <v>247</v>
      </c>
      <c r="D146" s="122" t="s">
        <v>245</v>
      </c>
      <c r="E146" s="1">
        <v>0.01</v>
      </c>
      <c r="F146" t="s">
        <v>28</v>
      </c>
      <c r="G146" t="s">
        <v>101</v>
      </c>
      <c r="H146">
        <v>200</v>
      </c>
      <c r="I146" t="s">
        <v>18</v>
      </c>
      <c r="J146" t="s">
        <v>257</v>
      </c>
      <c r="K146" t="s">
        <v>22</v>
      </c>
      <c r="L146" t="s">
        <v>34</v>
      </c>
      <c r="M146" t="s">
        <v>36</v>
      </c>
      <c r="N146" s="3">
        <v>7.0000000000000007E-2</v>
      </c>
      <c r="O146" s="65">
        <v>31</v>
      </c>
      <c r="P146" s="67">
        <v>93885.71</v>
      </c>
      <c r="Q146" s="67">
        <v>88571</v>
      </c>
      <c r="R146" s="66">
        <v>6824</v>
      </c>
      <c r="S146" s="67">
        <v>6571.9997000000012</v>
      </c>
      <c r="T146" s="67">
        <f t="shared" si="14"/>
        <v>252.00029999999879</v>
      </c>
      <c r="U146" s="3">
        <f t="shared" si="12"/>
        <v>7.2684117742732091E-2</v>
      </c>
      <c r="V146" s="3">
        <f t="shared" si="13"/>
        <v>7.0000000000000007E-2</v>
      </c>
      <c r="W146" s="3">
        <f t="shared" si="15"/>
        <v>2.6841177427320839E-3</v>
      </c>
    </row>
    <row r="147" spans="1:23" hidden="1" x14ac:dyDescent="0.2">
      <c r="A147">
        <v>1138</v>
      </c>
      <c r="B147" t="s">
        <v>25</v>
      </c>
      <c r="C147" s="122" t="s">
        <v>239</v>
      </c>
      <c r="D147" s="122" t="s">
        <v>242</v>
      </c>
      <c r="E147" s="1">
        <v>0.05</v>
      </c>
      <c r="F147" t="s">
        <v>28</v>
      </c>
      <c r="G147" t="s">
        <v>101</v>
      </c>
      <c r="H147">
        <v>90</v>
      </c>
      <c r="I147" t="s">
        <v>18</v>
      </c>
      <c r="J147" t="s">
        <v>28</v>
      </c>
      <c r="K147" t="s">
        <v>21</v>
      </c>
      <c r="L147" t="s">
        <v>34</v>
      </c>
      <c r="M147" t="s">
        <v>54</v>
      </c>
      <c r="N147" s="3">
        <v>4.36E-2</v>
      </c>
      <c r="O147" s="65">
        <v>31</v>
      </c>
      <c r="P147" s="67">
        <v>126559.65</v>
      </c>
      <c r="Q147" s="67">
        <v>38448</v>
      </c>
      <c r="R147" s="66">
        <v>5544</v>
      </c>
      <c r="S147" s="67">
        <v>5518.0007399999995</v>
      </c>
      <c r="T147" s="67">
        <f t="shared" si="14"/>
        <v>25.999260000000504</v>
      </c>
      <c r="U147" s="3">
        <f t="shared" si="12"/>
        <v>4.3805430877850882E-2</v>
      </c>
      <c r="V147" s="3">
        <f t="shared" si="13"/>
        <v>4.36E-2</v>
      </c>
      <c r="W147" s="3">
        <f t="shared" si="15"/>
        <v>2.0543087785088177E-4</v>
      </c>
    </row>
    <row r="148" spans="1:23" hidden="1" x14ac:dyDescent="0.2">
      <c r="A148">
        <v>1139</v>
      </c>
      <c r="B148" t="s">
        <v>25</v>
      </c>
      <c r="C148" s="122" t="s">
        <v>239</v>
      </c>
      <c r="D148" s="122" t="s">
        <v>239</v>
      </c>
      <c r="E148" s="1">
        <v>0.05</v>
      </c>
      <c r="F148" t="s">
        <v>28</v>
      </c>
      <c r="G148" t="s">
        <v>101</v>
      </c>
      <c r="H148">
        <v>90</v>
      </c>
      <c r="I148" t="s">
        <v>18</v>
      </c>
      <c r="J148" t="s">
        <v>28</v>
      </c>
      <c r="K148" t="s">
        <v>21</v>
      </c>
      <c r="L148" t="s">
        <v>34</v>
      </c>
      <c r="M148" t="s">
        <v>54</v>
      </c>
      <c r="N148" s="3">
        <v>5.3600000000000002E-2</v>
      </c>
      <c r="O148" s="65">
        <v>31</v>
      </c>
      <c r="P148" s="67">
        <v>87910.45</v>
      </c>
      <c r="Q148" s="67">
        <v>28170</v>
      </c>
      <c r="R148" s="66">
        <v>4764</v>
      </c>
      <c r="S148" s="67">
        <v>4712.0001199999997</v>
      </c>
      <c r="T148" s="67">
        <f t="shared" si="14"/>
        <v>51.999880000000303</v>
      </c>
      <c r="U148" s="3">
        <f t="shared" si="12"/>
        <v>5.4191509655564275E-2</v>
      </c>
      <c r="V148" s="3">
        <f t="shared" si="13"/>
        <v>5.3599999999999995E-2</v>
      </c>
      <c r="W148" s="3">
        <f t="shared" si="15"/>
        <v>5.9150965556428042E-4</v>
      </c>
    </row>
    <row r="149" spans="1:23" hidden="1" x14ac:dyDescent="0.2">
      <c r="A149">
        <v>1140</v>
      </c>
      <c r="B149" t="s">
        <v>25</v>
      </c>
      <c r="C149" s="122" t="s">
        <v>239</v>
      </c>
      <c r="D149" s="122" t="s">
        <v>245</v>
      </c>
      <c r="E149" s="1">
        <v>0.05</v>
      </c>
      <c r="F149" t="s">
        <v>28</v>
      </c>
      <c r="G149" t="s">
        <v>101</v>
      </c>
      <c r="H149">
        <v>90</v>
      </c>
      <c r="I149" t="s">
        <v>18</v>
      </c>
      <c r="J149" t="s">
        <v>28</v>
      </c>
      <c r="K149" t="s">
        <v>21</v>
      </c>
      <c r="L149" t="s">
        <v>34</v>
      </c>
      <c r="M149" t="s">
        <v>54</v>
      </c>
      <c r="N149" s="3">
        <v>4.36E-2</v>
      </c>
      <c r="O149" s="65">
        <v>31</v>
      </c>
      <c r="P149" s="67">
        <v>127981.65</v>
      </c>
      <c r="Q149" s="67">
        <v>39391</v>
      </c>
      <c r="R149" s="66">
        <v>5615</v>
      </c>
      <c r="S149" s="67">
        <v>5579.9999399999997</v>
      </c>
      <c r="T149" s="67">
        <f t="shared" si="14"/>
        <v>35.000060000000303</v>
      </c>
      <c r="U149" s="3">
        <f t="shared" si="12"/>
        <v>4.3873477174266783E-2</v>
      </c>
      <c r="V149" s="3">
        <f t="shared" si="13"/>
        <v>4.36E-2</v>
      </c>
      <c r="W149" s="3">
        <f t="shared" si="15"/>
        <v>2.734771742667827E-4</v>
      </c>
    </row>
    <row r="150" spans="1:23" hidden="1" x14ac:dyDescent="0.2">
      <c r="A150">
        <v>1141</v>
      </c>
      <c r="B150" t="s">
        <v>25</v>
      </c>
      <c r="C150" s="122" t="s">
        <v>239</v>
      </c>
      <c r="D150" s="122" t="s">
        <v>238</v>
      </c>
      <c r="E150" s="1">
        <v>0.05</v>
      </c>
      <c r="F150" t="s">
        <v>28</v>
      </c>
      <c r="G150" t="s">
        <v>101</v>
      </c>
      <c r="H150">
        <v>90</v>
      </c>
      <c r="I150" t="s">
        <v>18</v>
      </c>
      <c r="J150" t="s">
        <v>28</v>
      </c>
      <c r="K150" t="s">
        <v>21</v>
      </c>
      <c r="L150" t="s">
        <v>34</v>
      </c>
      <c r="M150" t="s">
        <v>54</v>
      </c>
      <c r="N150" s="3">
        <v>5.3600000000000002E-2</v>
      </c>
      <c r="O150" s="65">
        <v>31</v>
      </c>
      <c r="P150" s="67">
        <v>102947.75</v>
      </c>
      <c r="Q150" s="67">
        <v>33446</v>
      </c>
      <c r="R150" s="66">
        <v>5588</v>
      </c>
      <c r="S150" s="67">
        <v>5517.9994000000006</v>
      </c>
      <c r="T150" s="67">
        <f t="shared" si="14"/>
        <v>70.000599999999395</v>
      </c>
      <c r="U150" s="3">
        <f t="shared" si="12"/>
        <v>5.4279962408114793E-2</v>
      </c>
      <c r="V150" s="3">
        <f t="shared" si="13"/>
        <v>5.3600000000000009E-2</v>
      </c>
      <c r="W150" s="3">
        <f t="shared" si="15"/>
        <v>6.7996240811478426E-4</v>
      </c>
    </row>
    <row r="151" spans="1:23" hidden="1" x14ac:dyDescent="0.2">
      <c r="A151">
        <v>1142</v>
      </c>
      <c r="B151" t="s">
        <v>25</v>
      </c>
      <c r="C151" s="122" t="s">
        <v>239</v>
      </c>
      <c r="D151" s="122" t="s">
        <v>247</v>
      </c>
      <c r="E151" s="1">
        <v>0.05</v>
      </c>
      <c r="F151" t="s">
        <v>28</v>
      </c>
      <c r="G151" t="s">
        <v>101</v>
      </c>
      <c r="H151">
        <v>90</v>
      </c>
      <c r="I151" t="s">
        <v>18</v>
      </c>
      <c r="J151" t="s">
        <v>28</v>
      </c>
      <c r="K151" t="s">
        <v>21</v>
      </c>
      <c r="L151" t="s">
        <v>34</v>
      </c>
      <c r="M151" t="s">
        <v>54</v>
      </c>
      <c r="N151" s="3">
        <v>4.36E-2</v>
      </c>
      <c r="O151" s="65">
        <v>31</v>
      </c>
      <c r="P151" s="67">
        <v>113761.45</v>
      </c>
      <c r="Q151" s="67">
        <v>53222</v>
      </c>
      <c r="R151" s="66">
        <v>5196</v>
      </c>
      <c r="S151" s="67">
        <v>4959.9992199999997</v>
      </c>
      <c r="T151" s="67">
        <f t="shared" si="14"/>
        <v>236.0007800000003</v>
      </c>
      <c r="U151" s="3">
        <f t="shared" si="12"/>
        <v>4.5674523311719395E-2</v>
      </c>
      <c r="V151" s="3">
        <f t="shared" si="13"/>
        <v>4.36E-2</v>
      </c>
      <c r="W151" s="3">
        <f t="shared" si="15"/>
        <v>2.0745233117193951E-3</v>
      </c>
    </row>
    <row r="152" spans="1:23" hidden="1" x14ac:dyDescent="0.2">
      <c r="A152">
        <v>1143</v>
      </c>
      <c r="B152" t="s">
        <v>25</v>
      </c>
      <c r="C152" s="122" t="s">
        <v>239</v>
      </c>
      <c r="D152" s="122" t="s">
        <v>249</v>
      </c>
      <c r="E152" s="1">
        <v>0.05</v>
      </c>
      <c r="F152" t="s">
        <v>28</v>
      </c>
      <c r="G152" t="s">
        <v>101</v>
      </c>
      <c r="H152">
        <v>90</v>
      </c>
      <c r="I152" t="s">
        <v>18</v>
      </c>
      <c r="J152" t="s">
        <v>28</v>
      </c>
      <c r="K152" t="s">
        <v>21</v>
      </c>
      <c r="L152" t="s">
        <v>34</v>
      </c>
      <c r="M152" t="s">
        <v>54</v>
      </c>
      <c r="N152" s="3">
        <v>5.3600000000000002E-2</v>
      </c>
      <c r="O152" s="65">
        <v>31</v>
      </c>
      <c r="P152" s="67">
        <v>101791.05</v>
      </c>
      <c r="Q152" s="67">
        <v>29763</v>
      </c>
      <c r="R152" s="66">
        <v>5456</v>
      </c>
      <c r="S152" s="67">
        <v>5456.0002800000002</v>
      </c>
      <c r="T152" s="67">
        <f t="shared" si="14"/>
        <v>-2.8000000020256266E-4</v>
      </c>
      <c r="U152" s="3">
        <f t="shared" si="12"/>
        <v>5.3599997249266999E-2</v>
      </c>
      <c r="V152" s="3">
        <f t="shared" si="13"/>
        <v>5.3600000000000002E-2</v>
      </c>
      <c r="W152" s="3">
        <f t="shared" si="15"/>
        <v>-2.7507330024878485E-9</v>
      </c>
    </row>
    <row r="153" spans="1:23" hidden="1" x14ac:dyDescent="0.2">
      <c r="A153">
        <v>1144</v>
      </c>
      <c r="B153" t="s">
        <v>12</v>
      </c>
      <c r="C153" s="122" t="s">
        <v>258</v>
      </c>
      <c r="D153" s="122" t="s">
        <v>247</v>
      </c>
      <c r="E153" s="1">
        <v>0.01</v>
      </c>
      <c r="F153" t="s">
        <v>28</v>
      </c>
      <c r="G153" t="s">
        <v>101</v>
      </c>
      <c r="H153">
        <v>200</v>
      </c>
      <c r="I153" t="s">
        <v>18</v>
      </c>
      <c r="J153" t="s">
        <v>28</v>
      </c>
      <c r="K153" t="s">
        <v>22</v>
      </c>
      <c r="L153" t="s">
        <v>34</v>
      </c>
      <c r="M153" t="s">
        <v>39</v>
      </c>
      <c r="N153" s="3">
        <v>7.0000000000000007E-2</v>
      </c>
      <c r="O153" s="65">
        <v>31</v>
      </c>
      <c r="P153" s="67">
        <v>89900</v>
      </c>
      <c r="Q153" s="67">
        <v>68106</v>
      </c>
      <c r="R153" s="66">
        <v>6398</v>
      </c>
      <c r="S153" s="67">
        <v>6293.0000000000009</v>
      </c>
      <c r="T153" s="67">
        <f t="shared" si="14"/>
        <v>104.99999999999909</v>
      </c>
      <c r="U153" s="3">
        <f t="shared" si="12"/>
        <v>7.1167964404894327E-2</v>
      </c>
      <c r="V153" s="3">
        <f t="shared" si="13"/>
        <v>7.0000000000000007E-2</v>
      </c>
      <c r="W153" s="3">
        <f t="shared" si="15"/>
        <v>1.16796440489432E-3</v>
      </c>
    </row>
    <row r="154" spans="1:23" hidden="1" x14ac:dyDescent="0.2">
      <c r="A154">
        <v>1145</v>
      </c>
      <c r="B154" t="s">
        <v>12</v>
      </c>
      <c r="C154" s="122" t="s">
        <v>258</v>
      </c>
      <c r="D154" s="122" t="s">
        <v>249</v>
      </c>
      <c r="E154" s="1">
        <v>0.01</v>
      </c>
      <c r="F154" t="s">
        <v>28</v>
      </c>
      <c r="G154" t="s">
        <v>101</v>
      </c>
      <c r="H154">
        <v>200</v>
      </c>
      <c r="I154" t="s">
        <v>18</v>
      </c>
      <c r="J154" t="s">
        <v>28</v>
      </c>
      <c r="K154" t="s">
        <v>22</v>
      </c>
      <c r="L154" t="s">
        <v>34</v>
      </c>
      <c r="M154" t="s">
        <v>39</v>
      </c>
      <c r="N154" s="3">
        <v>7.0000000000000007E-2</v>
      </c>
      <c r="O154" s="65">
        <v>31</v>
      </c>
      <c r="P154" s="67">
        <v>102742.86</v>
      </c>
      <c r="Q154" s="67">
        <v>87070</v>
      </c>
      <c r="R154" s="66">
        <v>7396</v>
      </c>
      <c r="S154" s="67">
        <v>7192.0002000000004</v>
      </c>
      <c r="T154" s="67">
        <f t="shared" si="14"/>
        <v>203.9997999999996</v>
      </c>
      <c r="U154" s="3">
        <f t="shared" si="12"/>
        <v>7.1985537486497844E-2</v>
      </c>
      <c r="V154" s="3">
        <f t="shared" si="13"/>
        <v>7.0000000000000007E-2</v>
      </c>
      <c r="W154" s="3">
        <f t="shared" si="15"/>
        <v>1.9855374864978376E-3</v>
      </c>
    </row>
    <row r="155" spans="1:23" hidden="1" x14ac:dyDescent="0.2">
      <c r="A155">
        <v>1146</v>
      </c>
      <c r="B155" t="s">
        <v>16</v>
      </c>
      <c r="C155" s="122" t="s">
        <v>247</v>
      </c>
      <c r="D155" s="122" t="s">
        <v>249</v>
      </c>
      <c r="E155" s="1">
        <v>0.01</v>
      </c>
      <c r="F155" t="s">
        <v>28</v>
      </c>
      <c r="G155" t="s">
        <v>101</v>
      </c>
      <c r="H155">
        <v>200</v>
      </c>
      <c r="I155" t="s">
        <v>18</v>
      </c>
      <c r="J155" t="s">
        <v>257</v>
      </c>
      <c r="K155" t="s">
        <v>22</v>
      </c>
      <c r="L155" t="s">
        <v>34</v>
      </c>
      <c r="M155" t="s">
        <v>39</v>
      </c>
      <c r="N155" s="3">
        <v>7.0000000000000007E-2</v>
      </c>
      <c r="O155" s="65">
        <v>31</v>
      </c>
      <c r="P155" s="67">
        <v>91671.43</v>
      </c>
      <c r="Q155" s="67">
        <v>80414</v>
      </c>
      <c r="R155" s="66">
        <v>6620</v>
      </c>
      <c r="S155" s="67">
        <v>6417.0001000000002</v>
      </c>
      <c r="T155" s="67">
        <f t="shared" si="14"/>
        <v>202.9998999999998</v>
      </c>
      <c r="U155" s="3">
        <f t="shared" si="12"/>
        <v>7.2214429293837798E-2</v>
      </c>
      <c r="V155" s="3">
        <f t="shared" si="13"/>
        <v>7.0000000000000007E-2</v>
      </c>
      <c r="W155" s="3">
        <f t="shared" si="15"/>
        <v>2.2144292938377913E-3</v>
      </c>
    </row>
    <row r="156" spans="1:23" hidden="1" x14ac:dyDescent="0.2">
      <c r="A156">
        <v>1147</v>
      </c>
      <c r="B156" t="s">
        <v>12</v>
      </c>
      <c r="C156" s="122" t="s">
        <v>241</v>
      </c>
      <c r="D156" s="122" t="s">
        <v>242</v>
      </c>
      <c r="E156" s="1">
        <v>0.01</v>
      </c>
      <c r="F156" t="s">
        <v>28</v>
      </c>
      <c r="G156" t="s">
        <v>101</v>
      </c>
      <c r="H156">
        <v>250</v>
      </c>
      <c r="I156" t="s">
        <v>20</v>
      </c>
      <c r="J156" t="s">
        <v>28</v>
      </c>
      <c r="K156" t="s">
        <v>22</v>
      </c>
      <c r="L156" t="s">
        <v>30</v>
      </c>
      <c r="M156" t="s">
        <v>264</v>
      </c>
      <c r="N156" s="3">
        <v>2.5000000000000001E-2</v>
      </c>
      <c r="O156" s="65">
        <v>31</v>
      </c>
      <c r="P156" s="67">
        <v>162440</v>
      </c>
      <c r="Q156" s="67">
        <v>196897</v>
      </c>
      <c r="R156" s="66">
        <v>4352</v>
      </c>
      <c r="S156" s="67">
        <v>4061</v>
      </c>
      <c r="T156" s="67">
        <f t="shared" si="14"/>
        <v>291</v>
      </c>
      <c r="U156" s="3">
        <f t="shared" si="12"/>
        <v>2.6791430682098005E-2</v>
      </c>
      <c r="V156" s="3">
        <f t="shared" si="13"/>
        <v>2.5000000000000001E-2</v>
      </c>
      <c r="W156" s="3">
        <f t="shared" si="15"/>
        <v>1.7914306820980032E-3</v>
      </c>
    </row>
    <row r="157" spans="1:23" hidden="1" x14ac:dyDescent="0.2">
      <c r="A157">
        <v>1148</v>
      </c>
      <c r="B157" t="s">
        <v>12</v>
      </c>
      <c r="C157" s="122" t="s">
        <v>241</v>
      </c>
      <c r="D157" s="122" t="s">
        <v>239</v>
      </c>
      <c r="E157" s="1">
        <v>0.01</v>
      </c>
      <c r="F157" t="s">
        <v>28</v>
      </c>
      <c r="G157" t="s">
        <v>101</v>
      </c>
      <c r="H157">
        <v>250</v>
      </c>
      <c r="I157" t="s">
        <v>20</v>
      </c>
      <c r="J157" t="s">
        <v>28</v>
      </c>
      <c r="K157" t="s">
        <v>22</v>
      </c>
      <c r="L157" t="s">
        <v>30</v>
      </c>
      <c r="M157" t="s">
        <v>264</v>
      </c>
      <c r="N157" s="3">
        <v>2.5000000000000001E-2</v>
      </c>
      <c r="O157" s="65">
        <v>31</v>
      </c>
      <c r="P157" s="67">
        <v>121520</v>
      </c>
      <c r="Q157" s="67">
        <v>88378</v>
      </c>
      <c r="R157" s="66">
        <v>3144</v>
      </c>
      <c r="S157" s="67">
        <v>3038</v>
      </c>
      <c r="T157" s="67">
        <f t="shared" si="14"/>
        <v>106</v>
      </c>
      <c r="U157" s="3">
        <f t="shared" si="12"/>
        <v>2.5872284397630018E-2</v>
      </c>
      <c r="V157" s="3">
        <f t="shared" si="13"/>
        <v>2.5000000000000001E-2</v>
      </c>
      <c r="W157" s="3">
        <f t="shared" si="15"/>
        <v>8.7228439763001667E-4</v>
      </c>
    </row>
    <row r="158" spans="1:23" hidden="1" x14ac:dyDescent="0.2">
      <c r="A158">
        <v>1149</v>
      </c>
      <c r="B158" t="s">
        <v>12</v>
      </c>
      <c r="C158" s="122" t="s">
        <v>241</v>
      </c>
      <c r="D158" s="122" t="s">
        <v>245</v>
      </c>
      <c r="E158" s="1">
        <v>0.01</v>
      </c>
      <c r="F158" t="s">
        <v>28</v>
      </c>
      <c r="G158" t="s">
        <v>101</v>
      </c>
      <c r="H158">
        <v>250</v>
      </c>
      <c r="I158" t="s">
        <v>20</v>
      </c>
      <c r="J158" t="s">
        <v>28</v>
      </c>
      <c r="K158" t="s">
        <v>22</v>
      </c>
      <c r="L158" t="s">
        <v>30</v>
      </c>
      <c r="M158" t="s">
        <v>264</v>
      </c>
      <c r="N158" s="3">
        <v>2.5000000000000001E-2</v>
      </c>
      <c r="O158" s="65">
        <v>31</v>
      </c>
      <c r="P158" s="67">
        <v>128960</v>
      </c>
      <c r="Q158" s="67">
        <v>161200</v>
      </c>
      <c r="R158" s="66">
        <v>3460</v>
      </c>
      <c r="S158" s="67">
        <v>3224</v>
      </c>
      <c r="T158" s="67">
        <f t="shared" si="14"/>
        <v>236</v>
      </c>
      <c r="U158" s="3">
        <f t="shared" si="12"/>
        <v>2.6830024813895782E-2</v>
      </c>
      <c r="V158" s="3">
        <f t="shared" si="13"/>
        <v>2.5000000000000001E-2</v>
      </c>
      <c r="W158" s="3">
        <f t="shared" si="15"/>
        <v>1.8300248138957802E-3</v>
      </c>
    </row>
    <row r="159" spans="1:23" hidden="1" x14ac:dyDescent="0.2">
      <c r="A159">
        <v>1150</v>
      </c>
      <c r="B159" t="s">
        <v>12</v>
      </c>
      <c r="C159" s="122" t="s">
        <v>241</v>
      </c>
      <c r="D159" s="122" t="s">
        <v>238</v>
      </c>
      <c r="E159" s="1">
        <v>0.01</v>
      </c>
      <c r="F159" t="s">
        <v>28</v>
      </c>
      <c r="G159" t="s">
        <v>101</v>
      </c>
      <c r="H159">
        <v>250</v>
      </c>
      <c r="I159" t="s">
        <v>20</v>
      </c>
      <c r="J159" t="s">
        <v>28</v>
      </c>
      <c r="K159" t="s">
        <v>22</v>
      </c>
      <c r="L159" t="s">
        <v>30</v>
      </c>
      <c r="M159" t="s">
        <v>264</v>
      </c>
      <c r="N159" s="3">
        <v>2.5000000000000001E-2</v>
      </c>
      <c r="O159" s="65">
        <v>31</v>
      </c>
      <c r="P159" s="67">
        <v>135160</v>
      </c>
      <c r="Q159" s="67">
        <v>128724</v>
      </c>
      <c r="R159" s="66">
        <v>3570</v>
      </c>
      <c r="S159" s="67">
        <v>3379</v>
      </c>
      <c r="T159" s="67">
        <f t="shared" si="14"/>
        <v>191</v>
      </c>
      <c r="U159" s="3">
        <f t="shared" si="12"/>
        <v>2.6413139982243268E-2</v>
      </c>
      <c r="V159" s="3">
        <f t="shared" si="13"/>
        <v>2.5000000000000001E-2</v>
      </c>
      <c r="W159" s="3">
        <f t="shared" si="15"/>
        <v>1.4131399822432666E-3</v>
      </c>
    </row>
    <row r="160" spans="1:23" hidden="1" x14ac:dyDescent="0.2">
      <c r="A160">
        <v>1151</v>
      </c>
      <c r="B160" t="s">
        <v>12</v>
      </c>
      <c r="C160" s="122" t="s">
        <v>241</v>
      </c>
      <c r="D160" s="122" t="s">
        <v>247</v>
      </c>
      <c r="E160" s="1">
        <v>0.01</v>
      </c>
      <c r="F160" t="s">
        <v>28</v>
      </c>
      <c r="G160" t="s">
        <v>101</v>
      </c>
      <c r="H160">
        <v>250</v>
      </c>
      <c r="I160" t="s">
        <v>20</v>
      </c>
      <c r="J160" t="s">
        <v>28</v>
      </c>
      <c r="K160" t="s">
        <v>22</v>
      </c>
      <c r="L160" t="s">
        <v>30</v>
      </c>
      <c r="M160" t="s">
        <v>264</v>
      </c>
      <c r="N160" s="3">
        <v>2.5000000000000001E-2</v>
      </c>
      <c r="O160" s="65">
        <v>31</v>
      </c>
      <c r="P160" s="67">
        <v>163680</v>
      </c>
      <c r="Q160" s="67">
        <v>218240</v>
      </c>
      <c r="R160" s="66">
        <v>4406</v>
      </c>
      <c r="S160" s="67">
        <v>4092</v>
      </c>
      <c r="T160" s="67">
        <f t="shared" si="14"/>
        <v>314</v>
      </c>
      <c r="U160" s="3">
        <f t="shared" si="12"/>
        <v>2.6918377321603126E-2</v>
      </c>
      <c r="V160" s="3">
        <f t="shared" si="13"/>
        <v>2.5000000000000001E-2</v>
      </c>
      <c r="W160" s="3">
        <f t="shared" si="15"/>
        <v>1.918377321603125E-3</v>
      </c>
    </row>
    <row r="161" spans="1:23" hidden="1" x14ac:dyDescent="0.2">
      <c r="A161">
        <v>1152</v>
      </c>
      <c r="B161" t="s">
        <v>12</v>
      </c>
      <c r="C161" s="122" t="s">
        <v>238</v>
      </c>
      <c r="D161" s="122" t="s">
        <v>238</v>
      </c>
      <c r="E161" s="1">
        <v>0.05</v>
      </c>
      <c r="F161" t="s">
        <v>28</v>
      </c>
      <c r="G161" t="s">
        <v>101</v>
      </c>
      <c r="H161">
        <v>75</v>
      </c>
      <c r="I161" t="s">
        <v>18</v>
      </c>
      <c r="J161" t="s">
        <v>28</v>
      </c>
      <c r="K161" t="s">
        <v>22</v>
      </c>
      <c r="L161" t="s">
        <v>30</v>
      </c>
      <c r="M161" t="s">
        <v>265</v>
      </c>
      <c r="N161" s="3">
        <v>5.9400000000000001E-2</v>
      </c>
      <c r="O161" s="65">
        <v>31</v>
      </c>
      <c r="P161" s="67">
        <v>114814.8</v>
      </c>
      <c r="Q161" s="67">
        <v>47840</v>
      </c>
      <c r="R161" s="66">
        <v>6956</v>
      </c>
      <c r="S161" s="67">
        <v>6819.9991200000004</v>
      </c>
      <c r="T161" s="67">
        <f t="shared" si="14"/>
        <v>136.0008799999996</v>
      </c>
      <c r="U161" s="3">
        <f t="shared" si="12"/>
        <v>6.0584523946390183E-2</v>
      </c>
      <c r="V161" s="3">
        <f t="shared" si="13"/>
        <v>5.9400000000000001E-2</v>
      </c>
      <c r="W161" s="3">
        <f t="shared" si="15"/>
        <v>1.1845239463901813E-3</v>
      </c>
    </row>
    <row r="162" spans="1:23" hidden="1" x14ac:dyDescent="0.2">
      <c r="A162">
        <v>1153</v>
      </c>
      <c r="B162" t="s">
        <v>12</v>
      </c>
      <c r="C162" s="122" t="s">
        <v>239</v>
      </c>
      <c r="D162" s="122" t="s">
        <v>245</v>
      </c>
      <c r="E162" s="1">
        <v>0.05</v>
      </c>
      <c r="F162" t="s">
        <v>28</v>
      </c>
      <c r="G162" t="s">
        <v>101</v>
      </c>
      <c r="H162">
        <v>75</v>
      </c>
      <c r="I162" t="s">
        <v>18</v>
      </c>
      <c r="J162" t="s">
        <v>28</v>
      </c>
      <c r="K162" t="s">
        <v>22</v>
      </c>
      <c r="L162" t="s">
        <v>30</v>
      </c>
      <c r="M162" t="s">
        <v>265</v>
      </c>
      <c r="N162" s="3">
        <v>5.9400000000000001E-2</v>
      </c>
      <c r="O162" s="65">
        <v>31</v>
      </c>
      <c r="P162" s="67">
        <v>108552.2</v>
      </c>
      <c r="Q162" s="67">
        <v>42321</v>
      </c>
      <c r="R162" s="66">
        <v>6530</v>
      </c>
      <c r="S162" s="67">
        <v>6448.0006800000001</v>
      </c>
      <c r="T162" s="67">
        <f t="shared" si="14"/>
        <v>81.999319999999898</v>
      </c>
      <c r="U162" s="3">
        <f t="shared" si="12"/>
        <v>6.0155390678401727E-2</v>
      </c>
      <c r="V162" s="3">
        <f t="shared" si="13"/>
        <v>5.9400000000000001E-2</v>
      </c>
      <c r="W162" s="3">
        <f t="shared" si="15"/>
        <v>7.553906784017253E-4</v>
      </c>
    </row>
    <row r="163" spans="1:23" hidden="1" x14ac:dyDescent="0.2">
      <c r="A163">
        <v>1154</v>
      </c>
      <c r="B163" t="s">
        <v>12</v>
      </c>
      <c r="C163" s="122" t="s">
        <v>239</v>
      </c>
      <c r="D163" s="122" t="s">
        <v>247</v>
      </c>
      <c r="E163" s="1">
        <v>0.05</v>
      </c>
      <c r="F163" t="s">
        <v>28</v>
      </c>
      <c r="G163" t="s">
        <v>101</v>
      </c>
      <c r="H163">
        <v>75</v>
      </c>
      <c r="I163" t="s">
        <v>18</v>
      </c>
      <c r="J163" t="s">
        <v>28</v>
      </c>
      <c r="K163" t="s">
        <v>22</v>
      </c>
      <c r="L163" t="s">
        <v>30</v>
      </c>
      <c r="M163" t="s">
        <v>265</v>
      </c>
      <c r="N163" s="3">
        <v>5.9400000000000001E-2</v>
      </c>
      <c r="O163" s="65">
        <v>31</v>
      </c>
      <c r="P163" s="67">
        <v>110117.85</v>
      </c>
      <c r="Q163" s="67">
        <v>45456</v>
      </c>
      <c r="R163" s="66">
        <v>6665</v>
      </c>
      <c r="S163" s="67">
        <v>6541.0002900000009</v>
      </c>
      <c r="T163" s="67">
        <f t="shared" si="14"/>
        <v>123.99970999999914</v>
      </c>
      <c r="U163" s="3">
        <f t="shared" si="12"/>
        <v>6.0526063667243772E-2</v>
      </c>
      <c r="V163" s="3">
        <f t="shared" si="13"/>
        <v>5.9400000000000001E-2</v>
      </c>
      <c r="W163" s="3">
        <f t="shared" si="15"/>
        <v>1.1260636672437707E-3</v>
      </c>
    </row>
    <row r="164" spans="1:23" hidden="1" x14ac:dyDescent="0.2">
      <c r="A164">
        <v>1155</v>
      </c>
      <c r="B164" t="s">
        <v>12</v>
      </c>
      <c r="C164" s="122" t="s">
        <v>238</v>
      </c>
      <c r="D164" s="122" t="s">
        <v>242</v>
      </c>
      <c r="E164" s="1">
        <v>0.05</v>
      </c>
      <c r="F164" t="s">
        <v>28</v>
      </c>
      <c r="G164" t="s">
        <v>101</v>
      </c>
      <c r="H164">
        <v>75</v>
      </c>
      <c r="I164" t="s">
        <v>18</v>
      </c>
      <c r="J164" t="s">
        <v>28</v>
      </c>
      <c r="K164" t="s">
        <v>22</v>
      </c>
      <c r="L164" t="s">
        <v>30</v>
      </c>
      <c r="M164" t="s">
        <v>265</v>
      </c>
      <c r="N164" s="3">
        <v>5.9400000000000001E-2</v>
      </c>
      <c r="O164" s="65">
        <v>31</v>
      </c>
      <c r="P164" s="67">
        <v>113249.15</v>
      </c>
      <c r="Q164" s="67">
        <v>50333</v>
      </c>
      <c r="R164" s="66">
        <v>6906</v>
      </c>
      <c r="S164" s="67">
        <v>6726.9995099999996</v>
      </c>
      <c r="T164" s="67">
        <f t="shared" si="14"/>
        <v>179.00049000000035</v>
      </c>
      <c r="U164" s="3">
        <f t="shared" si="12"/>
        <v>6.0980590141294665E-2</v>
      </c>
      <c r="V164" s="3">
        <f t="shared" si="13"/>
        <v>5.9400000000000001E-2</v>
      </c>
      <c r="W164" s="3">
        <f t="shared" si="15"/>
        <v>1.5805901412946632E-3</v>
      </c>
    </row>
    <row r="165" spans="1:23" hidden="1" x14ac:dyDescent="0.2">
      <c r="A165">
        <v>1156</v>
      </c>
      <c r="B165" t="s">
        <v>12</v>
      </c>
      <c r="C165" s="122" t="s">
        <v>238</v>
      </c>
      <c r="D165" s="122" t="s">
        <v>239</v>
      </c>
      <c r="E165" s="1">
        <v>0.05</v>
      </c>
      <c r="F165" t="s">
        <v>28</v>
      </c>
      <c r="G165" t="s">
        <v>101</v>
      </c>
      <c r="H165">
        <v>75</v>
      </c>
      <c r="I165" t="s">
        <v>18</v>
      </c>
      <c r="J165" t="s">
        <v>28</v>
      </c>
      <c r="K165" t="s">
        <v>22</v>
      </c>
      <c r="L165" t="s">
        <v>30</v>
      </c>
      <c r="M165" t="s">
        <v>266</v>
      </c>
      <c r="N165" s="3">
        <v>5.9400000000000001E-2</v>
      </c>
      <c r="O165" s="65">
        <v>31</v>
      </c>
      <c r="P165" s="67">
        <v>116902.35</v>
      </c>
      <c r="Q165" s="67">
        <v>61125</v>
      </c>
      <c r="R165" s="66">
        <v>7233</v>
      </c>
      <c r="S165" s="67">
        <v>6943.9995900000004</v>
      </c>
      <c r="T165" s="67">
        <f t="shared" si="14"/>
        <v>289.00040999999965</v>
      </c>
      <c r="U165" s="3">
        <f t="shared" si="12"/>
        <v>6.1872152270677189E-2</v>
      </c>
      <c r="V165" s="3">
        <f t="shared" si="13"/>
        <v>5.9400000000000001E-2</v>
      </c>
      <c r="W165" s="3">
        <f t="shared" si="15"/>
        <v>2.4721522706771873E-3</v>
      </c>
    </row>
    <row r="166" spans="1:23" hidden="1" x14ac:dyDescent="0.2">
      <c r="A166">
        <v>1157</v>
      </c>
      <c r="B166" t="s">
        <v>12</v>
      </c>
      <c r="C166" s="122" t="s">
        <v>238</v>
      </c>
      <c r="D166" s="122" t="s">
        <v>245</v>
      </c>
      <c r="E166" s="1">
        <v>0.05</v>
      </c>
      <c r="F166" t="s">
        <v>28</v>
      </c>
      <c r="G166" t="s">
        <v>101</v>
      </c>
      <c r="H166">
        <v>75</v>
      </c>
      <c r="I166" t="s">
        <v>18</v>
      </c>
      <c r="J166" t="s">
        <v>28</v>
      </c>
      <c r="K166" t="s">
        <v>22</v>
      </c>
      <c r="L166" t="s">
        <v>30</v>
      </c>
      <c r="M166" t="s">
        <v>266</v>
      </c>
      <c r="N166" s="3">
        <v>5.9400000000000001E-2</v>
      </c>
      <c r="O166" s="65">
        <v>31</v>
      </c>
      <c r="P166" s="67">
        <v>115858.6</v>
      </c>
      <c r="Q166" s="67">
        <v>73561</v>
      </c>
      <c r="R166" s="66">
        <v>7272</v>
      </c>
      <c r="S166" s="67">
        <v>6882.0008400000006</v>
      </c>
      <c r="T166" s="67">
        <f t="shared" si="14"/>
        <v>389.99915999999939</v>
      </c>
      <c r="U166" s="3">
        <f t="shared" si="12"/>
        <v>6.2766164963153362E-2</v>
      </c>
      <c r="V166" s="3">
        <f t="shared" si="13"/>
        <v>5.9400000000000001E-2</v>
      </c>
      <c r="W166" s="3">
        <f t="shared" si="15"/>
        <v>3.3661649631533605E-3</v>
      </c>
    </row>
    <row r="167" spans="1:23" hidden="1" x14ac:dyDescent="0.2">
      <c r="A167">
        <v>1158</v>
      </c>
      <c r="B167" t="s">
        <v>12</v>
      </c>
      <c r="C167" s="122" t="s">
        <v>239</v>
      </c>
      <c r="D167" s="122" t="s">
        <v>249</v>
      </c>
      <c r="E167" s="1">
        <v>0.05</v>
      </c>
      <c r="F167" t="s">
        <v>28</v>
      </c>
      <c r="G167" t="s">
        <v>101</v>
      </c>
      <c r="H167">
        <v>75</v>
      </c>
      <c r="I167" t="s">
        <v>18</v>
      </c>
      <c r="J167" t="s">
        <v>28</v>
      </c>
      <c r="K167" t="s">
        <v>22</v>
      </c>
      <c r="L167" t="s">
        <v>30</v>
      </c>
      <c r="M167" t="s">
        <v>267</v>
      </c>
      <c r="N167" s="3">
        <v>5.9400000000000001E-2</v>
      </c>
      <c r="O167" s="65">
        <v>31</v>
      </c>
      <c r="P167" s="67">
        <v>123643.1</v>
      </c>
      <c r="Q167" s="67">
        <v>77869</v>
      </c>
      <c r="R167" s="66">
        <v>7698</v>
      </c>
      <c r="S167" s="67">
        <v>7344.4001400000006</v>
      </c>
      <c r="T167" s="67">
        <f t="shared" si="14"/>
        <v>353.59985999999935</v>
      </c>
      <c r="U167" s="3">
        <f t="shared" si="12"/>
        <v>6.2259843048257442E-2</v>
      </c>
      <c r="V167" s="3">
        <f t="shared" si="13"/>
        <v>5.9400000000000001E-2</v>
      </c>
      <c r="W167" s="3">
        <f t="shared" si="15"/>
        <v>2.8598430482574405E-3</v>
      </c>
    </row>
    <row r="168" spans="1:23" hidden="1" x14ac:dyDescent="0.2">
      <c r="A168">
        <v>1159</v>
      </c>
      <c r="B168" t="s">
        <v>12</v>
      </c>
      <c r="C168" s="122" t="s">
        <v>239</v>
      </c>
      <c r="D168" s="122" t="s">
        <v>242</v>
      </c>
      <c r="E168" s="1">
        <v>0.05</v>
      </c>
      <c r="F168" t="s">
        <v>28</v>
      </c>
      <c r="G168" t="s">
        <v>101</v>
      </c>
      <c r="H168">
        <v>75</v>
      </c>
      <c r="I168" t="s">
        <v>18</v>
      </c>
      <c r="J168" t="s">
        <v>28</v>
      </c>
      <c r="K168" t="s">
        <v>22</v>
      </c>
      <c r="L168" t="s">
        <v>30</v>
      </c>
      <c r="M168" t="s">
        <v>267</v>
      </c>
      <c r="N168" s="3">
        <v>5.9400000000000001E-2</v>
      </c>
      <c r="O168" s="65">
        <v>31</v>
      </c>
      <c r="P168" s="67">
        <v>125989</v>
      </c>
      <c r="Q168" s="67">
        <v>47715</v>
      </c>
      <c r="R168" s="66">
        <v>7180</v>
      </c>
      <c r="S168" s="67">
        <v>7483.7466000000004</v>
      </c>
      <c r="T168" s="67">
        <f t="shared" si="14"/>
        <v>-303.7466000000004</v>
      </c>
      <c r="U168" s="3">
        <f t="shared" si="12"/>
        <v>5.6989102223209964E-2</v>
      </c>
      <c r="V168" s="3">
        <f t="shared" si="13"/>
        <v>5.9400000000000001E-2</v>
      </c>
      <c r="W168" s="3">
        <f t="shared" si="15"/>
        <v>-2.4108977767900372E-3</v>
      </c>
    </row>
    <row r="169" spans="1:23" hidden="1" x14ac:dyDescent="0.2">
      <c r="A169">
        <v>1160</v>
      </c>
      <c r="B169" t="s">
        <v>16</v>
      </c>
      <c r="C169" s="122" t="s">
        <v>249</v>
      </c>
      <c r="D169" s="122" t="s">
        <v>242</v>
      </c>
      <c r="E169" s="1">
        <v>0.01</v>
      </c>
      <c r="F169" t="s">
        <v>28</v>
      </c>
      <c r="G169" t="s">
        <v>101</v>
      </c>
      <c r="H169">
        <v>300</v>
      </c>
      <c r="I169" t="s">
        <v>18</v>
      </c>
      <c r="J169" t="s">
        <v>257</v>
      </c>
      <c r="K169" t="s">
        <v>22</v>
      </c>
      <c r="L169" t="s">
        <v>30</v>
      </c>
      <c r="M169" t="s">
        <v>268</v>
      </c>
      <c r="N169" s="3">
        <v>8.1900000000000001E-2</v>
      </c>
      <c r="O169" s="65">
        <v>31</v>
      </c>
      <c r="P169" s="67">
        <v>71916.97</v>
      </c>
      <c r="Q169" s="67">
        <v>36880</v>
      </c>
      <c r="R169" s="66">
        <v>5998</v>
      </c>
      <c r="S169" s="67">
        <v>5889.9998430000005</v>
      </c>
      <c r="T169" s="67">
        <f t="shared" si="14"/>
        <v>108.00015699999949</v>
      </c>
      <c r="U169" s="3">
        <f t="shared" ref="U169:U200" si="16">R169/P169</f>
        <v>8.3401733971828901E-2</v>
      </c>
      <c r="V169" s="3">
        <f t="shared" ref="V169:V200" si="17">S169/P169</f>
        <v>8.1900000000000001E-2</v>
      </c>
      <c r="W169" s="3">
        <f t="shared" si="15"/>
        <v>1.5017339718289002E-3</v>
      </c>
    </row>
    <row r="170" spans="1:23" hidden="1" x14ac:dyDescent="0.2">
      <c r="A170">
        <v>1161</v>
      </c>
      <c r="B170" t="s">
        <v>16</v>
      </c>
      <c r="C170" s="122" t="s">
        <v>249</v>
      </c>
      <c r="D170" s="122" t="s">
        <v>247</v>
      </c>
      <c r="E170" s="1">
        <v>0.01</v>
      </c>
      <c r="F170" t="s">
        <v>28</v>
      </c>
      <c r="G170" t="s">
        <v>101</v>
      </c>
      <c r="H170">
        <v>300</v>
      </c>
      <c r="I170" t="s">
        <v>18</v>
      </c>
      <c r="J170" t="s">
        <v>257</v>
      </c>
      <c r="K170" t="s">
        <v>22</v>
      </c>
      <c r="L170" t="s">
        <v>30</v>
      </c>
      <c r="M170" t="s">
        <v>268</v>
      </c>
      <c r="N170" s="3">
        <v>8.1900000000000001E-2</v>
      </c>
      <c r="O170" s="65">
        <v>31</v>
      </c>
      <c r="P170" s="67">
        <v>64725.27</v>
      </c>
      <c r="Q170" s="67">
        <v>37851</v>
      </c>
      <c r="R170" s="66">
        <v>5469</v>
      </c>
      <c r="S170" s="67">
        <v>5300.999613</v>
      </c>
      <c r="T170" s="67">
        <f t="shared" si="14"/>
        <v>168.00038700000005</v>
      </c>
      <c r="U170" s="3">
        <f t="shared" si="16"/>
        <v>8.4495591907148476E-2</v>
      </c>
      <c r="V170" s="3">
        <f t="shared" si="17"/>
        <v>8.1900000000000001E-2</v>
      </c>
      <c r="W170" s="3">
        <f t="shared" si="15"/>
        <v>2.5955919071484757E-3</v>
      </c>
    </row>
    <row r="171" spans="1:23" hidden="1" x14ac:dyDescent="0.2">
      <c r="A171">
        <v>1162</v>
      </c>
      <c r="B171" t="s">
        <v>16</v>
      </c>
      <c r="C171" s="122" t="s">
        <v>249</v>
      </c>
      <c r="D171" s="122" t="s">
        <v>241</v>
      </c>
      <c r="E171" s="1">
        <v>0.01</v>
      </c>
      <c r="F171" t="s">
        <v>28</v>
      </c>
      <c r="G171" t="s">
        <v>101</v>
      </c>
      <c r="H171">
        <v>300</v>
      </c>
      <c r="I171" t="s">
        <v>18</v>
      </c>
      <c r="J171" t="s">
        <v>257</v>
      </c>
      <c r="K171" t="s">
        <v>22</v>
      </c>
      <c r="L171" t="s">
        <v>30</v>
      </c>
      <c r="M171" t="s">
        <v>268</v>
      </c>
      <c r="N171" s="3">
        <v>8.1900000000000001E-2</v>
      </c>
      <c r="O171" s="65">
        <v>31</v>
      </c>
      <c r="P171" s="67">
        <v>67374.850000000006</v>
      </c>
      <c r="Q171" s="67">
        <v>40104</v>
      </c>
      <c r="R171" s="66">
        <v>5702</v>
      </c>
      <c r="S171" s="67">
        <v>5518.0002150000009</v>
      </c>
      <c r="T171" s="67">
        <f t="shared" si="14"/>
        <v>183.99978499999906</v>
      </c>
      <c r="U171" s="3">
        <f t="shared" si="16"/>
        <v>8.4630986191434929E-2</v>
      </c>
      <c r="V171" s="3">
        <f t="shared" si="17"/>
        <v>8.1900000000000001E-2</v>
      </c>
      <c r="W171" s="3">
        <f t="shared" si="15"/>
        <v>2.7309861914349282E-3</v>
      </c>
    </row>
    <row r="172" spans="1:23" hidden="1" x14ac:dyDescent="0.2">
      <c r="A172">
        <v>1163</v>
      </c>
      <c r="B172" t="s">
        <v>16</v>
      </c>
      <c r="C172" s="122" t="s">
        <v>242</v>
      </c>
      <c r="D172" s="122" t="s">
        <v>242</v>
      </c>
      <c r="E172" s="1">
        <v>0.25</v>
      </c>
      <c r="F172" t="s">
        <v>28</v>
      </c>
      <c r="G172" t="s">
        <v>101</v>
      </c>
      <c r="H172">
        <v>4</v>
      </c>
      <c r="I172" t="s">
        <v>19</v>
      </c>
      <c r="J172" t="s">
        <v>28</v>
      </c>
      <c r="K172" t="s">
        <v>22</v>
      </c>
      <c r="L172" t="s">
        <v>30</v>
      </c>
      <c r="M172" t="s">
        <v>269</v>
      </c>
      <c r="N172" s="3">
        <v>5.2400000000000002E-2</v>
      </c>
      <c r="O172" s="65">
        <v>31</v>
      </c>
      <c r="P172" s="67">
        <v>126011.5</v>
      </c>
      <c r="Q172" s="67">
        <v>242330</v>
      </c>
      <c r="R172" s="66">
        <v>6867</v>
      </c>
      <c r="S172" s="67">
        <v>6603.0026000000007</v>
      </c>
      <c r="T172" s="67">
        <f t="shared" si="14"/>
        <v>263.99739999999929</v>
      </c>
      <c r="U172" s="3">
        <f t="shared" si="16"/>
        <v>5.4495026247604383E-2</v>
      </c>
      <c r="V172" s="3">
        <f t="shared" si="17"/>
        <v>5.2400000000000009E-2</v>
      </c>
      <c r="W172" s="3">
        <f t="shared" si="15"/>
        <v>2.0950262476043743E-3</v>
      </c>
    </row>
    <row r="173" spans="1:23" hidden="1" x14ac:dyDescent="0.2">
      <c r="A173">
        <v>1164</v>
      </c>
      <c r="B173" t="s">
        <v>16</v>
      </c>
      <c r="C173" s="122" t="s">
        <v>242</v>
      </c>
      <c r="D173" s="122" t="s">
        <v>239</v>
      </c>
      <c r="E173" s="1">
        <v>0.25</v>
      </c>
      <c r="F173" t="s">
        <v>28</v>
      </c>
      <c r="G173" t="s">
        <v>101</v>
      </c>
      <c r="H173">
        <v>4</v>
      </c>
      <c r="I173" t="s">
        <v>19</v>
      </c>
      <c r="J173" t="s">
        <v>28</v>
      </c>
      <c r="K173" t="s">
        <v>22</v>
      </c>
      <c r="L173" t="s">
        <v>30</v>
      </c>
      <c r="M173" t="s">
        <v>269</v>
      </c>
      <c r="N173" s="3">
        <v>6.7900000000000002E-2</v>
      </c>
      <c r="O173" s="65">
        <v>31</v>
      </c>
      <c r="P173" s="67">
        <v>98159</v>
      </c>
      <c r="Q173" s="67">
        <v>144351</v>
      </c>
      <c r="R173" s="66">
        <v>6754</v>
      </c>
      <c r="S173" s="67">
        <v>6664.9961000000003</v>
      </c>
      <c r="T173" s="67">
        <f t="shared" si="14"/>
        <v>89.003899999999703</v>
      </c>
      <c r="U173" s="3">
        <f t="shared" si="16"/>
        <v>6.8806731934921914E-2</v>
      </c>
      <c r="V173" s="3">
        <f t="shared" si="17"/>
        <v>6.7900000000000002E-2</v>
      </c>
      <c r="W173" s="3">
        <f t="shared" si="15"/>
        <v>9.0673193492191162E-4</v>
      </c>
    </row>
    <row r="174" spans="1:23" hidden="1" x14ac:dyDescent="0.2">
      <c r="A174">
        <v>1165</v>
      </c>
      <c r="B174" t="s">
        <v>16</v>
      </c>
      <c r="C174" s="122" t="s">
        <v>242</v>
      </c>
      <c r="D174" s="122" t="s">
        <v>245</v>
      </c>
      <c r="E174" s="1">
        <v>0.25</v>
      </c>
      <c r="F174" t="s">
        <v>28</v>
      </c>
      <c r="G174" t="s">
        <v>101</v>
      </c>
      <c r="H174">
        <v>4</v>
      </c>
      <c r="I174" t="s">
        <v>19</v>
      </c>
      <c r="J174" t="s">
        <v>28</v>
      </c>
      <c r="K174" t="s">
        <v>22</v>
      </c>
      <c r="L174" t="s">
        <v>30</v>
      </c>
      <c r="M174" t="s">
        <v>269</v>
      </c>
      <c r="N174" s="3">
        <v>5.2400000000000002E-2</v>
      </c>
      <c r="O174" s="65">
        <v>31</v>
      </c>
      <c r="P174" s="67">
        <v>124828.25</v>
      </c>
      <c r="Q174" s="67">
        <v>170998</v>
      </c>
      <c r="R174" s="66">
        <v>6574</v>
      </c>
      <c r="S174" s="67">
        <v>6541.0003000000006</v>
      </c>
      <c r="T174" s="67">
        <f t="shared" si="14"/>
        <v>32.999699999999393</v>
      </c>
      <c r="U174" s="3">
        <f t="shared" si="16"/>
        <v>5.2664360831782872E-2</v>
      </c>
      <c r="V174" s="3">
        <f t="shared" si="17"/>
        <v>5.2400000000000002E-2</v>
      </c>
      <c r="W174" s="3">
        <f t="shared" si="15"/>
        <v>2.6436083178286995E-4</v>
      </c>
    </row>
    <row r="175" spans="1:23" hidden="1" x14ac:dyDescent="0.2">
      <c r="A175">
        <v>1166</v>
      </c>
      <c r="B175" t="s">
        <v>16</v>
      </c>
      <c r="C175" s="122" t="s">
        <v>242</v>
      </c>
      <c r="D175" s="122" t="s">
        <v>238</v>
      </c>
      <c r="E175" s="1">
        <v>0.25</v>
      </c>
      <c r="F175" t="s">
        <v>28</v>
      </c>
      <c r="G175" t="s">
        <v>101</v>
      </c>
      <c r="H175">
        <v>4</v>
      </c>
      <c r="I175" t="s">
        <v>19</v>
      </c>
      <c r="J175" t="s">
        <v>28</v>
      </c>
      <c r="K175" t="s">
        <v>22</v>
      </c>
      <c r="L175" t="s">
        <v>30</v>
      </c>
      <c r="M175" t="s">
        <v>269</v>
      </c>
      <c r="N175" s="3">
        <v>6.7900000000000002E-2</v>
      </c>
      <c r="O175" s="65">
        <v>31</v>
      </c>
      <c r="P175" s="67">
        <v>99985.25</v>
      </c>
      <c r="Q175" s="67">
        <v>175413</v>
      </c>
      <c r="R175" s="66">
        <v>7004</v>
      </c>
      <c r="S175" s="67">
        <v>6788.9984750000003</v>
      </c>
      <c r="T175" s="67">
        <f t="shared" si="14"/>
        <v>215.00152499999967</v>
      </c>
      <c r="U175" s="3">
        <f t="shared" si="16"/>
        <v>7.0050332424032538E-2</v>
      </c>
      <c r="V175" s="3">
        <f t="shared" si="17"/>
        <v>6.7900000000000002E-2</v>
      </c>
      <c r="W175" s="3">
        <f t="shared" si="15"/>
        <v>2.1503324240325361E-3</v>
      </c>
    </row>
    <row r="176" spans="1:23" hidden="1" x14ac:dyDescent="0.2">
      <c r="A176">
        <v>1167</v>
      </c>
      <c r="B176" t="s">
        <v>16</v>
      </c>
      <c r="C176" s="122" t="s">
        <v>249</v>
      </c>
      <c r="D176" s="122" t="s">
        <v>245</v>
      </c>
      <c r="E176" s="1">
        <v>0.01</v>
      </c>
      <c r="F176" t="s">
        <v>28</v>
      </c>
      <c r="G176" t="s">
        <v>101</v>
      </c>
      <c r="H176">
        <v>300</v>
      </c>
      <c r="I176" t="s">
        <v>18</v>
      </c>
      <c r="J176" t="s">
        <v>257</v>
      </c>
      <c r="K176" t="s">
        <v>22</v>
      </c>
      <c r="L176" t="s">
        <v>30</v>
      </c>
      <c r="M176" t="s">
        <v>55</v>
      </c>
      <c r="N176" s="3">
        <v>8.1900000000000001E-2</v>
      </c>
      <c r="O176" s="65">
        <v>31</v>
      </c>
      <c r="P176" s="67">
        <v>68888.89</v>
      </c>
      <c r="Q176" s="67">
        <v>35328</v>
      </c>
      <c r="R176" s="66">
        <v>5745</v>
      </c>
      <c r="S176" s="67">
        <v>5642.0000909999999</v>
      </c>
      <c r="T176" s="67">
        <f t="shared" si="14"/>
        <v>102.99990900000012</v>
      </c>
      <c r="U176" s="3">
        <f t="shared" si="16"/>
        <v>8.3395159945239355E-2</v>
      </c>
      <c r="V176" s="3">
        <f t="shared" si="17"/>
        <v>8.1900000000000001E-2</v>
      </c>
      <c r="W176" s="3">
        <f t="shared" si="15"/>
        <v>1.4951599452393549E-3</v>
      </c>
    </row>
    <row r="177" spans="1:23" hidden="1" x14ac:dyDescent="0.2">
      <c r="A177">
        <v>1168</v>
      </c>
      <c r="B177" t="s">
        <v>16</v>
      </c>
      <c r="C177" s="122" t="s">
        <v>249</v>
      </c>
      <c r="D177" s="122" t="s">
        <v>251</v>
      </c>
      <c r="E177" s="1">
        <v>0.01</v>
      </c>
      <c r="F177" t="s">
        <v>28</v>
      </c>
      <c r="G177" t="s">
        <v>101</v>
      </c>
      <c r="H177">
        <v>300</v>
      </c>
      <c r="I177" t="s">
        <v>18</v>
      </c>
      <c r="J177" t="s">
        <v>257</v>
      </c>
      <c r="K177" t="s">
        <v>22</v>
      </c>
      <c r="L177" t="s">
        <v>30</v>
      </c>
      <c r="M177" t="s">
        <v>55</v>
      </c>
      <c r="N177" s="3">
        <v>8.1900000000000001E-2</v>
      </c>
      <c r="O177" s="65">
        <v>31</v>
      </c>
      <c r="P177" s="67">
        <v>69645.91</v>
      </c>
      <c r="Q177" s="67">
        <v>34650</v>
      </c>
      <c r="R177" s="66">
        <v>5790</v>
      </c>
      <c r="S177" s="67">
        <v>5704.0000290000007</v>
      </c>
      <c r="T177" s="67">
        <f t="shared" si="14"/>
        <v>85.999970999999277</v>
      </c>
      <c r="U177" s="3">
        <f t="shared" si="16"/>
        <v>8.3134817249139251E-2</v>
      </c>
      <c r="V177" s="3">
        <f t="shared" si="17"/>
        <v>8.1900000000000001E-2</v>
      </c>
      <c r="W177" s="3">
        <f t="shared" si="15"/>
        <v>1.2348172491392501E-3</v>
      </c>
    </row>
    <row r="178" spans="1:23" hidden="1" x14ac:dyDescent="0.2">
      <c r="A178">
        <v>1169</v>
      </c>
      <c r="B178" t="s">
        <v>16</v>
      </c>
      <c r="C178" s="122" t="s">
        <v>249</v>
      </c>
      <c r="D178" s="122">
        <v>11</v>
      </c>
      <c r="E178" s="1">
        <v>0.01</v>
      </c>
      <c r="F178" t="s">
        <v>28</v>
      </c>
      <c r="G178" t="s">
        <v>101</v>
      </c>
      <c r="H178">
        <v>300</v>
      </c>
      <c r="I178" t="s">
        <v>18</v>
      </c>
      <c r="J178" t="s">
        <v>257</v>
      </c>
      <c r="K178" t="s">
        <v>22</v>
      </c>
      <c r="L178" t="s">
        <v>30</v>
      </c>
      <c r="M178" t="s">
        <v>55</v>
      </c>
      <c r="N178" s="3">
        <v>8.1900000000000001E-2</v>
      </c>
      <c r="O178" s="65">
        <v>31</v>
      </c>
      <c r="P178" s="67">
        <v>79487.179999999993</v>
      </c>
      <c r="Q178" s="67">
        <v>42735</v>
      </c>
      <c r="R178" s="66">
        <v>6662</v>
      </c>
      <c r="S178" s="67">
        <v>6510.0000419999997</v>
      </c>
      <c r="T178" s="67">
        <f t="shared" si="14"/>
        <v>151.99995800000033</v>
      </c>
      <c r="U178" s="3">
        <f t="shared" si="16"/>
        <v>8.38122575237919E-2</v>
      </c>
      <c r="V178" s="3">
        <f t="shared" si="17"/>
        <v>8.1900000000000001E-2</v>
      </c>
      <c r="W178" s="3">
        <f t="shared" si="15"/>
        <v>1.9122575237918993E-3</v>
      </c>
    </row>
    <row r="179" spans="1:23" hidden="1" x14ac:dyDescent="0.2">
      <c r="A179">
        <v>1171</v>
      </c>
      <c r="B179" t="s">
        <v>12</v>
      </c>
      <c r="C179" s="122" t="s">
        <v>239</v>
      </c>
      <c r="D179" s="122" t="s">
        <v>239</v>
      </c>
      <c r="E179" s="1">
        <v>0.05</v>
      </c>
      <c r="F179" t="s">
        <v>28</v>
      </c>
      <c r="G179" t="s">
        <v>101</v>
      </c>
      <c r="H179">
        <v>75</v>
      </c>
      <c r="I179" t="s">
        <v>18</v>
      </c>
      <c r="J179" t="s">
        <v>28</v>
      </c>
      <c r="K179" t="s">
        <v>22</v>
      </c>
      <c r="L179" t="s">
        <v>30</v>
      </c>
      <c r="M179" t="s">
        <v>265</v>
      </c>
      <c r="N179" s="3">
        <v>5.9400000000000001E-2</v>
      </c>
      <c r="O179" s="65">
        <v>31</v>
      </c>
      <c r="P179" s="67">
        <v>105420.9</v>
      </c>
      <c r="Q179" s="67">
        <v>42887</v>
      </c>
      <c r="R179" s="66">
        <v>6371</v>
      </c>
      <c r="S179" s="67">
        <v>6262.0014599999995</v>
      </c>
      <c r="T179" s="67">
        <f t="shared" si="14"/>
        <v>108.9985400000005</v>
      </c>
      <c r="U179" s="3">
        <f t="shared" si="16"/>
        <v>6.0433936724122068E-2</v>
      </c>
      <c r="V179" s="3">
        <f t="shared" si="17"/>
        <v>5.9400000000000001E-2</v>
      </c>
      <c r="W179" s="3">
        <f t="shared" si="15"/>
        <v>1.0339367241220671E-3</v>
      </c>
    </row>
    <row r="180" spans="1:23" hidden="1" x14ac:dyDescent="0.2">
      <c r="A180">
        <v>1172</v>
      </c>
      <c r="B180" t="s">
        <v>12</v>
      </c>
      <c r="C180" s="122" t="s">
        <v>239</v>
      </c>
      <c r="D180" s="122" t="s">
        <v>238</v>
      </c>
      <c r="E180" s="1">
        <v>0.05</v>
      </c>
      <c r="F180" t="s">
        <v>28</v>
      </c>
      <c r="G180" t="s">
        <v>101</v>
      </c>
      <c r="H180">
        <v>75</v>
      </c>
      <c r="I180" t="s">
        <v>18</v>
      </c>
      <c r="J180" t="s">
        <v>28</v>
      </c>
      <c r="K180" t="s">
        <v>22</v>
      </c>
      <c r="L180" t="s">
        <v>30</v>
      </c>
      <c r="M180" t="s">
        <v>265</v>
      </c>
      <c r="N180" s="3">
        <v>5.9400000000000001E-2</v>
      </c>
      <c r="O180" s="65">
        <v>31</v>
      </c>
      <c r="P180" s="67">
        <v>106464.65</v>
      </c>
      <c r="Q180" s="67">
        <v>37356</v>
      </c>
      <c r="R180" s="66">
        <v>6324</v>
      </c>
      <c r="S180" s="67">
        <v>6324.0002100000002</v>
      </c>
      <c r="T180" s="67">
        <f t="shared" si="14"/>
        <v>-2.1000000015192199E-4</v>
      </c>
      <c r="U180" s="3">
        <f t="shared" si="16"/>
        <v>5.9399998027514299E-2</v>
      </c>
      <c r="V180" s="3">
        <f t="shared" si="17"/>
        <v>5.9400000000000001E-2</v>
      </c>
      <c r="W180" s="3">
        <f t="shared" si="15"/>
        <v>-1.9724857025504861E-9</v>
      </c>
    </row>
    <row r="181" spans="1:23" hidden="1" x14ac:dyDescent="0.2">
      <c r="A181">
        <v>1173</v>
      </c>
      <c r="B181" t="s">
        <v>25</v>
      </c>
      <c r="C181" s="122" t="s">
        <v>238</v>
      </c>
      <c r="D181" s="122" t="s">
        <v>247</v>
      </c>
      <c r="E181" s="1">
        <v>0.05</v>
      </c>
      <c r="F181" t="s">
        <v>28</v>
      </c>
      <c r="G181" t="s">
        <v>101</v>
      </c>
      <c r="H181">
        <v>75</v>
      </c>
      <c r="I181" t="s">
        <v>18</v>
      </c>
      <c r="J181" t="s">
        <v>28</v>
      </c>
      <c r="K181" t="s">
        <v>22</v>
      </c>
      <c r="L181" t="s">
        <v>30</v>
      </c>
      <c r="M181" t="s">
        <v>267</v>
      </c>
      <c r="N181" s="3">
        <v>5.9400000000000001E-2</v>
      </c>
      <c r="O181" s="65">
        <v>15</v>
      </c>
      <c r="P181" s="67">
        <v>53852.49</v>
      </c>
      <c r="Q181" s="67">
        <v>18600.484261501209</v>
      </c>
      <c r="R181" s="66">
        <v>3217.4334140435835</v>
      </c>
      <c r="S181" s="67">
        <v>3198.8379059999997</v>
      </c>
      <c r="T181" s="67">
        <f t="shared" si="14"/>
        <v>18.595508043583777</v>
      </c>
      <c r="U181" s="3">
        <f t="shared" si="16"/>
        <v>5.9745304516905046E-2</v>
      </c>
      <c r="V181" s="3">
        <f t="shared" si="17"/>
        <v>5.9399999999999994E-2</v>
      </c>
      <c r="W181" s="3">
        <f t="shared" si="15"/>
        <v>3.4530451690505115E-4</v>
      </c>
    </row>
    <row r="182" spans="1:23" hidden="1" x14ac:dyDescent="0.2">
      <c r="A182">
        <v>1174</v>
      </c>
      <c r="B182" t="s">
        <v>25</v>
      </c>
      <c r="C182" s="122" t="s">
        <v>238</v>
      </c>
      <c r="D182" s="122" t="s">
        <v>249</v>
      </c>
      <c r="E182" s="1">
        <v>0.05</v>
      </c>
      <c r="F182" t="s">
        <v>28</v>
      </c>
      <c r="G182" t="s">
        <v>101</v>
      </c>
      <c r="H182">
        <v>75</v>
      </c>
      <c r="I182" t="s">
        <v>18</v>
      </c>
      <c r="J182" t="s">
        <v>28</v>
      </c>
      <c r="K182" t="s">
        <v>22</v>
      </c>
      <c r="L182" t="s">
        <v>30</v>
      </c>
      <c r="M182" t="s">
        <v>267</v>
      </c>
      <c r="N182" s="3">
        <v>5.9400000000000001E-2</v>
      </c>
      <c r="O182" s="65">
        <v>31</v>
      </c>
      <c r="P182" s="67">
        <v>110074.05</v>
      </c>
      <c r="Q182" s="67">
        <v>37338</v>
      </c>
      <c r="R182" s="66">
        <v>6458</v>
      </c>
      <c r="S182" s="67">
        <v>6538.3985700000003</v>
      </c>
      <c r="T182" s="67">
        <f t="shared" si="14"/>
        <v>-80.398570000000291</v>
      </c>
      <c r="U182" s="3">
        <f t="shared" si="16"/>
        <v>5.8669595604050183E-2</v>
      </c>
      <c r="V182" s="3">
        <f t="shared" si="17"/>
        <v>5.9400000000000001E-2</v>
      </c>
      <c r="W182" s="3">
        <f t="shared" si="15"/>
        <v>-7.3040439594981854E-4</v>
      </c>
    </row>
    <row r="183" spans="1:23" hidden="1" x14ac:dyDescent="0.2">
      <c r="A183">
        <v>1175</v>
      </c>
      <c r="B183" t="s">
        <v>25</v>
      </c>
      <c r="C183" s="122" t="s">
        <v>238</v>
      </c>
      <c r="D183" s="122" t="s">
        <v>245</v>
      </c>
      <c r="E183" s="1">
        <v>0.05</v>
      </c>
      <c r="F183" t="s">
        <v>28</v>
      </c>
      <c r="G183" t="s">
        <v>101</v>
      </c>
      <c r="H183">
        <v>75</v>
      </c>
      <c r="I183" t="s">
        <v>18</v>
      </c>
      <c r="J183" t="s">
        <v>28</v>
      </c>
      <c r="K183" t="s">
        <v>22</v>
      </c>
      <c r="L183" t="s">
        <v>30</v>
      </c>
      <c r="M183" t="s">
        <v>41</v>
      </c>
      <c r="N183" s="3">
        <v>5.9400000000000001E-2</v>
      </c>
      <c r="O183" s="65">
        <v>31</v>
      </c>
      <c r="P183" s="67">
        <v>106986.55</v>
      </c>
      <c r="Q183" s="67">
        <v>35331</v>
      </c>
      <c r="R183" s="66">
        <v>6305</v>
      </c>
      <c r="S183" s="67">
        <v>6355.0010700000003</v>
      </c>
      <c r="T183" s="67">
        <f t="shared" si="14"/>
        <v>-50.001070000000254</v>
      </c>
      <c r="U183" s="3">
        <f t="shared" si="16"/>
        <v>5.8932641532977739E-2</v>
      </c>
      <c r="V183" s="3">
        <f t="shared" si="17"/>
        <v>5.9400000000000001E-2</v>
      </c>
      <c r="W183" s="3">
        <f t="shared" si="15"/>
        <v>-4.6735846702226219E-4</v>
      </c>
    </row>
    <row r="184" spans="1:23" hidden="1" x14ac:dyDescent="0.2">
      <c r="A184">
        <v>1176</v>
      </c>
      <c r="B184" t="s">
        <v>25</v>
      </c>
      <c r="C184" s="122" t="s">
        <v>238</v>
      </c>
      <c r="D184" s="122" t="s">
        <v>238</v>
      </c>
      <c r="E184" s="1">
        <v>0.05</v>
      </c>
      <c r="F184" t="s">
        <v>28</v>
      </c>
      <c r="G184" t="s">
        <v>101</v>
      </c>
      <c r="H184">
        <v>75</v>
      </c>
      <c r="I184" t="s">
        <v>18</v>
      </c>
      <c r="J184" t="s">
        <v>28</v>
      </c>
      <c r="K184" t="s">
        <v>22</v>
      </c>
      <c r="L184" t="s">
        <v>30</v>
      </c>
      <c r="M184" t="s">
        <v>41</v>
      </c>
      <c r="N184" s="3">
        <v>5.9400000000000001E-2</v>
      </c>
      <c r="O184" s="65">
        <v>31</v>
      </c>
      <c r="P184" s="67">
        <v>107508.4</v>
      </c>
      <c r="Q184" s="67">
        <v>36802</v>
      </c>
      <c r="R184" s="66">
        <v>6366</v>
      </c>
      <c r="S184" s="67">
        <v>6385.9989599999999</v>
      </c>
      <c r="T184" s="67">
        <f t="shared" si="14"/>
        <v>-19.998959999999897</v>
      </c>
      <c r="U184" s="3">
        <f t="shared" si="16"/>
        <v>5.9213977698486818E-2</v>
      </c>
      <c r="V184" s="3">
        <f t="shared" si="17"/>
        <v>5.9400000000000001E-2</v>
      </c>
      <c r="W184" s="3">
        <f t="shared" si="15"/>
        <v>-1.8602230151318344E-4</v>
      </c>
    </row>
    <row r="185" spans="1:23" hidden="1" x14ac:dyDescent="0.2">
      <c r="A185">
        <v>1177</v>
      </c>
      <c r="B185" t="s">
        <v>25</v>
      </c>
      <c r="C185" s="122" t="s">
        <v>238</v>
      </c>
      <c r="D185" s="122" t="s">
        <v>242</v>
      </c>
      <c r="E185" s="1">
        <v>0.05</v>
      </c>
      <c r="F185" t="s">
        <v>28</v>
      </c>
      <c r="G185" t="s">
        <v>101</v>
      </c>
      <c r="H185">
        <v>75</v>
      </c>
      <c r="I185" t="s">
        <v>18</v>
      </c>
      <c r="J185" t="s">
        <v>28</v>
      </c>
      <c r="K185" t="s">
        <v>22</v>
      </c>
      <c r="L185" t="s">
        <v>30</v>
      </c>
      <c r="M185" t="s">
        <v>41</v>
      </c>
      <c r="N185" s="3">
        <v>5.9400000000000001E-2</v>
      </c>
      <c r="O185" s="65">
        <v>31</v>
      </c>
      <c r="P185" s="67">
        <v>115555</v>
      </c>
      <c r="Q185" s="67">
        <v>44129</v>
      </c>
      <c r="R185" s="66">
        <v>7552</v>
      </c>
      <c r="S185" s="67">
        <v>6863.9670000000006</v>
      </c>
      <c r="T185" s="67">
        <f t="shared" si="14"/>
        <v>688.03299999999945</v>
      </c>
      <c r="U185" s="3">
        <f t="shared" si="16"/>
        <v>6.5354160356540181E-2</v>
      </c>
      <c r="V185" s="3">
        <f t="shared" si="17"/>
        <v>5.9400000000000001E-2</v>
      </c>
      <c r="W185" s="3">
        <f t="shared" si="15"/>
        <v>5.9541603565401793E-3</v>
      </c>
    </row>
    <row r="186" spans="1:23" hidden="1" x14ac:dyDescent="0.2">
      <c r="A186">
        <v>1178</v>
      </c>
      <c r="B186" t="s">
        <v>25</v>
      </c>
      <c r="C186" s="122" t="s">
        <v>238</v>
      </c>
      <c r="D186" s="122" t="s">
        <v>239</v>
      </c>
      <c r="E186" s="1">
        <v>0.05</v>
      </c>
      <c r="F186" t="s">
        <v>28</v>
      </c>
      <c r="G186" t="s">
        <v>101</v>
      </c>
      <c r="H186">
        <v>75</v>
      </c>
      <c r="I186" t="s">
        <v>18</v>
      </c>
      <c r="J186" t="s">
        <v>28</v>
      </c>
      <c r="K186" t="s">
        <v>22</v>
      </c>
      <c r="L186" t="s">
        <v>30</v>
      </c>
      <c r="M186" t="s">
        <v>41</v>
      </c>
      <c r="N186" s="3">
        <v>5.9400000000000001E-2</v>
      </c>
      <c r="O186" s="65">
        <v>31</v>
      </c>
      <c r="P186" s="67">
        <v>107030.3</v>
      </c>
      <c r="Q186" s="67">
        <v>41540</v>
      </c>
      <c r="R186" s="66">
        <v>6488</v>
      </c>
      <c r="S186" s="67">
        <v>6357.5998200000004</v>
      </c>
      <c r="T186" s="67">
        <f t="shared" si="14"/>
        <v>130.40017999999964</v>
      </c>
      <c r="U186" s="3">
        <f t="shared" si="16"/>
        <v>6.0618348262127641E-2</v>
      </c>
      <c r="V186" s="3">
        <f t="shared" si="17"/>
        <v>5.9400000000000001E-2</v>
      </c>
      <c r="W186" s="3">
        <f t="shared" si="15"/>
        <v>1.2183482621276401E-3</v>
      </c>
    </row>
    <row r="187" spans="1:23" hidden="1" x14ac:dyDescent="0.2">
      <c r="A187">
        <v>1179</v>
      </c>
      <c r="B187" t="s">
        <v>25</v>
      </c>
      <c r="C187" s="122" t="s">
        <v>263</v>
      </c>
      <c r="D187" s="122" t="s">
        <v>242</v>
      </c>
      <c r="E187" s="1">
        <v>0.01</v>
      </c>
      <c r="F187" t="s">
        <v>17</v>
      </c>
      <c r="G187" s="5" t="s">
        <v>100</v>
      </c>
      <c r="H187">
        <v>300</v>
      </c>
      <c r="I187" t="s">
        <v>20</v>
      </c>
      <c r="J187" t="s">
        <v>28</v>
      </c>
      <c r="K187" t="s">
        <v>21</v>
      </c>
      <c r="L187" t="s">
        <v>30</v>
      </c>
      <c r="M187" t="s">
        <v>29</v>
      </c>
      <c r="N187" s="3">
        <v>1.4999999999999999E-2</v>
      </c>
      <c r="O187" s="65">
        <v>31</v>
      </c>
      <c r="P187" s="67">
        <v>283133.33</v>
      </c>
      <c r="Q187" s="67">
        <v>108480</v>
      </c>
      <c r="R187" s="66">
        <v>4169</v>
      </c>
      <c r="S187" s="67">
        <v>4246.9999500000004</v>
      </c>
      <c r="T187" s="67">
        <f t="shared" si="14"/>
        <v>-77.999950000000354</v>
      </c>
      <c r="U187" s="3">
        <f t="shared" si="16"/>
        <v>1.4724511593177673E-2</v>
      </c>
      <c r="V187" s="3">
        <f t="shared" si="17"/>
        <v>1.5000000000000001E-2</v>
      </c>
      <c r="W187" s="3">
        <f t="shared" si="15"/>
        <v>-2.7548840682232838E-4</v>
      </c>
    </row>
    <row r="188" spans="1:23" hidden="1" x14ac:dyDescent="0.2">
      <c r="A188">
        <v>1180</v>
      </c>
      <c r="B188" t="s">
        <v>25</v>
      </c>
      <c r="C188" s="122" t="s">
        <v>251</v>
      </c>
      <c r="D188" s="122" t="s">
        <v>242</v>
      </c>
      <c r="E188" s="1">
        <v>0.01</v>
      </c>
      <c r="F188" t="s">
        <v>17</v>
      </c>
      <c r="G188" s="5" t="s">
        <v>100</v>
      </c>
      <c r="H188">
        <v>300</v>
      </c>
      <c r="I188" t="s">
        <v>20</v>
      </c>
      <c r="J188" t="s">
        <v>28</v>
      </c>
      <c r="K188" t="s">
        <v>21</v>
      </c>
      <c r="L188" t="s">
        <v>30</v>
      </c>
      <c r="M188" t="s">
        <v>29</v>
      </c>
      <c r="N188" s="3">
        <v>1.4999999999999999E-2</v>
      </c>
      <c r="O188" s="65">
        <v>31</v>
      </c>
      <c r="P188" s="67">
        <v>256266.67</v>
      </c>
      <c r="Q188" s="67">
        <v>92850</v>
      </c>
      <c r="R188" s="66">
        <v>3741</v>
      </c>
      <c r="S188" s="67">
        <v>3844.0000500000001</v>
      </c>
      <c r="T188" s="67">
        <f t="shared" si="14"/>
        <v>-103.0000500000001</v>
      </c>
      <c r="U188" s="3">
        <f t="shared" si="16"/>
        <v>1.459807473207499E-2</v>
      </c>
      <c r="V188" s="3">
        <f t="shared" si="17"/>
        <v>1.4999999999999999E-2</v>
      </c>
      <c r="W188" s="3">
        <f t="shared" si="15"/>
        <v>-4.0192526792500946E-4</v>
      </c>
    </row>
    <row r="189" spans="1:23" hidden="1" x14ac:dyDescent="0.2">
      <c r="A189">
        <v>1181</v>
      </c>
      <c r="B189" t="s">
        <v>25</v>
      </c>
      <c r="C189" s="122" t="s">
        <v>251</v>
      </c>
      <c r="D189" s="122" t="s">
        <v>239</v>
      </c>
      <c r="E189" s="1">
        <v>0.01</v>
      </c>
      <c r="F189" t="s">
        <v>17</v>
      </c>
      <c r="G189" s="5" t="s">
        <v>100</v>
      </c>
      <c r="H189">
        <v>300</v>
      </c>
      <c r="I189" t="s">
        <v>20</v>
      </c>
      <c r="J189" t="s">
        <v>28</v>
      </c>
      <c r="K189" t="s">
        <v>21</v>
      </c>
      <c r="L189" t="s">
        <v>30</v>
      </c>
      <c r="M189" t="s">
        <v>29</v>
      </c>
      <c r="N189" s="3">
        <v>1.4999999999999999E-2</v>
      </c>
      <c r="O189" s="65">
        <v>31</v>
      </c>
      <c r="P189" s="67">
        <v>258333.33</v>
      </c>
      <c r="Q189" s="67">
        <v>107639</v>
      </c>
      <c r="R189" s="66">
        <v>3849</v>
      </c>
      <c r="S189" s="67">
        <v>3874.9999499999994</v>
      </c>
      <c r="T189" s="67">
        <f t="shared" si="14"/>
        <v>-25.999949999999444</v>
      </c>
      <c r="U189" s="3">
        <f t="shared" si="16"/>
        <v>1.489935503095942E-2</v>
      </c>
      <c r="V189" s="3">
        <f t="shared" si="17"/>
        <v>1.4999999999999999E-2</v>
      </c>
      <c r="W189" s="3">
        <f t="shared" si="15"/>
        <v>-1.0064496904057911E-4</v>
      </c>
    </row>
    <row r="190" spans="1:23" hidden="1" x14ac:dyDescent="0.2">
      <c r="A190">
        <v>1182</v>
      </c>
      <c r="B190" t="s">
        <v>25</v>
      </c>
      <c r="C190" s="122" t="s">
        <v>263</v>
      </c>
      <c r="D190" s="122" t="s">
        <v>239</v>
      </c>
      <c r="E190" s="1">
        <v>0.01</v>
      </c>
      <c r="F190" t="s">
        <v>17</v>
      </c>
      <c r="G190" s="5" t="s">
        <v>100</v>
      </c>
      <c r="H190">
        <v>300</v>
      </c>
      <c r="I190" t="s">
        <v>20</v>
      </c>
      <c r="J190" t="s">
        <v>28</v>
      </c>
      <c r="K190" t="s">
        <v>21</v>
      </c>
      <c r="L190" t="s">
        <v>30</v>
      </c>
      <c r="M190" t="s">
        <v>29</v>
      </c>
      <c r="N190" s="3">
        <v>1.4999999999999999E-2</v>
      </c>
      <c r="O190" s="65">
        <v>31</v>
      </c>
      <c r="P190" s="67">
        <v>281066.67</v>
      </c>
      <c r="Q190" s="67">
        <v>106465</v>
      </c>
      <c r="R190" s="66">
        <v>4132</v>
      </c>
      <c r="S190" s="67">
        <v>4216.0000499999996</v>
      </c>
      <c r="T190" s="67">
        <f t="shared" si="14"/>
        <v>-84.000049999999646</v>
      </c>
      <c r="U190" s="3">
        <f t="shared" si="16"/>
        <v>1.4701138345574736E-2</v>
      </c>
      <c r="V190" s="3">
        <f t="shared" si="17"/>
        <v>1.4999999999999999E-2</v>
      </c>
      <c r="W190" s="3">
        <f t="shared" si="15"/>
        <v>-2.988616544252632E-4</v>
      </c>
    </row>
    <row r="191" spans="1:23" hidden="1" x14ac:dyDescent="0.2">
      <c r="A191">
        <v>1183</v>
      </c>
      <c r="B191" t="s">
        <v>25</v>
      </c>
      <c r="C191" s="122" t="s">
        <v>263</v>
      </c>
      <c r="D191" s="122" t="s">
        <v>245</v>
      </c>
      <c r="E191" s="1">
        <v>0.01</v>
      </c>
      <c r="F191" t="s">
        <v>17</v>
      </c>
      <c r="G191" s="5" t="s">
        <v>100</v>
      </c>
      <c r="H191">
        <v>300</v>
      </c>
      <c r="I191" t="s">
        <v>20</v>
      </c>
      <c r="J191" t="s">
        <v>28</v>
      </c>
      <c r="K191" t="s">
        <v>21</v>
      </c>
      <c r="L191" t="s">
        <v>30</v>
      </c>
      <c r="M191" t="s">
        <v>29</v>
      </c>
      <c r="N191" s="3">
        <v>1.4999999999999999E-2</v>
      </c>
      <c r="O191" s="65">
        <v>31</v>
      </c>
      <c r="P191" s="67">
        <v>291400</v>
      </c>
      <c r="Q191" s="67">
        <v>106740</v>
      </c>
      <c r="R191" s="66">
        <v>4262</v>
      </c>
      <c r="S191" s="67">
        <v>4371</v>
      </c>
      <c r="T191" s="67">
        <f t="shared" si="14"/>
        <v>-109</v>
      </c>
      <c r="U191" s="3">
        <f t="shared" si="16"/>
        <v>1.4625943719972546E-2</v>
      </c>
      <c r="V191" s="3">
        <f t="shared" si="17"/>
        <v>1.4999999999999999E-2</v>
      </c>
      <c r="W191" s="3">
        <f t="shared" si="15"/>
        <v>-3.740562800274537E-4</v>
      </c>
    </row>
    <row r="192" spans="1:23" hidden="1" x14ac:dyDescent="0.2">
      <c r="A192">
        <v>1184</v>
      </c>
      <c r="B192" t="s">
        <v>25</v>
      </c>
      <c r="C192" s="122" t="s">
        <v>251</v>
      </c>
      <c r="D192" s="122" t="s">
        <v>245</v>
      </c>
      <c r="E192" s="1">
        <v>0.01</v>
      </c>
      <c r="F192" t="s">
        <v>17</v>
      </c>
      <c r="G192" s="5" t="s">
        <v>100</v>
      </c>
      <c r="H192">
        <v>300</v>
      </c>
      <c r="I192" t="s">
        <v>20</v>
      </c>
      <c r="J192" t="s">
        <v>28</v>
      </c>
      <c r="K192" t="s">
        <v>21</v>
      </c>
      <c r="L192" t="s">
        <v>30</v>
      </c>
      <c r="M192" t="s">
        <v>29</v>
      </c>
      <c r="N192" s="3">
        <v>1.4999999999999999E-2</v>
      </c>
      <c r="O192" s="65">
        <v>31</v>
      </c>
      <c r="P192" s="67">
        <v>256266.67</v>
      </c>
      <c r="Q192" s="67">
        <v>89918</v>
      </c>
      <c r="R192" s="66">
        <v>3722</v>
      </c>
      <c r="S192" s="67">
        <v>3844.0000500000001</v>
      </c>
      <c r="T192" s="67">
        <f t="shared" si="14"/>
        <v>-122.0000500000001</v>
      </c>
      <c r="U192" s="3">
        <f t="shared" si="16"/>
        <v>1.4523933213788589E-2</v>
      </c>
      <c r="V192" s="3">
        <f t="shared" si="17"/>
        <v>1.4999999999999999E-2</v>
      </c>
      <c r="W192" s="3">
        <f t="shared" si="15"/>
        <v>-4.7606678621141089E-4</v>
      </c>
    </row>
    <row r="193" spans="1:23" hidden="1" x14ac:dyDescent="0.2">
      <c r="A193">
        <v>1185</v>
      </c>
      <c r="B193" t="s">
        <v>25</v>
      </c>
      <c r="C193" s="122" t="s">
        <v>251</v>
      </c>
      <c r="D193" s="122" t="s">
        <v>238</v>
      </c>
      <c r="E193" s="1">
        <v>0.01</v>
      </c>
      <c r="F193" t="s">
        <v>17</v>
      </c>
      <c r="G193" s="5" t="s">
        <v>100</v>
      </c>
      <c r="H193">
        <v>300</v>
      </c>
      <c r="I193" t="s">
        <v>20</v>
      </c>
      <c r="J193" t="s">
        <v>28</v>
      </c>
      <c r="K193" t="s">
        <v>21</v>
      </c>
      <c r="L193" t="s">
        <v>30</v>
      </c>
      <c r="M193" t="s">
        <v>29</v>
      </c>
      <c r="N193" s="3">
        <v>1.4999999999999999E-2</v>
      </c>
      <c r="O193" s="65">
        <v>31</v>
      </c>
      <c r="P193" s="67">
        <v>252133.33</v>
      </c>
      <c r="Q193" s="67">
        <v>105056</v>
      </c>
      <c r="R193" s="66">
        <v>3757</v>
      </c>
      <c r="S193" s="67">
        <v>3781.9999499999994</v>
      </c>
      <c r="T193" s="67">
        <f t="shared" si="14"/>
        <v>-24.999949999999444</v>
      </c>
      <c r="U193" s="3">
        <f t="shared" si="16"/>
        <v>1.4900846310164547E-2</v>
      </c>
      <c r="V193" s="3">
        <f t="shared" si="17"/>
        <v>1.4999999999999998E-2</v>
      </c>
      <c r="W193" s="3">
        <f t="shared" si="15"/>
        <v>-9.9153689835450309E-5</v>
      </c>
    </row>
    <row r="194" spans="1:23" hidden="1" x14ac:dyDescent="0.2">
      <c r="A194">
        <v>1186</v>
      </c>
      <c r="B194" t="s">
        <v>25</v>
      </c>
      <c r="C194" s="122" t="s">
        <v>263</v>
      </c>
      <c r="D194" s="122" t="s">
        <v>238</v>
      </c>
      <c r="E194" s="1">
        <v>0.01</v>
      </c>
      <c r="F194" t="s">
        <v>17</v>
      </c>
      <c r="G194" s="5" t="s">
        <v>100</v>
      </c>
      <c r="H194">
        <v>300</v>
      </c>
      <c r="I194" t="s">
        <v>20</v>
      </c>
      <c r="J194" t="s">
        <v>28</v>
      </c>
      <c r="K194" t="s">
        <v>21</v>
      </c>
      <c r="L194" t="s">
        <v>30</v>
      </c>
      <c r="M194" t="s">
        <v>29</v>
      </c>
      <c r="N194" s="3">
        <v>1.4999999999999999E-2</v>
      </c>
      <c r="O194" s="65">
        <v>31</v>
      </c>
      <c r="P194" s="67">
        <v>291400</v>
      </c>
      <c r="Q194" s="67">
        <v>118455</v>
      </c>
      <c r="R194" s="66">
        <v>4327</v>
      </c>
      <c r="S194" s="67">
        <v>4371</v>
      </c>
      <c r="T194" s="67">
        <f t="shared" si="14"/>
        <v>-44</v>
      </c>
      <c r="U194" s="3">
        <f t="shared" si="16"/>
        <v>1.4849004804392588E-2</v>
      </c>
      <c r="V194" s="3">
        <f t="shared" si="17"/>
        <v>1.4999999999999999E-2</v>
      </c>
      <c r="W194" s="3">
        <f t="shared" si="15"/>
        <v>-1.5099519560741147E-4</v>
      </c>
    </row>
    <row r="195" spans="1:23" hidden="1" x14ac:dyDescent="0.2">
      <c r="A195">
        <v>1187</v>
      </c>
      <c r="B195" t="s">
        <v>12</v>
      </c>
      <c r="C195" s="122" t="s">
        <v>263</v>
      </c>
      <c r="D195" s="122" t="s">
        <v>242</v>
      </c>
      <c r="E195" s="1">
        <v>0.25</v>
      </c>
      <c r="F195" t="s">
        <v>28</v>
      </c>
      <c r="G195" t="s">
        <v>101</v>
      </c>
      <c r="H195">
        <v>5</v>
      </c>
      <c r="I195" t="s">
        <v>20</v>
      </c>
      <c r="J195" t="s">
        <v>28</v>
      </c>
      <c r="K195" t="s">
        <v>22</v>
      </c>
      <c r="L195" t="s">
        <v>30</v>
      </c>
      <c r="M195" t="s">
        <v>29</v>
      </c>
      <c r="N195" s="3">
        <v>1.4999999999999999E-2</v>
      </c>
      <c r="O195" s="65">
        <v>31</v>
      </c>
      <c r="P195" s="67">
        <v>235600</v>
      </c>
      <c r="Q195" s="67">
        <v>224381</v>
      </c>
      <c r="R195" s="66">
        <v>3487</v>
      </c>
      <c r="S195" s="67">
        <v>3534</v>
      </c>
      <c r="T195" s="67">
        <f t="shared" si="14"/>
        <v>-47</v>
      </c>
      <c r="U195" s="3">
        <f t="shared" si="16"/>
        <v>1.4800509337860781E-2</v>
      </c>
      <c r="V195" s="3">
        <f t="shared" si="17"/>
        <v>1.4999999999999999E-2</v>
      </c>
      <c r="W195" s="3">
        <f t="shared" si="15"/>
        <v>-1.9949066213921854E-4</v>
      </c>
    </row>
    <row r="196" spans="1:23" hidden="1" x14ac:dyDescent="0.2">
      <c r="A196">
        <v>1188</v>
      </c>
      <c r="B196" t="s">
        <v>12</v>
      </c>
      <c r="C196" s="122" t="s">
        <v>263</v>
      </c>
      <c r="D196" s="122" t="s">
        <v>239</v>
      </c>
      <c r="E196" s="1">
        <v>0.25</v>
      </c>
      <c r="F196" t="s">
        <v>28</v>
      </c>
      <c r="G196" t="s">
        <v>101</v>
      </c>
      <c r="H196">
        <v>5</v>
      </c>
      <c r="I196" t="s">
        <v>20</v>
      </c>
      <c r="J196" t="s">
        <v>28</v>
      </c>
      <c r="K196" t="s">
        <v>22</v>
      </c>
      <c r="L196" t="s">
        <v>30</v>
      </c>
      <c r="M196" t="s">
        <v>29</v>
      </c>
      <c r="N196" s="3">
        <v>1.4999999999999999E-2</v>
      </c>
      <c r="O196" s="65">
        <v>31</v>
      </c>
      <c r="P196" s="67">
        <v>183933.25</v>
      </c>
      <c r="Q196" s="67">
        <v>179447</v>
      </c>
      <c r="R196" s="66">
        <v>2731</v>
      </c>
      <c r="S196" s="67">
        <v>2758.9987499999997</v>
      </c>
      <c r="T196" s="67">
        <f t="shared" si="14"/>
        <v>-27.998749999999745</v>
      </c>
      <c r="U196" s="3">
        <f t="shared" si="16"/>
        <v>1.4847777658471211E-2</v>
      </c>
      <c r="V196" s="3">
        <f t="shared" si="17"/>
        <v>1.4999999999999999E-2</v>
      </c>
      <c r="W196" s="3">
        <f t="shared" si="15"/>
        <v>-1.5222234152878836E-4</v>
      </c>
    </row>
    <row r="197" spans="1:23" hidden="1" x14ac:dyDescent="0.2">
      <c r="A197">
        <v>1189</v>
      </c>
      <c r="B197" t="s">
        <v>12</v>
      </c>
      <c r="C197" s="122" t="s">
        <v>263</v>
      </c>
      <c r="D197" s="122" t="s">
        <v>245</v>
      </c>
      <c r="E197" s="1">
        <v>0.25</v>
      </c>
      <c r="F197" t="s">
        <v>28</v>
      </c>
      <c r="G197" t="s">
        <v>101</v>
      </c>
      <c r="H197">
        <v>5</v>
      </c>
      <c r="I197" t="s">
        <v>20</v>
      </c>
      <c r="J197" t="s">
        <v>28</v>
      </c>
      <c r="K197" t="s">
        <v>22</v>
      </c>
      <c r="L197" t="s">
        <v>30</v>
      </c>
      <c r="M197" t="s">
        <v>29</v>
      </c>
      <c r="N197" s="3">
        <v>1.4999999999999999E-2</v>
      </c>
      <c r="O197" s="65">
        <v>31</v>
      </c>
      <c r="P197" s="67">
        <v>194266.75</v>
      </c>
      <c r="Q197" s="67">
        <v>254776</v>
      </c>
      <c r="R197" s="66">
        <v>2987</v>
      </c>
      <c r="S197" s="67">
        <v>2914.0012499999998</v>
      </c>
      <c r="T197" s="67">
        <f t="shared" si="14"/>
        <v>72.9987500000002</v>
      </c>
      <c r="U197" s="3">
        <f t="shared" si="16"/>
        <v>1.5375765538878887E-2</v>
      </c>
      <c r="V197" s="3">
        <f t="shared" si="17"/>
        <v>1.4999999999999999E-2</v>
      </c>
      <c r="W197" s="3">
        <f t="shared" si="15"/>
        <v>3.7576553887888782E-4</v>
      </c>
    </row>
    <row r="198" spans="1:23" hidden="1" x14ac:dyDescent="0.2">
      <c r="A198">
        <v>1190</v>
      </c>
      <c r="B198" t="s">
        <v>12</v>
      </c>
      <c r="C198" s="122" t="s">
        <v>263</v>
      </c>
      <c r="D198" s="122" t="s">
        <v>238</v>
      </c>
      <c r="E198" s="1">
        <v>0.25</v>
      </c>
      <c r="F198" t="s">
        <v>28</v>
      </c>
      <c r="G198" t="s">
        <v>101</v>
      </c>
      <c r="H198">
        <v>5</v>
      </c>
      <c r="I198" t="s">
        <v>20</v>
      </c>
      <c r="J198" t="s">
        <v>28</v>
      </c>
      <c r="K198" t="s">
        <v>22</v>
      </c>
      <c r="L198" t="s">
        <v>30</v>
      </c>
      <c r="M198" t="s">
        <v>29</v>
      </c>
      <c r="N198" s="3">
        <v>1.4999999999999999E-2</v>
      </c>
      <c r="O198" s="65">
        <v>31</v>
      </c>
      <c r="P198" s="67">
        <v>192200</v>
      </c>
      <c r="Q198" s="67">
        <v>216563</v>
      </c>
      <c r="R198" s="66">
        <v>2907</v>
      </c>
      <c r="S198" s="67">
        <v>2883</v>
      </c>
      <c r="T198" s="67">
        <f t="shared" si="14"/>
        <v>24</v>
      </c>
      <c r="U198" s="3">
        <f t="shared" si="16"/>
        <v>1.512486992715921E-2</v>
      </c>
      <c r="V198" s="3">
        <f t="shared" si="17"/>
        <v>1.4999999999999999E-2</v>
      </c>
      <c r="W198" s="3">
        <f t="shared" si="15"/>
        <v>1.2486992715921019E-4</v>
      </c>
    </row>
    <row r="199" spans="1:23" hidden="1" x14ac:dyDescent="0.2">
      <c r="A199">
        <v>1191</v>
      </c>
      <c r="B199" t="s">
        <v>12</v>
      </c>
      <c r="C199" s="122" t="s">
        <v>263</v>
      </c>
      <c r="D199" s="122" t="s">
        <v>247</v>
      </c>
      <c r="E199" s="1">
        <v>0.25</v>
      </c>
      <c r="F199" t="s">
        <v>28</v>
      </c>
      <c r="G199" t="s">
        <v>101</v>
      </c>
      <c r="H199">
        <v>5</v>
      </c>
      <c r="I199" t="s">
        <v>20</v>
      </c>
      <c r="J199" t="s">
        <v>28</v>
      </c>
      <c r="K199" t="s">
        <v>22</v>
      </c>
      <c r="L199" t="s">
        <v>30</v>
      </c>
      <c r="M199" t="s">
        <v>29</v>
      </c>
      <c r="N199" s="3">
        <v>1.4999999999999999E-2</v>
      </c>
      <c r="O199" s="65">
        <v>31</v>
      </c>
      <c r="P199" s="67">
        <v>233533.25</v>
      </c>
      <c r="Q199" s="67">
        <v>222413</v>
      </c>
      <c r="R199" s="66">
        <v>3456</v>
      </c>
      <c r="S199" s="67">
        <v>3502.9987499999997</v>
      </c>
      <c r="T199" s="67">
        <f t="shared" si="14"/>
        <v>-46.998749999999745</v>
      </c>
      <c r="U199" s="3">
        <f t="shared" si="16"/>
        <v>1.4798749214512281E-2</v>
      </c>
      <c r="V199" s="3">
        <f t="shared" si="17"/>
        <v>1.4999999999999999E-2</v>
      </c>
      <c r="W199" s="3">
        <f t="shared" si="15"/>
        <v>-2.0125078548771831E-4</v>
      </c>
    </row>
    <row r="200" spans="1:23" hidden="1" x14ac:dyDescent="0.2">
      <c r="A200">
        <v>1192</v>
      </c>
      <c r="B200" t="s">
        <v>25</v>
      </c>
      <c r="C200" s="122" t="s">
        <v>258</v>
      </c>
      <c r="D200" s="122" t="s">
        <v>242</v>
      </c>
      <c r="E200" s="1">
        <v>0.25</v>
      </c>
      <c r="F200" t="s">
        <v>28</v>
      </c>
      <c r="G200" t="s">
        <v>101</v>
      </c>
      <c r="H200">
        <v>4</v>
      </c>
      <c r="I200" t="s">
        <v>19</v>
      </c>
      <c r="J200" t="s">
        <v>28</v>
      </c>
      <c r="K200" t="s">
        <v>21</v>
      </c>
      <c r="L200" t="s">
        <v>30</v>
      </c>
      <c r="M200" t="s">
        <v>45</v>
      </c>
      <c r="N200" s="3">
        <v>5.2400000000000002E-2</v>
      </c>
      <c r="O200" s="65">
        <v>31</v>
      </c>
      <c r="P200" s="67">
        <v>134294</v>
      </c>
      <c r="Q200" s="67">
        <v>191849</v>
      </c>
      <c r="R200" s="66">
        <v>7107</v>
      </c>
      <c r="S200" s="67">
        <v>7037.0056000000004</v>
      </c>
      <c r="T200" s="67">
        <f t="shared" si="14"/>
        <v>69.994399999999587</v>
      </c>
      <c r="U200" s="3">
        <f t="shared" si="16"/>
        <v>5.2921202734299372E-2</v>
      </c>
      <c r="V200" s="3">
        <f t="shared" si="17"/>
        <v>5.2400000000000002E-2</v>
      </c>
      <c r="W200" s="3">
        <f t="shared" si="15"/>
        <v>5.212027342993697E-4</v>
      </c>
    </row>
    <row r="201" spans="1:23" hidden="1" x14ac:dyDescent="0.2">
      <c r="A201">
        <v>1193</v>
      </c>
      <c r="B201" t="s">
        <v>25</v>
      </c>
      <c r="C201" s="122" t="s">
        <v>258</v>
      </c>
      <c r="D201" s="122" t="s">
        <v>239</v>
      </c>
      <c r="E201" s="1">
        <v>0.25</v>
      </c>
      <c r="F201" t="s">
        <v>28</v>
      </c>
      <c r="G201" t="s">
        <v>101</v>
      </c>
      <c r="H201">
        <v>4</v>
      </c>
      <c r="I201" t="s">
        <v>19</v>
      </c>
      <c r="J201" t="s">
        <v>28</v>
      </c>
      <c r="K201" t="s">
        <v>21</v>
      </c>
      <c r="L201" t="s">
        <v>30</v>
      </c>
      <c r="M201" t="s">
        <v>45</v>
      </c>
      <c r="N201" s="3">
        <v>6.7900000000000002E-2</v>
      </c>
      <c r="O201" s="65">
        <v>31</v>
      </c>
      <c r="P201" s="67">
        <v>100441.75</v>
      </c>
      <c r="Q201" s="67">
        <v>154526</v>
      </c>
      <c r="R201" s="66">
        <v>6945</v>
      </c>
      <c r="S201" s="67">
        <v>6819.9948249999998</v>
      </c>
      <c r="T201" s="67">
        <f t="shared" si="14"/>
        <v>125.00517500000024</v>
      </c>
      <c r="U201" s="3">
        <f t="shared" ref="U201:U208" si="18">R201/P201</f>
        <v>6.9144553933000966E-2</v>
      </c>
      <c r="V201" s="3">
        <f t="shared" ref="V201:V208" si="19">S201/P201</f>
        <v>6.7900000000000002E-2</v>
      </c>
      <c r="W201" s="3">
        <f t="shared" si="15"/>
        <v>1.2445539330009636E-3</v>
      </c>
    </row>
    <row r="202" spans="1:23" hidden="1" x14ac:dyDescent="0.2">
      <c r="A202">
        <v>1194</v>
      </c>
      <c r="B202" t="s">
        <v>25</v>
      </c>
      <c r="C202" s="122" t="s">
        <v>258</v>
      </c>
      <c r="D202" s="122" t="s">
        <v>245</v>
      </c>
      <c r="E202" s="1">
        <v>0.25</v>
      </c>
      <c r="F202" t="s">
        <v>28</v>
      </c>
      <c r="G202" t="s">
        <v>101</v>
      </c>
      <c r="H202">
        <v>4</v>
      </c>
      <c r="I202" t="s">
        <v>19</v>
      </c>
      <c r="J202" t="s">
        <v>28</v>
      </c>
      <c r="K202" t="s">
        <v>21</v>
      </c>
      <c r="L202" t="s">
        <v>30</v>
      </c>
      <c r="M202" t="s">
        <v>45</v>
      </c>
      <c r="N202" s="3">
        <v>6.7900000000000002E-2</v>
      </c>
      <c r="O202" s="65">
        <v>31</v>
      </c>
      <c r="P202" s="67">
        <v>98615.5</v>
      </c>
      <c r="Q202" s="67">
        <v>131487</v>
      </c>
      <c r="R202" s="66">
        <v>6707</v>
      </c>
      <c r="S202" s="67">
        <v>6695.9924500000006</v>
      </c>
      <c r="T202" s="67">
        <f t="shared" ref="T202:T208" si="20">R202-S202</f>
        <v>11.007549999999355</v>
      </c>
      <c r="U202" s="3">
        <f t="shared" si="18"/>
        <v>6.8011620891239202E-2</v>
      </c>
      <c r="V202" s="3">
        <f t="shared" si="19"/>
        <v>6.7900000000000002E-2</v>
      </c>
      <c r="W202" s="3">
        <f t="shared" ref="W202:W208" si="21">U202-V202</f>
        <v>1.1162089123920027E-4</v>
      </c>
    </row>
    <row r="203" spans="1:23" hidden="1" x14ac:dyDescent="0.2">
      <c r="A203">
        <v>1195</v>
      </c>
      <c r="B203" t="s">
        <v>25</v>
      </c>
      <c r="C203" s="122" t="s">
        <v>258</v>
      </c>
      <c r="D203" s="122" t="s">
        <v>238</v>
      </c>
      <c r="E203" s="1">
        <v>0.25</v>
      </c>
      <c r="F203" t="s">
        <v>28</v>
      </c>
      <c r="G203" t="s">
        <v>101</v>
      </c>
      <c r="H203">
        <v>4</v>
      </c>
      <c r="I203" t="s">
        <v>19</v>
      </c>
      <c r="J203" t="s">
        <v>28</v>
      </c>
      <c r="K203" t="s">
        <v>21</v>
      </c>
      <c r="L203" t="s">
        <v>30</v>
      </c>
      <c r="M203" t="s">
        <v>45</v>
      </c>
      <c r="N203" s="3">
        <v>5.2400000000000002E-2</v>
      </c>
      <c r="O203" s="65">
        <v>31</v>
      </c>
      <c r="P203" s="67">
        <v>127194.75</v>
      </c>
      <c r="Q203" s="67">
        <v>239990</v>
      </c>
      <c r="R203" s="66">
        <v>6920</v>
      </c>
      <c r="S203" s="67">
        <v>6665.0048999999999</v>
      </c>
      <c r="T203" s="67">
        <f t="shared" si="20"/>
        <v>254.99510000000009</v>
      </c>
      <c r="U203" s="3">
        <f t="shared" si="18"/>
        <v>5.4404761202801216E-2</v>
      </c>
      <c r="V203" s="3">
        <f t="shared" si="19"/>
        <v>5.2400000000000002E-2</v>
      </c>
      <c r="W203" s="3">
        <f t="shared" si="21"/>
        <v>2.0047612028012141E-3</v>
      </c>
    </row>
    <row r="204" spans="1:23" hidden="1" x14ac:dyDescent="0.2">
      <c r="A204">
        <v>1196</v>
      </c>
      <c r="B204" t="s">
        <v>16</v>
      </c>
      <c r="C204" s="122" t="s">
        <v>249</v>
      </c>
      <c r="D204" s="122" t="s">
        <v>238</v>
      </c>
      <c r="E204" s="1">
        <v>0.01</v>
      </c>
      <c r="F204" t="s">
        <v>28</v>
      </c>
      <c r="G204" t="s">
        <v>101</v>
      </c>
      <c r="H204">
        <v>300</v>
      </c>
      <c r="I204" t="s">
        <v>18</v>
      </c>
      <c r="J204" t="s">
        <v>257</v>
      </c>
      <c r="K204" t="s">
        <v>22</v>
      </c>
      <c r="L204" t="s">
        <v>30</v>
      </c>
      <c r="M204" t="s">
        <v>56</v>
      </c>
      <c r="N204" s="3">
        <v>8.1900000000000001E-2</v>
      </c>
      <c r="O204" s="65">
        <v>31</v>
      </c>
      <c r="P204" s="67">
        <v>70402.929999999993</v>
      </c>
      <c r="Q204" s="67">
        <v>29335</v>
      </c>
      <c r="R204" s="66">
        <v>5728</v>
      </c>
      <c r="S204" s="67">
        <v>5765.9999669999997</v>
      </c>
      <c r="T204" s="67">
        <f t="shared" si="20"/>
        <v>-37.999966999999742</v>
      </c>
      <c r="U204" s="3">
        <f t="shared" si="18"/>
        <v>8.1360250205495713E-2</v>
      </c>
      <c r="V204" s="3">
        <f t="shared" si="19"/>
        <v>8.1900000000000001E-2</v>
      </c>
      <c r="W204" s="3">
        <f t="shared" si="21"/>
        <v>-5.3974979450428784E-4</v>
      </c>
    </row>
    <row r="205" spans="1:23" hidden="1" x14ac:dyDescent="0.2">
      <c r="A205">
        <v>1197</v>
      </c>
      <c r="B205" t="s">
        <v>16</v>
      </c>
      <c r="C205" s="122" t="s">
        <v>249</v>
      </c>
      <c r="D205" s="122" t="s">
        <v>243</v>
      </c>
      <c r="E205" s="1">
        <v>0.01</v>
      </c>
      <c r="F205" t="s">
        <v>28</v>
      </c>
      <c r="G205" t="s">
        <v>101</v>
      </c>
      <c r="H205">
        <v>300</v>
      </c>
      <c r="I205" t="s">
        <v>18</v>
      </c>
      <c r="J205" t="s">
        <v>257</v>
      </c>
      <c r="K205" t="s">
        <v>22</v>
      </c>
      <c r="L205" t="s">
        <v>30</v>
      </c>
      <c r="M205" t="s">
        <v>56</v>
      </c>
      <c r="N205" s="3">
        <v>8.1900000000000001E-2</v>
      </c>
      <c r="O205" s="65">
        <v>31</v>
      </c>
      <c r="P205" s="67">
        <v>74566.539999999994</v>
      </c>
      <c r="Q205" s="67">
        <v>26726</v>
      </c>
      <c r="R205" s="66">
        <v>5934</v>
      </c>
      <c r="S205" s="67">
        <v>6106.9996259999998</v>
      </c>
      <c r="T205" s="67">
        <f t="shared" si="20"/>
        <v>-172.99962599999981</v>
      </c>
      <c r="U205" s="3">
        <f t="shared" si="18"/>
        <v>7.9579929550170903E-2</v>
      </c>
      <c r="V205" s="3">
        <f t="shared" si="19"/>
        <v>8.1900000000000001E-2</v>
      </c>
      <c r="W205" s="3">
        <f t="shared" si="21"/>
        <v>-2.320070449829098E-3</v>
      </c>
    </row>
    <row r="206" spans="1:23" hidden="1" x14ac:dyDescent="0.2">
      <c r="A206">
        <v>1198</v>
      </c>
      <c r="B206" t="s">
        <v>16</v>
      </c>
      <c r="C206" s="122" t="s">
        <v>249</v>
      </c>
      <c r="D206" s="122" t="s">
        <v>239</v>
      </c>
      <c r="E206" s="1">
        <v>0.01</v>
      </c>
      <c r="F206" t="s">
        <v>28</v>
      </c>
      <c r="G206" t="s">
        <v>101</v>
      </c>
      <c r="H206">
        <v>300</v>
      </c>
      <c r="I206" t="s">
        <v>18</v>
      </c>
      <c r="J206" t="s">
        <v>257</v>
      </c>
      <c r="K206" t="s">
        <v>22</v>
      </c>
      <c r="L206" t="s">
        <v>30</v>
      </c>
      <c r="M206" t="s">
        <v>270</v>
      </c>
      <c r="N206" s="3">
        <v>8.1900000000000001E-2</v>
      </c>
      <c r="O206" s="65">
        <v>31</v>
      </c>
      <c r="P206" s="67">
        <v>83272.28</v>
      </c>
      <c r="Q206" s="67">
        <v>45504</v>
      </c>
      <c r="R206" s="66">
        <v>6990</v>
      </c>
      <c r="S206" s="67">
        <v>6819.9997320000002</v>
      </c>
      <c r="T206" s="67">
        <f t="shared" si="20"/>
        <v>170.00026799999978</v>
      </c>
      <c r="U206" s="3">
        <f t="shared" si="18"/>
        <v>8.3941498899753914E-2</v>
      </c>
      <c r="V206" s="3">
        <f t="shared" si="19"/>
        <v>8.1900000000000001E-2</v>
      </c>
      <c r="W206" s="3">
        <f t="shared" si="21"/>
        <v>2.041498899753913E-3</v>
      </c>
    </row>
    <row r="207" spans="1:23" hidden="1" x14ac:dyDescent="0.2">
      <c r="A207">
        <v>1199</v>
      </c>
      <c r="B207" t="s">
        <v>16</v>
      </c>
      <c r="C207" s="122" t="s">
        <v>249</v>
      </c>
      <c r="D207" s="122" t="s">
        <v>249</v>
      </c>
      <c r="E207" s="1">
        <v>0.01</v>
      </c>
      <c r="F207" t="s">
        <v>28</v>
      </c>
      <c r="G207" t="s">
        <v>101</v>
      </c>
      <c r="H207">
        <v>300</v>
      </c>
      <c r="I207" t="s">
        <v>18</v>
      </c>
      <c r="J207" t="s">
        <v>257</v>
      </c>
      <c r="K207" t="s">
        <v>22</v>
      </c>
      <c r="L207" t="s">
        <v>30</v>
      </c>
      <c r="M207" t="s">
        <v>270</v>
      </c>
      <c r="N207" s="3">
        <v>8.1900000000000001E-2</v>
      </c>
      <c r="O207" s="65">
        <v>31</v>
      </c>
      <c r="P207" s="67">
        <v>85543.35</v>
      </c>
      <c r="Q207" s="67">
        <v>50919</v>
      </c>
      <c r="R207" s="66">
        <v>7240</v>
      </c>
      <c r="S207" s="67">
        <v>7006.0003650000008</v>
      </c>
      <c r="T207" s="67">
        <f t="shared" si="20"/>
        <v>233.99963499999922</v>
      </c>
      <c r="U207" s="3">
        <f t="shared" si="18"/>
        <v>8.4635450914653201E-2</v>
      </c>
      <c r="V207" s="3">
        <f t="shared" si="19"/>
        <v>8.1900000000000001E-2</v>
      </c>
      <c r="W207" s="3">
        <f t="shared" si="21"/>
        <v>2.7354509146532008E-3</v>
      </c>
    </row>
    <row r="208" spans="1:23" hidden="1" x14ac:dyDescent="0.2">
      <c r="A208">
        <v>1200</v>
      </c>
      <c r="B208" t="s">
        <v>16</v>
      </c>
      <c r="C208" s="122" t="s">
        <v>249</v>
      </c>
      <c r="D208" s="122">
        <v>10</v>
      </c>
      <c r="E208" s="1">
        <v>0.01</v>
      </c>
      <c r="F208" t="s">
        <v>28</v>
      </c>
      <c r="G208" t="s">
        <v>101</v>
      </c>
      <c r="H208">
        <v>300</v>
      </c>
      <c r="I208" t="s">
        <v>18</v>
      </c>
      <c r="J208" t="s">
        <v>257</v>
      </c>
      <c r="K208" t="s">
        <v>22</v>
      </c>
      <c r="L208" t="s">
        <v>30</v>
      </c>
      <c r="M208" t="s">
        <v>270</v>
      </c>
      <c r="N208" s="3">
        <v>8.1900000000000001E-2</v>
      </c>
      <c r="O208" s="65">
        <v>31</v>
      </c>
      <c r="P208" s="67">
        <v>84407.81</v>
      </c>
      <c r="Q208" s="67">
        <v>49361</v>
      </c>
      <c r="R208" s="66">
        <v>7132</v>
      </c>
      <c r="S208" s="67">
        <v>6912.9996389999997</v>
      </c>
      <c r="T208" s="67">
        <f t="shared" si="20"/>
        <v>219.00036100000034</v>
      </c>
      <c r="U208" s="3">
        <f t="shared" si="18"/>
        <v>8.4494550918925632E-2</v>
      </c>
      <c r="V208" s="3">
        <f t="shared" si="19"/>
        <v>8.1900000000000001E-2</v>
      </c>
      <c r="W208" s="3">
        <f t="shared" si="21"/>
        <v>2.5945509189256311E-3</v>
      </c>
    </row>
    <row r="212" spans="1:26" s="3" customFormat="1" x14ac:dyDescent="0.2">
      <c r="A212"/>
      <c r="B212"/>
      <c r="C212" s="122"/>
      <c r="D212" s="122"/>
      <c r="E212" s="1"/>
      <c r="F212"/>
      <c r="G212"/>
      <c r="H212"/>
      <c r="I212"/>
      <c r="J212"/>
      <c r="K212"/>
      <c r="L212"/>
      <c r="M212"/>
      <c r="O212"/>
      <c r="P212" s="14"/>
      <c r="Q212" s="14"/>
      <c r="R212" s="34"/>
      <c r="S212" s="14"/>
      <c r="T212" s="14"/>
      <c r="W212" s="14"/>
      <c r="X212"/>
      <c r="Y212"/>
      <c r="Z212"/>
    </row>
    <row r="213" spans="1:26" s="3" customFormat="1" x14ac:dyDescent="0.2">
      <c r="A213"/>
      <c r="B213"/>
      <c r="C213" s="122"/>
      <c r="D213" s="122"/>
      <c r="E213" s="1"/>
      <c r="F213"/>
      <c r="G213"/>
      <c r="H213"/>
      <c r="I213"/>
      <c r="J213"/>
      <c r="K213"/>
      <c r="L213"/>
      <c r="M213"/>
      <c r="O213"/>
      <c r="P213" s="14"/>
      <c r="Q213" s="14"/>
      <c r="R213" s="34"/>
      <c r="S213" s="14"/>
      <c r="T213" s="14"/>
      <c r="W213" s="14"/>
      <c r="X213"/>
      <c r="Y213"/>
      <c r="Z213"/>
    </row>
  </sheetData>
  <autoFilter ref="A8:W208">
    <filterColumn colId="19">
      <filters>
        <filter val="(15,404)"/>
      </filters>
    </filterColumn>
  </autoFilter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K23"/>
  <sheetViews>
    <sheetView zoomScale="170" zoomScaleNormal="170" workbookViewId="0">
      <selection activeCell="A2" sqref="A2"/>
    </sheetView>
  </sheetViews>
  <sheetFormatPr defaultColWidth="9.140625" defaultRowHeight="12.75" x14ac:dyDescent="0.2"/>
  <cols>
    <col min="1" max="1" width="24.140625" style="65" customWidth="1"/>
    <col min="2" max="2" width="8.7109375" style="65" customWidth="1"/>
    <col min="3" max="3" width="15.28515625" style="65" customWidth="1"/>
    <col min="4" max="4" width="10.7109375" style="65" customWidth="1"/>
    <col min="5" max="5" width="1.7109375" style="65" customWidth="1"/>
    <col min="6" max="6" width="8.7109375" style="65" customWidth="1"/>
    <col min="7" max="7" width="15" style="65" customWidth="1"/>
    <col min="8" max="8" width="10.7109375" style="65" customWidth="1"/>
    <col min="9" max="9" width="1.7109375" style="65" customWidth="1"/>
    <col min="10" max="10" width="10.7109375" style="65" customWidth="1"/>
    <col min="11" max="11" width="10.7109375" style="72" customWidth="1"/>
    <col min="12" max="16384" width="9.140625" style="65"/>
  </cols>
  <sheetData>
    <row r="1" spans="1:11" ht="15.75" x14ac:dyDescent="0.25">
      <c r="A1" s="177" t="s">
        <v>340</v>
      </c>
    </row>
    <row r="2" spans="1:11" ht="15.75" x14ac:dyDescent="0.25">
      <c r="A2" s="177"/>
    </row>
    <row r="3" spans="1:11" ht="15.75" x14ac:dyDescent="0.25">
      <c r="A3" s="177"/>
      <c r="B3" s="189" t="s">
        <v>915</v>
      </c>
      <c r="C3" s="189"/>
      <c r="D3" s="189"/>
      <c r="F3" s="189" t="s">
        <v>1063</v>
      </c>
      <c r="G3" s="189"/>
      <c r="H3" s="189"/>
      <c r="J3" s="189" t="s">
        <v>1021</v>
      </c>
      <c r="K3" s="190"/>
    </row>
    <row r="4" spans="1:11" s="263" customFormat="1" x14ac:dyDescent="0.2">
      <c r="B4" s="264" t="s">
        <v>917</v>
      </c>
      <c r="C4" s="264" t="s">
        <v>27</v>
      </c>
      <c r="D4" s="264" t="s">
        <v>918</v>
      </c>
      <c r="F4" s="264" t="s">
        <v>917</v>
      </c>
      <c r="G4" s="264" t="s">
        <v>27</v>
      </c>
      <c r="H4" s="264" t="s">
        <v>918</v>
      </c>
      <c r="J4" s="264" t="s">
        <v>919</v>
      </c>
      <c r="K4" s="265" t="s">
        <v>920</v>
      </c>
    </row>
    <row r="5" spans="1:11" x14ac:dyDescent="0.2">
      <c r="A5" s="65" t="s">
        <v>342</v>
      </c>
      <c r="C5" s="65">
        <v>25000</v>
      </c>
      <c r="D5" s="273"/>
      <c r="G5" s="65">
        <v>25000</v>
      </c>
      <c r="H5" s="273"/>
      <c r="J5" s="273"/>
      <c r="K5" s="274"/>
    </row>
    <row r="6" spans="1:11" x14ac:dyDescent="0.2">
      <c r="A6" s="178" t="s">
        <v>343</v>
      </c>
      <c r="B6" s="2">
        <v>0.2</v>
      </c>
      <c r="C6" s="191">
        <f>C5*B6</f>
        <v>5000</v>
      </c>
      <c r="D6" s="273"/>
      <c r="F6" s="2">
        <v>0.2</v>
      </c>
      <c r="G6" s="191">
        <f>C6</f>
        <v>5000</v>
      </c>
      <c r="H6" s="273"/>
      <c r="J6" s="273"/>
      <c r="K6" s="274"/>
    </row>
    <row r="7" spans="1:11" x14ac:dyDescent="0.2">
      <c r="A7" s="178" t="s">
        <v>341</v>
      </c>
      <c r="B7" s="2">
        <v>0.8</v>
      </c>
      <c r="C7" s="191">
        <f>C5*B7</f>
        <v>20000</v>
      </c>
      <c r="D7" s="273"/>
      <c r="F7" s="2">
        <v>0.8</v>
      </c>
      <c r="G7" s="191">
        <f>C7</f>
        <v>20000</v>
      </c>
      <c r="H7" s="273"/>
      <c r="J7" s="273"/>
      <c r="K7" s="274"/>
    </row>
    <row r="8" spans="1:11" x14ac:dyDescent="0.2">
      <c r="G8" s="262" t="s">
        <v>1020</v>
      </c>
    </row>
    <row r="9" spans="1:11" x14ac:dyDescent="0.2">
      <c r="A9" s="65" t="s">
        <v>346</v>
      </c>
      <c r="C9" s="65">
        <v>10000000</v>
      </c>
      <c r="D9" s="191">
        <f>C9/C5</f>
        <v>400</v>
      </c>
      <c r="G9" s="191">
        <v>10500000</v>
      </c>
      <c r="H9" s="191">
        <f>G9/G5</f>
        <v>420</v>
      </c>
      <c r="J9" s="131">
        <f>H9-D9</f>
        <v>20</v>
      </c>
      <c r="K9" s="192">
        <f>J9/D9</f>
        <v>0.05</v>
      </c>
    </row>
    <row r="10" spans="1:11" x14ac:dyDescent="0.2">
      <c r="A10" s="178" t="s">
        <v>343</v>
      </c>
      <c r="B10" s="2">
        <v>0.6</v>
      </c>
      <c r="C10" s="131">
        <f>C9*B10</f>
        <v>6000000</v>
      </c>
      <c r="D10" s="131">
        <f>C10/C6</f>
        <v>1200</v>
      </c>
      <c r="F10" s="277">
        <f>G10/G9</f>
        <v>0.5714285714285714</v>
      </c>
      <c r="G10" s="131">
        <f>C10</f>
        <v>6000000</v>
      </c>
      <c r="H10" s="131">
        <f>G10/G6</f>
        <v>1200</v>
      </c>
      <c r="J10" s="131">
        <f>H10-D10</f>
        <v>0</v>
      </c>
      <c r="K10" s="192">
        <f>J10/D10</f>
        <v>0</v>
      </c>
    </row>
    <row r="11" spans="1:11" x14ac:dyDescent="0.2">
      <c r="A11" s="178" t="s">
        <v>341</v>
      </c>
      <c r="B11" s="2">
        <v>0.4</v>
      </c>
      <c r="C11" s="131">
        <f>C9*B11</f>
        <v>4000000</v>
      </c>
      <c r="D11" s="131">
        <f>C11/C7</f>
        <v>200</v>
      </c>
      <c r="F11" s="277">
        <f>G11/G9</f>
        <v>0.42857142857142855</v>
      </c>
      <c r="G11" s="131">
        <f>G9-G10</f>
        <v>4500000</v>
      </c>
      <c r="H11" s="131">
        <f>G11/G7</f>
        <v>225</v>
      </c>
      <c r="J11" s="131">
        <f>H11-D11</f>
        <v>25</v>
      </c>
      <c r="K11" s="192">
        <f>J11/D11</f>
        <v>0.125</v>
      </c>
    </row>
    <row r="12" spans="1:11" x14ac:dyDescent="0.2">
      <c r="A12" s="271"/>
      <c r="B12" s="124"/>
      <c r="C12" s="191"/>
      <c r="D12" s="191"/>
      <c r="E12" s="191"/>
      <c r="G12" s="191"/>
      <c r="H12" s="191"/>
      <c r="I12" s="191"/>
      <c r="J12" s="191"/>
      <c r="K12" s="272"/>
    </row>
    <row r="13" spans="1:11" x14ac:dyDescent="0.2">
      <c r="C13" s="262"/>
      <c r="G13" s="262" t="s">
        <v>1049</v>
      </c>
    </row>
    <row r="14" spans="1:11" x14ac:dyDescent="0.2">
      <c r="A14" s="65" t="s">
        <v>1047</v>
      </c>
      <c r="C14" s="191">
        <f>C9/C19</f>
        <v>166666666.66666669</v>
      </c>
      <c r="D14" s="131">
        <f>C14/C5</f>
        <v>6666.6666666666679</v>
      </c>
      <c r="G14" s="131">
        <f>C14</f>
        <v>166666666.66666669</v>
      </c>
      <c r="H14" s="131">
        <f>G14/G5</f>
        <v>6666.6666666666679</v>
      </c>
      <c r="J14" s="131">
        <f>H14-D14</f>
        <v>0</v>
      </c>
      <c r="K14" s="192">
        <f>J14/D14</f>
        <v>0</v>
      </c>
    </row>
    <row r="15" spans="1:11" x14ac:dyDescent="0.2">
      <c r="A15" s="178" t="s">
        <v>343</v>
      </c>
      <c r="B15" s="2">
        <v>0.65</v>
      </c>
      <c r="C15" s="131">
        <f>C14*B15</f>
        <v>108333333.33333334</v>
      </c>
      <c r="D15" s="131">
        <f>C15/C6</f>
        <v>21666.666666666668</v>
      </c>
      <c r="F15" s="2">
        <v>0.65</v>
      </c>
      <c r="G15" s="131">
        <f>C15</f>
        <v>108333333.33333334</v>
      </c>
      <c r="H15" s="131">
        <f>G15/G6</f>
        <v>21666.666666666668</v>
      </c>
      <c r="J15" s="131">
        <f>H15-D15</f>
        <v>0</v>
      </c>
      <c r="K15" s="192">
        <f>J15/D15</f>
        <v>0</v>
      </c>
    </row>
    <row r="16" spans="1:11" x14ac:dyDescent="0.2">
      <c r="A16" s="178" t="s">
        <v>341</v>
      </c>
      <c r="B16" s="2">
        <v>0.35</v>
      </c>
      <c r="C16" s="131">
        <f>C14*B16</f>
        <v>58333333.333333336</v>
      </c>
      <c r="D16" s="131">
        <f>C16/C7</f>
        <v>2916.666666666667</v>
      </c>
      <c r="F16" s="2">
        <v>0.35</v>
      </c>
      <c r="G16" s="131">
        <f>C16</f>
        <v>58333333.333333336</v>
      </c>
      <c r="H16" s="131">
        <f>G16/G7</f>
        <v>2916.666666666667</v>
      </c>
      <c r="J16" s="131">
        <f>H16-D16</f>
        <v>0</v>
      </c>
      <c r="K16" s="192">
        <f>J16/D16</f>
        <v>0</v>
      </c>
    </row>
    <row r="18" spans="1:11" x14ac:dyDescent="0.2">
      <c r="A18" s="65" t="s">
        <v>921</v>
      </c>
    </row>
    <row r="19" spans="1:11" x14ac:dyDescent="0.2">
      <c r="A19" s="178" t="s">
        <v>922</v>
      </c>
      <c r="C19" s="3">
        <v>0.06</v>
      </c>
      <c r="G19" s="3">
        <v>6.3E-2</v>
      </c>
      <c r="J19" s="193">
        <f>G19-C19</f>
        <v>3.0000000000000027E-3</v>
      </c>
      <c r="K19" s="192">
        <f>J19/C19</f>
        <v>5.0000000000000044E-2</v>
      </c>
    </row>
    <row r="20" spans="1:11" x14ac:dyDescent="0.2">
      <c r="A20" s="178" t="s">
        <v>923</v>
      </c>
      <c r="C20" s="193">
        <f>C10/C15</f>
        <v>5.5384615384615379E-2</v>
      </c>
      <c r="G20" s="193">
        <f>G10/G15</f>
        <v>5.5384615384615379E-2</v>
      </c>
      <c r="J20" s="193">
        <f>G20-C20</f>
        <v>0</v>
      </c>
      <c r="K20" s="192">
        <f>J20/C20</f>
        <v>0</v>
      </c>
    </row>
    <row r="21" spans="1:11" x14ac:dyDescent="0.2">
      <c r="A21" s="178" t="s">
        <v>924</v>
      </c>
      <c r="C21" s="193">
        <f>C11/C16</f>
        <v>6.8571428571428575E-2</v>
      </c>
      <c r="G21" s="193">
        <f>G11/G16</f>
        <v>7.7142857142857138E-2</v>
      </c>
      <c r="J21" s="193">
        <f>G21-C21</f>
        <v>8.5714285714285632E-3</v>
      </c>
      <c r="K21" s="192">
        <f>J21/C21</f>
        <v>0.12499999999999988</v>
      </c>
    </row>
    <row r="23" spans="1:11" x14ac:dyDescent="0.2">
      <c r="A23" s="262" t="s">
        <v>1048</v>
      </c>
    </row>
  </sheetData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22"/>
  <sheetViews>
    <sheetView zoomScale="240" zoomScaleNormal="240" workbookViewId="0">
      <selection activeCell="A3" sqref="A3"/>
    </sheetView>
  </sheetViews>
  <sheetFormatPr defaultRowHeight="12.75" x14ac:dyDescent="0.2"/>
  <cols>
    <col min="1" max="2" width="12.7109375" customWidth="1"/>
    <col min="3" max="3" width="12.7109375" style="14" customWidth="1"/>
    <col min="4" max="4" width="12.7109375" style="15" customWidth="1"/>
    <col min="5" max="5" width="12.7109375" style="16" customWidth="1"/>
    <col min="9" max="9" width="14" style="13" bestFit="1" customWidth="1"/>
    <col min="10" max="10" width="14.42578125" style="13" customWidth="1"/>
  </cols>
  <sheetData>
    <row r="1" spans="1:11" x14ac:dyDescent="0.2">
      <c r="A1" s="12" t="s">
        <v>102</v>
      </c>
      <c r="B1" s="261" t="s">
        <v>1036</v>
      </c>
    </row>
    <row r="2" spans="1:11" x14ac:dyDescent="0.2">
      <c r="A2" t="s">
        <v>337</v>
      </c>
    </row>
    <row r="5" spans="1:11" x14ac:dyDescent="0.2">
      <c r="A5" s="6" t="s">
        <v>4</v>
      </c>
      <c r="B5" s="6" t="s">
        <v>105</v>
      </c>
      <c r="C5" s="19" t="s">
        <v>237</v>
      </c>
      <c r="D5" s="216" t="s">
        <v>103</v>
      </c>
      <c r="E5" s="217" t="s">
        <v>104</v>
      </c>
    </row>
    <row r="6" spans="1:11" x14ac:dyDescent="0.2">
      <c r="A6" s="1">
        <v>0.01</v>
      </c>
      <c r="B6">
        <v>87</v>
      </c>
      <c r="C6" s="14">
        <v>527320</v>
      </c>
      <c r="D6" s="63">
        <f>B6/B$10</f>
        <v>0.435</v>
      </c>
      <c r="E6" s="63">
        <f>C6/C$10</f>
        <v>0.44833231568481446</v>
      </c>
    </row>
    <row r="7" spans="1:11" x14ac:dyDescent="0.2">
      <c r="A7" s="1">
        <v>0.05</v>
      </c>
      <c r="B7">
        <v>53</v>
      </c>
      <c r="C7" s="14">
        <v>322557.43341404357</v>
      </c>
      <c r="D7" s="63">
        <f t="shared" ref="D7:E9" si="0">B7/B$10</f>
        <v>0.26500000000000001</v>
      </c>
      <c r="E7" s="63">
        <f t="shared" si="0"/>
        <v>0.27424129762548072</v>
      </c>
    </row>
    <row r="8" spans="1:11" x14ac:dyDescent="0.2">
      <c r="A8" s="1">
        <v>0.25</v>
      </c>
      <c r="B8">
        <v>42</v>
      </c>
      <c r="C8" s="14">
        <v>202594.67499999999</v>
      </c>
      <c r="D8" s="63">
        <f t="shared" si="0"/>
        <v>0.21</v>
      </c>
      <c r="E8" s="63">
        <f t="shared" si="0"/>
        <v>0.17224785668694984</v>
      </c>
    </row>
    <row r="9" spans="1:11" x14ac:dyDescent="0.2">
      <c r="A9" s="1">
        <v>1</v>
      </c>
      <c r="B9">
        <v>18</v>
      </c>
      <c r="C9" s="14">
        <v>123709</v>
      </c>
      <c r="D9" s="63">
        <f t="shared" si="0"/>
        <v>0.09</v>
      </c>
      <c r="E9" s="63">
        <f t="shared" si="0"/>
        <v>0.1051785300027549</v>
      </c>
    </row>
    <row r="10" spans="1:11" x14ac:dyDescent="0.2">
      <c r="A10" s="17" t="s">
        <v>26</v>
      </c>
      <c r="B10" s="17">
        <v>200</v>
      </c>
      <c r="C10" s="18">
        <v>1176181.1084140437</v>
      </c>
      <c r="D10" s="284">
        <f>SUM(D6:D9)</f>
        <v>0.99999999999999989</v>
      </c>
      <c r="E10" s="284">
        <f>SUM(E6:E9)</f>
        <v>0.99999999999999989</v>
      </c>
    </row>
    <row r="14" spans="1:11" x14ac:dyDescent="0.2">
      <c r="I14" s="14"/>
      <c r="J14" s="14"/>
      <c r="K14" s="14"/>
    </row>
    <row r="15" spans="1:11" x14ac:dyDescent="0.2">
      <c r="I15" s="14"/>
      <c r="J15" s="14"/>
      <c r="K15" s="14"/>
    </row>
    <row r="16" spans="1:11" x14ac:dyDescent="0.2">
      <c r="I16" s="14"/>
      <c r="J16" s="14"/>
      <c r="K16" s="14"/>
    </row>
    <row r="17" spans="3:11" x14ac:dyDescent="0.2">
      <c r="C17" s="2"/>
      <c r="I17" s="14"/>
      <c r="J17" s="14"/>
      <c r="K17" s="151"/>
    </row>
    <row r="18" spans="3:11" x14ac:dyDescent="0.2">
      <c r="K18" s="72"/>
    </row>
    <row r="22" spans="3:11" x14ac:dyDescent="0.2">
      <c r="I22" s="2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4"/>
  <sheetViews>
    <sheetView zoomScale="180" zoomScaleNormal="180" workbookViewId="0">
      <selection activeCell="I22" sqref="I22"/>
    </sheetView>
  </sheetViews>
  <sheetFormatPr defaultRowHeight="12.75" outlineLevelRow="5" x14ac:dyDescent="0.2"/>
  <cols>
    <col min="1" max="1" width="10.7109375" customWidth="1"/>
    <col min="2" max="2" width="22.7109375" customWidth="1"/>
  </cols>
  <sheetData>
    <row r="1" spans="1:2" x14ac:dyDescent="0.2">
      <c r="A1" s="12" t="s">
        <v>1123</v>
      </c>
    </row>
    <row r="3" spans="1:2" x14ac:dyDescent="0.2">
      <c r="A3" t="s">
        <v>1124</v>
      </c>
    </row>
    <row r="4" spans="1:2" x14ac:dyDescent="0.2">
      <c r="A4" s="12" t="s">
        <v>1125</v>
      </c>
    </row>
    <row r="7" spans="1:2" outlineLevel="1" x14ac:dyDescent="0.2">
      <c r="A7" t="s">
        <v>1126</v>
      </c>
      <c r="B7" s="302" t="s">
        <v>1127</v>
      </c>
    </row>
    <row r="8" spans="1:2" outlineLevel="1" x14ac:dyDescent="0.2">
      <c r="A8" t="s">
        <v>1128</v>
      </c>
      <c r="B8" s="303">
        <f>1-0.92057</f>
        <v>7.9430000000000001E-2</v>
      </c>
    </row>
    <row r="9" spans="1:2" outlineLevel="1" x14ac:dyDescent="0.2">
      <c r="B9" s="304"/>
    </row>
    <row r="10" spans="1:2" outlineLevel="1" x14ac:dyDescent="0.2"/>
    <row r="11" spans="1:2" outlineLevel="2" x14ac:dyDescent="0.2">
      <c r="A11" t="s">
        <v>1129</v>
      </c>
      <c r="B11" s="302" t="s">
        <v>1130</v>
      </c>
    </row>
    <row r="12" spans="1:2" outlineLevel="2" x14ac:dyDescent="0.2">
      <c r="B12" s="73">
        <f>25*25*27*25*50</f>
        <v>21093750</v>
      </c>
    </row>
    <row r="13" spans="1:2" outlineLevel="2" x14ac:dyDescent="0.2"/>
    <row r="14" spans="1:2" outlineLevel="3" x14ac:dyDescent="0.2">
      <c r="A14" t="s">
        <v>1131</v>
      </c>
    </row>
    <row r="15" spans="1:2" outlineLevel="3" x14ac:dyDescent="0.2">
      <c r="A15" s="148" t="s">
        <v>1132</v>
      </c>
      <c r="B15" s="305">
        <v>41.484999999999999</v>
      </c>
    </row>
    <row r="16" spans="1:2" outlineLevel="3" x14ac:dyDescent="0.2">
      <c r="A16" t="s">
        <v>1133</v>
      </c>
      <c r="B16" s="306">
        <v>28.172000000000001</v>
      </c>
    </row>
    <row r="17" spans="1:2" outlineLevel="3" x14ac:dyDescent="0.2">
      <c r="B17" s="307"/>
    </row>
    <row r="18" spans="1:2" outlineLevel="3" x14ac:dyDescent="0.2">
      <c r="B18" s="308"/>
    </row>
    <row r="19" spans="1:2" outlineLevel="4" x14ac:dyDescent="0.2">
      <c r="A19" t="s">
        <v>1134</v>
      </c>
      <c r="B19" s="5" t="s">
        <v>1135</v>
      </c>
    </row>
    <row r="20" spans="1:2" outlineLevel="4" x14ac:dyDescent="0.2">
      <c r="A20" t="s">
        <v>1136</v>
      </c>
      <c r="B20" s="309">
        <f>(133.41%-50.44%)/2</f>
        <v>0.41485000000000005</v>
      </c>
    </row>
    <row r="21" spans="1:2" outlineLevel="4" x14ac:dyDescent="0.2"/>
    <row r="22" spans="1:2" outlineLevel="4" x14ac:dyDescent="0.2"/>
    <row r="23" spans="1:2" outlineLevel="5" x14ac:dyDescent="0.2">
      <c r="A23" t="s">
        <v>1137</v>
      </c>
      <c r="B23" s="302" t="s">
        <v>1138</v>
      </c>
    </row>
    <row r="24" spans="1:2" outlineLevel="5" x14ac:dyDescent="0.2">
      <c r="A24" t="s">
        <v>1139</v>
      </c>
      <c r="B24" s="310">
        <f>B16/1.96</f>
        <v>14.373469387755103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 filterMode="1"/>
  <dimension ref="A1:U377"/>
  <sheetViews>
    <sheetView topLeftCell="C1" zoomScale="110" zoomScaleNormal="110" workbookViewId="0">
      <selection activeCell="C7" sqref="C7"/>
    </sheetView>
  </sheetViews>
  <sheetFormatPr defaultRowHeight="12.75" x14ac:dyDescent="0.2"/>
  <cols>
    <col min="1" max="1" width="11.7109375" customWidth="1"/>
    <col min="2" max="2" width="16.140625" customWidth="1"/>
    <col min="13" max="13" width="41.5703125" customWidth="1"/>
    <col min="15" max="15" width="10.7109375" style="65" bestFit="1" customWidth="1"/>
    <col min="16" max="19" width="10.7109375" style="65" customWidth="1"/>
    <col min="20" max="21" width="9.7109375" style="3" customWidth="1"/>
  </cols>
  <sheetData>
    <row r="1" spans="1:21" ht="15.75" x14ac:dyDescent="0.25">
      <c r="A1" s="147" t="s">
        <v>960</v>
      </c>
      <c r="C1" s="267" t="s">
        <v>1037</v>
      </c>
    </row>
    <row r="2" spans="1:21" x14ac:dyDescent="0.2">
      <c r="A2" s="130" t="s">
        <v>1000</v>
      </c>
    </row>
    <row r="3" spans="1:21" x14ac:dyDescent="0.2">
      <c r="A3" s="130" t="s">
        <v>943</v>
      </c>
    </row>
    <row r="4" spans="1:21" x14ac:dyDescent="0.2">
      <c r="A4" t="s">
        <v>1006</v>
      </c>
      <c r="Q4" s="2"/>
      <c r="S4" s="2"/>
    </row>
    <row r="5" spans="1:21" x14ac:dyDescent="0.2">
      <c r="A5" t="s">
        <v>1054</v>
      </c>
      <c r="Q5" s="2"/>
      <c r="S5" s="2"/>
    </row>
    <row r="6" spans="1:21" x14ac:dyDescent="0.2">
      <c r="A6" s="241" t="s">
        <v>1001</v>
      </c>
      <c r="Q6" s="2"/>
      <c r="S6" s="2"/>
    </row>
    <row r="7" spans="1:21" x14ac:dyDescent="0.2">
      <c r="Q7" s="2"/>
      <c r="S7" s="2"/>
    </row>
    <row r="9" spans="1:21" ht="38.25" x14ac:dyDescent="0.2">
      <c r="A9" s="184" t="s">
        <v>58</v>
      </c>
      <c r="B9" s="184" t="s">
        <v>361</v>
      </c>
      <c r="C9" s="184" t="s">
        <v>362</v>
      </c>
      <c r="D9" s="184" t="s">
        <v>4</v>
      </c>
      <c r="E9" s="184" t="s">
        <v>196</v>
      </c>
      <c r="F9" s="184" t="s">
        <v>900</v>
      </c>
      <c r="G9" s="184" t="s">
        <v>363</v>
      </c>
      <c r="H9" s="184" t="s">
        <v>359</v>
      </c>
      <c r="I9" s="184" t="s">
        <v>357</v>
      </c>
      <c r="J9" s="184" t="s">
        <v>307</v>
      </c>
      <c r="K9" s="184" t="s">
        <v>305</v>
      </c>
      <c r="L9" s="184" t="s">
        <v>6</v>
      </c>
      <c r="M9" s="184" t="s">
        <v>1</v>
      </c>
      <c r="N9" s="184" t="s">
        <v>364</v>
      </c>
      <c r="O9" s="184" t="s">
        <v>942</v>
      </c>
      <c r="P9" s="184" t="s">
        <v>222</v>
      </c>
      <c r="Q9" s="184" t="s">
        <v>901</v>
      </c>
      <c r="R9" s="184" t="s">
        <v>212</v>
      </c>
      <c r="S9" s="203" t="s">
        <v>940</v>
      </c>
      <c r="T9" s="204" t="s">
        <v>938</v>
      </c>
      <c r="U9" s="204" t="s">
        <v>215</v>
      </c>
    </row>
    <row r="10" spans="1:21" hidden="1" x14ac:dyDescent="0.2">
      <c r="A10" t="s">
        <v>595</v>
      </c>
      <c r="B10" t="s">
        <v>403</v>
      </c>
      <c r="C10" t="s">
        <v>390</v>
      </c>
      <c r="D10">
        <v>0.01</v>
      </c>
      <c r="E10" t="s">
        <v>271</v>
      </c>
      <c r="F10" t="s">
        <v>401</v>
      </c>
      <c r="G10">
        <v>9</v>
      </c>
      <c r="H10">
        <v>10733</v>
      </c>
      <c r="I10" t="s">
        <v>369</v>
      </c>
      <c r="J10">
        <v>180</v>
      </c>
      <c r="K10" t="s">
        <v>375</v>
      </c>
      <c r="L10" t="s">
        <v>28</v>
      </c>
      <c r="M10" t="s">
        <v>484</v>
      </c>
      <c r="N10">
        <v>20</v>
      </c>
      <c r="O10" s="65">
        <v>28292</v>
      </c>
      <c r="P10" s="65">
        <v>11726</v>
      </c>
      <c r="Q10" s="65">
        <v>2342</v>
      </c>
      <c r="R10" s="65">
        <v>1758</v>
      </c>
      <c r="S10" s="65">
        <f>Q10-R10</f>
        <v>584</v>
      </c>
      <c r="T10" s="3">
        <f>-Q10/P10</f>
        <v>-0.19972710216612655</v>
      </c>
      <c r="U10" s="3">
        <f>R10/P10</f>
        <v>0.14992324748422309</v>
      </c>
    </row>
    <row r="11" spans="1:21" hidden="1" x14ac:dyDescent="0.2">
      <c r="A11" t="s">
        <v>628</v>
      </c>
      <c r="B11" t="s">
        <v>438</v>
      </c>
      <c r="C11" t="s">
        <v>390</v>
      </c>
      <c r="D11">
        <v>0.01</v>
      </c>
      <c r="E11" t="s">
        <v>417</v>
      </c>
      <c r="F11" t="s">
        <v>401</v>
      </c>
      <c r="G11">
        <v>30</v>
      </c>
      <c r="H11">
        <v>11159</v>
      </c>
      <c r="I11" t="s">
        <v>903</v>
      </c>
      <c r="J11">
        <v>150</v>
      </c>
      <c r="K11" t="s">
        <v>375</v>
      </c>
      <c r="L11" t="s">
        <v>17</v>
      </c>
      <c r="M11" t="s">
        <v>537</v>
      </c>
      <c r="N11">
        <v>89</v>
      </c>
      <c r="O11" s="65">
        <v>245022</v>
      </c>
      <c r="P11" s="65">
        <v>259476</v>
      </c>
      <c r="Q11" s="65">
        <v>31812</v>
      </c>
      <c r="R11" s="65">
        <v>25274</v>
      </c>
      <c r="S11" s="65">
        <f t="shared" ref="S11:S74" si="0">Q11-R11</f>
        <v>6538</v>
      </c>
      <c r="T11" s="3">
        <f t="shared" ref="T11:T74" si="1">-Q11/P11</f>
        <v>-0.12260093419044536</v>
      </c>
      <c r="U11" s="3">
        <f t="shared" ref="U11:U74" si="2">R11/P11</f>
        <v>9.7403998828408028E-2</v>
      </c>
    </row>
    <row r="12" spans="1:21" hidden="1" x14ac:dyDescent="0.2">
      <c r="A12" t="s">
        <v>627</v>
      </c>
      <c r="B12" t="s">
        <v>438</v>
      </c>
      <c r="C12" t="s">
        <v>390</v>
      </c>
      <c r="D12">
        <v>0.01</v>
      </c>
      <c r="E12" t="s">
        <v>417</v>
      </c>
      <c r="F12" t="s">
        <v>401</v>
      </c>
      <c r="G12">
        <v>30</v>
      </c>
      <c r="H12">
        <v>11158</v>
      </c>
      <c r="I12" t="s">
        <v>903</v>
      </c>
      <c r="J12">
        <v>150</v>
      </c>
      <c r="K12" t="s">
        <v>375</v>
      </c>
      <c r="L12" t="s">
        <v>17</v>
      </c>
      <c r="M12" t="s">
        <v>536</v>
      </c>
      <c r="N12">
        <v>69</v>
      </c>
      <c r="O12" s="65">
        <v>109402</v>
      </c>
      <c r="P12" s="65">
        <v>110496</v>
      </c>
      <c r="Q12" s="65">
        <v>8814</v>
      </c>
      <c r="R12" s="65">
        <v>10796</v>
      </c>
      <c r="S12" s="65">
        <f t="shared" si="0"/>
        <v>-1982</v>
      </c>
      <c r="T12" s="3">
        <f t="shared" si="1"/>
        <v>-7.9767593397046047E-2</v>
      </c>
      <c r="U12" s="3">
        <f t="shared" si="2"/>
        <v>9.7704894294816103E-2</v>
      </c>
    </row>
    <row r="13" spans="1:21" hidden="1" x14ac:dyDescent="0.2">
      <c r="A13" t="s">
        <v>625</v>
      </c>
      <c r="B13" t="s">
        <v>438</v>
      </c>
      <c r="C13" t="s">
        <v>374</v>
      </c>
      <c r="D13">
        <v>0.01</v>
      </c>
      <c r="E13" t="s">
        <v>417</v>
      </c>
      <c r="F13" t="s">
        <v>401</v>
      </c>
      <c r="G13">
        <v>40</v>
      </c>
      <c r="H13">
        <v>11186</v>
      </c>
      <c r="I13" t="s">
        <v>903</v>
      </c>
      <c r="J13">
        <v>250</v>
      </c>
      <c r="K13" t="s">
        <v>375</v>
      </c>
      <c r="L13" t="s">
        <v>28</v>
      </c>
      <c r="M13" t="s">
        <v>533</v>
      </c>
      <c r="N13">
        <v>69</v>
      </c>
      <c r="O13" s="65">
        <v>119908</v>
      </c>
      <c r="P13" s="65">
        <v>109592</v>
      </c>
      <c r="Q13" s="65">
        <v>13988</v>
      </c>
      <c r="R13" s="65">
        <v>10630</v>
      </c>
      <c r="S13" s="65">
        <f t="shared" si="0"/>
        <v>3358</v>
      </c>
      <c r="T13" s="3">
        <f t="shared" si="1"/>
        <v>-0.1276370537995474</v>
      </c>
      <c r="U13" s="3">
        <f t="shared" si="2"/>
        <v>9.6996131104460176E-2</v>
      </c>
    </row>
    <row r="14" spans="1:21" hidden="1" x14ac:dyDescent="0.2">
      <c r="A14" t="s">
        <v>613</v>
      </c>
      <c r="B14" t="s">
        <v>430</v>
      </c>
      <c r="C14" t="s">
        <v>413</v>
      </c>
      <c r="D14">
        <v>0.01</v>
      </c>
      <c r="E14" t="s">
        <v>417</v>
      </c>
      <c r="F14" t="s">
        <v>401</v>
      </c>
      <c r="G14">
        <v>243</v>
      </c>
      <c r="H14">
        <v>11032</v>
      </c>
      <c r="I14" t="s">
        <v>903</v>
      </c>
      <c r="J14">
        <v>880</v>
      </c>
      <c r="K14" t="s">
        <v>375</v>
      </c>
      <c r="L14" t="s">
        <v>28</v>
      </c>
      <c r="M14" t="s">
        <v>516</v>
      </c>
      <c r="N14">
        <v>69</v>
      </c>
      <c r="O14" s="65">
        <v>109236</v>
      </c>
      <c r="P14" s="65">
        <v>141810</v>
      </c>
      <c r="Q14" s="65">
        <v>31574</v>
      </c>
      <c r="R14" s="65">
        <v>16734</v>
      </c>
      <c r="S14" s="65">
        <f t="shared" si="0"/>
        <v>14840</v>
      </c>
      <c r="T14" s="3">
        <f t="shared" si="1"/>
        <v>-0.22265002468091108</v>
      </c>
      <c r="U14" s="3">
        <f t="shared" si="2"/>
        <v>0.11800296170932939</v>
      </c>
    </row>
    <row r="15" spans="1:21" hidden="1" x14ac:dyDescent="0.2">
      <c r="A15" t="s">
        <v>636</v>
      </c>
      <c r="B15" t="s">
        <v>450</v>
      </c>
      <c r="C15" t="s">
        <v>374</v>
      </c>
      <c r="D15">
        <v>0.01</v>
      </c>
      <c r="E15" t="s">
        <v>417</v>
      </c>
      <c r="F15" t="s">
        <v>401</v>
      </c>
      <c r="G15">
        <v>30</v>
      </c>
      <c r="H15">
        <v>11201</v>
      </c>
      <c r="I15" t="s">
        <v>904</v>
      </c>
      <c r="J15">
        <v>400</v>
      </c>
      <c r="K15" t="s">
        <v>372</v>
      </c>
      <c r="L15" t="s">
        <v>28</v>
      </c>
      <c r="M15" t="s">
        <v>567</v>
      </c>
      <c r="N15">
        <v>89</v>
      </c>
      <c r="O15" s="65">
        <v>155956</v>
      </c>
      <c r="P15" s="65">
        <v>251050</v>
      </c>
      <c r="Q15" s="65">
        <v>20746</v>
      </c>
      <c r="R15" s="65">
        <v>29674</v>
      </c>
      <c r="S15" s="65">
        <f t="shared" si="0"/>
        <v>-8928</v>
      </c>
      <c r="T15" s="3">
        <f t="shared" si="1"/>
        <v>-8.26369249153555E-2</v>
      </c>
      <c r="U15" s="3">
        <f t="shared" si="2"/>
        <v>0.11819956184027086</v>
      </c>
    </row>
    <row r="16" spans="1:21" hidden="1" x14ac:dyDescent="0.2">
      <c r="A16" t="s">
        <v>607</v>
      </c>
      <c r="B16" t="s">
        <v>427</v>
      </c>
      <c r="C16" t="s">
        <v>390</v>
      </c>
      <c r="D16">
        <v>0.01</v>
      </c>
      <c r="E16" t="s">
        <v>417</v>
      </c>
      <c r="F16" t="s">
        <v>401</v>
      </c>
      <c r="G16">
        <v>88</v>
      </c>
      <c r="H16">
        <v>11184</v>
      </c>
      <c r="I16" t="s">
        <v>903</v>
      </c>
      <c r="J16">
        <v>880</v>
      </c>
      <c r="K16" t="s">
        <v>375</v>
      </c>
      <c r="L16" t="s">
        <v>17</v>
      </c>
      <c r="M16" t="s">
        <v>512</v>
      </c>
      <c r="N16">
        <v>89</v>
      </c>
      <c r="O16" s="65">
        <v>306582</v>
      </c>
      <c r="P16" s="65">
        <v>518266</v>
      </c>
      <c r="Q16" s="65">
        <v>43414</v>
      </c>
      <c r="R16" s="65">
        <v>46748</v>
      </c>
      <c r="S16" s="65">
        <f t="shared" si="0"/>
        <v>-3334</v>
      </c>
      <c r="T16" s="3">
        <f t="shared" si="1"/>
        <v>-8.3767794916124155E-2</v>
      </c>
      <c r="U16" s="3">
        <f t="shared" si="2"/>
        <v>9.0200784925115671E-2</v>
      </c>
    </row>
    <row r="17" spans="1:21" hidden="1" x14ac:dyDescent="0.2">
      <c r="A17" t="s">
        <v>608</v>
      </c>
      <c r="B17" t="s">
        <v>427</v>
      </c>
      <c r="C17" t="s">
        <v>390</v>
      </c>
      <c r="D17">
        <v>0.01</v>
      </c>
      <c r="E17" t="s">
        <v>417</v>
      </c>
      <c r="F17" t="s">
        <v>401</v>
      </c>
      <c r="G17">
        <v>88</v>
      </c>
      <c r="H17">
        <v>11185</v>
      </c>
      <c r="I17" t="s">
        <v>903</v>
      </c>
      <c r="J17">
        <v>880</v>
      </c>
      <c r="K17" t="s">
        <v>375</v>
      </c>
      <c r="L17" t="s">
        <v>17</v>
      </c>
      <c r="M17" t="s">
        <v>512</v>
      </c>
      <c r="N17">
        <v>89</v>
      </c>
      <c r="O17" s="65">
        <v>300300</v>
      </c>
      <c r="P17" s="65">
        <v>528016</v>
      </c>
      <c r="Q17" s="65">
        <v>19044</v>
      </c>
      <c r="R17" s="65">
        <v>47626</v>
      </c>
      <c r="S17" s="65">
        <f t="shared" si="0"/>
        <v>-28582</v>
      </c>
      <c r="T17" s="3">
        <f t="shared" si="1"/>
        <v>-3.6067088876094666E-2</v>
      </c>
      <c r="U17" s="3">
        <f t="shared" si="2"/>
        <v>9.0198024302293872E-2</v>
      </c>
    </row>
    <row r="18" spans="1:21" hidden="1" x14ac:dyDescent="0.2">
      <c r="A18" t="s">
        <v>600</v>
      </c>
      <c r="B18" t="s">
        <v>418</v>
      </c>
      <c r="C18" t="s">
        <v>390</v>
      </c>
      <c r="D18">
        <v>0.01</v>
      </c>
      <c r="E18" t="s">
        <v>417</v>
      </c>
      <c r="F18" t="s">
        <v>401</v>
      </c>
      <c r="G18">
        <v>243</v>
      </c>
      <c r="H18">
        <v>11021</v>
      </c>
      <c r="I18" t="s">
        <v>903</v>
      </c>
      <c r="J18">
        <v>88</v>
      </c>
      <c r="K18" t="s">
        <v>375</v>
      </c>
      <c r="L18" t="s">
        <v>17</v>
      </c>
      <c r="M18" t="s">
        <v>506</v>
      </c>
      <c r="N18">
        <v>47</v>
      </c>
      <c r="O18" s="65">
        <v>41352</v>
      </c>
      <c r="P18" s="65">
        <v>69134</v>
      </c>
      <c r="Q18" s="65">
        <v>10332</v>
      </c>
      <c r="R18" s="65">
        <v>6574</v>
      </c>
      <c r="S18" s="65">
        <f t="shared" si="0"/>
        <v>3758</v>
      </c>
      <c r="T18" s="3">
        <f t="shared" si="1"/>
        <v>-0.14944889634622616</v>
      </c>
      <c r="U18" s="3">
        <f t="shared" si="2"/>
        <v>9.5090693435936013E-2</v>
      </c>
    </row>
    <row r="19" spans="1:21" hidden="1" x14ac:dyDescent="0.2">
      <c r="A19" t="s">
        <v>600</v>
      </c>
      <c r="B19" t="s">
        <v>427</v>
      </c>
      <c r="C19" t="s">
        <v>390</v>
      </c>
      <c r="D19">
        <v>0.01</v>
      </c>
      <c r="E19" t="s">
        <v>417</v>
      </c>
      <c r="F19" t="s">
        <v>401</v>
      </c>
      <c r="G19">
        <v>243</v>
      </c>
      <c r="H19">
        <v>11207</v>
      </c>
      <c r="I19" t="s">
        <v>903</v>
      </c>
      <c r="J19">
        <v>250</v>
      </c>
      <c r="K19" t="s">
        <v>375</v>
      </c>
      <c r="L19" t="s">
        <v>17</v>
      </c>
      <c r="M19" t="s">
        <v>539</v>
      </c>
      <c r="N19">
        <v>17</v>
      </c>
      <c r="O19" s="65">
        <v>17218</v>
      </c>
      <c r="P19" s="65">
        <v>22930</v>
      </c>
      <c r="Q19" s="65">
        <v>2900</v>
      </c>
      <c r="R19" s="65">
        <v>2178</v>
      </c>
      <c r="S19" s="65">
        <f t="shared" si="0"/>
        <v>722</v>
      </c>
      <c r="T19" s="3">
        <f t="shared" si="1"/>
        <v>-0.12647187091146969</v>
      </c>
      <c r="U19" s="3">
        <f t="shared" si="2"/>
        <v>9.498473615351069E-2</v>
      </c>
    </row>
    <row r="20" spans="1:21" hidden="1" x14ac:dyDescent="0.2">
      <c r="A20" t="s">
        <v>601</v>
      </c>
      <c r="B20" t="s">
        <v>427</v>
      </c>
      <c r="C20" t="s">
        <v>390</v>
      </c>
      <c r="D20">
        <v>0.01</v>
      </c>
      <c r="E20" t="s">
        <v>417</v>
      </c>
      <c r="F20" t="s">
        <v>401</v>
      </c>
      <c r="G20">
        <v>240</v>
      </c>
      <c r="H20">
        <v>11208</v>
      </c>
      <c r="I20" t="s">
        <v>903</v>
      </c>
      <c r="J20">
        <v>250</v>
      </c>
      <c r="K20" t="s">
        <v>375</v>
      </c>
      <c r="L20" t="s">
        <v>17</v>
      </c>
      <c r="M20" t="s">
        <v>538</v>
      </c>
      <c r="N20">
        <v>42</v>
      </c>
      <c r="O20" s="65">
        <v>68362</v>
      </c>
      <c r="P20" s="65">
        <v>97208</v>
      </c>
      <c r="Q20" s="65">
        <v>7872</v>
      </c>
      <c r="R20" s="65">
        <v>9234</v>
      </c>
      <c r="S20" s="65">
        <f t="shared" si="0"/>
        <v>-1362</v>
      </c>
      <c r="T20" s="3">
        <f t="shared" si="1"/>
        <v>-8.0980989218994326E-2</v>
      </c>
      <c r="U20" s="3">
        <f t="shared" si="2"/>
        <v>9.4992181713439219E-2</v>
      </c>
    </row>
    <row r="21" spans="1:21" hidden="1" x14ac:dyDescent="0.2">
      <c r="A21" t="s">
        <v>601</v>
      </c>
      <c r="B21" t="s">
        <v>418</v>
      </c>
      <c r="C21" t="s">
        <v>390</v>
      </c>
      <c r="D21">
        <v>0.01</v>
      </c>
      <c r="E21" t="s">
        <v>417</v>
      </c>
      <c r="F21" t="s">
        <v>401</v>
      </c>
      <c r="G21">
        <v>243</v>
      </c>
      <c r="H21">
        <v>11022</v>
      </c>
      <c r="I21" t="s">
        <v>903</v>
      </c>
      <c r="J21">
        <v>88</v>
      </c>
      <c r="K21" t="s">
        <v>375</v>
      </c>
      <c r="L21" t="s">
        <v>17</v>
      </c>
      <c r="M21" t="s">
        <v>506</v>
      </c>
      <c r="N21">
        <v>47</v>
      </c>
      <c r="O21" s="65">
        <v>37446</v>
      </c>
      <c r="P21" s="65">
        <v>64074</v>
      </c>
      <c r="Q21" s="65">
        <v>10478</v>
      </c>
      <c r="R21" s="65">
        <v>6094</v>
      </c>
      <c r="S21" s="65">
        <f t="shared" si="0"/>
        <v>4384</v>
      </c>
      <c r="T21" s="3">
        <f t="shared" si="1"/>
        <v>-0.16352966882042638</v>
      </c>
      <c r="U21" s="3">
        <f t="shared" si="2"/>
        <v>9.5108780472578577E-2</v>
      </c>
    </row>
    <row r="22" spans="1:21" hidden="1" x14ac:dyDescent="0.2">
      <c r="A22" t="s">
        <v>629</v>
      </c>
      <c r="B22" t="s">
        <v>427</v>
      </c>
      <c r="C22" t="s">
        <v>390</v>
      </c>
      <c r="D22">
        <v>0.01</v>
      </c>
      <c r="E22" t="s">
        <v>417</v>
      </c>
      <c r="F22" t="s">
        <v>401</v>
      </c>
      <c r="G22">
        <v>243</v>
      </c>
      <c r="H22">
        <v>11215</v>
      </c>
      <c r="I22" t="s">
        <v>903</v>
      </c>
      <c r="J22">
        <v>250</v>
      </c>
      <c r="K22" t="s">
        <v>375</v>
      </c>
      <c r="L22" t="s">
        <v>17</v>
      </c>
      <c r="M22" t="s">
        <v>539</v>
      </c>
      <c r="N22">
        <v>26</v>
      </c>
      <c r="O22" s="65">
        <v>37584</v>
      </c>
      <c r="P22" s="65">
        <v>43236</v>
      </c>
      <c r="Q22" s="65">
        <v>3218</v>
      </c>
      <c r="R22" s="65">
        <v>4108</v>
      </c>
      <c r="S22" s="65">
        <f t="shared" si="0"/>
        <v>-890</v>
      </c>
      <c r="T22" s="3">
        <f t="shared" si="1"/>
        <v>-7.4428716810065687E-2</v>
      </c>
      <c r="U22" s="3">
        <f t="shared" si="2"/>
        <v>9.5013414746970115E-2</v>
      </c>
    </row>
    <row r="23" spans="1:21" hidden="1" x14ac:dyDescent="0.2">
      <c r="A23" t="s">
        <v>629</v>
      </c>
      <c r="B23" t="s">
        <v>441</v>
      </c>
      <c r="C23" t="s">
        <v>390</v>
      </c>
      <c r="D23">
        <v>0.01</v>
      </c>
      <c r="E23" t="s">
        <v>417</v>
      </c>
      <c r="F23" t="s">
        <v>401</v>
      </c>
      <c r="G23">
        <v>25</v>
      </c>
      <c r="H23">
        <v>10972</v>
      </c>
      <c r="I23" t="s">
        <v>903</v>
      </c>
      <c r="J23">
        <v>200</v>
      </c>
      <c r="K23" t="s">
        <v>375</v>
      </c>
      <c r="L23" t="s">
        <v>17</v>
      </c>
      <c r="M23" t="s">
        <v>544</v>
      </c>
      <c r="N23">
        <v>26</v>
      </c>
      <c r="O23" s="65">
        <v>52908</v>
      </c>
      <c r="P23" s="65">
        <v>71028</v>
      </c>
      <c r="Q23" s="65">
        <v>3550</v>
      </c>
      <c r="R23" s="65">
        <v>6826</v>
      </c>
      <c r="S23" s="65">
        <f t="shared" si="0"/>
        <v>-3276</v>
      </c>
      <c r="T23" s="3">
        <f t="shared" si="1"/>
        <v>-4.9980289463310242E-2</v>
      </c>
      <c r="U23" s="3">
        <f t="shared" si="2"/>
        <v>9.6102945317339636E-2</v>
      </c>
    </row>
    <row r="24" spans="1:21" hidden="1" x14ac:dyDescent="0.2">
      <c r="A24" t="s">
        <v>592</v>
      </c>
      <c r="B24" t="s">
        <v>403</v>
      </c>
      <c r="C24" t="s">
        <v>390</v>
      </c>
      <c r="D24">
        <v>0.01</v>
      </c>
      <c r="E24" t="s">
        <v>271</v>
      </c>
      <c r="F24" t="s">
        <v>401</v>
      </c>
      <c r="G24">
        <v>30</v>
      </c>
      <c r="H24">
        <v>11060</v>
      </c>
      <c r="I24" t="s">
        <v>369</v>
      </c>
      <c r="J24">
        <v>300</v>
      </c>
      <c r="K24" t="s">
        <v>372</v>
      </c>
      <c r="L24" t="s">
        <v>28</v>
      </c>
      <c r="M24" t="s">
        <v>454</v>
      </c>
      <c r="N24">
        <v>21</v>
      </c>
      <c r="O24" s="65">
        <v>58622</v>
      </c>
      <c r="P24" s="65">
        <v>56468</v>
      </c>
      <c r="Q24" s="65">
        <v>5000</v>
      </c>
      <c r="R24" s="65">
        <v>5674</v>
      </c>
      <c r="S24" s="65">
        <f t="shared" si="0"/>
        <v>-674</v>
      </c>
      <c r="T24" s="3">
        <f t="shared" si="1"/>
        <v>-8.8545725012396395E-2</v>
      </c>
      <c r="U24" s="3">
        <f t="shared" si="2"/>
        <v>0.10048168874406743</v>
      </c>
    </row>
    <row r="25" spans="1:21" hidden="1" x14ac:dyDescent="0.2">
      <c r="A25" t="s">
        <v>617</v>
      </c>
      <c r="B25" t="s">
        <v>433</v>
      </c>
      <c r="C25" t="s">
        <v>390</v>
      </c>
      <c r="D25">
        <v>0.01</v>
      </c>
      <c r="E25" t="s">
        <v>417</v>
      </c>
      <c r="F25" t="s">
        <v>401</v>
      </c>
      <c r="G25">
        <v>80</v>
      </c>
      <c r="H25">
        <v>11199</v>
      </c>
      <c r="I25" t="s">
        <v>905</v>
      </c>
      <c r="J25">
        <v>300</v>
      </c>
      <c r="K25" t="s">
        <v>375</v>
      </c>
      <c r="L25" t="s">
        <v>28</v>
      </c>
      <c r="M25" t="s">
        <v>520</v>
      </c>
      <c r="N25">
        <v>20</v>
      </c>
      <c r="O25" s="65">
        <v>37656</v>
      </c>
      <c r="P25" s="65">
        <v>43480</v>
      </c>
      <c r="Q25" s="65">
        <v>2368</v>
      </c>
      <c r="R25" s="65">
        <v>4300</v>
      </c>
      <c r="S25" s="65">
        <f t="shared" si="0"/>
        <v>-1932</v>
      </c>
      <c r="T25" s="3">
        <f t="shared" si="1"/>
        <v>-5.4461821527138916E-2</v>
      </c>
      <c r="U25" s="3">
        <f t="shared" si="2"/>
        <v>9.8896044158233665E-2</v>
      </c>
    </row>
    <row r="26" spans="1:21" hidden="1" x14ac:dyDescent="0.2">
      <c r="A26" t="s">
        <v>622</v>
      </c>
      <c r="B26" t="s">
        <v>435</v>
      </c>
      <c r="C26" t="s">
        <v>390</v>
      </c>
      <c r="D26">
        <v>0.01</v>
      </c>
      <c r="E26" t="s">
        <v>417</v>
      </c>
      <c r="F26" t="s">
        <v>401</v>
      </c>
      <c r="G26">
        <v>50</v>
      </c>
      <c r="H26">
        <v>11126</v>
      </c>
      <c r="I26" t="s">
        <v>905</v>
      </c>
      <c r="J26">
        <v>300</v>
      </c>
      <c r="K26" t="s">
        <v>375</v>
      </c>
      <c r="L26" t="s">
        <v>28</v>
      </c>
      <c r="M26" t="s">
        <v>529</v>
      </c>
      <c r="N26">
        <v>26</v>
      </c>
      <c r="O26" s="65">
        <v>87304</v>
      </c>
      <c r="P26" s="65">
        <v>53576</v>
      </c>
      <c r="Q26" s="65">
        <v>7184</v>
      </c>
      <c r="R26" s="65">
        <v>5326</v>
      </c>
      <c r="S26" s="65">
        <f t="shared" si="0"/>
        <v>1858</v>
      </c>
      <c r="T26" s="3">
        <f t="shared" si="1"/>
        <v>-0.13408989099596835</v>
      </c>
      <c r="U26" s="3">
        <f t="shared" si="2"/>
        <v>9.9410183664327315E-2</v>
      </c>
    </row>
    <row r="27" spans="1:21" hidden="1" x14ac:dyDescent="0.2">
      <c r="A27" t="s">
        <v>624</v>
      </c>
      <c r="B27" t="s">
        <v>437</v>
      </c>
      <c r="C27" t="s">
        <v>390</v>
      </c>
      <c r="D27">
        <v>0.01</v>
      </c>
      <c r="E27" t="s">
        <v>417</v>
      </c>
      <c r="F27" t="s">
        <v>401</v>
      </c>
      <c r="G27">
        <v>30</v>
      </c>
      <c r="H27">
        <v>11173</v>
      </c>
      <c r="I27" t="s">
        <v>906</v>
      </c>
      <c r="J27">
        <v>250</v>
      </c>
      <c r="K27" t="s">
        <v>375</v>
      </c>
      <c r="L27" t="s">
        <v>28</v>
      </c>
      <c r="M27" t="s">
        <v>532</v>
      </c>
      <c r="N27">
        <v>89</v>
      </c>
      <c r="O27" s="65">
        <v>121786</v>
      </c>
      <c r="P27" s="65">
        <v>141896</v>
      </c>
      <c r="Q27" s="65">
        <v>19872</v>
      </c>
      <c r="R27" s="65">
        <v>14048</v>
      </c>
      <c r="S27" s="65">
        <f t="shared" si="0"/>
        <v>5824</v>
      </c>
      <c r="T27" s="3">
        <f t="shared" si="1"/>
        <v>-0.14004623104245362</v>
      </c>
      <c r="U27" s="3">
        <f t="shared" si="2"/>
        <v>9.9002086034842424E-2</v>
      </c>
    </row>
    <row r="28" spans="1:21" hidden="1" x14ac:dyDescent="0.2">
      <c r="A28" t="s">
        <v>588</v>
      </c>
      <c r="B28" t="s">
        <v>444</v>
      </c>
      <c r="C28" t="s">
        <v>390</v>
      </c>
      <c r="D28">
        <v>1</v>
      </c>
      <c r="E28" t="s">
        <v>423</v>
      </c>
      <c r="F28" t="s">
        <v>406</v>
      </c>
      <c r="G28">
        <v>1</v>
      </c>
      <c r="H28">
        <v>60098</v>
      </c>
      <c r="I28" t="s">
        <v>369</v>
      </c>
      <c r="J28">
        <v>2</v>
      </c>
      <c r="K28" t="s">
        <v>375</v>
      </c>
      <c r="L28" t="s">
        <v>424</v>
      </c>
      <c r="M28" t="s">
        <v>890</v>
      </c>
      <c r="N28">
        <v>89</v>
      </c>
      <c r="O28" s="65">
        <v>92870</v>
      </c>
      <c r="P28" s="65">
        <v>174316</v>
      </c>
      <c r="Q28" s="65">
        <v>20328</v>
      </c>
      <c r="R28" s="65">
        <v>19136</v>
      </c>
      <c r="S28" s="65">
        <f t="shared" si="0"/>
        <v>1192</v>
      </c>
      <c r="T28" s="3">
        <f t="shared" si="1"/>
        <v>-0.11661580118864591</v>
      </c>
      <c r="U28" s="3">
        <f t="shared" si="2"/>
        <v>0.10977764519608069</v>
      </c>
    </row>
    <row r="29" spans="1:21" hidden="1" x14ac:dyDescent="0.2">
      <c r="A29" t="s">
        <v>591</v>
      </c>
      <c r="B29" t="s">
        <v>444</v>
      </c>
      <c r="C29" t="s">
        <v>390</v>
      </c>
      <c r="D29">
        <v>1</v>
      </c>
      <c r="E29" t="s">
        <v>423</v>
      </c>
      <c r="F29" t="s">
        <v>406</v>
      </c>
      <c r="G29">
        <v>1</v>
      </c>
      <c r="H29">
        <v>60097</v>
      </c>
      <c r="I29" t="s">
        <v>369</v>
      </c>
      <c r="J29">
        <v>2</v>
      </c>
      <c r="K29" t="s">
        <v>375</v>
      </c>
      <c r="L29" t="s">
        <v>424</v>
      </c>
      <c r="M29" t="s">
        <v>891</v>
      </c>
      <c r="N29">
        <v>89</v>
      </c>
      <c r="O29" s="65">
        <v>114242</v>
      </c>
      <c r="P29" s="65">
        <v>220386</v>
      </c>
      <c r="Q29" s="65">
        <v>31638</v>
      </c>
      <c r="R29" s="65">
        <v>24264</v>
      </c>
      <c r="S29" s="65">
        <f t="shared" si="0"/>
        <v>7374</v>
      </c>
      <c r="T29" s="3">
        <f t="shared" si="1"/>
        <v>-0.14355721325311044</v>
      </c>
      <c r="U29" s="3">
        <f t="shared" si="2"/>
        <v>0.11009773760583703</v>
      </c>
    </row>
    <row r="30" spans="1:21" hidden="1" x14ac:dyDescent="0.2">
      <c r="A30" t="s">
        <v>584</v>
      </c>
      <c r="B30" t="s">
        <v>416</v>
      </c>
      <c r="C30" t="s">
        <v>390</v>
      </c>
      <c r="D30">
        <v>0.01</v>
      </c>
      <c r="E30" t="s">
        <v>417</v>
      </c>
      <c r="F30" t="s">
        <v>406</v>
      </c>
      <c r="G30">
        <v>243</v>
      </c>
      <c r="H30">
        <v>11205</v>
      </c>
      <c r="I30" t="s">
        <v>903</v>
      </c>
      <c r="J30">
        <v>880</v>
      </c>
      <c r="K30" t="s">
        <v>375</v>
      </c>
      <c r="L30" t="s">
        <v>17</v>
      </c>
      <c r="M30" t="s">
        <v>505</v>
      </c>
      <c r="N30">
        <v>42</v>
      </c>
      <c r="O30" s="65">
        <v>31844</v>
      </c>
      <c r="P30" s="65">
        <v>60346</v>
      </c>
      <c r="Q30" s="65">
        <v>3104</v>
      </c>
      <c r="R30" s="65">
        <v>6046</v>
      </c>
      <c r="S30" s="65">
        <f t="shared" si="0"/>
        <v>-2942</v>
      </c>
      <c r="T30" s="3">
        <f t="shared" si="1"/>
        <v>-5.1436714943823951E-2</v>
      </c>
      <c r="U30" s="3">
        <f t="shared" si="2"/>
        <v>0.1001889106154509</v>
      </c>
    </row>
    <row r="31" spans="1:21" hidden="1" x14ac:dyDescent="0.2">
      <c r="A31" t="s">
        <v>584</v>
      </c>
      <c r="B31" t="s">
        <v>448</v>
      </c>
      <c r="C31" t="s">
        <v>438</v>
      </c>
      <c r="D31">
        <v>0.01</v>
      </c>
      <c r="E31" t="s">
        <v>417</v>
      </c>
      <c r="F31" t="s">
        <v>401</v>
      </c>
      <c r="G31">
        <v>60</v>
      </c>
      <c r="H31">
        <v>11117</v>
      </c>
      <c r="I31" t="s">
        <v>903</v>
      </c>
      <c r="J31">
        <v>300</v>
      </c>
      <c r="K31" t="s">
        <v>375</v>
      </c>
      <c r="L31" t="s">
        <v>17</v>
      </c>
      <c r="M31" t="s">
        <v>557</v>
      </c>
      <c r="N31">
        <v>47</v>
      </c>
      <c r="O31" s="65">
        <v>24870</v>
      </c>
      <c r="P31" s="65">
        <v>53534</v>
      </c>
      <c r="Q31" s="65">
        <v>6504</v>
      </c>
      <c r="R31" s="65">
        <v>5406</v>
      </c>
      <c r="S31" s="65">
        <f t="shared" si="0"/>
        <v>1098</v>
      </c>
      <c r="T31" s="3">
        <f t="shared" si="1"/>
        <v>-0.12149288302760862</v>
      </c>
      <c r="U31" s="3">
        <f t="shared" si="2"/>
        <v>0.10098255314379646</v>
      </c>
    </row>
    <row r="32" spans="1:21" hidden="1" x14ac:dyDescent="0.2">
      <c r="A32" t="s">
        <v>626</v>
      </c>
      <c r="B32" t="s">
        <v>429</v>
      </c>
      <c r="C32" t="s">
        <v>390</v>
      </c>
      <c r="D32">
        <v>0.01</v>
      </c>
      <c r="E32" t="s">
        <v>417</v>
      </c>
      <c r="F32" t="s">
        <v>401</v>
      </c>
      <c r="G32">
        <v>60</v>
      </c>
      <c r="H32">
        <v>11197</v>
      </c>
      <c r="I32" t="s">
        <v>369</v>
      </c>
      <c r="J32">
        <v>600</v>
      </c>
      <c r="K32" t="s">
        <v>372</v>
      </c>
      <c r="L32" t="s">
        <v>28</v>
      </c>
      <c r="M32" t="s">
        <v>561</v>
      </c>
      <c r="N32">
        <v>29</v>
      </c>
      <c r="O32" s="65">
        <v>30030</v>
      </c>
      <c r="P32" s="65">
        <v>66586</v>
      </c>
      <c r="Q32" s="65">
        <v>10400</v>
      </c>
      <c r="R32" s="65">
        <v>6786</v>
      </c>
      <c r="S32" s="65">
        <f t="shared" si="0"/>
        <v>3614</v>
      </c>
      <c r="T32" s="3">
        <f t="shared" si="1"/>
        <v>-0.15618898867629832</v>
      </c>
      <c r="U32" s="3">
        <f t="shared" si="2"/>
        <v>0.10191331511128465</v>
      </c>
    </row>
    <row r="33" spans="1:21" hidden="1" x14ac:dyDescent="0.2">
      <c r="A33" t="s">
        <v>626</v>
      </c>
      <c r="B33" t="s">
        <v>431</v>
      </c>
      <c r="C33" t="s">
        <v>390</v>
      </c>
      <c r="D33">
        <v>0.01</v>
      </c>
      <c r="E33" t="s">
        <v>417</v>
      </c>
      <c r="F33" t="s">
        <v>401</v>
      </c>
      <c r="G33">
        <v>50</v>
      </c>
      <c r="H33">
        <v>11183</v>
      </c>
      <c r="I33" t="s">
        <v>369</v>
      </c>
      <c r="J33">
        <v>300</v>
      </c>
      <c r="K33" t="s">
        <v>372</v>
      </c>
      <c r="L33" t="s">
        <v>28</v>
      </c>
      <c r="M33" t="s">
        <v>534</v>
      </c>
      <c r="N33">
        <v>60</v>
      </c>
      <c r="O33" s="65">
        <v>63274</v>
      </c>
      <c r="P33" s="65">
        <v>88672</v>
      </c>
      <c r="Q33" s="65">
        <v>12952</v>
      </c>
      <c r="R33" s="65">
        <v>8796</v>
      </c>
      <c r="S33" s="65">
        <f t="shared" si="0"/>
        <v>4156</v>
      </c>
      <c r="T33" s="3">
        <f t="shared" si="1"/>
        <v>-0.14606640202093107</v>
      </c>
      <c r="U33" s="3">
        <f t="shared" si="2"/>
        <v>9.9197040779501991E-2</v>
      </c>
    </row>
    <row r="34" spans="1:21" hidden="1" x14ac:dyDescent="0.2">
      <c r="A34" t="s">
        <v>614</v>
      </c>
      <c r="B34" t="s">
        <v>429</v>
      </c>
      <c r="C34" t="s">
        <v>390</v>
      </c>
      <c r="D34">
        <v>0.01</v>
      </c>
      <c r="E34" t="s">
        <v>417</v>
      </c>
      <c r="F34" t="s">
        <v>401</v>
      </c>
      <c r="G34">
        <v>60</v>
      </c>
      <c r="H34">
        <v>11198</v>
      </c>
      <c r="I34" t="s">
        <v>369</v>
      </c>
      <c r="J34">
        <v>600</v>
      </c>
      <c r="K34" t="s">
        <v>372</v>
      </c>
      <c r="L34" t="s">
        <v>28</v>
      </c>
      <c r="M34" t="s">
        <v>561</v>
      </c>
      <c r="N34">
        <v>29</v>
      </c>
      <c r="O34" s="65">
        <v>30324</v>
      </c>
      <c r="P34" s="65">
        <v>61690</v>
      </c>
      <c r="Q34" s="65">
        <v>4708</v>
      </c>
      <c r="R34" s="65">
        <v>6286</v>
      </c>
      <c r="S34" s="65">
        <f t="shared" si="0"/>
        <v>-1578</v>
      </c>
      <c r="T34" s="3">
        <f t="shared" si="1"/>
        <v>-7.6317069217053002E-2</v>
      </c>
      <c r="U34" s="3">
        <f t="shared" si="2"/>
        <v>0.10189657967255633</v>
      </c>
    </row>
    <row r="35" spans="1:21" hidden="1" x14ac:dyDescent="0.2">
      <c r="A35" t="s">
        <v>614</v>
      </c>
      <c r="B35" t="s">
        <v>431</v>
      </c>
      <c r="C35" t="s">
        <v>390</v>
      </c>
      <c r="D35">
        <v>0.01</v>
      </c>
      <c r="E35" t="s">
        <v>417</v>
      </c>
      <c r="F35" t="s">
        <v>401</v>
      </c>
      <c r="G35">
        <v>50</v>
      </c>
      <c r="H35">
        <v>11150</v>
      </c>
      <c r="I35" t="s">
        <v>369</v>
      </c>
      <c r="J35">
        <v>375</v>
      </c>
      <c r="K35" t="s">
        <v>372</v>
      </c>
      <c r="L35" t="s">
        <v>28</v>
      </c>
      <c r="M35" t="s">
        <v>517</v>
      </c>
      <c r="N35">
        <v>60</v>
      </c>
      <c r="O35" s="65">
        <v>62062</v>
      </c>
      <c r="P35" s="65">
        <v>90002</v>
      </c>
      <c r="Q35" s="65">
        <v>8142</v>
      </c>
      <c r="R35" s="65">
        <v>8820</v>
      </c>
      <c r="S35" s="65">
        <f t="shared" si="0"/>
        <v>-678</v>
      </c>
      <c r="T35" s="3">
        <f t="shared" si="1"/>
        <v>-9.0464656340970201E-2</v>
      </c>
      <c r="U35" s="3">
        <f t="shared" si="2"/>
        <v>9.7997822270616208E-2</v>
      </c>
    </row>
    <row r="36" spans="1:21" hidden="1" x14ac:dyDescent="0.2">
      <c r="A36" t="s">
        <v>632</v>
      </c>
      <c r="B36" t="s">
        <v>437</v>
      </c>
      <c r="C36" t="s">
        <v>390</v>
      </c>
      <c r="D36">
        <v>0.01</v>
      </c>
      <c r="E36" t="s">
        <v>417</v>
      </c>
      <c r="F36" t="s">
        <v>401</v>
      </c>
      <c r="G36">
        <v>30</v>
      </c>
      <c r="H36">
        <v>11174</v>
      </c>
      <c r="I36" t="s">
        <v>906</v>
      </c>
      <c r="J36">
        <v>250</v>
      </c>
      <c r="K36" t="s">
        <v>375</v>
      </c>
      <c r="L36" t="s">
        <v>28</v>
      </c>
      <c r="M36" t="s">
        <v>542</v>
      </c>
      <c r="N36">
        <v>89</v>
      </c>
      <c r="O36" s="65">
        <v>142452</v>
      </c>
      <c r="P36" s="65">
        <v>159466</v>
      </c>
      <c r="Q36" s="65">
        <v>11726</v>
      </c>
      <c r="R36" s="65">
        <v>15788</v>
      </c>
      <c r="S36" s="65">
        <f t="shared" si="0"/>
        <v>-4062</v>
      </c>
      <c r="T36" s="3">
        <f t="shared" si="1"/>
        <v>-7.3532916107508811E-2</v>
      </c>
      <c r="U36" s="3">
        <f t="shared" si="2"/>
        <v>9.900543062470997E-2</v>
      </c>
    </row>
    <row r="37" spans="1:21" hidden="1" x14ac:dyDescent="0.2">
      <c r="A37" t="s">
        <v>602</v>
      </c>
      <c r="B37" t="s">
        <v>420</v>
      </c>
      <c r="C37" t="s">
        <v>374</v>
      </c>
      <c r="D37">
        <v>0.01</v>
      </c>
      <c r="E37" t="s">
        <v>417</v>
      </c>
      <c r="F37" t="s">
        <v>401</v>
      </c>
      <c r="G37">
        <v>40</v>
      </c>
      <c r="H37">
        <v>11169</v>
      </c>
      <c r="I37" t="s">
        <v>907</v>
      </c>
      <c r="J37">
        <v>360</v>
      </c>
      <c r="K37" t="s">
        <v>375</v>
      </c>
      <c r="L37" t="s">
        <v>28</v>
      </c>
      <c r="M37" t="s">
        <v>508</v>
      </c>
      <c r="N37">
        <v>89</v>
      </c>
      <c r="O37" s="65">
        <v>290102</v>
      </c>
      <c r="P37" s="65">
        <v>331220</v>
      </c>
      <c r="Q37" s="65">
        <v>30814</v>
      </c>
      <c r="R37" s="65">
        <v>33686</v>
      </c>
      <c r="S37" s="65">
        <f t="shared" si="0"/>
        <v>-2872</v>
      </c>
      <c r="T37" s="3">
        <f t="shared" si="1"/>
        <v>-9.3031821749894328E-2</v>
      </c>
      <c r="U37" s="3">
        <f t="shared" si="2"/>
        <v>0.10170279572489584</v>
      </c>
    </row>
    <row r="38" spans="1:21" hidden="1" x14ac:dyDescent="0.2">
      <c r="A38" t="s">
        <v>633</v>
      </c>
      <c r="B38" t="s">
        <v>440</v>
      </c>
      <c r="C38" t="s">
        <v>374</v>
      </c>
      <c r="D38">
        <v>0.01</v>
      </c>
      <c r="E38" t="s">
        <v>417</v>
      </c>
      <c r="F38" t="s">
        <v>401</v>
      </c>
      <c r="G38">
        <v>10</v>
      </c>
      <c r="H38">
        <v>11170</v>
      </c>
      <c r="I38" t="s">
        <v>907</v>
      </c>
      <c r="J38">
        <v>400</v>
      </c>
      <c r="K38" t="s">
        <v>375</v>
      </c>
      <c r="L38" t="s">
        <v>28</v>
      </c>
      <c r="M38" t="s">
        <v>543</v>
      </c>
      <c r="N38">
        <v>89</v>
      </c>
      <c r="O38" s="65">
        <v>120170</v>
      </c>
      <c r="P38" s="65">
        <v>175548</v>
      </c>
      <c r="Q38" s="65">
        <v>25720</v>
      </c>
      <c r="R38" s="65">
        <v>17380</v>
      </c>
      <c r="S38" s="65">
        <f t="shared" si="0"/>
        <v>8340</v>
      </c>
      <c r="T38" s="3">
        <f t="shared" si="1"/>
        <v>-0.14651263472098799</v>
      </c>
      <c r="U38" s="3">
        <f t="shared" si="2"/>
        <v>9.9004260942876024E-2</v>
      </c>
    </row>
    <row r="39" spans="1:21" hidden="1" x14ac:dyDescent="0.2">
      <c r="A39" t="s">
        <v>598</v>
      </c>
      <c r="B39" t="s">
        <v>403</v>
      </c>
      <c r="C39" t="s">
        <v>390</v>
      </c>
      <c r="D39">
        <v>0.01</v>
      </c>
      <c r="E39" t="s">
        <v>271</v>
      </c>
      <c r="F39" t="s">
        <v>401</v>
      </c>
      <c r="G39">
        <v>50</v>
      </c>
      <c r="H39">
        <v>10732</v>
      </c>
      <c r="I39" t="s">
        <v>369</v>
      </c>
      <c r="J39">
        <v>500</v>
      </c>
      <c r="K39" t="s">
        <v>372</v>
      </c>
      <c r="L39" t="s">
        <v>28</v>
      </c>
      <c r="M39" t="s">
        <v>492</v>
      </c>
      <c r="N39">
        <v>20</v>
      </c>
      <c r="O39" s="65">
        <v>12890</v>
      </c>
      <c r="P39" s="65">
        <v>10604</v>
      </c>
      <c r="Q39" s="65">
        <v>2562</v>
      </c>
      <c r="R39" s="65">
        <v>1530</v>
      </c>
      <c r="S39" s="65">
        <f t="shared" si="0"/>
        <v>1032</v>
      </c>
      <c r="T39" s="3">
        <f t="shared" si="1"/>
        <v>-0.24160694077706527</v>
      </c>
      <c r="U39" s="3">
        <f t="shared" si="2"/>
        <v>0.14428517540550737</v>
      </c>
    </row>
    <row r="40" spans="1:21" hidden="1" x14ac:dyDescent="0.2">
      <c r="A40" t="s">
        <v>623</v>
      </c>
      <c r="B40" t="s">
        <v>420</v>
      </c>
      <c r="C40" t="s">
        <v>374</v>
      </c>
      <c r="D40">
        <v>0.01</v>
      </c>
      <c r="E40" t="s">
        <v>417</v>
      </c>
      <c r="F40" t="s">
        <v>401</v>
      </c>
      <c r="G40">
        <v>30</v>
      </c>
      <c r="H40">
        <v>11191</v>
      </c>
      <c r="I40" t="s">
        <v>907</v>
      </c>
      <c r="J40">
        <v>300</v>
      </c>
      <c r="K40" t="s">
        <v>372</v>
      </c>
      <c r="L40" t="s">
        <v>28</v>
      </c>
      <c r="M40" t="s">
        <v>530</v>
      </c>
      <c r="N40">
        <v>89</v>
      </c>
      <c r="O40" s="65">
        <v>172204</v>
      </c>
      <c r="P40" s="65">
        <v>147452</v>
      </c>
      <c r="Q40" s="65">
        <v>16764</v>
      </c>
      <c r="R40" s="65">
        <v>16382</v>
      </c>
      <c r="S40" s="65">
        <f t="shared" si="0"/>
        <v>382</v>
      </c>
      <c r="T40" s="3">
        <f t="shared" si="1"/>
        <v>-0.11369123511379975</v>
      </c>
      <c r="U40" s="3">
        <f t="shared" si="2"/>
        <v>0.11110056153867021</v>
      </c>
    </row>
    <row r="41" spans="1:21" hidden="1" x14ac:dyDescent="0.2">
      <c r="A41" t="s">
        <v>603</v>
      </c>
      <c r="B41" t="s">
        <v>420</v>
      </c>
      <c r="C41" t="s">
        <v>374</v>
      </c>
      <c r="D41">
        <v>0.01</v>
      </c>
      <c r="E41" t="s">
        <v>417</v>
      </c>
      <c r="F41" t="s">
        <v>401</v>
      </c>
      <c r="G41">
        <v>40</v>
      </c>
      <c r="H41">
        <v>11192</v>
      </c>
      <c r="I41" t="s">
        <v>907</v>
      </c>
      <c r="J41">
        <v>360</v>
      </c>
      <c r="K41" t="s">
        <v>375</v>
      </c>
      <c r="L41" t="s">
        <v>28</v>
      </c>
      <c r="M41" t="s">
        <v>508</v>
      </c>
      <c r="N41">
        <v>89</v>
      </c>
      <c r="O41" s="65">
        <v>295774</v>
      </c>
      <c r="P41" s="65">
        <v>355318</v>
      </c>
      <c r="Q41" s="65">
        <v>43462</v>
      </c>
      <c r="R41" s="65">
        <v>36136</v>
      </c>
      <c r="S41" s="65">
        <f t="shared" si="0"/>
        <v>7326</v>
      </c>
      <c r="T41" s="3">
        <f t="shared" si="1"/>
        <v>-0.12231859911403306</v>
      </c>
      <c r="U41" s="3">
        <f t="shared" si="2"/>
        <v>0.10170044861222904</v>
      </c>
    </row>
    <row r="42" spans="1:21" hidden="1" x14ac:dyDescent="0.2">
      <c r="A42" t="s">
        <v>585</v>
      </c>
      <c r="B42" t="s">
        <v>416</v>
      </c>
      <c r="C42" t="s">
        <v>390</v>
      </c>
      <c r="D42">
        <v>0.01</v>
      </c>
      <c r="E42" t="s">
        <v>417</v>
      </c>
      <c r="F42" t="s">
        <v>406</v>
      </c>
      <c r="G42">
        <v>243</v>
      </c>
      <c r="H42">
        <v>11206</v>
      </c>
      <c r="I42" t="s">
        <v>903</v>
      </c>
      <c r="J42">
        <v>880</v>
      </c>
      <c r="K42" t="s">
        <v>375</v>
      </c>
      <c r="L42" t="s">
        <v>17</v>
      </c>
      <c r="M42" t="s">
        <v>505</v>
      </c>
      <c r="N42">
        <v>42</v>
      </c>
      <c r="O42" s="65">
        <v>55938</v>
      </c>
      <c r="P42" s="65">
        <v>94658</v>
      </c>
      <c r="Q42" s="65">
        <v>12690</v>
      </c>
      <c r="R42" s="65">
        <v>9484</v>
      </c>
      <c r="S42" s="65">
        <f t="shared" si="0"/>
        <v>3206</v>
      </c>
      <c r="T42" s="3">
        <f t="shared" si="1"/>
        <v>-0.13406156901688182</v>
      </c>
      <c r="U42" s="3">
        <f t="shared" si="2"/>
        <v>0.10019227112341271</v>
      </c>
    </row>
    <row r="43" spans="1:21" hidden="1" x14ac:dyDescent="0.2">
      <c r="A43" t="s">
        <v>585</v>
      </c>
      <c r="B43" t="s">
        <v>448</v>
      </c>
      <c r="C43" t="s">
        <v>438</v>
      </c>
      <c r="D43">
        <v>0.01</v>
      </c>
      <c r="E43" t="s">
        <v>417</v>
      </c>
      <c r="F43" t="s">
        <v>401</v>
      </c>
      <c r="G43">
        <v>60</v>
      </c>
      <c r="H43">
        <v>11116</v>
      </c>
      <c r="I43" t="s">
        <v>903</v>
      </c>
      <c r="J43">
        <v>300</v>
      </c>
      <c r="K43" t="s">
        <v>375</v>
      </c>
      <c r="L43" t="s">
        <v>17</v>
      </c>
      <c r="M43" t="s">
        <v>556</v>
      </c>
      <c r="N43">
        <v>47</v>
      </c>
      <c r="O43" s="65">
        <v>46198</v>
      </c>
      <c r="P43" s="65">
        <v>90830</v>
      </c>
      <c r="Q43" s="65">
        <v>6786</v>
      </c>
      <c r="R43" s="65">
        <v>9174</v>
      </c>
      <c r="S43" s="65">
        <f t="shared" si="0"/>
        <v>-2388</v>
      </c>
      <c r="T43" s="3">
        <f t="shared" si="1"/>
        <v>-7.4710998568754822E-2</v>
      </c>
      <c r="U43" s="3">
        <f t="shared" si="2"/>
        <v>0.10100187162831664</v>
      </c>
    </row>
    <row r="44" spans="1:21" hidden="1" x14ac:dyDescent="0.2">
      <c r="A44" t="s">
        <v>615</v>
      </c>
      <c r="B44" t="s">
        <v>432</v>
      </c>
      <c r="C44" t="s">
        <v>390</v>
      </c>
      <c r="D44">
        <v>0.01</v>
      </c>
      <c r="E44" t="s">
        <v>417</v>
      </c>
      <c r="F44" t="s">
        <v>401</v>
      </c>
      <c r="G44">
        <v>30</v>
      </c>
      <c r="H44">
        <v>11107</v>
      </c>
      <c r="I44" t="s">
        <v>905</v>
      </c>
      <c r="J44">
        <v>275</v>
      </c>
      <c r="K44" t="s">
        <v>375</v>
      </c>
      <c r="L44" t="s">
        <v>28</v>
      </c>
      <c r="M44" t="s">
        <v>518</v>
      </c>
      <c r="N44">
        <v>89</v>
      </c>
      <c r="O44" s="65">
        <v>187284</v>
      </c>
      <c r="P44" s="65">
        <v>248804</v>
      </c>
      <c r="Q44" s="65">
        <v>24566</v>
      </c>
      <c r="R44" s="65">
        <v>24880</v>
      </c>
      <c r="S44" s="65">
        <f t="shared" si="0"/>
        <v>-314</v>
      </c>
      <c r="T44" s="3">
        <f t="shared" si="1"/>
        <v>-9.8736354720985187E-2</v>
      </c>
      <c r="U44" s="3">
        <f t="shared" si="2"/>
        <v>9.999839230880532E-2</v>
      </c>
    </row>
    <row r="45" spans="1:21" hidden="1" x14ac:dyDescent="0.2">
      <c r="A45" t="s">
        <v>616</v>
      </c>
      <c r="B45" t="s">
        <v>432</v>
      </c>
      <c r="C45" t="s">
        <v>390</v>
      </c>
      <c r="D45">
        <v>0.01</v>
      </c>
      <c r="E45" t="s">
        <v>417</v>
      </c>
      <c r="F45" t="s">
        <v>401</v>
      </c>
      <c r="G45">
        <v>30</v>
      </c>
      <c r="H45">
        <v>11127</v>
      </c>
      <c r="I45" t="s">
        <v>905</v>
      </c>
      <c r="J45">
        <v>350</v>
      </c>
      <c r="K45" t="s">
        <v>375</v>
      </c>
      <c r="L45" t="s">
        <v>28</v>
      </c>
      <c r="M45" t="s">
        <v>519</v>
      </c>
      <c r="N45">
        <v>89</v>
      </c>
      <c r="O45" s="65">
        <v>159776</v>
      </c>
      <c r="P45" s="65">
        <v>179434</v>
      </c>
      <c r="Q45" s="65">
        <v>12204</v>
      </c>
      <c r="R45" s="65">
        <v>17944</v>
      </c>
      <c r="S45" s="65">
        <f t="shared" si="0"/>
        <v>-5740</v>
      </c>
      <c r="T45" s="3">
        <f t="shared" si="1"/>
        <v>-6.8013865822530842E-2</v>
      </c>
      <c r="U45" s="3">
        <f t="shared" si="2"/>
        <v>0.10000334384787721</v>
      </c>
    </row>
    <row r="46" spans="1:21" hidden="1" x14ac:dyDescent="0.2">
      <c r="A46" t="s">
        <v>635</v>
      </c>
      <c r="B46" t="s">
        <v>432</v>
      </c>
      <c r="C46" t="s">
        <v>390</v>
      </c>
      <c r="D46">
        <v>0.01</v>
      </c>
      <c r="E46" t="s">
        <v>417</v>
      </c>
      <c r="F46" t="s">
        <v>401</v>
      </c>
      <c r="G46">
        <v>68</v>
      </c>
      <c r="H46">
        <v>11164</v>
      </c>
      <c r="I46" t="s">
        <v>905</v>
      </c>
      <c r="J46">
        <v>340</v>
      </c>
      <c r="K46" t="s">
        <v>372</v>
      </c>
      <c r="L46" t="s">
        <v>28</v>
      </c>
      <c r="M46" t="s">
        <v>559</v>
      </c>
      <c r="N46">
        <v>89</v>
      </c>
      <c r="O46" s="65">
        <v>138716</v>
      </c>
      <c r="P46" s="65">
        <v>202008</v>
      </c>
      <c r="Q46" s="65">
        <v>25044</v>
      </c>
      <c r="R46" s="65">
        <v>19998</v>
      </c>
      <c r="S46" s="65">
        <f t="shared" si="0"/>
        <v>5046</v>
      </c>
      <c r="T46" s="3">
        <f t="shared" si="1"/>
        <v>-0.12397528810740169</v>
      </c>
      <c r="U46" s="3">
        <f t="shared" si="2"/>
        <v>9.8996079363193532E-2</v>
      </c>
    </row>
    <row r="47" spans="1:21" hidden="1" x14ac:dyDescent="0.2">
      <c r="A47" t="s">
        <v>618</v>
      </c>
      <c r="B47" t="s">
        <v>416</v>
      </c>
      <c r="C47" t="s">
        <v>390</v>
      </c>
      <c r="D47">
        <v>0.01</v>
      </c>
      <c r="E47" t="s">
        <v>417</v>
      </c>
      <c r="F47" t="s">
        <v>401</v>
      </c>
      <c r="G47">
        <v>50</v>
      </c>
      <c r="H47">
        <v>11202</v>
      </c>
      <c r="I47" t="s">
        <v>903</v>
      </c>
      <c r="J47">
        <v>500</v>
      </c>
      <c r="K47" t="s">
        <v>372</v>
      </c>
      <c r="L47" t="s">
        <v>17</v>
      </c>
      <c r="M47" t="s">
        <v>521</v>
      </c>
      <c r="N47">
        <v>89</v>
      </c>
      <c r="O47" s="65">
        <v>144058</v>
      </c>
      <c r="P47" s="65">
        <v>129952</v>
      </c>
      <c r="Q47" s="65">
        <v>18280</v>
      </c>
      <c r="R47" s="65">
        <v>12852</v>
      </c>
      <c r="S47" s="65">
        <f t="shared" si="0"/>
        <v>5428</v>
      </c>
      <c r="T47" s="3">
        <f t="shared" si="1"/>
        <v>-0.14066732331937945</v>
      </c>
      <c r="U47" s="3">
        <f t="shared" si="2"/>
        <v>9.8898054666338345E-2</v>
      </c>
    </row>
    <row r="48" spans="1:21" hidden="1" x14ac:dyDescent="0.2">
      <c r="A48" t="s">
        <v>619</v>
      </c>
      <c r="B48" t="s">
        <v>416</v>
      </c>
      <c r="C48" t="s">
        <v>390</v>
      </c>
      <c r="D48">
        <v>0.01</v>
      </c>
      <c r="E48" t="s">
        <v>417</v>
      </c>
      <c r="F48" t="s">
        <v>401</v>
      </c>
      <c r="G48">
        <v>50</v>
      </c>
      <c r="H48">
        <v>11203</v>
      </c>
      <c r="I48" t="s">
        <v>903</v>
      </c>
      <c r="J48">
        <v>500</v>
      </c>
      <c r="K48" t="s">
        <v>372</v>
      </c>
      <c r="L48" t="s">
        <v>17</v>
      </c>
      <c r="M48" t="s">
        <v>522</v>
      </c>
      <c r="N48">
        <v>89</v>
      </c>
      <c r="O48" s="65">
        <v>120088</v>
      </c>
      <c r="P48" s="65">
        <v>121618</v>
      </c>
      <c r="Q48" s="65">
        <v>19784</v>
      </c>
      <c r="R48" s="65">
        <v>12126</v>
      </c>
      <c r="S48" s="65">
        <f t="shared" si="0"/>
        <v>7658</v>
      </c>
      <c r="T48" s="3">
        <f t="shared" si="1"/>
        <v>-0.16267328849347959</v>
      </c>
      <c r="U48" s="3">
        <f t="shared" si="2"/>
        <v>9.9705635678929108E-2</v>
      </c>
    </row>
    <row r="49" spans="1:21" hidden="1" x14ac:dyDescent="0.2">
      <c r="A49" t="s">
        <v>620</v>
      </c>
      <c r="B49" t="s">
        <v>416</v>
      </c>
      <c r="C49" t="s">
        <v>390</v>
      </c>
      <c r="D49">
        <v>0.01</v>
      </c>
      <c r="E49" t="s">
        <v>417</v>
      </c>
      <c r="F49" t="s">
        <v>401</v>
      </c>
      <c r="G49">
        <v>50</v>
      </c>
      <c r="H49">
        <v>11167</v>
      </c>
      <c r="I49" t="s">
        <v>903</v>
      </c>
      <c r="J49">
        <v>500</v>
      </c>
      <c r="K49" t="s">
        <v>372</v>
      </c>
      <c r="L49" t="s">
        <v>17</v>
      </c>
      <c r="M49" t="s">
        <v>523</v>
      </c>
      <c r="N49">
        <v>89</v>
      </c>
      <c r="O49" s="65">
        <v>112288</v>
      </c>
      <c r="P49" s="65">
        <v>130850</v>
      </c>
      <c r="Q49" s="65">
        <v>17732</v>
      </c>
      <c r="R49" s="65">
        <v>13046</v>
      </c>
      <c r="S49" s="65">
        <f t="shared" si="0"/>
        <v>4686</v>
      </c>
      <c r="T49" s="3">
        <f t="shared" si="1"/>
        <v>-0.13551394726786398</v>
      </c>
      <c r="U49" s="3">
        <f t="shared" si="2"/>
        <v>9.970194879633168E-2</v>
      </c>
    </row>
    <row r="50" spans="1:21" hidden="1" x14ac:dyDescent="0.2">
      <c r="A50" t="s">
        <v>621</v>
      </c>
      <c r="B50" t="s">
        <v>416</v>
      </c>
      <c r="C50" t="s">
        <v>390</v>
      </c>
      <c r="D50">
        <v>0.01</v>
      </c>
      <c r="E50" t="s">
        <v>417</v>
      </c>
      <c r="F50" t="s">
        <v>401</v>
      </c>
      <c r="G50">
        <v>50</v>
      </c>
      <c r="H50">
        <v>11168</v>
      </c>
      <c r="I50" t="s">
        <v>903</v>
      </c>
      <c r="J50">
        <v>500</v>
      </c>
      <c r="K50" t="s">
        <v>372</v>
      </c>
      <c r="L50" t="s">
        <v>17</v>
      </c>
      <c r="M50" t="s">
        <v>524</v>
      </c>
      <c r="N50">
        <v>89</v>
      </c>
      <c r="O50" s="65">
        <v>118382</v>
      </c>
      <c r="P50" s="65">
        <v>139274</v>
      </c>
      <c r="Q50" s="65">
        <v>21318</v>
      </c>
      <c r="R50" s="65">
        <v>13774</v>
      </c>
      <c r="S50" s="65">
        <f t="shared" si="0"/>
        <v>7544</v>
      </c>
      <c r="T50" s="3">
        <f t="shared" si="1"/>
        <v>-0.1530651808664934</v>
      </c>
      <c r="U50" s="3">
        <f t="shared" si="2"/>
        <v>9.8898574033918746E-2</v>
      </c>
    </row>
    <row r="51" spans="1:21" hidden="1" x14ac:dyDescent="0.2">
      <c r="A51" t="s">
        <v>589</v>
      </c>
      <c r="B51" t="s">
        <v>444</v>
      </c>
      <c r="C51" t="s">
        <v>390</v>
      </c>
      <c r="D51">
        <v>0.25</v>
      </c>
      <c r="E51" t="s">
        <v>423</v>
      </c>
      <c r="F51" t="s">
        <v>406</v>
      </c>
      <c r="G51">
        <v>5</v>
      </c>
      <c r="H51">
        <v>40441</v>
      </c>
      <c r="I51" t="s">
        <v>369</v>
      </c>
      <c r="J51">
        <v>5</v>
      </c>
      <c r="K51" t="s">
        <v>372</v>
      </c>
      <c r="L51" t="s">
        <v>424</v>
      </c>
      <c r="M51" t="s">
        <v>566</v>
      </c>
      <c r="N51">
        <v>14</v>
      </c>
      <c r="O51" s="65">
        <v>23320</v>
      </c>
      <c r="P51" s="65">
        <v>25748</v>
      </c>
      <c r="Q51" s="65">
        <v>3508</v>
      </c>
      <c r="R51" s="65">
        <v>3348</v>
      </c>
      <c r="S51" s="65">
        <f t="shared" si="0"/>
        <v>160</v>
      </c>
      <c r="T51" s="3">
        <f t="shared" si="1"/>
        <v>-0.13624359173528042</v>
      </c>
      <c r="U51" s="3">
        <f t="shared" si="2"/>
        <v>0.13002951685567812</v>
      </c>
    </row>
    <row r="52" spans="1:21" hidden="1" x14ac:dyDescent="0.2">
      <c r="A52" t="s">
        <v>589</v>
      </c>
      <c r="B52" t="s">
        <v>444</v>
      </c>
      <c r="C52" t="s">
        <v>390</v>
      </c>
      <c r="D52">
        <v>0.25</v>
      </c>
      <c r="E52" t="s">
        <v>423</v>
      </c>
      <c r="F52" t="s">
        <v>406</v>
      </c>
      <c r="G52">
        <v>1</v>
      </c>
      <c r="H52">
        <v>40432</v>
      </c>
      <c r="I52" t="s">
        <v>369</v>
      </c>
      <c r="J52">
        <v>3</v>
      </c>
      <c r="K52" t="s">
        <v>375</v>
      </c>
      <c r="L52" t="s">
        <v>424</v>
      </c>
      <c r="M52" t="s">
        <v>891</v>
      </c>
      <c r="N52">
        <v>75</v>
      </c>
      <c r="O52" s="65">
        <v>159566</v>
      </c>
      <c r="P52" s="65">
        <v>112478</v>
      </c>
      <c r="Q52" s="65">
        <v>12758</v>
      </c>
      <c r="R52" s="65">
        <v>14048</v>
      </c>
      <c r="S52" s="65">
        <f t="shared" si="0"/>
        <v>-1290</v>
      </c>
      <c r="T52" s="3">
        <f t="shared" si="1"/>
        <v>-0.11342662565123847</v>
      </c>
      <c r="U52" s="3">
        <f t="shared" si="2"/>
        <v>0.12489553512686925</v>
      </c>
    </row>
    <row r="53" spans="1:21" hidden="1" x14ac:dyDescent="0.2">
      <c r="A53" t="s">
        <v>586</v>
      </c>
      <c r="B53" t="s">
        <v>444</v>
      </c>
      <c r="C53" t="s">
        <v>390</v>
      </c>
      <c r="D53">
        <v>0.25</v>
      </c>
      <c r="E53" t="s">
        <v>423</v>
      </c>
      <c r="F53" t="s">
        <v>406</v>
      </c>
      <c r="G53">
        <v>1</v>
      </c>
      <c r="H53">
        <v>40335</v>
      </c>
      <c r="I53" t="s">
        <v>369</v>
      </c>
      <c r="J53">
        <v>3</v>
      </c>
      <c r="K53" t="s">
        <v>375</v>
      </c>
      <c r="L53" t="s">
        <v>424</v>
      </c>
      <c r="M53" t="s">
        <v>890</v>
      </c>
      <c r="N53">
        <v>89</v>
      </c>
      <c r="O53" s="65">
        <v>258516</v>
      </c>
      <c r="P53" s="65">
        <v>181540</v>
      </c>
      <c r="Q53" s="65">
        <v>22078</v>
      </c>
      <c r="R53" s="65">
        <v>22682</v>
      </c>
      <c r="S53" s="65">
        <f t="shared" si="0"/>
        <v>-604</v>
      </c>
      <c r="T53" s="3">
        <f t="shared" si="1"/>
        <v>-0.12161507105871984</v>
      </c>
      <c r="U53" s="3">
        <f t="shared" si="2"/>
        <v>0.12494216150710587</v>
      </c>
    </row>
    <row r="54" spans="1:21" hidden="1" x14ac:dyDescent="0.2">
      <c r="A54" t="s">
        <v>590</v>
      </c>
      <c r="B54" t="s">
        <v>444</v>
      </c>
      <c r="C54" t="s">
        <v>390</v>
      </c>
      <c r="D54">
        <v>0.25</v>
      </c>
      <c r="E54" t="s">
        <v>423</v>
      </c>
      <c r="F54" t="s">
        <v>406</v>
      </c>
      <c r="G54">
        <v>5</v>
      </c>
      <c r="H54">
        <v>40443</v>
      </c>
      <c r="I54" t="s">
        <v>369</v>
      </c>
      <c r="J54">
        <v>5</v>
      </c>
      <c r="K54" t="s">
        <v>372</v>
      </c>
      <c r="L54" t="s">
        <v>424</v>
      </c>
      <c r="M54" t="s">
        <v>566</v>
      </c>
      <c r="N54">
        <v>14</v>
      </c>
      <c r="O54" s="65">
        <v>27274</v>
      </c>
      <c r="P54" s="65">
        <v>31366</v>
      </c>
      <c r="Q54" s="65">
        <v>4884</v>
      </c>
      <c r="R54" s="65">
        <v>4078</v>
      </c>
      <c r="S54" s="65">
        <f t="shared" si="0"/>
        <v>806</v>
      </c>
      <c r="T54" s="3">
        <f t="shared" si="1"/>
        <v>-0.15571000446343175</v>
      </c>
      <c r="U54" s="3">
        <f t="shared" si="2"/>
        <v>0.13001339029522413</v>
      </c>
    </row>
    <row r="55" spans="1:21" hidden="1" x14ac:dyDescent="0.2">
      <c r="A55" t="s">
        <v>590</v>
      </c>
      <c r="B55" t="s">
        <v>444</v>
      </c>
      <c r="C55" t="s">
        <v>390</v>
      </c>
      <c r="D55">
        <v>0.25</v>
      </c>
      <c r="E55" t="s">
        <v>423</v>
      </c>
      <c r="F55" t="s">
        <v>406</v>
      </c>
      <c r="G55">
        <v>1</v>
      </c>
      <c r="H55">
        <v>40336</v>
      </c>
      <c r="I55" t="s">
        <v>369</v>
      </c>
      <c r="J55">
        <v>3</v>
      </c>
      <c r="K55" t="s">
        <v>375</v>
      </c>
      <c r="L55" t="s">
        <v>424</v>
      </c>
      <c r="M55" t="s">
        <v>891</v>
      </c>
      <c r="N55">
        <v>75</v>
      </c>
      <c r="O55" s="65">
        <v>156734</v>
      </c>
      <c r="P55" s="65">
        <v>109726</v>
      </c>
      <c r="Q55" s="65">
        <v>14582</v>
      </c>
      <c r="R55" s="65">
        <v>13704</v>
      </c>
      <c r="S55" s="65">
        <f t="shared" si="0"/>
        <v>878</v>
      </c>
      <c r="T55" s="3">
        <f t="shared" si="1"/>
        <v>-0.13289466489255053</v>
      </c>
      <c r="U55" s="3">
        <f t="shared" si="2"/>
        <v>0.12489291507937955</v>
      </c>
    </row>
    <row r="56" spans="1:21" hidden="1" x14ac:dyDescent="0.2">
      <c r="A56" t="s">
        <v>587</v>
      </c>
      <c r="B56" t="s">
        <v>444</v>
      </c>
      <c r="C56" t="s">
        <v>390</v>
      </c>
      <c r="D56">
        <v>0.25</v>
      </c>
      <c r="E56" t="s">
        <v>423</v>
      </c>
      <c r="F56" t="s">
        <v>406</v>
      </c>
      <c r="G56">
        <v>5</v>
      </c>
      <c r="H56">
        <v>40442</v>
      </c>
      <c r="I56" t="s">
        <v>369</v>
      </c>
      <c r="J56">
        <v>5</v>
      </c>
      <c r="K56" t="s">
        <v>372</v>
      </c>
      <c r="L56" t="s">
        <v>424</v>
      </c>
      <c r="M56" t="s">
        <v>564</v>
      </c>
      <c r="N56">
        <v>14</v>
      </c>
      <c r="O56" s="65">
        <v>30428</v>
      </c>
      <c r="P56" s="65">
        <v>33524</v>
      </c>
      <c r="Q56" s="65">
        <v>5620</v>
      </c>
      <c r="R56" s="65">
        <v>4358</v>
      </c>
      <c r="S56" s="65">
        <f t="shared" si="0"/>
        <v>1262</v>
      </c>
      <c r="T56" s="3">
        <f t="shared" si="1"/>
        <v>-0.16764109294833551</v>
      </c>
      <c r="U56" s="3">
        <f t="shared" si="2"/>
        <v>0.12999642047488366</v>
      </c>
    </row>
    <row r="57" spans="1:21" hidden="1" x14ac:dyDescent="0.2">
      <c r="A57" t="s">
        <v>587</v>
      </c>
      <c r="B57" t="s">
        <v>444</v>
      </c>
      <c r="C57" t="s">
        <v>390</v>
      </c>
      <c r="D57">
        <v>0.25</v>
      </c>
      <c r="E57" t="s">
        <v>423</v>
      </c>
      <c r="F57" t="s">
        <v>406</v>
      </c>
      <c r="G57">
        <v>1</v>
      </c>
      <c r="H57">
        <v>40412</v>
      </c>
      <c r="I57" t="s">
        <v>369</v>
      </c>
      <c r="J57">
        <v>3</v>
      </c>
      <c r="K57" t="s">
        <v>375</v>
      </c>
      <c r="L57" t="s">
        <v>424</v>
      </c>
      <c r="M57" t="s">
        <v>890</v>
      </c>
      <c r="N57">
        <v>75</v>
      </c>
      <c r="O57" s="65">
        <v>157242</v>
      </c>
      <c r="P57" s="65">
        <v>111378</v>
      </c>
      <c r="Q57" s="65">
        <v>17140</v>
      </c>
      <c r="R57" s="65">
        <v>13916</v>
      </c>
      <c r="S57" s="65">
        <f t="shared" si="0"/>
        <v>3224</v>
      </c>
      <c r="T57" s="3">
        <f t="shared" si="1"/>
        <v>-0.15389035536640988</v>
      </c>
      <c r="U57" s="3">
        <f t="shared" si="2"/>
        <v>0.12494388478873746</v>
      </c>
    </row>
    <row r="58" spans="1:21" hidden="1" x14ac:dyDescent="0.2">
      <c r="A58" t="s">
        <v>630</v>
      </c>
      <c r="B58" t="s">
        <v>439</v>
      </c>
      <c r="C58" t="s">
        <v>390</v>
      </c>
      <c r="D58">
        <v>0.01</v>
      </c>
      <c r="E58" t="s">
        <v>417</v>
      </c>
      <c r="F58" t="s">
        <v>401</v>
      </c>
      <c r="G58">
        <v>27</v>
      </c>
      <c r="H58">
        <v>11156</v>
      </c>
      <c r="I58" t="s">
        <v>369</v>
      </c>
      <c r="J58">
        <v>270</v>
      </c>
      <c r="K58" t="s">
        <v>372</v>
      </c>
      <c r="L58" t="s">
        <v>28</v>
      </c>
      <c r="M58" t="s">
        <v>540</v>
      </c>
      <c r="N58">
        <v>89</v>
      </c>
      <c r="O58" s="65">
        <v>161628</v>
      </c>
      <c r="P58" s="65">
        <v>241660</v>
      </c>
      <c r="Q58" s="65">
        <v>19638</v>
      </c>
      <c r="R58" s="65">
        <v>24166</v>
      </c>
      <c r="S58" s="65">
        <f t="shared" si="0"/>
        <v>-4528</v>
      </c>
      <c r="T58" s="3">
        <f t="shared" si="1"/>
        <v>-8.1262931391210796E-2</v>
      </c>
      <c r="U58" s="3">
        <f t="shared" si="2"/>
        <v>0.1</v>
      </c>
    </row>
    <row r="59" spans="1:21" hidden="1" x14ac:dyDescent="0.2">
      <c r="A59" t="s">
        <v>631</v>
      </c>
      <c r="B59" t="s">
        <v>439</v>
      </c>
      <c r="C59" t="s">
        <v>390</v>
      </c>
      <c r="D59">
        <v>0.01</v>
      </c>
      <c r="E59" t="s">
        <v>417</v>
      </c>
      <c r="F59" t="s">
        <v>401</v>
      </c>
      <c r="G59">
        <v>27</v>
      </c>
      <c r="H59">
        <v>11157</v>
      </c>
      <c r="I59" t="s">
        <v>369</v>
      </c>
      <c r="J59">
        <v>270</v>
      </c>
      <c r="K59" t="s">
        <v>372</v>
      </c>
      <c r="L59" t="s">
        <v>28</v>
      </c>
      <c r="M59" t="s">
        <v>540</v>
      </c>
      <c r="N59">
        <v>89</v>
      </c>
      <c r="O59" s="65">
        <v>143200</v>
      </c>
      <c r="P59" s="65">
        <v>207494</v>
      </c>
      <c r="Q59" s="65">
        <v>24006</v>
      </c>
      <c r="R59" s="65">
        <v>20750</v>
      </c>
      <c r="S59" s="65">
        <f t="shared" si="0"/>
        <v>3256</v>
      </c>
      <c r="T59" s="3">
        <f t="shared" si="1"/>
        <v>-0.1156949116600962</v>
      </c>
      <c r="U59" s="3">
        <f t="shared" si="2"/>
        <v>0.10000289164987904</v>
      </c>
    </row>
    <row r="60" spans="1:21" hidden="1" x14ac:dyDescent="0.2">
      <c r="A60" t="s">
        <v>604</v>
      </c>
      <c r="B60" t="s">
        <v>421</v>
      </c>
      <c r="C60" t="s">
        <v>422</v>
      </c>
      <c r="D60">
        <v>0.01</v>
      </c>
      <c r="E60" t="s">
        <v>423</v>
      </c>
      <c r="F60" t="s">
        <v>401</v>
      </c>
      <c r="G60">
        <v>50</v>
      </c>
      <c r="H60">
        <v>11124</v>
      </c>
      <c r="I60" t="s">
        <v>907</v>
      </c>
      <c r="J60">
        <v>375</v>
      </c>
      <c r="K60" t="s">
        <v>375</v>
      </c>
      <c r="L60" t="s">
        <v>424</v>
      </c>
      <c r="M60" t="s">
        <v>509</v>
      </c>
      <c r="N60">
        <v>89</v>
      </c>
      <c r="O60" s="65">
        <v>485808</v>
      </c>
      <c r="P60" s="65">
        <v>782446</v>
      </c>
      <c r="Q60" s="65">
        <v>87736</v>
      </c>
      <c r="R60" s="65">
        <v>88182</v>
      </c>
      <c r="S60" s="65">
        <f t="shared" si="0"/>
        <v>-446</v>
      </c>
      <c r="T60" s="3">
        <f t="shared" si="1"/>
        <v>-0.11213042177990558</v>
      </c>
      <c r="U60" s="3">
        <f t="shared" si="2"/>
        <v>0.11270042916699682</v>
      </c>
    </row>
    <row r="61" spans="1:21" hidden="1" x14ac:dyDescent="0.2">
      <c r="A61" t="s">
        <v>605</v>
      </c>
      <c r="B61" t="s">
        <v>426</v>
      </c>
      <c r="C61" t="s">
        <v>390</v>
      </c>
      <c r="D61">
        <v>0.01</v>
      </c>
      <c r="E61" t="s">
        <v>417</v>
      </c>
      <c r="F61" t="s">
        <v>401</v>
      </c>
      <c r="G61">
        <v>15</v>
      </c>
      <c r="H61">
        <v>11151</v>
      </c>
      <c r="I61" t="s">
        <v>908</v>
      </c>
      <c r="J61">
        <v>300</v>
      </c>
      <c r="K61" t="s">
        <v>372</v>
      </c>
      <c r="L61" t="s">
        <v>28</v>
      </c>
      <c r="M61" t="s">
        <v>511</v>
      </c>
      <c r="N61">
        <v>89</v>
      </c>
      <c r="O61" s="65">
        <v>138630</v>
      </c>
      <c r="P61" s="65">
        <v>196714</v>
      </c>
      <c r="Q61" s="65">
        <v>27602</v>
      </c>
      <c r="R61" s="65">
        <v>19672</v>
      </c>
      <c r="S61" s="65">
        <f t="shared" si="0"/>
        <v>7930</v>
      </c>
      <c r="T61" s="3">
        <f t="shared" si="1"/>
        <v>-0.14031538172168731</v>
      </c>
      <c r="U61" s="3">
        <f t="shared" si="2"/>
        <v>0.10000305011336255</v>
      </c>
    </row>
    <row r="62" spans="1:21" hidden="1" x14ac:dyDescent="0.2">
      <c r="A62" t="s">
        <v>606</v>
      </c>
      <c r="B62" t="s">
        <v>426</v>
      </c>
      <c r="C62" t="s">
        <v>390</v>
      </c>
      <c r="D62">
        <v>0.01</v>
      </c>
      <c r="E62" t="s">
        <v>417</v>
      </c>
      <c r="F62" t="s">
        <v>401</v>
      </c>
      <c r="G62">
        <v>15</v>
      </c>
      <c r="H62">
        <v>11152</v>
      </c>
      <c r="I62" t="s">
        <v>908</v>
      </c>
      <c r="J62">
        <v>300</v>
      </c>
      <c r="K62" t="s">
        <v>372</v>
      </c>
      <c r="L62" t="s">
        <v>28</v>
      </c>
      <c r="M62" t="s">
        <v>511</v>
      </c>
      <c r="N62">
        <v>89</v>
      </c>
      <c r="O62" s="65">
        <v>119268</v>
      </c>
      <c r="P62" s="65">
        <v>185536</v>
      </c>
      <c r="Q62" s="65">
        <v>13274</v>
      </c>
      <c r="R62" s="65">
        <v>18554</v>
      </c>
      <c r="S62" s="65">
        <f t="shared" si="0"/>
        <v>-5280</v>
      </c>
      <c r="T62" s="3">
        <f t="shared" si="1"/>
        <v>-7.1544066919627461E-2</v>
      </c>
      <c r="U62" s="3">
        <f t="shared" si="2"/>
        <v>0.10000215591583304</v>
      </c>
    </row>
    <row r="63" spans="1:21" hidden="1" x14ac:dyDescent="0.2">
      <c r="A63" t="s">
        <v>634</v>
      </c>
      <c r="B63" t="s">
        <v>441</v>
      </c>
      <c r="C63" t="s">
        <v>390</v>
      </c>
      <c r="D63">
        <v>0.01</v>
      </c>
      <c r="E63" t="s">
        <v>417</v>
      </c>
      <c r="F63" t="s">
        <v>401</v>
      </c>
      <c r="G63">
        <v>25</v>
      </c>
      <c r="H63">
        <v>10972</v>
      </c>
      <c r="I63" t="s">
        <v>903</v>
      </c>
      <c r="J63">
        <v>200</v>
      </c>
      <c r="K63" t="s">
        <v>375</v>
      </c>
      <c r="L63" t="s">
        <v>17</v>
      </c>
      <c r="M63" t="s">
        <v>544</v>
      </c>
      <c r="N63">
        <v>63</v>
      </c>
      <c r="O63" s="65">
        <v>116680</v>
      </c>
      <c r="P63" s="65">
        <v>159256</v>
      </c>
      <c r="Q63" s="65">
        <v>14070</v>
      </c>
      <c r="R63" s="65">
        <v>15304</v>
      </c>
      <c r="S63" s="65">
        <f t="shared" si="0"/>
        <v>-1234</v>
      </c>
      <c r="T63" s="3">
        <f t="shared" si="1"/>
        <v>-8.8348319686542429E-2</v>
      </c>
      <c r="U63" s="3">
        <f t="shared" si="2"/>
        <v>9.6096850354146779E-2</v>
      </c>
    </row>
    <row r="64" spans="1:21" hidden="1" x14ac:dyDescent="0.2">
      <c r="A64" t="s">
        <v>609</v>
      </c>
      <c r="B64" t="s">
        <v>429</v>
      </c>
      <c r="C64" t="s">
        <v>390</v>
      </c>
      <c r="D64">
        <v>0.01</v>
      </c>
      <c r="E64" t="s">
        <v>417</v>
      </c>
      <c r="F64" t="s">
        <v>401</v>
      </c>
      <c r="G64">
        <v>30</v>
      </c>
      <c r="H64">
        <v>11187</v>
      </c>
      <c r="I64" t="s">
        <v>369</v>
      </c>
      <c r="J64">
        <v>400</v>
      </c>
      <c r="K64" t="s">
        <v>372</v>
      </c>
      <c r="L64" t="s">
        <v>17</v>
      </c>
      <c r="M64" t="s">
        <v>514</v>
      </c>
      <c r="N64">
        <v>89</v>
      </c>
      <c r="O64" s="65">
        <v>129344</v>
      </c>
      <c r="P64" s="65">
        <v>169914</v>
      </c>
      <c r="Q64" s="65">
        <v>24998</v>
      </c>
      <c r="R64" s="65">
        <v>16260</v>
      </c>
      <c r="S64" s="65">
        <f t="shared" si="0"/>
        <v>8738</v>
      </c>
      <c r="T64" s="3">
        <f t="shared" si="1"/>
        <v>-0.14712148498652258</v>
      </c>
      <c r="U64" s="3">
        <f t="shared" si="2"/>
        <v>9.5695469472792116E-2</v>
      </c>
    </row>
    <row r="65" spans="1:21" hidden="1" x14ac:dyDescent="0.2">
      <c r="A65" t="s">
        <v>610</v>
      </c>
      <c r="B65" t="s">
        <v>429</v>
      </c>
      <c r="C65" t="s">
        <v>390</v>
      </c>
      <c r="D65">
        <v>0.01</v>
      </c>
      <c r="E65" t="s">
        <v>417</v>
      </c>
      <c r="F65" t="s">
        <v>401</v>
      </c>
      <c r="G65">
        <v>30</v>
      </c>
      <c r="H65">
        <v>11188</v>
      </c>
      <c r="I65" t="s">
        <v>369</v>
      </c>
      <c r="J65">
        <v>400</v>
      </c>
      <c r="K65" t="s">
        <v>372</v>
      </c>
      <c r="L65" t="s">
        <v>17</v>
      </c>
      <c r="M65" t="s">
        <v>514</v>
      </c>
      <c r="N65">
        <v>89</v>
      </c>
      <c r="O65" s="65">
        <v>100646</v>
      </c>
      <c r="P65" s="65">
        <v>142274</v>
      </c>
      <c r="Q65" s="65">
        <v>16280</v>
      </c>
      <c r="R65" s="65">
        <v>13616</v>
      </c>
      <c r="S65" s="65">
        <f t="shared" si="0"/>
        <v>2664</v>
      </c>
      <c r="T65" s="3">
        <f t="shared" si="1"/>
        <v>-0.11442709138704191</v>
      </c>
      <c r="U65" s="3">
        <f t="shared" si="2"/>
        <v>9.5702658250980496E-2</v>
      </c>
    </row>
    <row r="66" spans="1:21" hidden="1" x14ac:dyDescent="0.2">
      <c r="A66" t="s">
        <v>611</v>
      </c>
      <c r="B66" t="s">
        <v>429</v>
      </c>
      <c r="C66" t="s">
        <v>390</v>
      </c>
      <c r="D66">
        <v>0.01</v>
      </c>
      <c r="E66" t="s">
        <v>417</v>
      </c>
      <c r="F66" t="s">
        <v>401</v>
      </c>
      <c r="G66">
        <v>50</v>
      </c>
      <c r="H66">
        <v>11189</v>
      </c>
      <c r="I66" t="s">
        <v>369</v>
      </c>
      <c r="J66">
        <v>400</v>
      </c>
      <c r="K66" t="s">
        <v>372</v>
      </c>
      <c r="L66" t="s">
        <v>17</v>
      </c>
      <c r="M66" t="s">
        <v>515</v>
      </c>
      <c r="N66">
        <v>89</v>
      </c>
      <c r="O66" s="65">
        <v>77100</v>
      </c>
      <c r="P66" s="65">
        <v>273896</v>
      </c>
      <c r="Q66" s="65">
        <v>2006</v>
      </c>
      <c r="R66" s="65">
        <v>27664</v>
      </c>
      <c r="S66" s="65">
        <f t="shared" si="0"/>
        <v>-25658</v>
      </c>
      <c r="T66" s="3">
        <f t="shared" si="1"/>
        <v>-7.3239477757981132E-3</v>
      </c>
      <c r="U66" s="3">
        <f t="shared" si="2"/>
        <v>0.10100184011449602</v>
      </c>
    </row>
    <row r="67" spans="1:21" hidden="1" x14ac:dyDescent="0.2">
      <c r="A67" t="s">
        <v>612</v>
      </c>
      <c r="B67" t="s">
        <v>429</v>
      </c>
      <c r="C67" t="s">
        <v>390</v>
      </c>
      <c r="D67">
        <v>0.01</v>
      </c>
      <c r="E67" t="s">
        <v>417</v>
      </c>
      <c r="F67" t="s">
        <v>401</v>
      </c>
      <c r="G67">
        <v>50</v>
      </c>
      <c r="H67">
        <v>11190</v>
      </c>
      <c r="I67" t="s">
        <v>369</v>
      </c>
      <c r="J67">
        <v>400</v>
      </c>
      <c r="K67" t="s">
        <v>372</v>
      </c>
      <c r="L67" t="s">
        <v>17</v>
      </c>
      <c r="M67" t="s">
        <v>515</v>
      </c>
      <c r="N67">
        <v>89</v>
      </c>
      <c r="O67" s="65">
        <v>94796</v>
      </c>
      <c r="P67" s="65">
        <v>141076</v>
      </c>
      <c r="Q67" s="65">
        <v>16996</v>
      </c>
      <c r="R67" s="65">
        <v>14248</v>
      </c>
      <c r="S67" s="65">
        <f t="shared" si="0"/>
        <v>2748</v>
      </c>
      <c r="T67" s="3">
        <f t="shared" si="1"/>
        <v>-0.12047407071365789</v>
      </c>
      <c r="U67" s="3">
        <f t="shared" si="2"/>
        <v>0.10099520825654257</v>
      </c>
    </row>
    <row r="68" spans="1:21" hidden="1" x14ac:dyDescent="0.2">
      <c r="A68" t="s">
        <v>580</v>
      </c>
      <c r="B68" t="s">
        <v>407</v>
      </c>
      <c r="C68" t="s">
        <v>389</v>
      </c>
      <c r="D68">
        <v>0.01</v>
      </c>
      <c r="E68" t="s">
        <v>271</v>
      </c>
      <c r="F68" t="s">
        <v>406</v>
      </c>
      <c r="G68">
        <v>9</v>
      </c>
      <c r="H68">
        <v>10735</v>
      </c>
      <c r="I68" t="s">
        <v>369</v>
      </c>
      <c r="J68">
        <v>90</v>
      </c>
      <c r="K68" t="s">
        <v>375</v>
      </c>
      <c r="L68" t="s">
        <v>28</v>
      </c>
      <c r="M68" t="s">
        <v>489</v>
      </c>
      <c r="N68">
        <v>89</v>
      </c>
      <c r="O68" s="65">
        <v>116874</v>
      </c>
      <c r="P68" s="65">
        <v>61714</v>
      </c>
      <c r="Q68" s="65">
        <v>6518</v>
      </c>
      <c r="R68" s="65">
        <v>8578</v>
      </c>
      <c r="S68" s="65">
        <f t="shared" si="0"/>
        <v>-2060</v>
      </c>
      <c r="T68" s="3">
        <f t="shared" si="1"/>
        <v>-0.10561622970476715</v>
      </c>
      <c r="U68" s="3">
        <f t="shared" si="2"/>
        <v>0.13899601387043459</v>
      </c>
    </row>
    <row r="69" spans="1:21" hidden="1" x14ac:dyDescent="0.2">
      <c r="A69" t="s">
        <v>581</v>
      </c>
      <c r="B69" t="s">
        <v>407</v>
      </c>
      <c r="C69" t="s">
        <v>389</v>
      </c>
      <c r="D69">
        <v>0.01</v>
      </c>
      <c r="E69" t="s">
        <v>271</v>
      </c>
      <c r="F69" t="s">
        <v>406</v>
      </c>
      <c r="G69">
        <v>9</v>
      </c>
      <c r="H69">
        <v>10736</v>
      </c>
      <c r="I69" t="s">
        <v>369</v>
      </c>
      <c r="J69">
        <v>90</v>
      </c>
      <c r="K69" t="s">
        <v>375</v>
      </c>
      <c r="L69" t="s">
        <v>28</v>
      </c>
      <c r="M69" t="s">
        <v>489</v>
      </c>
      <c r="N69">
        <v>89</v>
      </c>
      <c r="O69" s="65">
        <v>130972</v>
      </c>
      <c r="P69" s="65">
        <v>90680</v>
      </c>
      <c r="Q69" s="65">
        <v>8822</v>
      </c>
      <c r="R69" s="65">
        <v>12604</v>
      </c>
      <c r="S69" s="65">
        <f t="shared" si="0"/>
        <v>-3782</v>
      </c>
      <c r="T69" s="3">
        <f t="shared" si="1"/>
        <v>-9.7287163652404057E-2</v>
      </c>
      <c r="U69" s="3">
        <f t="shared" si="2"/>
        <v>0.13899426554918395</v>
      </c>
    </row>
    <row r="70" spans="1:21" hidden="1" x14ac:dyDescent="0.2">
      <c r="A70" t="s">
        <v>582</v>
      </c>
      <c r="B70" t="s">
        <v>407</v>
      </c>
      <c r="C70" t="s">
        <v>389</v>
      </c>
      <c r="D70">
        <v>0.01</v>
      </c>
      <c r="E70" t="s">
        <v>271</v>
      </c>
      <c r="F70" t="s">
        <v>406</v>
      </c>
      <c r="G70">
        <v>9</v>
      </c>
      <c r="H70">
        <v>10737</v>
      </c>
      <c r="I70" t="s">
        <v>369</v>
      </c>
      <c r="J70">
        <v>90</v>
      </c>
      <c r="K70" t="s">
        <v>375</v>
      </c>
      <c r="L70" t="s">
        <v>28</v>
      </c>
      <c r="M70" t="s">
        <v>489</v>
      </c>
      <c r="N70">
        <v>89</v>
      </c>
      <c r="O70" s="65">
        <v>124324</v>
      </c>
      <c r="P70" s="65">
        <v>59772</v>
      </c>
      <c r="Q70" s="65">
        <v>9940</v>
      </c>
      <c r="R70" s="65">
        <v>8308</v>
      </c>
      <c r="S70" s="65">
        <f t="shared" si="0"/>
        <v>1632</v>
      </c>
      <c r="T70" s="3">
        <f t="shared" si="1"/>
        <v>-0.16629860135180352</v>
      </c>
      <c r="U70" s="3">
        <f t="shared" si="2"/>
        <v>0.13899484708559193</v>
      </c>
    </row>
    <row r="71" spans="1:21" hidden="1" x14ac:dyDescent="0.2">
      <c r="A71" t="s">
        <v>583</v>
      </c>
      <c r="B71" t="s">
        <v>407</v>
      </c>
      <c r="C71" t="s">
        <v>389</v>
      </c>
      <c r="D71">
        <v>0.01</v>
      </c>
      <c r="E71" t="s">
        <v>271</v>
      </c>
      <c r="F71" t="s">
        <v>406</v>
      </c>
      <c r="G71">
        <v>9</v>
      </c>
      <c r="H71">
        <v>10738</v>
      </c>
      <c r="I71" t="s">
        <v>369</v>
      </c>
      <c r="J71">
        <v>90</v>
      </c>
      <c r="K71" t="s">
        <v>375</v>
      </c>
      <c r="L71" t="s">
        <v>28</v>
      </c>
      <c r="M71" t="s">
        <v>489</v>
      </c>
      <c r="N71">
        <v>89</v>
      </c>
      <c r="O71" s="65">
        <v>95740</v>
      </c>
      <c r="P71" s="65">
        <v>49578</v>
      </c>
      <c r="Q71" s="65">
        <v>6986</v>
      </c>
      <c r="R71" s="65">
        <v>6892</v>
      </c>
      <c r="S71" s="65">
        <f t="shared" si="0"/>
        <v>94</v>
      </c>
      <c r="T71" s="3">
        <f t="shared" si="1"/>
        <v>-0.14090927427487998</v>
      </c>
      <c r="U71" s="3">
        <f t="shared" si="2"/>
        <v>0.13901327201581345</v>
      </c>
    </row>
    <row r="72" spans="1:21" hidden="1" x14ac:dyDescent="0.2">
      <c r="A72" t="s">
        <v>571</v>
      </c>
      <c r="B72" t="s">
        <v>388</v>
      </c>
      <c r="C72" t="s">
        <v>389</v>
      </c>
      <c r="D72">
        <v>0.05</v>
      </c>
      <c r="E72" t="s">
        <v>271</v>
      </c>
      <c r="F72" t="s">
        <v>368</v>
      </c>
      <c r="G72">
        <v>0</v>
      </c>
      <c r="H72">
        <v>20474</v>
      </c>
      <c r="I72" t="s">
        <v>369</v>
      </c>
      <c r="J72">
        <v>0</v>
      </c>
      <c r="K72" t="s">
        <v>375</v>
      </c>
      <c r="L72" t="s">
        <v>17</v>
      </c>
      <c r="M72" t="s">
        <v>386</v>
      </c>
      <c r="N72">
        <v>89</v>
      </c>
      <c r="O72" s="65">
        <v>550848</v>
      </c>
      <c r="P72" s="65">
        <v>183074</v>
      </c>
      <c r="Q72" s="65">
        <v>12868</v>
      </c>
      <c r="R72" s="65">
        <v>8532</v>
      </c>
      <c r="S72" s="65">
        <f t="shared" si="0"/>
        <v>4336</v>
      </c>
      <c r="T72" s="3">
        <f t="shared" si="1"/>
        <v>-7.0288517211619342E-2</v>
      </c>
      <c r="U72" s="3">
        <f t="shared" si="2"/>
        <v>4.6604105443700361E-2</v>
      </c>
    </row>
    <row r="73" spans="1:21" hidden="1" x14ac:dyDescent="0.2">
      <c r="A73" t="s">
        <v>572</v>
      </c>
      <c r="B73" t="s">
        <v>388</v>
      </c>
      <c r="C73" t="s">
        <v>389</v>
      </c>
      <c r="D73">
        <v>0.05</v>
      </c>
      <c r="E73" t="s">
        <v>271</v>
      </c>
      <c r="F73" t="s">
        <v>368</v>
      </c>
      <c r="G73">
        <v>0</v>
      </c>
      <c r="H73">
        <v>20475</v>
      </c>
      <c r="I73" t="s">
        <v>369</v>
      </c>
      <c r="J73">
        <v>0</v>
      </c>
      <c r="K73" t="s">
        <v>375</v>
      </c>
      <c r="L73" t="s">
        <v>17</v>
      </c>
      <c r="M73" t="s">
        <v>386</v>
      </c>
      <c r="N73">
        <v>89</v>
      </c>
      <c r="O73" s="65">
        <v>203148</v>
      </c>
      <c r="P73" s="65">
        <v>65350</v>
      </c>
      <c r="Q73" s="65">
        <v>5616</v>
      </c>
      <c r="R73" s="65">
        <v>3046</v>
      </c>
      <c r="S73" s="65">
        <f t="shared" si="0"/>
        <v>2570</v>
      </c>
      <c r="T73" s="3">
        <f t="shared" si="1"/>
        <v>-8.5937260902830909E-2</v>
      </c>
      <c r="U73" s="3">
        <f t="shared" si="2"/>
        <v>4.6610558530986994E-2</v>
      </c>
    </row>
    <row r="74" spans="1:21" hidden="1" x14ac:dyDescent="0.2">
      <c r="A74" t="s">
        <v>573</v>
      </c>
      <c r="B74" t="s">
        <v>388</v>
      </c>
      <c r="C74" t="s">
        <v>389</v>
      </c>
      <c r="D74">
        <v>0.05</v>
      </c>
      <c r="E74" t="s">
        <v>271</v>
      </c>
      <c r="F74" t="s">
        <v>368</v>
      </c>
      <c r="G74">
        <v>0</v>
      </c>
      <c r="H74">
        <v>20476</v>
      </c>
      <c r="I74" t="s">
        <v>369</v>
      </c>
      <c r="J74">
        <v>0</v>
      </c>
      <c r="K74" t="s">
        <v>375</v>
      </c>
      <c r="L74" t="s">
        <v>17</v>
      </c>
      <c r="M74" t="s">
        <v>386</v>
      </c>
      <c r="N74">
        <v>89</v>
      </c>
      <c r="O74" s="65">
        <v>235538</v>
      </c>
      <c r="P74" s="65">
        <v>72904</v>
      </c>
      <c r="Q74" s="65">
        <v>3018</v>
      </c>
      <c r="R74" s="65">
        <v>3398</v>
      </c>
      <c r="S74" s="65">
        <f t="shared" si="0"/>
        <v>-380</v>
      </c>
      <c r="T74" s="3">
        <f t="shared" si="1"/>
        <v>-4.1396905519587406E-2</v>
      </c>
      <c r="U74" s="3">
        <f t="shared" si="2"/>
        <v>4.6609239547898605E-2</v>
      </c>
    </row>
    <row r="75" spans="1:21" hidden="1" x14ac:dyDescent="0.2">
      <c r="A75" t="s">
        <v>574</v>
      </c>
      <c r="B75" t="s">
        <v>373</v>
      </c>
      <c r="C75" t="s">
        <v>390</v>
      </c>
      <c r="D75">
        <v>0.05</v>
      </c>
      <c r="E75" t="s">
        <v>271</v>
      </c>
      <c r="F75" t="s">
        <v>368</v>
      </c>
      <c r="G75">
        <v>0</v>
      </c>
      <c r="H75">
        <v>20424</v>
      </c>
      <c r="I75" t="s">
        <v>369</v>
      </c>
      <c r="J75">
        <v>0</v>
      </c>
      <c r="K75" t="s">
        <v>375</v>
      </c>
      <c r="L75" t="s">
        <v>17</v>
      </c>
      <c r="M75" t="s">
        <v>386</v>
      </c>
      <c r="N75">
        <v>89</v>
      </c>
      <c r="O75" s="65">
        <v>498388</v>
      </c>
      <c r="P75" s="65">
        <v>163058</v>
      </c>
      <c r="Q75" s="65">
        <v>10614</v>
      </c>
      <c r="R75" s="65">
        <v>7598</v>
      </c>
      <c r="S75" s="65">
        <f t="shared" ref="S75:S138" si="3">Q75-R75</f>
        <v>3016</v>
      </c>
      <c r="T75" s="3">
        <f t="shared" ref="T75:T138" si="4">-Q75/P75</f>
        <v>-6.5093402347630905E-2</v>
      </c>
      <c r="U75" s="3">
        <f t="shared" ref="U75:U138" si="5">R75/P75</f>
        <v>4.6596916434642886E-2</v>
      </c>
    </row>
    <row r="76" spans="1:21" hidden="1" x14ac:dyDescent="0.2">
      <c r="A76" t="s">
        <v>575</v>
      </c>
      <c r="B76" t="s">
        <v>373</v>
      </c>
      <c r="C76" t="s">
        <v>390</v>
      </c>
      <c r="D76">
        <v>0.05</v>
      </c>
      <c r="E76" t="s">
        <v>271</v>
      </c>
      <c r="F76" t="s">
        <v>368</v>
      </c>
      <c r="G76">
        <v>0</v>
      </c>
      <c r="H76">
        <v>20425</v>
      </c>
      <c r="I76" t="s">
        <v>369</v>
      </c>
      <c r="J76">
        <v>0</v>
      </c>
      <c r="K76" t="s">
        <v>375</v>
      </c>
      <c r="L76" t="s">
        <v>17</v>
      </c>
      <c r="M76" t="s">
        <v>386</v>
      </c>
      <c r="N76">
        <v>89</v>
      </c>
      <c r="O76" s="65">
        <v>231952</v>
      </c>
      <c r="P76" s="65">
        <v>74210</v>
      </c>
      <c r="Q76" s="65">
        <v>3934</v>
      </c>
      <c r="R76" s="65">
        <v>3458</v>
      </c>
      <c r="S76" s="65">
        <f t="shared" si="3"/>
        <v>476</v>
      </c>
      <c r="T76" s="3">
        <f t="shared" si="4"/>
        <v>-5.3011723487400617E-2</v>
      </c>
      <c r="U76" s="3">
        <f t="shared" si="5"/>
        <v>4.6597493599245386E-2</v>
      </c>
    </row>
    <row r="77" spans="1:21" hidden="1" x14ac:dyDescent="0.2">
      <c r="A77" t="s">
        <v>576</v>
      </c>
      <c r="B77" t="s">
        <v>373</v>
      </c>
      <c r="C77" t="s">
        <v>390</v>
      </c>
      <c r="D77">
        <v>0.05</v>
      </c>
      <c r="E77" t="s">
        <v>271</v>
      </c>
      <c r="F77" t="s">
        <v>368</v>
      </c>
      <c r="G77">
        <v>0</v>
      </c>
      <c r="H77">
        <v>20426</v>
      </c>
      <c r="I77" t="s">
        <v>369</v>
      </c>
      <c r="J77">
        <v>0</v>
      </c>
      <c r="K77" t="s">
        <v>375</v>
      </c>
      <c r="L77" t="s">
        <v>17</v>
      </c>
      <c r="M77" t="s">
        <v>386</v>
      </c>
      <c r="N77">
        <v>89</v>
      </c>
      <c r="O77" s="65">
        <v>211826</v>
      </c>
      <c r="P77" s="65">
        <v>58858</v>
      </c>
      <c r="Q77" s="65">
        <v>5572</v>
      </c>
      <c r="R77" s="65">
        <v>2742</v>
      </c>
      <c r="S77" s="65">
        <f t="shared" si="3"/>
        <v>2830</v>
      </c>
      <c r="T77" s="3">
        <f t="shared" si="4"/>
        <v>-9.4668524244792551E-2</v>
      </c>
      <c r="U77" s="3">
        <f t="shared" si="5"/>
        <v>4.6586700193686499E-2</v>
      </c>
    </row>
    <row r="78" spans="1:21" hidden="1" x14ac:dyDescent="0.2">
      <c r="A78" t="s">
        <v>577</v>
      </c>
      <c r="B78" t="s">
        <v>373</v>
      </c>
      <c r="C78" t="s">
        <v>390</v>
      </c>
      <c r="D78">
        <v>0.05</v>
      </c>
      <c r="E78" t="s">
        <v>271</v>
      </c>
      <c r="F78" t="s">
        <v>368</v>
      </c>
      <c r="G78">
        <v>0</v>
      </c>
      <c r="H78">
        <v>20427</v>
      </c>
      <c r="I78" t="s">
        <v>369</v>
      </c>
      <c r="J78">
        <v>0</v>
      </c>
      <c r="K78" t="s">
        <v>375</v>
      </c>
      <c r="L78" t="s">
        <v>17</v>
      </c>
      <c r="M78" t="s">
        <v>386</v>
      </c>
      <c r="N78">
        <v>89</v>
      </c>
      <c r="O78" s="65">
        <v>428126</v>
      </c>
      <c r="P78" s="65">
        <v>151180</v>
      </c>
      <c r="Q78" s="65">
        <v>8742</v>
      </c>
      <c r="R78" s="65">
        <v>7044</v>
      </c>
      <c r="S78" s="65">
        <f t="shared" si="3"/>
        <v>1698</v>
      </c>
      <c r="T78" s="3">
        <f t="shared" si="4"/>
        <v>-5.7825109141420826E-2</v>
      </c>
      <c r="U78" s="3">
        <f t="shared" si="5"/>
        <v>4.6593464744013761E-2</v>
      </c>
    </row>
    <row r="79" spans="1:21" hidden="1" x14ac:dyDescent="0.2">
      <c r="A79" t="s">
        <v>578</v>
      </c>
      <c r="B79" t="s">
        <v>373</v>
      </c>
      <c r="C79" t="s">
        <v>390</v>
      </c>
      <c r="D79">
        <v>0.05</v>
      </c>
      <c r="E79" t="s">
        <v>271</v>
      </c>
      <c r="F79" t="s">
        <v>368</v>
      </c>
      <c r="G79">
        <v>0</v>
      </c>
      <c r="H79">
        <v>20428</v>
      </c>
      <c r="I79" t="s">
        <v>369</v>
      </c>
      <c r="J79">
        <v>0</v>
      </c>
      <c r="K79" t="s">
        <v>375</v>
      </c>
      <c r="L79" t="s">
        <v>17</v>
      </c>
      <c r="M79" t="s">
        <v>386</v>
      </c>
      <c r="N79">
        <v>89</v>
      </c>
      <c r="O79" s="65">
        <v>350800</v>
      </c>
      <c r="P79" s="65">
        <v>88566</v>
      </c>
      <c r="Q79" s="65">
        <v>5204</v>
      </c>
      <c r="R79" s="65">
        <v>4128</v>
      </c>
      <c r="S79" s="65">
        <f t="shared" si="3"/>
        <v>1076</v>
      </c>
      <c r="T79" s="3">
        <f t="shared" si="4"/>
        <v>-5.8758440033421407E-2</v>
      </c>
      <c r="U79" s="3">
        <f t="shared" si="5"/>
        <v>4.6609308312444954E-2</v>
      </c>
    </row>
    <row r="80" spans="1:21" hidden="1" x14ac:dyDescent="0.2">
      <c r="A80" t="s">
        <v>579</v>
      </c>
      <c r="B80" t="s">
        <v>373</v>
      </c>
      <c r="C80" t="s">
        <v>390</v>
      </c>
      <c r="D80">
        <v>0.05</v>
      </c>
      <c r="E80" t="s">
        <v>271</v>
      </c>
      <c r="F80" t="s">
        <v>368</v>
      </c>
      <c r="G80">
        <v>0</v>
      </c>
      <c r="H80">
        <v>20429</v>
      </c>
      <c r="I80" t="s">
        <v>369</v>
      </c>
      <c r="J80">
        <v>0</v>
      </c>
      <c r="K80" t="s">
        <v>375</v>
      </c>
      <c r="L80" t="s">
        <v>17</v>
      </c>
      <c r="M80" t="s">
        <v>386</v>
      </c>
      <c r="N80">
        <v>89</v>
      </c>
      <c r="O80" s="65">
        <v>847608</v>
      </c>
      <c r="P80" s="65">
        <v>256288</v>
      </c>
      <c r="Q80" s="65">
        <v>24518</v>
      </c>
      <c r="R80" s="65">
        <v>11942</v>
      </c>
      <c r="S80" s="65">
        <f t="shared" si="3"/>
        <v>12576</v>
      </c>
      <c r="T80" s="3">
        <f t="shared" si="4"/>
        <v>-9.5665813459857654E-2</v>
      </c>
      <c r="U80" s="3">
        <f t="shared" si="5"/>
        <v>4.6596016980896493E-2</v>
      </c>
    </row>
    <row r="81" spans="1:21" hidden="1" x14ac:dyDescent="0.2">
      <c r="A81" t="s">
        <v>568</v>
      </c>
      <c r="B81" t="s">
        <v>373</v>
      </c>
      <c r="C81" t="s">
        <v>390</v>
      </c>
      <c r="D81">
        <v>0.05</v>
      </c>
      <c r="E81" t="s">
        <v>271</v>
      </c>
      <c r="F81" t="s">
        <v>394</v>
      </c>
      <c r="G81">
        <v>0</v>
      </c>
      <c r="H81">
        <v>20386</v>
      </c>
      <c r="I81" t="s">
        <v>369</v>
      </c>
      <c r="J81">
        <v>80</v>
      </c>
      <c r="K81" t="s">
        <v>375</v>
      </c>
      <c r="L81" t="s">
        <v>28</v>
      </c>
      <c r="M81" t="s">
        <v>393</v>
      </c>
      <c r="N81">
        <v>89</v>
      </c>
      <c r="O81" s="65">
        <v>180688</v>
      </c>
      <c r="P81" s="65">
        <v>47750</v>
      </c>
      <c r="Q81" s="65">
        <v>9236</v>
      </c>
      <c r="R81" s="65">
        <v>4340</v>
      </c>
      <c r="S81" s="65">
        <f t="shared" si="3"/>
        <v>4896</v>
      </c>
      <c r="T81" s="3">
        <f t="shared" si="4"/>
        <v>-0.19342408376963352</v>
      </c>
      <c r="U81" s="3">
        <f t="shared" si="5"/>
        <v>9.0890052356020948E-2</v>
      </c>
    </row>
    <row r="82" spans="1:21" hidden="1" x14ac:dyDescent="0.2">
      <c r="A82" t="s">
        <v>569</v>
      </c>
      <c r="B82" t="s">
        <v>373</v>
      </c>
      <c r="C82" t="s">
        <v>390</v>
      </c>
      <c r="D82">
        <v>0.05</v>
      </c>
      <c r="E82" t="s">
        <v>271</v>
      </c>
      <c r="F82" t="s">
        <v>394</v>
      </c>
      <c r="G82">
        <v>0</v>
      </c>
      <c r="H82">
        <v>20389</v>
      </c>
      <c r="I82" t="s">
        <v>369</v>
      </c>
      <c r="J82">
        <v>80</v>
      </c>
      <c r="K82" t="s">
        <v>375</v>
      </c>
      <c r="L82" t="s">
        <v>28</v>
      </c>
      <c r="M82" t="s">
        <v>393</v>
      </c>
      <c r="N82">
        <v>89</v>
      </c>
      <c r="O82" s="65">
        <v>269458</v>
      </c>
      <c r="P82" s="65">
        <v>78990</v>
      </c>
      <c r="Q82" s="65">
        <v>8862</v>
      </c>
      <c r="R82" s="65">
        <v>7180</v>
      </c>
      <c r="S82" s="65">
        <f t="shared" si="3"/>
        <v>1682</v>
      </c>
      <c r="T82" s="3">
        <f t="shared" si="4"/>
        <v>-0.1121914166350171</v>
      </c>
      <c r="U82" s="3">
        <f t="shared" si="5"/>
        <v>9.0897581972401567E-2</v>
      </c>
    </row>
    <row r="83" spans="1:21" hidden="1" x14ac:dyDescent="0.2">
      <c r="A83" t="s">
        <v>570</v>
      </c>
      <c r="B83" t="s">
        <v>373</v>
      </c>
      <c r="C83" t="s">
        <v>390</v>
      </c>
      <c r="D83">
        <v>0.05</v>
      </c>
      <c r="E83" t="s">
        <v>271</v>
      </c>
      <c r="F83" t="s">
        <v>394</v>
      </c>
      <c r="G83">
        <v>0</v>
      </c>
      <c r="H83">
        <v>20391</v>
      </c>
      <c r="I83" t="s">
        <v>369</v>
      </c>
      <c r="J83">
        <v>80</v>
      </c>
      <c r="K83" t="s">
        <v>375</v>
      </c>
      <c r="L83" t="s">
        <v>28</v>
      </c>
      <c r="M83" t="s">
        <v>393</v>
      </c>
      <c r="N83">
        <v>89</v>
      </c>
      <c r="O83" s="65">
        <v>112850</v>
      </c>
      <c r="P83" s="65">
        <v>46862</v>
      </c>
      <c r="Q83" s="65">
        <v>4466</v>
      </c>
      <c r="R83" s="65">
        <v>4260</v>
      </c>
      <c r="S83" s="65">
        <f t="shared" si="3"/>
        <v>206</v>
      </c>
      <c r="T83" s="3">
        <f t="shared" si="4"/>
        <v>-9.5301096837522942E-2</v>
      </c>
      <c r="U83" s="3">
        <f t="shared" si="5"/>
        <v>9.0905211045196541E-2</v>
      </c>
    </row>
    <row r="84" spans="1:21" hidden="1" x14ac:dyDescent="0.2">
      <c r="A84" t="s">
        <v>593</v>
      </c>
      <c r="B84" t="s">
        <v>408</v>
      </c>
      <c r="C84" t="s">
        <v>374</v>
      </c>
      <c r="D84">
        <v>0.01</v>
      </c>
      <c r="E84" t="s">
        <v>271</v>
      </c>
      <c r="F84" t="s">
        <v>401</v>
      </c>
      <c r="G84">
        <v>25</v>
      </c>
      <c r="H84">
        <v>10549</v>
      </c>
      <c r="I84" t="s">
        <v>909</v>
      </c>
      <c r="J84">
        <v>250</v>
      </c>
      <c r="K84" t="s">
        <v>372</v>
      </c>
      <c r="L84" t="s">
        <v>28</v>
      </c>
      <c r="M84" t="s">
        <v>465</v>
      </c>
      <c r="N84">
        <v>68</v>
      </c>
      <c r="O84" s="65">
        <v>90166</v>
      </c>
      <c r="P84" s="65">
        <v>76902</v>
      </c>
      <c r="Q84" s="65">
        <v>4950</v>
      </c>
      <c r="R84" s="65">
        <v>8852</v>
      </c>
      <c r="S84" s="65">
        <f t="shared" si="3"/>
        <v>-3902</v>
      </c>
      <c r="T84" s="3">
        <f t="shared" si="4"/>
        <v>-6.4367636732464692E-2</v>
      </c>
      <c r="U84" s="3">
        <f t="shared" si="5"/>
        <v>0.11510753946581363</v>
      </c>
    </row>
    <row r="85" spans="1:21" hidden="1" x14ac:dyDescent="0.2">
      <c r="A85" t="s">
        <v>594</v>
      </c>
      <c r="B85" t="s">
        <v>408</v>
      </c>
      <c r="C85" t="s">
        <v>374</v>
      </c>
      <c r="D85">
        <v>0.01</v>
      </c>
      <c r="E85" t="s">
        <v>271</v>
      </c>
      <c r="F85" t="s">
        <v>401</v>
      </c>
      <c r="G85">
        <v>25</v>
      </c>
      <c r="H85">
        <v>10762</v>
      </c>
      <c r="I85" t="s">
        <v>909</v>
      </c>
      <c r="J85">
        <v>250</v>
      </c>
      <c r="K85" t="s">
        <v>372</v>
      </c>
      <c r="L85" t="s">
        <v>28</v>
      </c>
      <c r="M85" t="s">
        <v>473</v>
      </c>
      <c r="N85">
        <v>68</v>
      </c>
      <c r="O85" s="65">
        <v>130214</v>
      </c>
      <c r="P85" s="65">
        <v>98168</v>
      </c>
      <c r="Q85" s="65">
        <v>12018</v>
      </c>
      <c r="R85" s="65">
        <v>11300</v>
      </c>
      <c r="S85" s="65">
        <f t="shared" si="3"/>
        <v>718</v>
      </c>
      <c r="T85" s="3">
        <f t="shared" si="4"/>
        <v>-0.12242278542906039</v>
      </c>
      <c r="U85" s="3">
        <f t="shared" si="5"/>
        <v>0.11510879308939777</v>
      </c>
    </row>
    <row r="86" spans="1:21" hidden="1" x14ac:dyDescent="0.2">
      <c r="A86" t="s">
        <v>599</v>
      </c>
      <c r="B86" t="s">
        <v>408</v>
      </c>
      <c r="C86" t="s">
        <v>374</v>
      </c>
      <c r="D86">
        <v>0.01</v>
      </c>
      <c r="E86" t="s">
        <v>271</v>
      </c>
      <c r="F86" t="s">
        <v>401</v>
      </c>
      <c r="G86">
        <v>20</v>
      </c>
      <c r="H86">
        <v>11028</v>
      </c>
      <c r="I86" t="s">
        <v>909</v>
      </c>
      <c r="J86">
        <v>200</v>
      </c>
      <c r="K86" t="s">
        <v>372</v>
      </c>
      <c r="L86" t="s">
        <v>28</v>
      </c>
      <c r="M86" t="s">
        <v>496</v>
      </c>
      <c r="N86">
        <v>68</v>
      </c>
      <c r="O86" s="65">
        <v>86986</v>
      </c>
      <c r="P86" s="65">
        <v>51930</v>
      </c>
      <c r="Q86" s="65">
        <v>2786</v>
      </c>
      <c r="R86" s="65">
        <v>4040</v>
      </c>
      <c r="S86" s="65">
        <f t="shared" si="3"/>
        <v>-1254</v>
      </c>
      <c r="T86" s="3">
        <f t="shared" si="4"/>
        <v>-5.3649143077219331E-2</v>
      </c>
      <c r="U86" s="3">
        <f t="shared" si="5"/>
        <v>7.7797034469478138E-2</v>
      </c>
    </row>
    <row r="87" spans="1:21" hidden="1" x14ac:dyDescent="0.2">
      <c r="A87" t="s">
        <v>597</v>
      </c>
      <c r="B87" t="s">
        <v>408</v>
      </c>
      <c r="C87" t="s">
        <v>374</v>
      </c>
      <c r="D87">
        <v>0.01</v>
      </c>
      <c r="E87" t="s">
        <v>271</v>
      </c>
      <c r="F87" t="s">
        <v>401</v>
      </c>
      <c r="G87">
        <v>20</v>
      </c>
      <c r="H87">
        <v>10544</v>
      </c>
      <c r="I87" t="s">
        <v>909</v>
      </c>
      <c r="J87">
        <v>200</v>
      </c>
      <c r="K87" t="s">
        <v>372</v>
      </c>
      <c r="L87" t="s">
        <v>28</v>
      </c>
      <c r="M87" t="s">
        <v>486</v>
      </c>
      <c r="N87">
        <v>68</v>
      </c>
      <c r="O87" s="65">
        <v>81528</v>
      </c>
      <c r="P87" s="65">
        <v>52334</v>
      </c>
      <c r="Q87" s="65">
        <v>3776</v>
      </c>
      <c r="R87" s="65">
        <v>5234</v>
      </c>
      <c r="S87" s="65">
        <f t="shared" si="3"/>
        <v>-1458</v>
      </c>
      <c r="T87" s="3">
        <f t="shared" si="4"/>
        <v>-7.215194710895402E-2</v>
      </c>
      <c r="U87" s="3">
        <f t="shared" si="5"/>
        <v>0.10001146482210417</v>
      </c>
    </row>
    <row r="88" spans="1:21" hidden="1" x14ac:dyDescent="0.2">
      <c r="A88" t="s">
        <v>596</v>
      </c>
      <c r="B88" t="s">
        <v>408</v>
      </c>
      <c r="C88" t="s">
        <v>374</v>
      </c>
      <c r="D88">
        <v>0.01</v>
      </c>
      <c r="E88" t="s">
        <v>271</v>
      </c>
      <c r="F88" t="s">
        <v>401</v>
      </c>
      <c r="G88">
        <v>20</v>
      </c>
      <c r="H88">
        <v>10561</v>
      </c>
      <c r="I88" t="s">
        <v>909</v>
      </c>
      <c r="J88">
        <v>200</v>
      </c>
      <c r="K88" t="s">
        <v>372</v>
      </c>
      <c r="L88" t="s">
        <v>28</v>
      </c>
      <c r="M88" t="s">
        <v>485</v>
      </c>
      <c r="N88">
        <v>68</v>
      </c>
      <c r="O88" s="65">
        <v>118846</v>
      </c>
      <c r="P88" s="65">
        <v>40862</v>
      </c>
      <c r="Q88" s="65">
        <v>6532</v>
      </c>
      <c r="R88" s="65">
        <v>5304</v>
      </c>
      <c r="S88" s="65">
        <f t="shared" si="3"/>
        <v>1228</v>
      </c>
      <c r="T88" s="3">
        <f t="shared" si="4"/>
        <v>-0.15985512211834957</v>
      </c>
      <c r="U88" s="3">
        <f t="shared" si="5"/>
        <v>0.12980275072194214</v>
      </c>
    </row>
    <row r="89" spans="1:21" hidden="1" x14ac:dyDescent="0.2">
      <c r="A89" t="s">
        <v>637</v>
      </c>
      <c r="B89" t="s">
        <v>373</v>
      </c>
      <c r="C89" t="s">
        <v>379</v>
      </c>
      <c r="D89">
        <v>0.25</v>
      </c>
      <c r="E89" t="s">
        <v>271</v>
      </c>
      <c r="F89" t="s">
        <v>368</v>
      </c>
      <c r="G89">
        <v>1</v>
      </c>
      <c r="H89">
        <v>40414</v>
      </c>
      <c r="I89" t="s">
        <v>369</v>
      </c>
      <c r="J89">
        <v>5</v>
      </c>
      <c r="K89" t="s">
        <v>372</v>
      </c>
      <c r="L89" t="s">
        <v>17</v>
      </c>
      <c r="M89" t="s">
        <v>377</v>
      </c>
      <c r="N89">
        <v>89</v>
      </c>
      <c r="O89" s="65">
        <v>211728</v>
      </c>
      <c r="P89" s="65">
        <v>278588</v>
      </c>
      <c r="Q89" s="65">
        <v>4062</v>
      </c>
      <c r="R89" s="65">
        <v>7326</v>
      </c>
      <c r="S89" s="65">
        <f t="shared" si="3"/>
        <v>-3264</v>
      </c>
      <c r="T89" s="3">
        <f t="shared" si="4"/>
        <v>-1.4580671098539779E-2</v>
      </c>
      <c r="U89" s="3">
        <f t="shared" si="5"/>
        <v>2.6296897210217239E-2</v>
      </c>
    </row>
    <row r="90" spans="1:21" hidden="1" x14ac:dyDescent="0.2">
      <c r="A90" t="s">
        <v>638</v>
      </c>
      <c r="B90" t="s">
        <v>380</v>
      </c>
      <c r="C90" t="s">
        <v>379</v>
      </c>
      <c r="D90">
        <v>0.25</v>
      </c>
      <c r="E90" t="s">
        <v>271</v>
      </c>
      <c r="F90" t="s">
        <v>368</v>
      </c>
      <c r="G90">
        <v>1</v>
      </c>
      <c r="H90">
        <v>40415</v>
      </c>
      <c r="I90" t="s">
        <v>369</v>
      </c>
      <c r="J90">
        <v>5</v>
      </c>
      <c r="K90" t="s">
        <v>372</v>
      </c>
      <c r="L90" t="s">
        <v>17</v>
      </c>
      <c r="M90" t="s">
        <v>377</v>
      </c>
      <c r="N90">
        <v>89</v>
      </c>
      <c r="O90" s="65">
        <v>210834</v>
      </c>
      <c r="P90" s="65">
        <v>285232</v>
      </c>
      <c r="Q90" s="65">
        <v>8734</v>
      </c>
      <c r="R90" s="65">
        <v>7502</v>
      </c>
      <c r="S90" s="65">
        <f t="shared" si="3"/>
        <v>1232</v>
      </c>
      <c r="T90" s="3">
        <f t="shared" si="4"/>
        <v>-3.0620687720872834E-2</v>
      </c>
      <c r="U90" s="3">
        <f t="shared" si="5"/>
        <v>2.6301396757727042E-2</v>
      </c>
    </row>
    <row r="91" spans="1:21" hidden="1" x14ac:dyDescent="0.2">
      <c r="A91" t="s">
        <v>639</v>
      </c>
      <c r="B91" t="s">
        <v>380</v>
      </c>
      <c r="C91" t="s">
        <v>379</v>
      </c>
      <c r="D91">
        <v>0.25</v>
      </c>
      <c r="E91" t="s">
        <v>271</v>
      </c>
      <c r="F91" t="s">
        <v>368</v>
      </c>
      <c r="G91">
        <v>1</v>
      </c>
      <c r="H91">
        <v>40416</v>
      </c>
      <c r="I91" t="s">
        <v>369</v>
      </c>
      <c r="J91">
        <v>5</v>
      </c>
      <c r="K91" t="s">
        <v>372</v>
      </c>
      <c r="L91" t="s">
        <v>17</v>
      </c>
      <c r="M91" t="s">
        <v>377</v>
      </c>
      <c r="N91">
        <v>89</v>
      </c>
      <c r="O91" s="65">
        <v>161764</v>
      </c>
      <c r="P91" s="65">
        <v>192498</v>
      </c>
      <c r="Q91" s="65">
        <v>16018</v>
      </c>
      <c r="R91" s="65">
        <v>5062</v>
      </c>
      <c r="S91" s="65">
        <f t="shared" si="3"/>
        <v>10956</v>
      </c>
      <c r="T91" s="3">
        <f t="shared" si="4"/>
        <v>-8.321125414290019E-2</v>
      </c>
      <c r="U91" s="3">
        <f t="shared" si="5"/>
        <v>2.6296377105216678E-2</v>
      </c>
    </row>
    <row r="92" spans="1:21" hidden="1" x14ac:dyDescent="0.2">
      <c r="A92" t="s">
        <v>640</v>
      </c>
      <c r="B92" t="s">
        <v>380</v>
      </c>
      <c r="C92" t="s">
        <v>379</v>
      </c>
      <c r="D92">
        <v>0.25</v>
      </c>
      <c r="E92" t="s">
        <v>271</v>
      </c>
      <c r="F92" t="s">
        <v>368</v>
      </c>
      <c r="G92">
        <v>1</v>
      </c>
      <c r="H92">
        <v>40417</v>
      </c>
      <c r="I92" t="s">
        <v>369</v>
      </c>
      <c r="J92">
        <v>5</v>
      </c>
      <c r="K92" t="s">
        <v>372</v>
      </c>
      <c r="L92" t="s">
        <v>17</v>
      </c>
      <c r="M92" t="s">
        <v>377</v>
      </c>
      <c r="N92">
        <v>89</v>
      </c>
      <c r="O92" s="65">
        <v>203292</v>
      </c>
      <c r="P92" s="65">
        <v>249322</v>
      </c>
      <c r="Q92" s="65">
        <v>16476</v>
      </c>
      <c r="R92" s="65">
        <v>6558</v>
      </c>
      <c r="S92" s="65">
        <f t="shared" si="3"/>
        <v>9918</v>
      </c>
      <c r="T92" s="3">
        <f t="shared" si="4"/>
        <v>-6.6083217686365422E-2</v>
      </c>
      <c r="U92" s="3">
        <f t="shared" si="5"/>
        <v>2.6303334643553316E-2</v>
      </c>
    </row>
    <row r="93" spans="1:21" hidden="1" x14ac:dyDescent="0.2">
      <c r="A93" t="s">
        <v>641</v>
      </c>
      <c r="B93" t="s">
        <v>380</v>
      </c>
      <c r="C93" t="s">
        <v>379</v>
      </c>
      <c r="D93">
        <v>0.25</v>
      </c>
      <c r="E93" t="s">
        <v>271</v>
      </c>
      <c r="F93" t="s">
        <v>368</v>
      </c>
      <c r="G93">
        <v>1</v>
      </c>
      <c r="H93">
        <v>40418</v>
      </c>
      <c r="I93" t="s">
        <v>369</v>
      </c>
      <c r="J93">
        <v>5</v>
      </c>
      <c r="K93" t="s">
        <v>372</v>
      </c>
      <c r="L93" t="s">
        <v>17</v>
      </c>
      <c r="M93" t="s">
        <v>377</v>
      </c>
      <c r="N93">
        <v>89</v>
      </c>
      <c r="O93" s="65">
        <v>160694</v>
      </c>
      <c r="P93" s="65">
        <v>215250</v>
      </c>
      <c r="Q93" s="65">
        <v>9484</v>
      </c>
      <c r="R93" s="65">
        <v>5662</v>
      </c>
      <c r="S93" s="65">
        <f t="shared" si="3"/>
        <v>3822</v>
      </c>
      <c r="T93" s="3">
        <f t="shared" si="4"/>
        <v>-4.4060394889663179E-2</v>
      </c>
      <c r="U93" s="3">
        <f t="shared" si="5"/>
        <v>2.6304297328687571E-2</v>
      </c>
    </row>
    <row r="94" spans="1:21" hidden="1" x14ac:dyDescent="0.2">
      <c r="A94" t="s">
        <v>642</v>
      </c>
      <c r="B94" t="s">
        <v>380</v>
      </c>
      <c r="C94" t="s">
        <v>379</v>
      </c>
      <c r="D94">
        <v>0.25</v>
      </c>
      <c r="E94" t="s">
        <v>271</v>
      </c>
      <c r="F94" t="s">
        <v>368</v>
      </c>
      <c r="G94">
        <v>1</v>
      </c>
      <c r="H94">
        <v>40419</v>
      </c>
      <c r="I94" t="s">
        <v>369</v>
      </c>
      <c r="J94">
        <v>5</v>
      </c>
      <c r="K94" t="s">
        <v>372</v>
      </c>
      <c r="L94" t="s">
        <v>17</v>
      </c>
      <c r="M94" t="s">
        <v>377</v>
      </c>
      <c r="N94">
        <v>89</v>
      </c>
      <c r="O94" s="65">
        <v>150556</v>
      </c>
      <c r="P94" s="65">
        <v>224196</v>
      </c>
      <c r="Q94" s="65">
        <v>14998</v>
      </c>
      <c r="R94" s="65">
        <v>5896</v>
      </c>
      <c r="S94" s="65">
        <f t="shared" si="3"/>
        <v>9102</v>
      </c>
      <c r="T94" s="3">
        <f t="shared" si="4"/>
        <v>-6.6896822423236815E-2</v>
      </c>
      <c r="U94" s="3">
        <f t="shared" si="5"/>
        <v>2.6298417456154435E-2</v>
      </c>
    </row>
    <row r="95" spans="1:21" hidden="1" x14ac:dyDescent="0.2">
      <c r="A95" t="s">
        <v>643</v>
      </c>
      <c r="B95" t="s">
        <v>380</v>
      </c>
      <c r="C95" t="s">
        <v>379</v>
      </c>
      <c r="D95">
        <v>0.25</v>
      </c>
      <c r="E95" t="s">
        <v>271</v>
      </c>
      <c r="F95" t="s">
        <v>368</v>
      </c>
      <c r="G95">
        <v>1</v>
      </c>
      <c r="H95">
        <v>40420</v>
      </c>
      <c r="I95" t="s">
        <v>369</v>
      </c>
      <c r="J95">
        <v>5</v>
      </c>
      <c r="K95" t="s">
        <v>372</v>
      </c>
      <c r="L95" t="s">
        <v>17</v>
      </c>
      <c r="M95" t="s">
        <v>377</v>
      </c>
      <c r="N95">
        <v>89</v>
      </c>
      <c r="O95" s="65">
        <v>155080</v>
      </c>
      <c r="P95" s="65">
        <v>216110</v>
      </c>
      <c r="Q95" s="65">
        <v>12256</v>
      </c>
      <c r="R95" s="65">
        <v>5684</v>
      </c>
      <c r="S95" s="65">
        <f t="shared" si="3"/>
        <v>6572</v>
      </c>
      <c r="T95" s="3">
        <f t="shared" si="4"/>
        <v>-5.6711859701078157E-2</v>
      </c>
      <c r="U95" s="3">
        <f t="shared" si="5"/>
        <v>2.6301420572856414E-2</v>
      </c>
    </row>
    <row r="96" spans="1:21" hidden="1" x14ac:dyDescent="0.2">
      <c r="A96" t="s">
        <v>644</v>
      </c>
      <c r="B96" t="s">
        <v>380</v>
      </c>
      <c r="C96" t="s">
        <v>379</v>
      </c>
      <c r="D96">
        <v>0.25</v>
      </c>
      <c r="E96" t="s">
        <v>271</v>
      </c>
      <c r="F96" t="s">
        <v>368</v>
      </c>
      <c r="G96">
        <v>1</v>
      </c>
      <c r="H96">
        <v>40421</v>
      </c>
      <c r="I96" t="s">
        <v>369</v>
      </c>
      <c r="J96">
        <v>5</v>
      </c>
      <c r="K96" t="s">
        <v>372</v>
      </c>
      <c r="L96" t="s">
        <v>17</v>
      </c>
      <c r="M96" t="s">
        <v>377</v>
      </c>
      <c r="N96">
        <v>89</v>
      </c>
      <c r="O96" s="65">
        <v>156306</v>
      </c>
      <c r="P96" s="65">
        <v>191878</v>
      </c>
      <c r="Q96" s="65">
        <v>12906</v>
      </c>
      <c r="R96" s="65">
        <v>5046</v>
      </c>
      <c r="S96" s="65">
        <f t="shared" si="3"/>
        <v>7860</v>
      </c>
      <c r="T96" s="3">
        <f t="shared" si="4"/>
        <v>-6.7261489071180652E-2</v>
      </c>
      <c r="U96" s="3">
        <f t="shared" si="5"/>
        <v>2.6297960162186388E-2</v>
      </c>
    </row>
    <row r="97" spans="1:21" hidden="1" x14ac:dyDescent="0.2">
      <c r="A97" t="s">
        <v>645</v>
      </c>
      <c r="B97" t="s">
        <v>380</v>
      </c>
      <c r="C97" t="s">
        <v>379</v>
      </c>
      <c r="D97">
        <v>0.25</v>
      </c>
      <c r="E97" t="s">
        <v>271</v>
      </c>
      <c r="F97" t="s">
        <v>368</v>
      </c>
      <c r="G97">
        <v>1</v>
      </c>
      <c r="H97">
        <v>40422</v>
      </c>
      <c r="I97" t="s">
        <v>369</v>
      </c>
      <c r="J97">
        <v>5</v>
      </c>
      <c r="K97" t="s">
        <v>372</v>
      </c>
      <c r="L97" t="s">
        <v>17</v>
      </c>
      <c r="M97" t="s">
        <v>377</v>
      </c>
      <c r="N97">
        <v>89</v>
      </c>
      <c r="O97" s="65">
        <v>167288</v>
      </c>
      <c r="P97" s="65">
        <v>209784</v>
      </c>
      <c r="Q97" s="65">
        <v>11792</v>
      </c>
      <c r="R97" s="65">
        <v>5518</v>
      </c>
      <c r="S97" s="65">
        <f t="shared" si="3"/>
        <v>6274</v>
      </c>
      <c r="T97" s="3">
        <f t="shared" si="4"/>
        <v>-5.6210197155169124E-2</v>
      </c>
      <c r="U97" s="3">
        <f t="shared" si="5"/>
        <v>2.6303245242725853E-2</v>
      </c>
    </row>
    <row r="98" spans="1:21" hidden="1" x14ac:dyDescent="0.2">
      <c r="A98" t="s">
        <v>646</v>
      </c>
      <c r="B98" t="s">
        <v>380</v>
      </c>
      <c r="C98" t="s">
        <v>379</v>
      </c>
      <c r="D98">
        <v>0.25</v>
      </c>
      <c r="E98" t="s">
        <v>271</v>
      </c>
      <c r="F98" t="s">
        <v>368</v>
      </c>
      <c r="G98">
        <v>1</v>
      </c>
      <c r="H98">
        <v>40423</v>
      </c>
      <c r="I98" t="s">
        <v>369</v>
      </c>
      <c r="J98">
        <v>5</v>
      </c>
      <c r="K98" t="s">
        <v>372</v>
      </c>
      <c r="L98" t="s">
        <v>17</v>
      </c>
      <c r="M98" t="s">
        <v>377</v>
      </c>
      <c r="N98">
        <v>89</v>
      </c>
      <c r="O98" s="65">
        <v>165386</v>
      </c>
      <c r="P98" s="65">
        <v>198030</v>
      </c>
      <c r="Q98" s="65">
        <v>11566</v>
      </c>
      <c r="R98" s="65">
        <v>5208</v>
      </c>
      <c r="S98" s="65">
        <f t="shared" si="3"/>
        <v>6358</v>
      </c>
      <c r="T98" s="3">
        <f t="shared" si="4"/>
        <v>-5.8405292127455433E-2</v>
      </c>
      <c r="U98" s="3">
        <f t="shared" si="5"/>
        <v>2.6299045599151645E-2</v>
      </c>
    </row>
    <row r="99" spans="1:21" hidden="1" x14ac:dyDescent="0.2">
      <c r="A99" t="s">
        <v>647</v>
      </c>
      <c r="B99" t="s">
        <v>380</v>
      </c>
      <c r="C99" t="s">
        <v>379</v>
      </c>
      <c r="D99">
        <v>0.25</v>
      </c>
      <c r="E99" t="s">
        <v>271</v>
      </c>
      <c r="F99" t="s">
        <v>368</v>
      </c>
      <c r="G99">
        <v>1</v>
      </c>
      <c r="H99">
        <v>40424</v>
      </c>
      <c r="I99" t="s">
        <v>369</v>
      </c>
      <c r="J99">
        <v>5</v>
      </c>
      <c r="K99" t="s">
        <v>372</v>
      </c>
      <c r="L99" t="s">
        <v>17</v>
      </c>
      <c r="M99" t="s">
        <v>377</v>
      </c>
      <c r="N99">
        <v>89</v>
      </c>
      <c r="O99" s="65">
        <v>167950</v>
      </c>
      <c r="P99" s="65">
        <v>198202</v>
      </c>
      <c r="Q99" s="65">
        <v>3608</v>
      </c>
      <c r="R99" s="65">
        <v>5212</v>
      </c>
      <c r="S99" s="65">
        <f t="shared" si="3"/>
        <v>-1604</v>
      </c>
      <c r="T99" s="3">
        <f t="shared" si="4"/>
        <v>-1.820365082087971E-2</v>
      </c>
      <c r="U99" s="3">
        <f t="shared" si="5"/>
        <v>2.6296404678055722E-2</v>
      </c>
    </row>
    <row r="100" spans="1:21" hidden="1" x14ac:dyDescent="0.2">
      <c r="A100" t="s">
        <v>648</v>
      </c>
      <c r="B100" t="s">
        <v>380</v>
      </c>
      <c r="C100" t="s">
        <v>379</v>
      </c>
      <c r="D100">
        <v>0.25</v>
      </c>
      <c r="E100" t="s">
        <v>271</v>
      </c>
      <c r="F100" t="s">
        <v>368</v>
      </c>
      <c r="G100">
        <v>1</v>
      </c>
      <c r="H100">
        <v>40425</v>
      </c>
      <c r="I100" t="s">
        <v>369</v>
      </c>
      <c r="J100">
        <v>5</v>
      </c>
      <c r="K100" t="s">
        <v>372</v>
      </c>
      <c r="L100" t="s">
        <v>17</v>
      </c>
      <c r="M100" t="s">
        <v>377</v>
      </c>
      <c r="N100">
        <v>89</v>
      </c>
      <c r="O100" s="65">
        <v>116884</v>
      </c>
      <c r="P100" s="65">
        <v>138692</v>
      </c>
      <c r="Q100" s="65">
        <v>14458</v>
      </c>
      <c r="R100" s="65">
        <v>3648</v>
      </c>
      <c r="S100" s="65">
        <f t="shared" si="3"/>
        <v>10810</v>
      </c>
      <c r="T100" s="3">
        <f t="shared" si="4"/>
        <v>-0.10424537824820465</v>
      </c>
      <c r="U100" s="3">
        <f t="shared" si="5"/>
        <v>2.6302886972572319E-2</v>
      </c>
    </row>
    <row r="101" spans="1:21" hidden="1" x14ac:dyDescent="0.2">
      <c r="A101" t="s">
        <v>649</v>
      </c>
      <c r="B101" t="s">
        <v>380</v>
      </c>
      <c r="C101" t="s">
        <v>379</v>
      </c>
      <c r="D101">
        <v>0.25</v>
      </c>
      <c r="E101" t="s">
        <v>271</v>
      </c>
      <c r="F101" t="s">
        <v>368</v>
      </c>
      <c r="G101">
        <v>1</v>
      </c>
      <c r="H101">
        <v>40426</v>
      </c>
      <c r="I101" t="s">
        <v>369</v>
      </c>
      <c r="J101">
        <v>5</v>
      </c>
      <c r="K101" t="s">
        <v>372</v>
      </c>
      <c r="L101" t="s">
        <v>17</v>
      </c>
      <c r="M101" t="s">
        <v>377</v>
      </c>
      <c r="N101">
        <v>89</v>
      </c>
      <c r="O101" s="65">
        <v>171610</v>
      </c>
      <c r="P101" s="65">
        <v>190200</v>
      </c>
      <c r="Q101" s="65">
        <v>8082</v>
      </c>
      <c r="R101" s="65">
        <v>5002</v>
      </c>
      <c r="S101" s="65">
        <f t="shared" si="3"/>
        <v>3080</v>
      </c>
      <c r="T101" s="3">
        <f t="shared" si="4"/>
        <v>-4.2492113564668768E-2</v>
      </c>
      <c r="U101" s="3">
        <f t="shared" si="5"/>
        <v>2.6298633017875921E-2</v>
      </c>
    </row>
    <row r="102" spans="1:21" hidden="1" x14ac:dyDescent="0.2">
      <c r="A102" t="s">
        <v>650</v>
      </c>
      <c r="B102" t="s">
        <v>380</v>
      </c>
      <c r="C102" t="s">
        <v>379</v>
      </c>
      <c r="D102">
        <v>0.25</v>
      </c>
      <c r="E102" t="s">
        <v>271</v>
      </c>
      <c r="F102" t="s">
        <v>368</v>
      </c>
      <c r="G102">
        <v>1</v>
      </c>
      <c r="H102">
        <v>40427</v>
      </c>
      <c r="I102" t="s">
        <v>369</v>
      </c>
      <c r="J102">
        <v>5</v>
      </c>
      <c r="K102" t="s">
        <v>372</v>
      </c>
      <c r="L102" t="s">
        <v>17</v>
      </c>
      <c r="M102" t="s">
        <v>377</v>
      </c>
      <c r="N102">
        <v>89</v>
      </c>
      <c r="O102" s="65">
        <v>163552</v>
      </c>
      <c r="P102" s="65">
        <v>178890</v>
      </c>
      <c r="Q102" s="65">
        <v>9286</v>
      </c>
      <c r="R102" s="65">
        <v>4704</v>
      </c>
      <c r="S102" s="65">
        <f t="shared" si="3"/>
        <v>4582</v>
      </c>
      <c r="T102" s="3">
        <f t="shared" si="4"/>
        <v>-5.1908994354072334E-2</v>
      </c>
      <c r="U102" s="3">
        <f t="shared" si="5"/>
        <v>2.6295488847895353E-2</v>
      </c>
    </row>
    <row r="103" spans="1:21" hidden="1" x14ac:dyDescent="0.2">
      <c r="A103" t="s">
        <v>651</v>
      </c>
      <c r="B103" t="s">
        <v>380</v>
      </c>
      <c r="C103" t="s">
        <v>379</v>
      </c>
      <c r="D103">
        <v>0.25</v>
      </c>
      <c r="E103" t="s">
        <v>271</v>
      </c>
      <c r="F103" t="s">
        <v>368</v>
      </c>
      <c r="G103">
        <v>1</v>
      </c>
      <c r="H103">
        <v>40428</v>
      </c>
      <c r="I103" t="s">
        <v>369</v>
      </c>
      <c r="J103">
        <v>5</v>
      </c>
      <c r="K103" t="s">
        <v>372</v>
      </c>
      <c r="L103" t="s">
        <v>17</v>
      </c>
      <c r="M103" t="s">
        <v>377</v>
      </c>
      <c r="N103">
        <v>89</v>
      </c>
      <c r="O103" s="65">
        <v>170880</v>
      </c>
      <c r="P103" s="65">
        <v>230138</v>
      </c>
      <c r="Q103" s="65">
        <v>11422</v>
      </c>
      <c r="R103" s="65">
        <v>6052</v>
      </c>
      <c r="S103" s="65">
        <f t="shared" si="3"/>
        <v>5370</v>
      </c>
      <c r="T103" s="3">
        <f t="shared" si="4"/>
        <v>-4.9631090910670986E-2</v>
      </c>
      <c r="U103" s="3">
        <f t="shared" si="5"/>
        <v>2.6297265119189357E-2</v>
      </c>
    </row>
    <row r="104" spans="1:21" hidden="1" x14ac:dyDescent="0.2">
      <c r="A104" t="s">
        <v>652</v>
      </c>
      <c r="B104" t="s">
        <v>380</v>
      </c>
      <c r="C104" t="s">
        <v>379</v>
      </c>
      <c r="D104">
        <v>0.25</v>
      </c>
      <c r="E104" t="s">
        <v>271</v>
      </c>
      <c r="F104" t="s">
        <v>368</v>
      </c>
      <c r="G104">
        <v>1</v>
      </c>
      <c r="H104">
        <v>40433</v>
      </c>
      <c r="I104" t="s">
        <v>369</v>
      </c>
      <c r="J104">
        <v>5</v>
      </c>
      <c r="K104" t="s">
        <v>372</v>
      </c>
      <c r="L104" t="s">
        <v>17</v>
      </c>
      <c r="M104" t="s">
        <v>377</v>
      </c>
      <c r="N104">
        <v>89</v>
      </c>
      <c r="O104" s="65">
        <v>179418</v>
      </c>
      <c r="P104" s="65">
        <v>228150</v>
      </c>
      <c r="Q104" s="65">
        <v>16792</v>
      </c>
      <c r="R104" s="65">
        <v>6000</v>
      </c>
      <c r="S104" s="65">
        <f t="shared" si="3"/>
        <v>10792</v>
      </c>
      <c r="T104" s="3">
        <f t="shared" si="4"/>
        <v>-7.3600701293008983E-2</v>
      </c>
      <c r="U104" s="3">
        <f t="shared" si="5"/>
        <v>2.6298487836949377E-2</v>
      </c>
    </row>
    <row r="105" spans="1:21" hidden="1" x14ac:dyDescent="0.2">
      <c r="A105" t="s">
        <v>653</v>
      </c>
      <c r="B105" t="s">
        <v>380</v>
      </c>
      <c r="C105" t="s">
        <v>379</v>
      </c>
      <c r="D105">
        <v>0.25</v>
      </c>
      <c r="E105" t="s">
        <v>271</v>
      </c>
      <c r="F105" t="s">
        <v>368</v>
      </c>
      <c r="G105">
        <v>1</v>
      </c>
      <c r="H105">
        <v>40434</v>
      </c>
      <c r="I105" t="s">
        <v>369</v>
      </c>
      <c r="J105">
        <v>5</v>
      </c>
      <c r="K105" t="s">
        <v>372</v>
      </c>
      <c r="L105" t="s">
        <v>17</v>
      </c>
      <c r="M105" t="s">
        <v>377</v>
      </c>
      <c r="N105">
        <v>89</v>
      </c>
      <c r="O105" s="65">
        <v>178156</v>
      </c>
      <c r="P105" s="65">
        <v>301356</v>
      </c>
      <c r="Q105" s="65">
        <v>15358</v>
      </c>
      <c r="R105" s="65">
        <v>7926</v>
      </c>
      <c r="S105" s="65">
        <f t="shared" si="3"/>
        <v>7432</v>
      </c>
      <c r="T105" s="3">
        <f t="shared" si="4"/>
        <v>-5.0962980660746761E-2</v>
      </c>
      <c r="U105" s="3">
        <f t="shared" si="5"/>
        <v>2.6301118942380439E-2</v>
      </c>
    </row>
    <row r="106" spans="1:21" hidden="1" x14ac:dyDescent="0.2">
      <c r="A106" t="s">
        <v>666</v>
      </c>
      <c r="B106" t="s">
        <v>380</v>
      </c>
      <c r="C106" t="s">
        <v>379</v>
      </c>
      <c r="D106">
        <v>0.25</v>
      </c>
      <c r="E106" t="s">
        <v>271</v>
      </c>
      <c r="F106" t="s">
        <v>368</v>
      </c>
      <c r="G106">
        <v>1</v>
      </c>
      <c r="H106">
        <v>40357</v>
      </c>
      <c r="I106" t="s">
        <v>369</v>
      </c>
      <c r="J106">
        <v>5</v>
      </c>
      <c r="K106" t="s">
        <v>372</v>
      </c>
      <c r="L106" t="s">
        <v>17</v>
      </c>
      <c r="M106" t="s">
        <v>397</v>
      </c>
      <c r="N106">
        <v>89</v>
      </c>
      <c r="O106" s="65">
        <v>194828</v>
      </c>
      <c r="P106" s="65">
        <v>476962</v>
      </c>
      <c r="Q106" s="65">
        <v>13238</v>
      </c>
      <c r="R106" s="65">
        <v>15788</v>
      </c>
      <c r="S106" s="65">
        <f t="shared" si="3"/>
        <v>-2550</v>
      </c>
      <c r="T106" s="3">
        <f t="shared" si="4"/>
        <v>-2.775483162180635E-2</v>
      </c>
      <c r="U106" s="3">
        <f t="shared" si="5"/>
        <v>3.3101169485200081E-2</v>
      </c>
    </row>
    <row r="107" spans="1:21" hidden="1" x14ac:dyDescent="0.2">
      <c r="A107" t="s">
        <v>667</v>
      </c>
      <c r="B107" t="s">
        <v>380</v>
      </c>
      <c r="C107" t="s">
        <v>379</v>
      </c>
      <c r="D107">
        <v>0.25</v>
      </c>
      <c r="E107" t="s">
        <v>271</v>
      </c>
      <c r="F107" t="s">
        <v>368</v>
      </c>
      <c r="G107">
        <v>1</v>
      </c>
      <c r="H107">
        <v>40358</v>
      </c>
      <c r="I107" t="s">
        <v>369</v>
      </c>
      <c r="J107">
        <v>5</v>
      </c>
      <c r="K107" t="s">
        <v>372</v>
      </c>
      <c r="L107" t="s">
        <v>17</v>
      </c>
      <c r="M107" t="s">
        <v>397</v>
      </c>
      <c r="N107">
        <v>89</v>
      </c>
      <c r="O107" s="65">
        <v>194342</v>
      </c>
      <c r="P107" s="65">
        <v>406814</v>
      </c>
      <c r="Q107" s="65">
        <v>28752</v>
      </c>
      <c r="R107" s="65">
        <v>13466</v>
      </c>
      <c r="S107" s="65">
        <f t="shared" si="3"/>
        <v>15286</v>
      </c>
      <c r="T107" s="3">
        <f t="shared" si="4"/>
        <v>-7.0676033764816348E-2</v>
      </c>
      <c r="U107" s="3">
        <f t="shared" si="5"/>
        <v>3.3101122380252403E-2</v>
      </c>
    </row>
    <row r="108" spans="1:21" hidden="1" x14ac:dyDescent="0.2">
      <c r="A108" t="s">
        <v>668</v>
      </c>
      <c r="B108" t="s">
        <v>398</v>
      </c>
      <c r="C108" t="s">
        <v>379</v>
      </c>
      <c r="D108">
        <v>0.25</v>
      </c>
      <c r="E108" t="s">
        <v>271</v>
      </c>
      <c r="F108" t="s">
        <v>368</v>
      </c>
      <c r="G108">
        <v>1</v>
      </c>
      <c r="H108">
        <v>40359</v>
      </c>
      <c r="I108" t="s">
        <v>369</v>
      </c>
      <c r="J108">
        <v>5</v>
      </c>
      <c r="K108" t="s">
        <v>372</v>
      </c>
      <c r="L108" t="s">
        <v>17</v>
      </c>
      <c r="M108" t="s">
        <v>397</v>
      </c>
      <c r="N108">
        <v>89</v>
      </c>
      <c r="O108" s="65">
        <v>221484</v>
      </c>
      <c r="P108" s="65">
        <v>426580</v>
      </c>
      <c r="Q108" s="65">
        <v>28960</v>
      </c>
      <c r="R108" s="65">
        <v>14120</v>
      </c>
      <c r="S108" s="65">
        <f t="shared" si="3"/>
        <v>14840</v>
      </c>
      <c r="T108" s="3">
        <f t="shared" si="4"/>
        <v>-6.7888789910450567E-2</v>
      </c>
      <c r="U108" s="3">
        <f t="shared" si="5"/>
        <v>3.3100473533686531E-2</v>
      </c>
    </row>
    <row r="109" spans="1:21" hidden="1" x14ac:dyDescent="0.2">
      <c r="A109" t="s">
        <v>669</v>
      </c>
      <c r="B109" t="s">
        <v>398</v>
      </c>
      <c r="C109" t="s">
        <v>379</v>
      </c>
      <c r="D109">
        <v>0.25</v>
      </c>
      <c r="E109" t="s">
        <v>271</v>
      </c>
      <c r="F109" t="s">
        <v>368</v>
      </c>
      <c r="G109">
        <v>1</v>
      </c>
      <c r="H109">
        <v>40360</v>
      </c>
      <c r="I109" t="s">
        <v>369</v>
      </c>
      <c r="J109">
        <v>5</v>
      </c>
      <c r="K109" t="s">
        <v>372</v>
      </c>
      <c r="L109" t="s">
        <v>17</v>
      </c>
      <c r="M109" t="s">
        <v>397</v>
      </c>
      <c r="N109">
        <v>89</v>
      </c>
      <c r="O109" s="65">
        <v>237142</v>
      </c>
      <c r="P109" s="65">
        <v>593830</v>
      </c>
      <c r="Q109" s="65">
        <v>19526</v>
      </c>
      <c r="R109" s="65">
        <v>19656</v>
      </c>
      <c r="S109" s="65">
        <f t="shared" si="3"/>
        <v>-130</v>
      </c>
      <c r="T109" s="3">
        <f t="shared" si="4"/>
        <v>-3.2881464392166111E-2</v>
      </c>
      <c r="U109" s="3">
        <f t="shared" si="5"/>
        <v>3.3100382264284391E-2</v>
      </c>
    </row>
    <row r="110" spans="1:21" hidden="1" x14ac:dyDescent="0.2">
      <c r="A110" t="s">
        <v>670</v>
      </c>
      <c r="B110" t="s">
        <v>398</v>
      </c>
      <c r="C110" t="s">
        <v>379</v>
      </c>
      <c r="D110">
        <v>0.25</v>
      </c>
      <c r="E110" t="s">
        <v>271</v>
      </c>
      <c r="F110" t="s">
        <v>368</v>
      </c>
      <c r="G110">
        <v>1</v>
      </c>
      <c r="H110">
        <v>40361</v>
      </c>
      <c r="I110" t="s">
        <v>369</v>
      </c>
      <c r="J110">
        <v>5</v>
      </c>
      <c r="K110" t="s">
        <v>372</v>
      </c>
      <c r="L110" t="s">
        <v>17</v>
      </c>
      <c r="M110" t="s">
        <v>397</v>
      </c>
      <c r="N110">
        <v>89</v>
      </c>
      <c r="O110" s="65">
        <v>185090</v>
      </c>
      <c r="P110" s="65">
        <v>328360</v>
      </c>
      <c r="Q110" s="65">
        <v>19008</v>
      </c>
      <c r="R110" s="65">
        <v>10868</v>
      </c>
      <c r="S110" s="65">
        <f t="shared" si="3"/>
        <v>8140</v>
      </c>
      <c r="T110" s="3">
        <f t="shared" si="4"/>
        <v>-5.7887684248995007E-2</v>
      </c>
      <c r="U110" s="3">
        <f t="shared" si="5"/>
        <v>3.3097819466439277E-2</v>
      </c>
    </row>
    <row r="111" spans="1:21" hidden="1" x14ac:dyDescent="0.2">
      <c r="A111" t="s">
        <v>671</v>
      </c>
      <c r="B111" t="s">
        <v>398</v>
      </c>
      <c r="C111" t="s">
        <v>379</v>
      </c>
      <c r="D111">
        <v>0.25</v>
      </c>
      <c r="E111" t="s">
        <v>271</v>
      </c>
      <c r="F111" t="s">
        <v>368</v>
      </c>
      <c r="G111">
        <v>1</v>
      </c>
      <c r="H111">
        <v>40362</v>
      </c>
      <c r="I111" t="s">
        <v>369</v>
      </c>
      <c r="J111">
        <v>5</v>
      </c>
      <c r="K111" t="s">
        <v>372</v>
      </c>
      <c r="L111" t="s">
        <v>17</v>
      </c>
      <c r="M111" t="s">
        <v>397</v>
      </c>
      <c r="N111">
        <v>89</v>
      </c>
      <c r="O111" s="65">
        <v>170902</v>
      </c>
      <c r="P111" s="65">
        <v>312282</v>
      </c>
      <c r="Q111" s="65">
        <v>6940</v>
      </c>
      <c r="R111" s="65">
        <v>10336</v>
      </c>
      <c r="S111" s="65">
        <f t="shared" si="3"/>
        <v>-3396</v>
      </c>
      <c r="T111" s="3">
        <f t="shared" si="4"/>
        <v>-2.2223503115773563E-2</v>
      </c>
      <c r="U111" s="3">
        <f t="shared" si="5"/>
        <v>3.3098289366662183E-2</v>
      </c>
    </row>
    <row r="112" spans="1:21" hidden="1" x14ac:dyDescent="0.2">
      <c r="A112" t="s">
        <v>672</v>
      </c>
      <c r="B112" t="s">
        <v>373</v>
      </c>
      <c r="C112" t="s">
        <v>379</v>
      </c>
      <c r="D112">
        <v>0.25</v>
      </c>
      <c r="E112" t="s">
        <v>271</v>
      </c>
      <c r="F112" t="s">
        <v>368</v>
      </c>
      <c r="G112">
        <v>1</v>
      </c>
      <c r="H112">
        <v>40363</v>
      </c>
      <c r="I112" t="s">
        <v>369</v>
      </c>
      <c r="J112">
        <v>5</v>
      </c>
      <c r="K112" t="s">
        <v>372</v>
      </c>
      <c r="L112" t="s">
        <v>17</v>
      </c>
      <c r="M112" t="s">
        <v>397</v>
      </c>
      <c r="N112">
        <v>89</v>
      </c>
      <c r="O112" s="65">
        <v>212706</v>
      </c>
      <c r="P112" s="65">
        <v>357034</v>
      </c>
      <c r="Q112" s="65">
        <v>20952</v>
      </c>
      <c r="R112" s="65">
        <v>11818</v>
      </c>
      <c r="S112" s="65">
        <f t="shared" si="3"/>
        <v>9134</v>
      </c>
      <c r="T112" s="3">
        <f t="shared" si="4"/>
        <v>-5.8683486726754316E-2</v>
      </c>
      <c r="U112" s="3">
        <f t="shared" si="5"/>
        <v>3.3100489029056053E-2</v>
      </c>
    </row>
    <row r="113" spans="1:21" hidden="1" x14ac:dyDescent="0.2">
      <c r="A113" t="s">
        <v>673</v>
      </c>
      <c r="B113" t="s">
        <v>398</v>
      </c>
      <c r="C113" t="s">
        <v>379</v>
      </c>
      <c r="D113">
        <v>0.25</v>
      </c>
      <c r="E113" t="s">
        <v>271</v>
      </c>
      <c r="F113" t="s">
        <v>368</v>
      </c>
      <c r="G113">
        <v>1</v>
      </c>
      <c r="H113">
        <v>40364</v>
      </c>
      <c r="I113" t="s">
        <v>369</v>
      </c>
      <c r="J113">
        <v>5</v>
      </c>
      <c r="K113" t="s">
        <v>372</v>
      </c>
      <c r="L113" t="s">
        <v>17</v>
      </c>
      <c r="M113" t="s">
        <v>397</v>
      </c>
      <c r="N113">
        <v>89</v>
      </c>
      <c r="O113" s="65">
        <v>197532</v>
      </c>
      <c r="P113" s="65">
        <v>370746</v>
      </c>
      <c r="Q113" s="65">
        <v>30740</v>
      </c>
      <c r="R113" s="65">
        <v>12272</v>
      </c>
      <c r="S113" s="65">
        <f t="shared" si="3"/>
        <v>18468</v>
      </c>
      <c r="T113" s="3">
        <f t="shared" si="4"/>
        <v>-8.2913908713782486E-2</v>
      </c>
      <c r="U113" s="3">
        <f t="shared" si="5"/>
        <v>3.3100829139087136E-2</v>
      </c>
    </row>
    <row r="114" spans="1:21" hidden="1" x14ac:dyDescent="0.2">
      <c r="A114" t="s">
        <v>674</v>
      </c>
      <c r="B114" t="s">
        <v>398</v>
      </c>
      <c r="C114" t="s">
        <v>379</v>
      </c>
      <c r="D114">
        <v>0.25</v>
      </c>
      <c r="E114" t="s">
        <v>271</v>
      </c>
      <c r="F114" t="s">
        <v>368</v>
      </c>
      <c r="G114">
        <v>1</v>
      </c>
      <c r="H114">
        <v>40365</v>
      </c>
      <c r="I114" t="s">
        <v>369</v>
      </c>
      <c r="J114">
        <v>5</v>
      </c>
      <c r="K114" t="s">
        <v>372</v>
      </c>
      <c r="L114" t="s">
        <v>17</v>
      </c>
      <c r="M114" t="s">
        <v>397</v>
      </c>
      <c r="N114">
        <v>89</v>
      </c>
      <c r="O114" s="65">
        <v>205694</v>
      </c>
      <c r="P114" s="65">
        <v>418402</v>
      </c>
      <c r="Q114" s="65">
        <v>21922</v>
      </c>
      <c r="R114" s="65">
        <v>13850</v>
      </c>
      <c r="S114" s="65">
        <f t="shared" si="3"/>
        <v>8072</v>
      </c>
      <c r="T114" s="3">
        <f t="shared" si="4"/>
        <v>-5.2394587023962602E-2</v>
      </c>
      <c r="U114" s="3">
        <f t="shared" si="5"/>
        <v>3.3102136223058208E-2</v>
      </c>
    </row>
    <row r="115" spans="1:21" hidden="1" x14ac:dyDescent="0.2">
      <c r="A115" t="s">
        <v>675</v>
      </c>
      <c r="B115" t="s">
        <v>398</v>
      </c>
      <c r="C115" t="s">
        <v>379</v>
      </c>
      <c r="D115">
        <v>0.25</v>
      </c>
      <c r="E115" t="s">
        <v>271</v>
      </c>
      <c r="F115" t="s">
        <v>368</v>
      </c>
      <c r="G115">
        <v>1</v>
      </c>
      <c r="H115">
        <v>40366</v>
      </c>
      <c r="I115" t="s">
        <v>369</v>
      </c>
      <c r="J115">
        <v>5</v>
      </c>
      <c r="K115" t="s">
        <v>372</v>
      </c>
      <c r="L115" t="s">
        <v>17</v>
      </c>
      <c r="M115" t="s">
        <v>397</v>
      </c>
      <c r="N115">
        <v>89</v>
      </c>
      <c r="O115" s="65">
        <v>179210</v>
      </c>
      <c r="P115" s="65">
        <v>331956</v>
      </c>
      <c r="Q115" s="65">
        <v>28576</v>
      </c>
      <c r="R115" s="65">
        <v>10988</v>
      </c>
      <c r="S115" s="65">
        <f t="shared" si="3"/>
        <v>17588</v>
      </c>
      <c r="T115" s="3">
        <f t="shared" si="4"/>
        <v>-8.60836978394727E-2</v>
      </c>
      <c r="U115" s="3">
        <f t="shared" si="5"/>
        <v>3.3100772391521767E-2</v>
      </c>
    </row>
    <row r="116" spans="1:21" hidden="1" x14ac:dyDescent="0.2">
      <c r="A116" t="s">
        <v>676</v>
      </c>
      <c r="B116" t="s">
        <v>398</v>
      </c>
      <c r="C116" t="s">
        <v>379</v>
      </c>
      <c r="D116">
        <v>0.25</v>
      </c>
      <c r="E116" t="s">
        <v>271</v>
      </c>
      <c r="F116" t="s">
        <v>368</v>
      </c>
      <c r="G116">
        <v>1</v>
      </c>
      <c r="H116">
        <v>40367</v>
      </c>
      <c r="I116" t="s">
        <v>369</v>
      </c>
      <c r="J116">
        <v>5</v>
      </c>
      <c r="K116" t="s">
        <v>372</v>
      </c>
      <c r="L116" t="s">
        <v>17</v>
      </c>
      <c r="M116" t="s">
        <v>397</v>
      </c>
      <c r="N116">
        <v>89</v>
      </c>
      <c r="O116" s="65">
        <v>207122</v>
      </c>
      <c r="P116" s="65">
        <v>360266</v>
      </c>
      <c r="Q116" s="65">
        <v>9838</v>
      </c>
      <c r="R116" s="65">
        <v>11924</v>
      </c>
      <c r="S116" s="65">
        <f t="shared" si="3"/>
        <v>-2086</v>
      </c>
      <c r="T116" s="3">
        <f t="shared" si="4"/>
        <v>-2.7307600495189665E-2</v>
      </c>
      <c r="U116" s="3">
        <f t="shared" si="5"/>
        <v>3.3097766650197355E-2</v>
      </c>
    </row>
    <row r="117" spans="1:21" hidden="1" x14ac:dyDescent="0.2">
      <c r="A117" t="s">
        <v>677</v>
      </c>
      <c r="B117" t="s">
        <v>398</v>
      </c>
      <c r="C117" t="s">
        <v>379</v>
      </c>
      <c r="D117">
        <v>0.25</v>
      </c>
      <c r="E117" t="s">
        <v>271</v>
      </c>
      <c r="F117" t="s">
        <v>368</v>
      </c>
      <c r="G117">
        <v>1</v>
      </c>
      <c r="H117">
        <v>40368</v>
      </c>
      <c r="I117" t="s">
        <v>369</v>
      </c>
      <c r="J117">
        <v>5</v>
      </c>
      <c r="K117" t="s">
        <v>372</v>
      </c>
      <c r="L117" t="s">
        <v>17</v>
      </c>
      <c r="M117" t="s">
        <v>397</v>
      </c>
      <c r="N117">
        <v>89</v>
      </c>
      <c r="O117" s="65">
        <v>279802</v>
      </c>
      <c r="P117" s="65">
        <v>541080</v>
      </c>
      <c r="Q117" s="65">
        <v>4414</v>
      </c>
      <c r="R117" s="65">
        <v>17910</v>
      </c>
      <c r="S117" s="65">
        <f t="shared" si="3"/>
        <v>-13496</v>
      </c>
      <c r="T117" s="3">
        <f t="shared" si="4"/>
        <v>-8.1577585569601544E-3</v>
      </c>
      <c r="U117" s="3">
        <f t="shared" si="5"/>
        <v>3.3100465735196274E-2</v>
      </c>
    </row>
    <row r="118" spans="1:21" hidden="1" x14ac:dyDescent="0.2">
      <c r="A118" t="s">
        <v>678</v>
      </c>
      <c r="B118" t="s">
        <v>373</v>
      </c>
      <c r="C118" t="s">
        <v>379</v>
      </c>
      <c r="D118">
        <v>0.25</v>
      </c>
      <c r="E118" t="s">
        <v>271</v>
      </c>
      <c r="F118" t="s">
        <v>368</v>
      </c>
      <c r="G118">
        <v>1</v>
      </c>
      <c r="H118">
        <v>40369</v>
      </c>
      <c r="I118" t="s">
        <v>369</v>
      </c>
      <c r="J118">
        <v>5</v>
      </c>
      <c r="K118" t="s">
        <v>372</v>
      </c>
      <c r="L118" t="s">
        <v>17</v>
      </c>
      <c r="M118" t="s">
        <v>397</v>
      </c>
      <c r="N118">
        <v>89</v>
      </c>
      <c r="O118" s="65">
        <v>214478</v>
      </c>
      <c r="P118" s="65">
        <v>652656</v>
      </c>
      <c r="Q118" s="65">
        <v>19206</v>
      </c>
      <c r="R118" s="65">
        <v>21602</v>
      </c>
      <c r="S118" s="65">
        <f t="shared" si="3"/>
        <v>-2396</v>
      </c>
      <c r="T118" s="3">
        <f t="shared" si="4"/>
        <v>-2.9427447231006841E-2</v>
      </c>
      <c r="U118" s="3">
        <f t="shared" si="5"/>
        <v>3.3098600181412564E-2</v>
      </c>
    </row>
    <row r="119" spans="1:21" hidden="1" x14ac:dyDescent="0.2">
      <c r="A119" t="s">
        <v>679</v>
      </c>
      <c r="B119" t="s">
        <v>373</v>
      </c>
      <c r="C119" t="s">
        <v>379</v>
      </c>
      <c r="D119">
        <v>0.25</v>
      </c>
      <c r="E119" t="s">
        <v>271</v>
      </c>
      <c r="F119" t="s">
        <v>368</v>
      </c>
      <c r="G119">
        <v>1</v>
      </c>
      <c r="H119">
        <v>40370</v>
      </c>
      <c r="I119" t="s">
        <v>369</v>
      </c>
      <c r="J119">
        <v>5</v>
      </c>
      <c r="K119" t="s">
        <v>372</v>
      </c>
      <c r="L119" t="s">
        <v>17</v>
      </c>
      <c r="M119" t="s">
        <v>397</v>
      </c>
      <c r="N119">
        <v>89</v>
      </c>
      <c r="O119" s="65">
        <v>196932</v>
      </c>
      <c r="P119" s="65">
        <v>850962</v>
      </c>
      <c r="Q119" s="65">
        <v>41582</v>
      </c>
      <c r="R119" s="65">
        <v>28166</v>
      </c>
      <c r="S119" s="65">
        <f t="shared" si="3"/>
        <v>13416</v>
      </c>
      <c r="T119" s="3">
        <f t="shared" si="4"/>
        <v>-4.8864696660955484E-2</v>
      </c>
      <c r="U119" s="3">
        <f t="shared" si="5"/>
        <v>3.3099010296581986E-2</v>
      </c>
    </row>
    <row r="120" spans="1:21" hidden="1" x14ac:dyDescent="0.2">
      <c r="A120" t="s">
        <v>893</v>
      </c>
      <c r="B120" t="s">
        <v>415</v>
      </c>
      <c r="C120" t="s">
        <v>379</v>
      </c>
      <c r="D120">
        <v>0.05</v>
      </c>
      <c r="E120" t="s">
        <v>153</v>
      </c>
      <c r="F120" t="s">
        <v>368</v>
      </c>
      <c r="G120">
        <v>1</v>
      </c>
      <c r="H120">
        <v>20490</v>
      </c>
      <c r="I120" t="s">
        <v>369</v>
      </c>
      <c r="J120">
        <v>100</v>
      </c>
      <c r="K120" t="s">
        <v>372</v>
      </c>
      <c r="L120" t="s">
        <v>28</v>
      </c>
      <c r="M120" t="s">
        <v>504</v>
      </c>
      <c r="N120">
        <v>89</v>
      </c>
      <c r="O120" s="65">
        <v>217086</v>
      </c>
      <c r="P120" s="65">
        <v>554506</v>
      </c>
      <c r="Q120" s="65">
        <v>29782</v>
      </c>
      <c r="R120" s="65">
        <v>19074</v>
      </c>
      <c r="S120" s="65">
        <f t="shared" si="3"/>
        <v>10708</v>
      </c>
      <c r="T120" s="3">
        <f t="shared" si="4"/>
        <v>-5.3709067169696992E-2</v>
      </c>
      <c r="U120" s="3">
        <f t="shared" si="5"/>
        <v>3.4398185051198724E-2</v>
      </c>
    </row>
    <row r="121" spans="1:21" hidden="1" x14ac:dyDescent="0.2">
      <c r="A121" t="s">
        <v>894</v>
      </c>
      <c r="B121" t="s">
        <v>415</v>
      </c>
      <c r="C121" t="s">
        <v>379</v>
      </c>
      <c r="D121">
        <v>0.05</v>
      </c>
      <c r="E121" t="s">
        <v>153</v>
      </c>
      <c r="F121" t="s">
        <v>368</v>
      </c>
      <c r="G121">
        <v>1</v>
      </c>
      <c r="H121">
        <v>20491</v>
      </c>
      <c r="I121" t="s">
        <v>369</v>
      </c>
      <c r="J121">
        <v>100</v>
      </c>
      <c r="K121" t="s">
        <v>372</v>
      </c>
      <c r="L121" t="s">
        <v>28</v>
      </c>
      <c r="M121" t="s">
        <v>504</v>
      </c>
      <c r="N121">
        <v>89</v>
      </c>
      <c r="O121" s="65">
        <v>159118</v>
      </c>
      <c r="P121" s="65">
        <v>497984</v>
      </c>
      <c r="Q121" s="65">
        <v>18532</v>
      </c>
      <c r="R121" s="65">
        <v>17130</v>
      </c>
      <c r="S121" s="65">
        <f t="shared" si="3"/>
        <v>1402</v>
      </c>
      <c r="T121" s="3">
        <f t="shared" si="4"/>
        <v>-3.721404703765583E-2</v>
      </c>
      <c r="U121" s="3">
        <f t="shared" si="5"/>
        <v>3.4398695540418966E-2</v>
      </c>
    </row>
    <row r="122" spans="1:21" hidden="1" x14ac:dyDescent="0.2">
      <c r="A122" t="s">
        <v>895</v>
      </c>
      <c r="B122" t="s">
        <v>415</v>
      </c>
      <c r="C122" t="s">
        <v>379</v>
      </c>
      <c r="D122">
        <v>0.05</v>
      </c>
      <c r="E122" t="s">
        <v>153</v>
      </c>
      <c r="F122" t="s">
        <v>368</v>
      </c>
      <c r="G122">
        <v>1</v>
      </c>
      <c r="H122">
        <v>20492</v>
      </c>
      <c r="I122" t="s">
        <v>369</v>
      </c>
      <c r="J122">
        <v>100</v>
      </c>
      <c r="K122" t="s">
        <v>372</v>
      </c>
      <c r="L122" t="s">
        <v>28</v>
      </c>
      <c r="M122" t="s">
        <v>504</v>
      </c>
      <c r="N122">
        <v>89</v>
      </c>
      <c r="O122" s="65">
        <v>225868</v>
      </c>
      <c r="P122" s="65">
        <v>616710</v>
      </c>
      <c r="Q122" s="65">
        <v>41208</v>
      </c>
      <c r="R122" s="65">
        <v>21214</v>
      </c>
      <c r="S122" s="65">
        <f t="shared" si="3"/>
        <v>19994</v>
      </c>
      <c r="T122" s="3">
        <f t="shared" si="4"/>
        <v>-6.6819088388383518E-2</v>
      </c>
      <c r="U122" s="3">
        <f t="shared" si="5"/>
        <v>3.4398663877673458E-2</v>
      </c>
    </row>
    <row r="123" spans="1:21" hidden="1" x14ac:dyDescent="0.2">
      <c r="A123" t="s">
        <v>699</v>
      </c>
      <c r="B123" t="s">
        <v>408</v>
      </c>
      <c r="C123" t="s">
        <v>374</v>
      </c>
      <c r="D123">
        <v>0.01</v>
      </c>
      <c r="E123" t="s">
        <v>271</v>
      </c>
      <c r="F123" t="s">
        <v>401</v>
      </c>
      <c r="G123">
        <v>20</v>
      </c>
      <c r="H123">
        <v>10450</v>
      </c>
      <c r="I123" t="s">
        <v>909</v>
      </c>
      <c r="J123">
        <v>300</v>
      </c>
      <c r="K123" t="s">
        <v>375</v>
      </c>
      <c r="L123" t="s">
        <v>28</v>
      </c>
      <c r="M123" t="s">
        <v>457</v>
      </c>
      <c r="N123">
        <v>89</v>
      </c>
      <c r="O123" s="65">
        <v>109914</v>
      </c>
      <c r="P123" s="65">
        <v>70880</v>
      </c>
      <c r="Q123" s="65">
        <v>8920</v>
      </c>
      <c r="R123" s="65">
        <v>7088</v>
      </c>
      <c r="S123" s="65">
        <f t="shared" si="3"/>
        <v>1832</v>
      </c>
      <c r="T123" s="3">
        <f t="shared" si="4"/>
        <v>-0.12584650112866816</v>
      </c>
      <c r="U123" s="3">
        <f t="shared" si="5"/>
        <v>0.1</v>
      </c>
    </row>
    <row r="124" spans="1:21" hidden="1" x14ac:dyDescent="0.2">
      <c r="A124" t="s">
        <v>712</v>
      </c>
      <c r="B124" t="s">
        <v>408</v>
      </c>
      <c r="C124" t="s">
        <v>374</v>
      </c>
      <c r="D124">
        <v>0.01</v>
      </c>
      <c r="E124" t="s">
        <v>271</v>
      </c>
      <c r="F124" t="s">
        <v>401</v>
      </c>
      <c r="G124">
        <v>20</v>
      </c>
      <c r="H124">
        <v>10511</v>
      </c>
      <c r="I124" t="s">
        <v>909</v>
      </c>
      <c r="J124">
        <v>200</v>
      </c>
      <c r="K124" t="s">
        <v>372</v>
      </c>
      <c r="L124" t="s">
        <v>28</v>
      </c>
      <c r="M124" t="s">
        <v>470</v>
      </c>
      <c r="N124">
        <v>89</v>
      </c>
      <c r="O124" s="65">
        <v>120750</v>
      </c>
      <c r="P124" s="65">
        <v>84172</v>
      </c>
      <c r="Q124" s="65">
        <v>4252</v>
      </c>
      <c r="R124" s="65">
        <v>8098</v>
      </c>
      <c r="S124" s="65">
        <f t="shared" si="3"/>
        <v>-3846</v>
      </c>
      <c r="T124" s="3">
        <f t="shared" si="4"/>
        <v>-5.051561089198308E-2</v>
      </c>
      <c r="U124" s="3">
        <f t="shared" si="5"/>
        <v>9.6207765052511524E-2</v>
      </c>
    </row>
    <row r="125" spans="1:21" hidden="1" x14ac:dyDescent="0.2">
      <c r="A125" t="s">
        <v>708</v>
      </c>
      <c r="B125" t="s">
        <v>408</v>
      </c>
      <c r="C125" t="s">
        <v>374</v>
      </c>
      <c r="D125">
        <v>0.01</v>
      </c>
      <c r="E125" t="s">
        <v>271</v>
      </c>
      <c r="F125" t="s">
        <v>401</v>
      </c>
      <c r="G125">
        <v>25</v>
      </c>
      <c r="H125">
        <v>10743</v>
      </c>
      <c r="I125" t="s">
        <v>909</v>
      </c>
      <c r="J125">
        <v>250</v>
      </c>
      <c r="K125" t="s">
        <v>372</v>
      </c>
      <c r="L125" t="s">
        <v>28</v>
      </c>
      <c r="M125" t="s">
        <v>465</v>
      </c>
      <c r="N125">
        <v>89</v>
      </c>
      <c r="O125" s="65">
        <v>132696</v>
      </c>
      <c r="P125" s="65">
        <v>132240</v>
      </c>
      <c r="Q125" s="65">
        <v>17722</v>
      </c>
      <c r="R125" s="65">
        <v>15220</v>
      </c>
      <c r="S125" s="65">
        <f t="shared" si="3"/>
        <v>2502</v>
      </c>
      <c r="T125" s="3">
        <f t="shared" si="4"/>
        <v>-0.13401391409558377</v>
      </c>
      <c r="U125" s="3">
        <f t="shared" si="5"/>
        <v>0.11509376890502117</v>
      </c>
    </row>
    <row r="126" spans="1:21" hidden="1" x14ac:dyDescent="0.2">
      <c r="A126" t="s">
        <v>724</v>
      </c>
      <c r="B126" t="s">
        <v>408</v>
      </c>
      <c r="C126" t="s">
        <v>374</v>
      </c>
      <c r="D126">
        <v>0.01</v>
      </c>
      <c r="E126" t="s">
        <v>271</v>
      </c>
      <c r="F126" t="s">
        <v>401</v>
      </c>
      <c r="G126">
        <v>20</v>
      </c>
      <c r="H126">
        <v>11028</v>
      </c>
      <c r="I126" t="s">
        <v>909</v>
      </c>
      <c r="J126">
        <v>200</v>
      </c>
      <c r="K126" t="s">
        <v>372</v>
      </c>
      <c r="L126" t="s">
        <v>28</v>
      </c>
      <c r="M126" t="s">
        <v>496</v>
      </c>
      <c r="N126">
        <v>21</v>
      </c>
      <c r="O126" s="65">
        <v>19986</v>
      </c>
      <c r="P126" s="65">
        <v>10164</v>
      </c>
      <c r="Q126" s="65">
        <v>1644</v>
      </c>
      <c r="R126" s="65">
        <v>790</v>
      </c>
      <c r="S126" s="65">
        <f t="shared" si="3"/>
        <v>854</v>
      </c>
      <c r="T126" s="3">
        <f t="shared" si="4"/>
        <v>-0.16174734356552539</v>
      </c>
      <c r="U126" s="3">
        <f t="shared" si="5"/>
        <v>7.7725304998032277E-2</v>
      </c>
    </row>
    <row r="127" spans="1:21" hidden="1" x14ac:dyDescent="0.2">
      <c r="A127" t="s">
        <v>719</v>
      </c>
      <c r="B127" t="s">
        <v>408</v>
      </c>
      <c r="C127" t="s">
        <v>374</v>
      </c>
      <c r="D127">
        <v>0.01</v>
      </c>
      <c r="E127" t="s">
        <v>271</v>
      </c>
      <c r="F127" t="s">
        <v>401</v>
      </c>
      <c r="G127">
        <v>20</v>
      </c>
      <c r="H127">
        <v>10544</v>
      </c>
      <c r="I127" t="s">
        <v>909</v>
      </c>
      <c r="J127">
        <v>200</v>
      </c>
      <c r="K127" t="s">
        <v>372</v>
      </c>
      <c r="L127" t="s">
        <v>28</v>
      </c>
      <c r="M127" t="s">
        <v>486</v>
      </c>
      <c r="N127">
        <v>21</v>
      </c>
      <c r="O127" s="65">
        <v>26994</v>
      </c>
      <c r="P127" s="65">
        <v>12494</v>
      </c>
      <c r="Q127" s="65">
        <v>2326</v>
      </c>
      <c r="R127" s="65">
        <v>1250</v>
      </c>
      <c r="S127" s="65">
        <f t="shared" si="3"/>
        <v>1076</v>
      </c>
      <c r="T127" s="3">
        <f t="shared" si="4"/>
        <v>-0.18616936129342085</v>
      </c>
      <c r="U127" s="3">
        <f t="shared" si="5"/>
        <v>0.10004802305106451</v>
      </c>
    </row>
    <row r="128" spans="1:21" hidden="1" x14ac:dyDescent="0.2">
      <c r="A128" t="s">
        <v>718</v>
      </c>
      <c r="B128" t="s">
        <v>408</v>
      </c>
      <c r="C128" t="s">
        <v>374</v>
      </c>
      <c r="D128">
        <v>0.01</v>
      </c>
      <c r="E128" t="s">
        <v>271</v>
      </c>
      <c r="F128" t="s">
        <v>401</v>
      </c>
      <c r="G128">
        <v>20</v>
      </c>
      <c r="H128">
        <v>10561</v>
      </c>
      <c r="I128" t="s">
        <v>909</v>
      </c>
      <c r="J128">
        <v>200</v>
      </c>
      <c r="K128" t="s">
        <v>372</v>
      </c>
      <c r="L128" t="s">
        <v>28</v>
      </c>
      <c r="M128" t="s">
        <v>485</v>
      </c>
      <c r="N128">
        <v>21</v>
      </c>
      <c r="O128" s="65">
        <v>32820</v>
      </c>
      <c r="P128" s="65">
        <v>16902</v>
      </c>
      <c r="Q128" s="65">
        <v>1310</v>
      </c>
      <c r="R128" s="65">
        <v>2194</v>
      </c>
      <c r="S128" s="65">
        <f t="shared" si="3"/>
        <v>-884</v>
      </c>
      <c r="T128" s="3">
        <f t="shared" si="4"/>
        <v>-7.7505620636611053E-2</v>
      </c>
      <c r="U128" s="3">
        <f t="shared" si="5"/>
        <v>0.12980712341734707</v>
      </c>
    </row>
    <row r="129" spans="1:21" hidden="1" x14ac:dyDescent="0.2">
      <c r="A129" t="s">
        <v>716</v>
      </c>
      <c r="B129" t="s">
        <v>409</v>
      </c>
      <c r="C129" t="s">
        <v>374</v>
      </c>
      <c r="D129">
        <v>0.01</v>
      </c>
      <c r="E129" t="s">
        <v>271</v>
      </c>
      <c r="F129" t="s">
        <v>401</v>
      </c>
      <c r="G129">
        <v>20</v>
      </c>
      <c r="H129">
        <v>10686</v>
      </c>
      <c r="I129" t="s">
        <v>907</v>
      </c>
      <c r="J129">
        <v>300</v>
      </c>
      <c r="K129" t="s">
        <v>375</v>
      </c>
      <c r="L129" t="s">
        <v>28</v>
      </c>
      <c r="M129" t="s">
        <v>480</v>
      </c>
      <c r="N129">
        <v>26</v>
      </c>
      <c r="O129" s="65">
        <v>26128</v>
      </c>
      <c r="P129" s="65">
        <v>26992</v>
      </c>
      <c r="Q129" s="65">
        <v>1388</v>
      </c>
      <c r="R129" s="65">
        <v>1936</v>
      </c>
      <c r="S129" s="65">
        <f t="shared" si="3"/>
        <v>-548</v>
      </c>
      <c r="T129" s="3">
        <f t="shared" si="4"/>
        <v>-5.1422643746295196E-2</v>
      </c>
      <c r="U129" s="3">
        <f t="shared" si="5"/>
        <v>7.1724955542382923E-2</v>
      </c>
    </row>
    <row r="130" spans="1:21" hidden="1" x14ac:dyDescent="0.2">
      <c r="A130" t="s">
        <v>654</v>
      </c>
      <c r="B130" t="s">
        <v>373</v>
      </c>
      <c r="C130" t="s">
        <v>374</v>
      </c>
      <c r="D130">
        <v>0.05</v>
      </c>
      <c r="E130" t="s">
        <v>271</v>
      </c>
      <c r="F130" t="s">
        <v>368</v>
      </c>
      <c r="G130">
        <v>0</v>
      </c>
      <c r="H130">
        <v>20396</v>
      </c>
      <c r="I130" t="s">
        <v>369</v>
      </c>
      <c r="J130">
        <v>80</v>
      </c>
      <c r="K130" t="s">
        <v>375</v>
      </c>
      <c r="L130" t="s">
        <v>28</v>
      </c>
      <c r="M130" t="s">
        <v>392</v>
      </c>
      <c r="N130">
        <v>64</v>
      </c>
      <c r="O130" s="65">
        <v>252498</v>
      </c>
      <c r="P130" s="65">
        <v>230714</v>
      </c>
      <c r="Q130" s="65">
        <v>17726</v>
      </c>
      <c r="R130" s="65">
        <v>13820</v>
      </c>
      <c r="S130" s="65">
        <f t="shared" si="3"/>
        <v>3906</v>
      </c>
      <c r="T130" s="3">
        <f t="shared" si="4"/>
        <v>-7.683105489913919E-2</v>
      </c>
      <c r="U130" s="3">
        <f t="shared" si="5"/>
        <v>5.9901002973378296E-2</v>
      </c>
    </row>
    <row r="131" spans="1:21" hidden="1" x14ac:dyDescent="0.2">
      <c r="A131" t="s">
        <v>654</v>
      </c>
      <c r="B131" t="s">
        <v>407</v>
      </c>
      <c r="C131" t="s">
        <v>374</v>
      </c>
      <c r="D131">
        <v>0.25</v>
      </c>
      <c r="E131" t="s">
        <v>271</v>
      </c>
      <c r="F131" t="s">
        <v>406</v>
      </c>
      <c r="G131">
        <v>1</v>
      </c>
      <c r="H131">
        <v>40237</v>
      </c>
      <c r="I131" t="s">
        <v>369</v>
      </c>
      <c r="J131">
        <v>3</v>
      </c>
      <c r="K131" t="s">
        <v>375</v>
      </c>
      <c r="L131" t="s">
        <v>28</v>
      </c>
      <c r="M131" t="s">
        <v>456</v>
      </c>
      <c r="N131">
        <v>25</v>
      </c>
      <c r="O131" s="65">
        <v>28202</v>
      </c>
      <c r="P131" s="65">
        <v>18156</v>
      </c>
      <c r="Q131" s="65">
        <v>2956</v>
      </c>
      <c r="R131" s="65">
        <v>1632</v>
      </c>
      <c r="S131" s="65">
        <f t="shared" si="3"/>
        <v>1324</v>
      </c>
      <c r="T131" s="3">
        <f t="shared" si="4"/>
        <v>-0.16281119189248733</v>
      </c>
      <c r="U131" s="3">
        <f t="shared" si="5"/>
        <v>8.98876404494382E-2</v>
      </c>
    </row>
    <row r="132" spans="1:21" hidden="1" x14ac:dyDescent="0.2">
      <c r="A132" t="s">
        <v>655</v>
      </c>
      <c r="B132" t="s">
        <v>373</v>
      </c>
      <c r="C132" t="s">
        <v>374</v>
      </c>
      <c r="D132">
        <v>0.05</v>
      </c>
      <c r="E132" t="s">
        <v>271</v>
      </c>
      <c r="F132" t="s">
        <v>368</v>
      </c>
      <c r="G132">
        <v>0</v>
      </c>
      <c r="H132">
        <v>20393</v>
      </c>
      <c r="I132" t="s">
        <v>369</v>
      </c>
      <c r="J132">
        <v>80</v>
      </c>
      <c r="K132" t="s">
        <v>375</v>
      </c>
      <c r="L132" t="s">
        <v>28</v>
      </c>
      <c r="M132" t="s">
        <v>392</v>
      </c>
      <c r="N132">
        <v>64</v>
      </c>
      <c r="O132" s="65">
        <v>122060</v>
      </c>
      <c r="P132" s="65">
        <v>102422</v>
      </c>
      <c r="Q132" s="65">
        <v>9238</v>
      </c>
      <c r="R132" s="65">
        <v>6136</v>
      </c>
      <c r="S132" s="65">
        <f t="shared" si="3"/>
        <v>3102</v>
      </c>
      <c r="T132" s="3">
        <f t="shared" si="4"/>
        <v>-9.0195465817890688E-2</v>
      </c>
      <c r="U132" s="3">
        <f t="shared" si="5"/>
        <v>5.9909003924938004E-2</v>
      </c>
    </row>
    <row r="133" spans="1:21" hidden="1" x14ac:dyDescent="0.2">
      <c r="A133" t="s">
        <v>655</v>
      </c>
      <c r="B133" t="s">
        <v>407</v>
      </c>
      <c r="C133" t="s">
        <v>374</v>
      </c>
      <c r="D133">
        <v>0.25</v>
      </c>
      <c r="E133" t="s">
        <v>271</v>
      </c>
      <c r="F133" t="s">
        <v>406</v>
      </c>
      <c r="G133">
        <v>1</v>
      </c>
      <c r="H133">
        <v>40213</v>
      </c>
      <c r="I133" t="s">
        <v>369</v>
      </c>
      <c r="J133">
        <v>2</v>
      </c>
      <c r="K133" t="s">
        <v>375</v>
      </c>
      <c r="L133" t="s">
        <v>28</v>
      </c>
      <c r="M133" t="s">
        <v>490</v>
      </c>
      <c r="N133">
        <v>25</v>
      </c>
      <c r="O133" s="65">
        <v>27104</v>
      </c>
      <c r="P133" s="65">
        <v>12906</v>
      </c>
      <c r="Q133" s="65">
        <v>1682</v>
      </c>
      <c r="R133" s="65">
        <v>1288</v>
      </c>
      <c r="S133" s="65">
        <f t="shared" si="3"/>
        <v>394</v>
      </c>
      <c r="T133" s="3">
        <f t="shared" si="4"/>
        <v>-0.13032697969936463</v>
      </c>
      <c r="U133" s="3">
        <f t="shared" si="5"/>
        <v>9.979854331318766E-2</v>
      </c>
    </row>
    <row r="134" spans="1:21" hidden="1" x14ac:dyDescent="0.2">
      <c r="A134" t="s">
        <v>656</v>
      </c>
      <c r="B134" t="s">
        <v>373</v>
      </c>
      <c r="C134" t="s">
        <v>374</v>
      </c>
      <c r="D134">
        <v>0.05</v>
      </c>
      <c r="E134" t="s">
        <v>271</v>
      </c>
      <c r="F134" t="s">
        <v>368</v>
      </c>
      <c r="G134">
        <v>0</v>
      </c>
      <c r="H134">
        <v>20394</v>
      </c>
      <c r="I134" t="s">
        <v>369</v>
      </c>
      <c r="J134">
        <v>80</v>
      </c>
      <c r="K134" t="s">
        <v>375</v>
      </c>
      <c r="L134" t="s">
        <v>28</v>
      </c>
      <c r="M134" t="s">
        <v>392</v>
      </c>
      <c r="N134">
        <v>64</v>
      </c>
      <c r="O134" s="65">
        <v>186750</v>
      </c>
      <c r="P134" s="65">
        <v>117886</v>
      </c>
      <c r="Q134" s="65">
        <v>8632</v>
      </c>
      <c r="R134" s="65">
        <v>7062</v>
      </c>
      <c r="S134" s="65">
        <f t="shared" si="3"/>
        <v>1570</v>
      </c>
      <c r="T134" s="3">
        <f t="shared" si="4"/>
        <v>-7.3223283511188772E-2</v>
      </c>
      <c r="U134" s="3">
        <f t="shared" si="5"/>
        <v>5.9905332270159303E-2</v>
      </c>
    </row>
    <row r="135" spans="1:21" hidden="1" x14ac:dyDescent="0.2">
      <c r="A135" t="s">
        <v>656</v>
      </c>
      <c r="B135" t="s">
        <v>408</v>
      </c>
      <c r="C135" t="s">
        <v>374</v>
      </c>
      <c r="D135">
        <v>0.01</v>
      </c>
      <c r="E135" t="s">
        <v>271</v>
      </c>
      <c r="F135" t="s">
        <v>401</v>
      </c>
      <c r="G135">
        <v>20</v>
      </c>
      <c r="H135">
        <v>10684</v>
      </c>
      <c r="I135" t="s">
        <v>909</v>
      </c>
      <c r="J135">
        <v>100</v>
      </c>
      <c r="K135" t="s">
        <v>372</v>
      </c>
      <c r="L135" t="s">
        <v>28</v>
      </c>
      <c r="M135" t="s">
        <v>493</v>
      </c>
      <c r="N135">
        <v>25</v>
      </c>
      <c r="O135" s="65">
        <v>47142</v>
      </c>
      <c r="P135" s="65">
        <v>20552</v>
      </c>
      <c r="Q135" s="65">
        <v>2588</v>
      </c>
      <c r="R135" s="65">
        <v>2468</v>
      </c>
      <c r="S135" s="65">
        <f t="shared" si="3"/>
        <v>120</v>
      </c>
      <c r="T135" s="3">
        <f t="shared" si="4"/>
        <v>-0.12592448423511093</v>
      </c>
      <c r="U135" s="3">
        <f t="shared" si="5"/>
        <v>0.12008563643441028</v>
      </c>
    </row>
    <row r="136" spans="1:21" hidden="1" x14ac:dyDescent="0.2">
      <c r="A136" t="s">
        <v>657</v>
      </c>
      <c r="B136" t="s">
        <v>373</v>
      </c>
      <c r="C136" t="s">
        <v>374</v>
      </c>
      <c r="D136">
        <v>0.05</v>
      </c>
      <c r="E136" t="s">
        <v>271</v>
      </c>
      <c r="F136" t="s">
        <v>368</v>
      </c>
      <c r="G136">
        <v>0</v>
      </c>
      <c r="H136">
        <v>20395</v>
      </c>
      <c r="I136" t="s">
        <v>369</v>
      </c>
      <c r="J136">
        <v>80</v>
      </c>
      <c r="K136" t="s">
        <v>375</v>
      </c>
      <c r="L136" t="s">
        <v>28</v>
      </c>
      <c r="M136" t="s">
        <v>392</v>
      </c>
      <c r="N136">
        <v>64</v>
      </c>
      <c r="O136" s="65">
        <v>321382</v>
      </c>
      <c r="P136" s="65">
        <v>225522</v>
      </c>
      <c r="Q136" s="65">
        <v>11664</v>
      </c>
      <c r="R136" s="65">
        <v>13508</v>
      </c>
      <c r="S136" s="65">
        <f t="shared" si="3"/>
        <v>-1844</v>
      </c>
      <c r="T136" s="3">
        <f t="shared" si="4"/>
        <v>-5.1720009577779551E-2</v>
      </c>
      <c r="U136" s="3">
        <f t="shared" si="5"/>
        <v>5.9896595454102038E-2</v>
      </c>
    </row>
    <row r="137" spans="1:21" hidden="1" x14ac:dyDescent="0.2">
      <c r="A137" t="s">
        <v>657</v>
      </c>
      <c r="B137" t="s">
        <v>408</v>
      </c>
      <c r="C137" t="s">
        <v>374</v>
      </c>
      <c r="D137">
        <v>0.01</v>
      </c>
      <c r="E137" t="s">
        <v>271</v>
      </c>
      <c r="F137" t="s">
        <v>401</v>
      </c>
      <c r="G137">
        <v>20</v>
      </c>
      <c r="H137">
        <v>11036</v>
      </c>
      <c r="I137" t="s">
        <v>909</v>
      </c>
      <c r="J137">
        <v>200</v>
      </c>
      <c r="K137" t="s">
        <v>375</v>
      </c>
      <c r="L137" t="s">
        <v>28</v>
      </c>
      <c r="M137" t="s">
        <v>483</v>
      </c>
      <c r="N137">
        <v>25</v>
      </c>
      <c r="O137" s="65">
        <v>34628</v>
      </c>
      <c r="P137" s="65">
        <v>13502</v>
      </c>
      <c r="Q137" s="65">
        <v>2112</v>
      </c>
      <c r="R137" s="65">
        <v>1098</v>
      </c>
      <c r="S137" s="65">
        <f t="shared" si="3"/>
        <v>1014</v>
      </c>
      <c r="T137" s="3">
        <f t="shared" si="4"/>
        <v>-0.15642127092282626</v>
      </c>
      <c r="U137" s="3">
        <f t="shared" si="5"/>
        <v>8.13212857354466E-2</v>
      </c>
    </row>
    <row r="138" spans="1:21" hidden="1" x14ac:dyDescent="0.2">
      <c r="A138" t="s">
        <v>658</v>
      </c>
      <c r="B138" t="s">
        <v>373</v>
      </c>
      <c r="C138" t="s">
        <v>374</v>
      </c>
      <c r="D138">
        <v>0.05</v>
      </c>
      <c r="E138" t="s">
        <v>271</v>
      </c>
      <c r="F138" t="s">
        <v>368</v>
      </c>
      <c r="G138">
        <v>0</v>
      </c>
      <c r="H138">
        <v>20477</v>
      </c>
      <c r="I138" t="s">
        <v>369</v>
      </c>
      <c r="J138">
        <v>80</v>
      </c>
      <c r="K138" t="s">
        <v>375</v>
      </c>
      <c r="L138" t="s">
        <v>28</v>
      </c>
      <c r="M138" t="s">
        <v>392</v>
      </c>
      <c r="N138">
        <v>64</v>
      </c>
      <c r="O138" s="65">
        <v>253162</v>
      </c>
      <c r="P138" s="65">
        <v>199622</v>
      </c>
      <c r="Q138" s="65">
        <v>18008</v>
      </c>
      <c r="R138" s="65">
        <v>11958</v>
      </c>
      <c r="S138" s="65">
        <f t="shared" si="3"/>
        <v>6050</v>
      </c>
      <c r="T138" s="3">
        <f t="shared" si="4"/>
        <v>-9.0210497840919335E-2</v>
      </c>
      <c r="U138" s="3">
        <f t="shared" si="5"/>
        <v>5.9903217080281734E-2</v>
      </c>
    </row>
    <row r="139" spans="1:21" hidden="1" x14ac:dyDescent="0.2">
      <c r="A139" t="s">
        <v>658</v>
      </c>
      <c r="B139" t="s">
        <v>408</v>
      </c>
      <c r="C139" t="s">
        <v>374</v>
      </c>
      <c r="D139">
        <v>0.01</v>
      </c>
      <c r="E139" t="s">
        <v>271</v>
      </c>
      <c r="F139" t="s">
        <v>401</v>
      </c>
      <c r="G139">
        <v>20</v>
      </c>
      <c r="H139">
        <v>10523</v>
      </c>
      <c r="I139" t="s">
        <v>909</v>
      </c>
      <c r="J139">
        <v>200</v>
      </c>
      <c r="K139" t="s">
        <v>372</v>
      </c>
      <c r="L139" t="s">
        <v>28</v>
      </c>
      <c r="M139" t="s">
        <v>463</v>
      </c>
      <c r="N139">
        <v>25</v>
      </c>
      <c r="O139" s="65">
        <v>48864</v>
      </c>
      <c r="P139" s="65">
        <v>39570</v>
      </c>
      <c r="Q139" s="65">
        <v>3596</v>
      </c>
      <c r="R139" s="65">
        <v>3960</v>
      </c>
      <c r="S139" s="65">
        <f t="shared" ref="S139:S202" si="6">Q139-R139</f>
        <v>-364</v>
      </c>
      <c r="T139" s="3">
        <f t="shared" ref="T139:T202" si="7">-Q139/P139</f>
        <v>-9.0876926964872373E-2</v>
      </c>
      <c r="U139" s="3">
        <f t="shared" ref="U139:U202" si="8">R139/P139</f>
        <v>0.10007581501137225</v>
      </c>
    </row>
    <row r="140" spans="1:21" hidden="1" x14ac:dyDescent="0.2">
      <c r="A140" t="s">
        <v>659</v>
      </c>
      <c r="B140" t="s">
        <v>373</v>
      </c>
      <c r="C140" t="s">
        <v>374</v>
      </c>
      <c r="D140">
        <v>0.05</v>
      </c>
      <c r="E140" t="s">
        <v>271</v>
      </c>
      <c r="F140" t="s">
        <v>368</v>
      </c>
      <c r="G140">
        <v>0</v>
      </c>
      <c r="H140">
        <v>20478</v>
      </c>
      <c r="I140" t="s">
        <v>369</v>
      </c>
      <c r="J140">
        <v>80</v>
      </c>
      <c r="K140" t="s">
        <v>375</v>
      </c>
      <c r="L140" t="s">
        <v>28</v>
      </c>
      <c r="M140" t="s">
        <v>392</v>
      </c>
      <c r="N140">
        <v>64</v>
      </c>
      <c r="O140" s="65">
        <v>284744</v>
      </c>
      <c r="P140" s="65">
        <v>187314</v>
      </c>
      <c r="Q140" s="65">
        <v>8948</v>
      </c>
      <c r="R140" s="65">
        <v>11220</v>
      </c>
      <c r="S140" s="65">
        <f t="shared" si="6"/>
        <v>-2272</v>
      </c>
      <c r="T140" s="3">
        <f t="shared" si="7"/>
        <v>-4.7770054560790969E-2</v>
      </c>
      <c r="U140" s="3">
        <f t="shared" si="8"/>
        <v>5.9899420224863067E-2</v>
      </c>
    </row>
    <row r="141" spans="1:21" hidden="1" x14ac:dyDescent="0.2">
      <c r="A141" t="s">
        <v>659</v>
      </c>
      <c r="B141" t="s">
        <v>408</v>
      </c>
      <c r="C141" t="s">
        <v>374</v>
      </c>
      <c r="D141">
        <v>0.01</v>
      </c>
      <c r="E141" t="s">
        <v>271</v>
      </c>
      <c r="F141" t="s">
        <v>401</v>
      </c>
      <c r="G141">
        <v>20</v>
      </c>
      <c r="H141">
        <v>10519</v>
      </c>
      <c r="I141" t="s">
        <v>909</v>
      </c>
      <c r="J141">
        <v>200</v>
      </c>
      <c r="K141" t="s">
        <v>372</v>
      </c>
      <c r="L141" t="s">
        <v>28</v>
      </c>
      <c r="M141" t="s">
        <v>479</v>
      </c>
      <c r="N141">
        <v>25</v>
      </c>
      <c r="O141" s="65">
        <v>37966</v>
      </c>
      <c r="P141" s="65">
        <v>39866</v>
      </c>
      <c r="Q141" s="65">
        <v>1934</v>
      </c>
      <c r="R141" s="65">
        <v>3946</v>
      </c>
      <c r="S141" s="65">
        <f t="shared" si="6"/>
        <v>-2012</v>
      </c>
      <c r="T141" s="3">
        <f t="shared" si="7"/>
        <v>-4.8512516931721268E-2</v>
      </c>
      <c r="U141" s="3">
        <f t="shared" si="8"/>
        <v>9.8981588320874933E-2</v>
      </c>
    </row>
    <row r="142" spans="1:21" hidden="1" x14ac:dyDescent="0.2">
      <c r="A142" t="s">
        <v>660</v>
      </c>
      <c r="B142" t="s">
        <v>373</v>
      </c>
      <c r="C142" t="s">
        <v>374</v>
      </c>
      <c r="D142">
        <v>0.05</v>
      </c>
      <c r="E142" t="s">
        <v>271</v>
      </c>
      <c r="F142" t="s">
        <v>368</v>
      </c>
      <c r="G142">
        <v>0</v>
      </c>
      <c r="H142">
        <v>20398</v>
      </c>
      <c r="I142" t="s">
        <v>369</v>
      </c>
      <c r="J142">
        <v>80</v>
      </c>
      <c r="K142" t="s">
        <v>375</v>
      </c>
      <c r="L142" t="s">
        <v>28</v>
      </c>
      <c r="M142" t="s">
        <v>392</v>
      </c>
      <c r="N142">
        <v>64</v>
      </c>
      <c r="O142" s="65">
        <v>244926</v>
      </c>
      <c r="P142" s="65">
        <v>180828</v>
      </c>
      <c r="Q142" s="65">
        <v>7898</v>
      </c>
      <c r="R142" s="65">
        <v>10832</v>
      </c>
      <c r="S142" s="65">
        <f t="shared" si="6"/>
        <v>-2934</v>
      </c>
      <c r="T142" s="3">
        <f t="shared" si="7"/>
        <v>-4.3676864202446521E-2</v>
      </c>
      <c r="U142" s="3">
        <f t="shared" si="8"/>
        <v>5.9902227531134555E-2</v>
      </c>
    </row>
    <row r="143" spans="1:21" hidden="1" x14ac:dyDescent="0.2">
      <c r="A143" t="s">
        <v>660</v>
      </c>
      <c r="B143" t="s">
        <v>408</v>
      </c>
      <c r="C143" t="s">
        <v>374</v>
      </c>
      <c r="D143">
        <v>0.01</v>
      </c>
      <c r="E143" t="s">
        <v>271</v>
      </c>
      <c r="F143" t="s">
        <v>401</v>
      </c>
      <c r="G143">
        <v>20</v>
      </c>
      <c r="H143">
        <v>10643</v>
      </c>
      <c r="I143" t="s">
        <v>909</v>
      </c>
      <c r="J143">
        <v>100</v>
      </c>
      <c r="K143" t="s">
        <v>372</v>
      </c>
      <c r="L143" t="s">
        <v>28</v>
      </c>
      <c r="M143" t="s">
        <v>475</v>
      </c>
      <c r="N143">
        <v>25</v>
      </c>
      <c r="O143" s="65">
        <v>32810</v>
      </c>
      <c r="P143" s="65">
        <v>15720</v>
      </c>
      <c r="Q143" s="65">
        <v>350</v>
      </c>
      <c r="R143" s="65">
        <v>1420</v>
      </c>
      <c r="S143" s="65">
        <f t="shared" si="6"/>
        <v>-1070</v>
      </c>
      <c r="T143" s="3">
        <f t="shared" si="7"/>
        <v>-2.2264631043256999E-2</v>
      </c>
      <c r="U143" s="3">
        <f t="shared" si="8"/>
        <v>9.0330788804071249E-2</v>
      </c>
    </row>
    <row r="144" spans="1:21" hidden="1" x14ac:dyDescent="0.2">
      <c r="A144" t="s">
        <v>661</v>
      </c>
      <c r="B144" t="s">
        <v>373</v>
      </c>
      <c r="C144" t="s">
        <v>374</v>
      </c>
      <c r="D144">
        <v>0.05</v>
      </c>
      <c r="E144" t="s">
        <v>271</v>
      </c>
      <c r="F144" t="s">
        <v>368</v>
      </c>
      <c r="G144">
        <v>0</v>
      </c>
      <c r="H144">
        <v>20399</v>
      </c>
      <c r="I144" t="s">
        <v>369</v>
      </c>
      <c r="J144">
        <v>80</v>
      </c>
      <c r="K144" t="s">
        <v>375</v>
      </c>
      <c r="L144" t="s">
        <v>28</v>
      </c>
      <c r="M144" t="s">
        <v>392</v>
      </c>
      <c r="N144">
        <v>64</v>
      </c>
      <c r="O144" s="65">
        <v>245364</v>
      </c>
      <c r="P144" s="65">
        <v>179198</v>
      </c>
      <c r="Q144" s="65">
        <v>-5512</v>
      </c>
      <c r="R144" s="65">
        <v>10734</v>
      </c>
      <c r="S144" s="65">
        <f t="shared" si="6"/>
        <v>-16246</v>
      </c>
      <c r="T144" s="3">
        <f t="shared" si="7"/>
        <v>3.0759271866873515E-2</v>
      </c>
      <c r="U144" s="3">
        <f t="shared" si="8"/>
        <v>5.9900222100693089E-2</v>
      </c>
    </row>
    <row r="145" spans="1:21" hidden="1" x14ac:dyDescent="0.2">
      <c r="A145" t="s">
        <v>661</v>
      </c>
      <c r="B145" t="s">
        <v>408</v>
      </c>
      <c r="C145" t="s">
        <v>374</v>
      </c>
      <c r="D145">
        <v>0.01</v>
      </c>
      <c r="E145" t="s">
        <v>271</v>
      </c>
      <c r="F145" t="s">
        <v>401</v>
      </c>
      <c r="G145">
        <v>20</v>
      </c>
      <c r="H145">
        <v>10487</v>
      </c>
      <c r="I145" t="s">
        <v>909</v>
      </c>
      <c r="J145">
        <v>200</v>
      </c>
      <c r="K145" t="s">
        <v>372</v>
      </c>
      <c r="L145" t="s">
        <v>28</v>
      </c>
      <c r="M145" t="s">
        <v>477</v>
      </c>
      <c r="N145">
        <v>25</v>
      </c>
      <c r="O145" s="65">
        <v>35360</v>
      </c>
      <c r="P145" s="65">
        <v>26098</v>
      </c>
      <c r="Q145" s="65">
        <v>1324</v>
      </c>
      <c r="R145" s="65">
        <v>2064</v>
      </c>
      <c r="S145" s="65">
        <f t="shared" si="6"/>
        <v>-740</v>
      </c>
      <c r="T145" s="3">
        <f t="shared" si="7"/>
        <v>-5.0731856847267991E-2</v>
      </c>
      <c r="U145" s="3">
        <f t="shared" si="8"/>
        <v>7.9086520039849798E-2</v>
      </c>
    </row>
    <row r="146" spans="1:21" hidden="1" x14ac:dyDescent="0.2">
      <c r="A146" t="s">
        <v>662</v>
      </c>
      <c r="B146" t="s">
        <v>373</v>
      </c>
      <c r="C146" t="s">
        <v>374</v>
      </c>
      <c r="D146">
        <v>0.05</v>
      </c>
      <c r="E146" t="s">
        <v>271</v>
      </c>
      <c r="F146" t="s">
        <v>368</v>
      </c>
      <c r="G146">
        <v>0</v>
      </c>
      <c r="H146">
        <v>20400</v>
      </c>
      <c r="I146" t="s">
        <v>369</v>
      </c>
      <c r="J146">
        <v>80</v>
      </c>
      <c r="K146" t="s">
        <v>375</v>
      </c>
      <c r="L146" t="s">
        <v>28</v>
      </c>
      <c r="M146" t="s">
        <v>392</v>
      </c>
      <c r="N146">
        <v>64</v>
      </c>
      <c r="O146" s="65">
        <v>184512</v>
      </c>
      <c r="P146" s="65">
        <v>118560</v>
      </c>
      <c r="Q146" s="65">
        <v>11090</v>
      </c>
      <c r="R146" s="65">
        <v>7102</v>
      </c>
      <c r="S146" s="65">
        <f t="shared" si="6"/>
        <v>3988</v>
      </c>
      <c r="T146" s="3">
        <f t="shared" si="7"/>
        <v>-9.3539136302294199E-2</v>
      </c>
      <c r="U146" s="3">
        <f t="shared" si="8"/>
        <v>5.9902159244264508E-2</v>
      </c>
    </row>
    <row r="147" spans="1:21" hidden="1" x14ac:dyDescent="0.2">
      <c r="A147" t="s">
        <v>662</v>
      </c>
      <c r="B147" t="s">
        <v>408</v>
      </c>
      <c r="C147" t="s">
        <v>374</v>
      </c>
      <c r="D147">
        <v>0.01</v>
      </c>
      <c r="E147" t="s">
        <v>271</v>
      </c>
      <c r="F147" t="s">
        <v>401</v>
      </c>
      <c r="G147">
        <v>25</v>
      </c>
      <c r="H147">
        <v>11121</v>
      </c>
      <c r="I147" t="s">
        <v>909</v>
      </c>
      <c r="J147">
        <v>250</v>
      </c>
      <c r="K147" t="s">
        <v>372</v>
      </c>
      <c r="L147" t="s">
        <v>28</v>
      </c>
      <c r="M147" t="s">
        <v>465</v>
      </c>
      <c r="N147">
        <v>25</v>
      </c>
      <c r="O147" s="65">
        <v>69554</v>
      </c>
      <c r="P147" s="65">
        <v>47330</v>
      </c>
      <c r="Q147" s="65">
        <v>4608</v>
      </c>
      <c r="R147" s="65">
        <v>5448</v>
      </c>
      <c r="S147" s="65">
        <f t="shared" si="6"/>
        <v>-840</v>
      </c>
      <c r="T147" s="3">
        <f t="shared" si="7"/>
        <v>-9.7358968941474749E-2</v>
      </c>
      <c r="U147" s="3">
        <f t="shared" si="8"/>
        <v>0.11510669765476442</v>
      </c>
    </row>
    <row r="148" spans="1:21" hidden="1" x14ac:dyDescent="0.2">
      <c r="A148" t="s">
        <v>663</v>
      </c>
      <c r="B148" t="s">
        <v>373</v>
      </c>
      <c r="C148" t="s">
        <v>374</v>
      </c>
      <c r="D148">
        <v>0.05</v>
      </c>
      <c r="E148" t="s">
        <v>271</v>
      </c>
      <c r="F148" t="s">
        <v>368</v>
      </c>
      <c r="G148">
        <v>0</v>
      </c>
      <c r="H148">
        <v>20397</v>
      </c>
      <c r="I148" t="s">
        <v>369</v>
      </c>
      <c r="J148">
        <v>80</v>
      </c>
      <c r="K148" t="s">
        <v>375</v>
      </c>
      <c r="L148" t="s">
        <v>28</v>
      </c>
      <c r="M148" t="s">
        <v>392</v>
      </c>
      <c r="N148">
        <v>64</v>
      </c>
      <c r="O148" s="65">
        <v>199364</v>
      </c>
      <c r="P148" s="65">
        <v>144470</v>
      </c>
      <c r="Q148" s="65">
        <v>3662</v>
      </c>
      <c r="R148" s="65">
        <v>8654</v>
      </c>
      <c r="S148" s="65">
        <f t="shared" si="6"/>
        <v>-4992</v>
      </c>
      <c r="T148" s="3">
        <f t="shared" si="7"/>
        <v>-2.5347823077455527E-2</v>
      </c>
      <c r="U148" s="3">
        <f t="shared" si="8"/>
        <v>5.9901709697515057E-2</v>
      </c>
    </row>
    <row r="149" spans="1:21" hidden="1" x14ac:dyDescent="0.2">
      <c r="A149" t="s">
        <v>663</v>
      </c>
      <c r="B149" t="s">
        <v>408</v>
      </c>
      <c r="C149" t="s">
        <v>374</v>
      </c>
      <c r="D149">
        <v>0.01</v>
      </c>
      <c r="E149" t="s">
        <v>271</v>
      </c>
      <c r="F149" t="s">
        <v>401</v>
      </c>
      <c r="G149">
        <v>20</v>
      </c>
      <c r="H149">
        <v>10451</v>
      </c>
      <c r="I149" t="s">
        <v>909</v>
      </c>
      <c r="J149">
        <v>300</v>
      </c>
      <c r="K149" t="s">
        <v>372</v>
      </c>
      <c r="L149" t="s">
        <v>28</v>
      </c>
      <c r="M149" t="s">
        <v>481</v>
      </c>
      <c r="N149">
        <v>25</v>
      </c>
      <c r="O149" s="65">
        <v>37738</v>
      </c>
      <c r="P149" s="65">
        <v>20714</v>
      </c>
      <c r="Q149" s="65">
        <v>2618</v>
      </c>
      <c r="R149" s="65">
        <v>2072</v>
      </c>
      <c r="S149" s="65">
        <f t="shared" si="6"/>
        <v>546</v>
      </c>
      <c r="T149" s="3">
        <f t="shared" si="7"/>
        <v>-0.12638795017862314</v>
      </c>
      <c r="U149" s="3">
        <f t="shared" si="8"/>
        <v>0.10002896591677127</v>
      </c>
    </row>
    <row r="150" spans="1:21" hidden="1" x14ac:dyDescent="0.2">
      <c r="A150" t="s">
        <v>720</v>
      </c>
      <c r="B150" t="s">
        <v>403</v>
      </c>
      <c r="C150" t="s">
        <v>374</v>
      </c>
      <c r="D150">
        <v>0.01</v>
      </c>
      <c r="E150" t="s">
        <v>271</v>
      </c>
      <c r="F150" t="s">
        <v>401</v>
      </c>
      <c r="G150">
        <v>15</v>
      </c>
      <c r="H150">
        <v>10724</v>
      </c>
      <c r="I150" t="s">
        <v>369</v>
      </c>
      <c r="J150">
        <v>150</v>
      </c>
      <c r="K150" t="s">
        <v>375</v>
      </c>
      <c r="L150" t="s">
        <v>28</v>
      </c>
      <c r="M150" t="s">
        <v>491</v>
      </c>
      <c r="N150">
        <v>89</v>
      </c>
      <c r="O150" s="65">
        <v>67736</v>
      </c>
      <c r="P150" s="65">
        <v>36012</v>
      </c>
      <c r="Q150" s="65">
        <v>6544</v>
      </c>
      <c r="R150" s="65">
        <v>5388</v>
      </c>
      <c r="S150" s="65">
        <f t="shared" si="6"/>
        <v>1156</v>
      </c>
      <c r="T150" s="3">
        <f t="shared" si="7"/>
        <v>-0.18171720537598579</v>
      </c>
      <c r="U150" s="3">
        <f t="shared" si="8"/>
        <v>0.14961679440186604</v>
      </c>
    </row>
    <row r="151" spans="1:21" hidden="1" x14ac:dyDescent="0.2">
      <c r="A151" t="s">
        <v>704</v>
      </c>
      <c r="B151" t="s">
        <v>403</v>
      </c>
      <c r="C151" t="s">
        <v>374</v>
      </c>
      <c r="D151">
        <v>0.01</v>
      </c>
      <c r="E151" t="s">
        <v>271</v>
      </c>
      <c r="F151" t="s">
        <v>401</v>
      </c>
      <c r="G151">
        <v>20</v>
      </c>
      <c r="H151">
        <v>10725</v>
      </c>
      <c r="I151" t="s">
        <v>369</v>
      </c>
      <c r="J151">
        <v>400</v>
      </c>
      <c r="K151" t="s">
        <v>375</v>
      </c>
      <c r="L151" t="s">
        <v>28</v>
      </c>
      <c r="M151" t="s">
        <v>462</v>
      </c>
      <c r="N151">
        <v>89</v>
      </c>
      <c r="O151" s="65">
        <v>76100</v>
      </c>
      <c r="P151" s="65">
        <v>61676</v>
      </c>
      <c r="Q151" s="65">
        <v>6172</v>
      </c>
      <c r="R151" s="65">
        <v>9270</v>
      </c>
      <c r="S151" s="65">
        <f t="shared" si="6"/>
        <v>-3098</v>
      </c>
      <c r="T151" s="3">
        <f t="shared" si="7"/>
        <v>-0.10007134055386212</v>
      </c>
      <c r="U151" s="3">
        <f t="shared" si="8"/>
        <v>0.15030157597768987</v>
      </c>
    </row>
    <row r="152" spans="1:21" hidden="1" x14ac:dyDescent="0.2">
      <c r="A152" t="s">
        <v>709</v>
      </c>
      <c r="B152" t="s">
        <v>373</v>
      </c>
      <c r="C152" t="s">
        <v>374</v>
      </c>
      <c r="D152">
        <v>0.01</v>
      </c>
      <c r="E152" t="s">
        <v>271</v>
      </c>
      <c r="F152" t="s">
        <v>401</v>
      </c>
      <c r="G152">
        <v>20</v>
      </c>
      <c r="H152">
        <v>10726</v>
      </c>
      <c r="I152" t="s">
        <v>369</v>
      </c>
      <c r="J152">
        <v>400</v>
      </c>
      <c r="K152" t="s">
        <v>375</v>
      </c>
      <c r="L152" t="s">
        <v>28</v>
      </c>
      <c r="M152" t="s">
        <v>466</v>
      </c>
      <c r="N152">
        <v>89</v>
      </c>
      <c r="O152" s="65">
        <v>177074</v>
      </c>
      <c r="P152" s="65">
        <v>122622</v>
      </c>
      <c r="Q152" s="65">
        <v>11422</v>
      </c>
      <c r="R152" s="65">
        <v>14838</v>
      </c>
      <c r="S152" s="65">
        <f t="shared" si="6"/>
        <v>-3416</v>
      </c>
      <c r="T152" s="3">
        <f t="shared" si="7"/>
        <v>-9.3148048474172657E-2</v>
      </c>
      <c r="U152" s="3">
        <f t="shared" si="8"/>
        <v>0.12100601849586534</v>
      </c>
    </row>
    <row r="153" spans="1:21" hidden="1" x14ac:dyDescent="0.2">
      <c r="A153" t="s">
        <v>715</v>
      </c>
      <c r="B153" t="s">
        <v>403</v>
      </c>
      <c r="C153" t="s">
        <v>374</v>
      </c>
      <c r="D153">
        <v>0.01</v>
      </c>
      <c r="E153" t="s">
        <v>271</v>
      </c>
      <c r="F153" t="s">
        <v>401</v>
      </c>
      <c r="G153">
        <v>20</v>
      </c>
      <c r="H153">
        <v>10727</v>
      </c>
      <c r="I153" t="s">
        <v>369</v>
      </c>
      <c r="J153">
        <v>200</v>
      </c>
      <c r="K153" t="s">
        <v>375</v>
      </c>
      <c r="L153" t="s">
        <v>28</v>
      </c>
      <c r="M153" t="s">
        <v>478</v>
      </c>
      <c r="N153">
        <v>89</v>
      </c>
      <c r="O153" s="65">
        <v>98680</v>
      </c>
      <c r="P153" s="65">
        <v>62580</v>
      </c>
      <c r="Q153" s="65">
        <v>7034</v>
      </c>
      <c r="R153" s="65">
        <v>9074</v>
      </c>
      <c r="S153" s="65">
        <f t="shared" si="6"/>
        <v>-2040</v>
      </c>
      <c r="T153" s="3">
        <f t="shared" si="7"/>
        <v>-0.11240012783636945</v>
      </c>
      <c r="U153" s="3">
        <f t="shared" si="8"/>
        <v>0.14499840204538192</v>
      </c>
    </row>
    <row r="154" spans="1:21" hidden="1" x14ac:dyDescent="0.2">
      <c r="A154" t="s">
        <v>705</v>
      </c>
      <c r="B154" t="s">
        <v>373</v>
      </c>
      <c r="C154" t="s">
        <v>374</v>
      </c>
      <c r="D154">
        <v>0.01</v>
      </c>
      <c r="E154" t="s">
        <v>271</v>
      </c>
      <c r="F154" t="s">
        <v>401</v>
      </c>
      <c r="G154">
        <v>40</v>
      </c>
      <c r="H154">
        <v>10719</v>
      </c>
      <c r="I154" t="s">
        <v>369</v>
      </c>
      <c r="J154">
        <v>400</v>
      </c>
      <c r="K154" t="s">
        <v>372</v>
      </c>
      <c r="L154" t="s">
        <v>28</v>
      </c>
      <c r="M154" t="s">
        <v>464</v>
      </c>
      <c r="N154">
        <v>89</v>
      </c>
      <c r="O154" s="65">
        <v>170056</v>
      </c>
      <c r="P154" s="65">
        <v>111894</v>
      </c>
      <c r="Q154" s="65">
        <v>11238</v>
      </c>
      <c r="R154" s="65">
        <v>13938</v>
      </c>
      <c r="S154" s="65">
        <f t="shared" si="6"/>
        <v>-2700</v>
      </c>
      <c r="T154" s="3">
        <f t="shared" si="7"/>
        <v>-0.10043433964287629</v>
      </c>
      <c r="U154" s="3">
        <f t="shared" si="8"/>
        <v>0.12456431980267038</v>
      </c>
    </row>
    <row r="155" spans="1:21" hidden="1" x14ac:dyDescent="0.2">
      <c r="A155" t="s">
        <v>714</v>
      </c>
      <c r="B155" t="s">
        <v>403</v>
      </c>
      <c r="C155" t="s">
        <v>374</v>
      </c>
      <c r="D155">
        <v>0.01</v>
      </c>
      <c r="E155" t="s">
        <v>271</v>
      </c>
      <c r="F155" t="s">
        <v>401</v>
      </c>
      <c r="G155">
        <v>15</v>
      </c>
      <c r="H155">
        <v>10723</v>
      </c>
      <c r="I155" t="s">
        <v>369</v>
      </c>
      <c r="J155">
        <v>150</v>
      </c>
      <c r="K155" t="s">
        <v>375</v>
      </c>
      <c r="L155" t="s">
        <v>28</v>
      </c>
      <c r="M155" t="s">
        <v>476</v>
      </c>
      <c r="N155">
        <v>89</v>
      </c>
      <c r="O155" s="65">
        <v>99010</v>
      </c>
      <c r="P155" s="65">
        <v>62266</v>
      </c>
      <c r="Q155" s="65">
        <v>8704</v>
      </c>
      <c r="R155" s="65">
        <v>9334</v>
      </c>
      <c r="S155" s="65">
        <f t="shared" si="6"/>
        <v>-630</v>
      </c>
      <c r="T155" s="3">
        <f t="shared" si="7"/>
        <v>-0.13978736389040569</v>
      </c>
      <c r="U155" s="3">
        <f t="shared" si="8"/>
        <v>0.14990524523817172</v>
      </c>
    </row>
    <row r="156" spans="1:21" hidden="1" x14ac:dyDescent="0.2">
      <c r="A156" t="s">
        <v>710</v>
      </c>
      <c r="B156" t="s">
        <v>373</v>
      </c>
      <c r="C156" t="s">
        <v>374</v>
      </c>
      <c r="D156">
        <v>0.01</v>
      </c>
      <c r="E156" t="s">
        <v>271</v>
      </c>
      <c r="F156" t="s">
        <v>401</v>
      </c>
      <c r="G156">
        <v>20</v>
      </c>
      <c r="H156">
        <v>10721</v>
      </c>
      <c r="I156" t="s">
        <v>369</v>
      </c>
      <c r="J156">
        <v>400</v>
      </c>
      <c r="K156" t="s">
        <v>375</v>
      </c>
      <c r="L156" t="s">
        <v>28</v>
      </c>
      <c r="M156" t="s">
        <v>466</v>
      </c>
      <c r="N156">
        <v>89</v>
      </c>
      <c r="O156" s="65">
        <v>139924</v>
      </c>
      <c r="P156" s="65">
        <v>96658</v>
      </c>
      <c r="Q156" s="65">
        <v>9102</v>
      </c>
      <c r="R156" s="65">
        <v>11696</v>
      </c>
      <c r="S156" s="65">
        <f t="shared" si="6"/>
        <v>-2594</v>
      </c>
      <c r="T156" s="3">
        <f t="shared" si="7"/>
        <v>-9.41670632539469E-2</v>
      </c>
      <c r="U156" s="3">
        <f t="shared" si="8"/>
        <v>0.12100395207846221</v>
      </c>
    </row>
    <row r="157" spans="1:21" hidden="1" x14ac:dyDescent="0.2">
      <c r="A157" t="s">
        <v>721</v>
      </c>
      <c r="B157" t="s">
        <v>373</v>
      </c>
      <c r="C157" t="s">
        <v>374</v>
      </c>
      <c r="D157">
        <v>0.01</v>
      </c>
      <c r="E157" t="s">
        <v>271</v>
      </c>
      <c r="F157" t="s">
        <v>401</v>
      </c>
      <c r="G157">
        <v>40</v>
      </c>
      <c r="H157">
        <v>10722</v>
      </c>
      <c r="I157" t="s">
        <v>369</v>
      </c>
      <c r="J157">
        <v>200</v>
      </c>
      <c r="K157" t="s">
        <v>372</v>
      </c>
      <c r="L157" t="s">
        <v>28</v>
      </c>
      <c r="M157" t="s">
        <v>494</v>
      </c>
      <c r="N157">
        <v>89</v>
      </c>
      <c r="O157" s="65">
        <v>105346</v>
      </c>
      <c r="P157" s="65">
        <v>82032</v>
      </c>
      <c r="Q157" s="65">
        <v>9132</v>
      </c>
      <c r="R157" s="65">
        <v>10222</v>
      </c>
      <c r="S157" s="65">
        <f t="shared" si="6"/>
        <v>-1090</v>
      </c>
      <c r="T157" s="3">
        <f t="shared" si="7"/>
        <v>-0.11132241076653013</v>
      </c>
      <c r="U157" s="3">
        <f t="shared" si="8"/>
        <v>0.12460990832845718</v>
      </c>
    </row>
    <row r="158" spans="1:21" hidden="1" x14ac:dyDescent="0.2">
      <c r="A158" t="s">
        <v>693</v>
      </c>
      <c r="B158" t="s">
        <v>407</v>
      </c>
      <c r="C158" t="s">
        <v>374</v>
      </c>
      <c r="D158">
        <v>0.25</v>
      </c>
      <c r="E158" t="s">
        <v>271</v>
      </c>
      <c r="F158" t="s">
        <v>406</v>
      </c>
      <c r="G158">
        <v>1</v>
      </c>
      <c r="H158">
        <v>40237</v>
      </c>
      <c r="I158" t="s">
        <v>369</v>
      </c>
      <c r="J158">
        <v>3</v>
      </c>
      <c r="K158" t="s">
        <v>375</v>
      </c>
      <c r="L158" t="s">
        <v>28</v>
      </c>
      <c r="M158" t="s">
        <v>456</v>
      </c>
      <c r="N158">
        <v>64</v>
      </c>
      <c r="O158" s="65">
        <v>74678</v>
      </c>
      <c r="P158" s="65">
        <v>47396</v>
      </c>
      <c r="Q158" s="65">
        <v>3344</v>
      </c>
      <c r="R158" s="65">
        <v>4260</v>
      </c>
      <c r="S158" s="65">
        <f t="shared" si="6"/>
        <v>-916</v>
      </c>
      <c r="T158" s="3">
        <f t="shared" si="7"/>
        <v>-7.0554477171069288E-2</v>
      </c>
      <c r="U158" s="3">
        <f t="shared" si="8"/>
        <v>8.9881002616254535E-2</v>
      </c>
    </row>
    <row r="159" spans="1:21" hidden="1" x14ac:dyDescent="0.2">
      <c r="A159" t="s">
        <v>697</v>
      </c>
      <c r="B159" t="s">
        <v>407</v>
      </c>
      <c r="C159" t="s">
        <v>374</v>
      </c>
      <c r="D159">
        <v>0.25</v>
      </c>
      <c r="E159" t="s">
        <v>271</v>
      </c>
      <c r="F159" t="s">
        <v>406</v>
      </c>
      <c r="G159">
        <v>1</v>
      </c>
      <c r="H159">
        <v>40213</v>
      </c>
      <c r="I159" t="s">
        <v>369</v>
      </c>
      <c r="J159">
        <v>2</v>
      </c>
      <c r="K159" t="s">
        <v>375</v>
      </c>
      <c r="L159" t="s">
        <v>28</v>
      </c>
      <c r="M159" t="s">
        <v>490</v>
      </c>
      <c r="N159">
        <v>64</v>
      </c>
      <c r="O159" s="65">
        <v>81188</v>
      </c>
      <c r="P159" s="65">
        <v>38296</v>
      </c>
      <c r="Q159" s="65">
        <v>178</v>
      </c>
      <c r="R159" s="65">
        <v>3822</v>
      </c>
      <c r="S159" s="65">
        <f t="shared" si="6"/>
        <v>-3644</v>
      </c>
      <c r="T159" s="3">
        <f t="shared" si="7"/>
        <v>-4.6480050135784415E-3</v>
      </c>
      <c r="U159" s="3">
        <f t="shared" si="8"/>
        <v>9.9801545853352824E-2</v>
      </c>
    </row>
    <row r="160" spans="1:21" hidden="1" x14ac:dyDescent="0.2">
      <c r="A160" t="s">
        <v>745</v>
      </c>
      <c r="B160" t="s">
        <v>449</v>
      </c>
      <c r="C160" t="s">
        <v>374</v>
      </c>
      <c r="D160">
        <v>0.01</v>
      </c>
      <c r="E160" t="s">
        <v>423</v>
      </c>
      <c r="F160" t="s">
        <v>401</v>
      </c>
      <c r="G160">
        <v>40</v>
      </c>
      <c r="H160">
        <v>11209</v>
      </c>
      <c r="I160" t="s">
        <v>369</v>
      </c>
      <c r="J160">
        <v>375</v>
      </c>
      <c r="K160" t="s">
        <v>375</v>
      </c>
      <c r="L160" t="s">
        <v>424</v>
      </c>
      <c r="M160" t="s">
        <v>563</v>
      </c>
      <c r="N160">
        <v>41</v>
      </c>
      <c r="O160" s="65">
        <v>34388</v>
      </c>
      <c r="P160" s="65">
        <v>59290</v>
      </c>
      <c r="Q160" s="65">
        <v>8640</v>
      </c>
      <c r="R160" s="65">
        <v>7120</v>
      </c>
      <c r="S160" s="65">
        <f t="shared" si="6"/>
        <v>1520</v>
      </c>
      <c r="T160" s="3">
        <f t="shared" si="7"/>
        <v>-0.1457244054646652</v>
      </c>
      <c r="U160" s="3">
        <f t="shared" si="8"/>
        <v>0.12008770450328891</v>
      </c>
    </row>
    <row r="161" spans="1:21" hidden="1" x14ac:dyDescent="0.2">
      <c r="A161" t="s">
        <v>745</v>
      </c>
      <c r="B161" t="s">
        <v>449</v>
      </c>
      <c r="C161" t="s">
        <v>374</v>
      </c>
      <c r="D161">
        <v>0.01</v>
      </c>
      <c r="E161" t="s">
        <v>423</v>
      </c>
      <c r="F161" t="s">
        <v>401</v>
      </c>
      <c r="G161">
        <v>30</v>
      </c>
      <c r="H161">
        <v>11176</v>
      </c>
      <c r="I161" t="s">
        <v>369</v>
      </c>
      <c r="J161">
        <v>375</v>
      </c>
      <c r="K161" t="s">
        <v>375</v>
      </c>
      <c r="L161" t="s">
        <v>424</v>
      </c>
      <c r="M161" t="s">
        <v>565</v>
      </c>
      <c r="N161">
        <v>48</v>
      </c>
      <c r="O161" s="65">
        <v>37442</v>
      </c>
      <c r="P161" s="65">
        <v>64516</v>
      </c>
      <c r="Q161" s="65">
        <v>6918</v>
      </c>
      <c r="R161" s="65">
        <v>8400</v>
      </c>
      <c r="S161" s="65">
        <f t="shared" si="6"/>
        <v>-1482</v>
      </c>
      <c r="T161" s="3">
        <f t="shared" si="7"/>
        <v>-0.10722921445842892</v>
      </c>
      <c r="U161" s="3">
        <f t="shared" si="8"/>
        <v>0.1302002604005208</v>
      </c>
    </row>
    <row r="162" spans="1:21" hidden="1" x14ac:dyDescent="0.2">
      <c r="A162" t="s">
        <v>746</v>
      </c>
      <c r="B162" t="s">
        <v>449</v>
      </c>
      <c r="C162" t="s">
        <v>374</v>
      </c>
      <c r="D162">
        <v>0.01</v>
      </c>
      <c r="E162" t="s">
        <v>423</v>
      </c>
      <c r="F162" t="s">
        <v>401</v>
      </c>
      <c r="G162">
        <v>40</v>
      </c>
      <c r="H162">
        <v>11210</v>
      </c>
      <c r="I162" t="s">
        <v>369</v>
      </c>
      <c r="J162">
        <v>375</v>
      </c>
      <c r="K162" t="s">
        <v>375</v>
      </c>
      <c r="L162" t="s">
        <v>424</v>
      </c>
      <c r="M162" t="s">
        <v>563</v>
      </c>
      <c r="N162">
        <v>41</v>
      </c>
      <c r="O162" s="65">
        <v>35532</v>
      </c>
      <c r="P162" s="65">
        <v>66012</v>
      </c>
      <c r="Q162" s="65">
        <v>5792</v>
      </c>
      <c r="R162" s="65">
        <v>7928</v>
      </c>
      <c r="S162" s="65">
        <f t="shared" si="6"/>
        <v>-2136</v>
      </c>
      <c r="T162" s="3">
        <f t="shared" si="7"/>
        <v>-8.7741622735260261E-2</v>
      </c>
      <c r="U162" s="3">
        <f t="shared" si="8"/>
        <v>0.12009937587105375</v>
      </c>
    </row>
    <row r="163" spans="1:21" hidden="1" x14ac:dyDescent="0.2">
      <c r="A163" t="s">
        <v>746</v>
      </c>
      <c r="B163" t="s">
        <v>449</v>
      </c>
      <c r="C163" t="s">
        <v>374</v>
      </c>
      <c r="D163">
        <v>0.01</v>
      </c>
      <c r="E163" t="s">
        <v>423</v>
      </c>
      <c r="F163" t="s">
        <v>401</v>
      </c>
      <c r="G163">
        <v>30</v>
      </c>
      <c r="H163">
        <v>11177</v>
      </c>
      <c r="I163" t="s">
        <v>369</v>
      </c>
      <c r="J163">
        <v>375</v>
      </c>
      <c r="K163" t="s">
        <v>375</v>
      </c>
      <c r="L163" t="s">
        <v>424</v>
      </c>
      <c r="M163" t="s">
        <v>565</v>
      </c>
      <c r="N163">
        <v>48</v>
      </c>
      <c r="O163" s="65">
        <v>32598</v>
      </c>
      <c r="P163" s="65">
        <v>61362</v>
      </c>
      <c r="Q163" s="65">
        <v>9334</v>
      </c>
      <c r="R163" s="65">
        <v>7990</v>
      </c>
      <c r="S163" s="65">
        <f t="shared" si="6"/>
        <v>1344</v>
      </c>
      <c r="T163" s="3">
        <f t="shared" si="7"/>
        <v>-0.15211368599458949</v>
      </c>
      <c r="U163" s="3">
        <f t="shared" si="8"/>
        <v>0.13021087969753267</v>
      </c>
    </row>
    <row r="164" spans="1:21" hidden="1" x14ac:dyDescent="0.2">
      <c r="A164" t="s">
        <v>735</v>
      </c>
      <c r="B164" t="s">
        <v>444</v>
      </c>
      <c r="C164" t="s">
        <v>413</v>
      </c>
      <c r="D164">
        <v>0.01</v>
      </c>
      <c r="E164" t="s">
        <v>423</v>
      </c>
      <c r="F164" t="s">
        <v>401</v>
      </c>
      <c r="G164">
        <v>720</v>
      </c>
      <c r="H164">
        <v>10836</v>
      </c>
      <c r="I164" t="s">
        <v>369</v>
      </c>
      <c r="J164">
        <v>300</v>
      </c>
      <c r="K164" t="s">
        <v>375</v>
      </c>
      <c r="L164" t="s">
        <v>424</v>
      </c>
      <c r="M164" t="s">
        <v>550</v>
      </c>
      <c r="N164">
        <v>89</v>
      </c>
      <c r="O164" s="65">
        <v>193980</v>
      </c>
      <c r="P164" s="65">
        <v>262696</v>
      </c>
      <c r="Q164" s="65">
        <v>20514</v>
      </c>
      <c r="R164" s="65">
        <v>28766</v>
      </c>
      <c r="S164" s="65">
        <f t="shared" si="6"/>
        <v>-8252</v>
      </c>
      <c r="T164" s="3">
        <f t="shared" si="7"/>
        <v>-7.8090264031427964E-2</v>
      </c>
      <c r="U164" s="3">
        <f t="shared" si="8"/>
        <v>0.10950299966501204</v>
      </c>
    </row>
    <row r="165" spans="1:21" hidden="1" x14ac:dyDescent="0.2">
      <c r="A165" t="s">
        <v>736</v>
      </c>
      <c r="B165" t="s">
        <v>444</v>
      </c>
      <c r="C165" t="s">
        <v>413</v>
      </c>
      <c r="D165">
        <v>0.01</v>
      </c>
      <c r="E165" t="s">
        <v>423</v>
      </c>
      <c r="F165" t="s">
        <v>401</v>
      </c>
      <c r="G165">
        <v>720</v>
      </c>
      <c r="H165">
        <v>10837</v>
      </c>
      <c r="I165" t="s">
        <v>369</v>
      </c>
      <c r="J165">
        <v>300</v>
      </c>
      <c r="K165" t="s">
        <v>375</v>
      </c>
      <c r="L165" t="s">
        <v>424</v>
      </c>
      <c r="M165" t="s">
        <v>550</v>
      </c>
      <c r="N165">
        <v>89</v>
      </c>
      <c r="O165" s="65">
        <v>229180</v>
      </c>
      <c r="P165" s="65">
        <v>378530</v>
      </c>
      <c r="Q165" s="65">
        <v>40972</v>
      </c>
      <c r="R165" s="65">
        <v>41448</v>
      </c>
      <c r="S165" s="65">
        <f t="shared" si="6"/>
        <v>-476</v>
      </c>
      <c r="T165" s="3">
        <f t="shared" si="7"/>
        <v>-0.10823976963516763</v>
      </c>
      <c r="U165" s="3">
        <f t="shared" si="8"/>
        <v>0.10949726573851479</v>
      </c>
    </row>
    <row r="166" spans="1:21" hidden="1" x14ac:dyDescent="0.2">
      <c r="A166" t="s">
        <v>692</v>
      </c>
      <c r="B166" t="s">
        <v>407</v>
      </c>
      <c r="C166" t="s">
        <v>374</v>
      </c>
      <c r="D166">
        <v>1</v>
      </c>
      <c r="E166" t="s">
        <v>271</v>
      </c>
      <c r="F166" t="s">
        <v>406</v>
      </c>
      <c r="G166">
        <v>1</v>
      </c>
      <c r="H166">
        <v>60075</v>
      </c>
      <c r="I166" t="s">
        <v>369</v>
      </c>
      <c r="J166">
        <v>2</v>
      </c>
      <c r="K166" t="s">
        <v>375</v>
      </c>
      <c r="L166" t="s">
        <v>28</v>
      </c>
      <c r="M166" t="s">
        <v>455</v>
      </c>
      <c r="N166">
        <v>89</v>
      </c>
      <c r="O166" s="65">
        <v>35754</v>
      </c>
      <c r="P166" s="65">
        <v>60528</v>
      </c>
      <c r="Q166" s="65">
        <v>5292</v>
      </c>
      <c r="R166" s="65">
        <v>3026</v>
      </c>
      <c r="S166" s="65">
        <f t="shared" si="6"/>
        <v>2266</v>
      </c>
      <c r="T166" s="3">
        <f t="shared" si="7"/>
        <v>-8.743061062648691E-2</v>
      </c>
      <c r="U166" s="3">
        <f t="shared" si="8"/>
        <v>4.9993391488236852E-2</v>
      </c>
    </row>
    <row r="167" spans="1:21" hidden="1" x14ac:dyDescent="0.2">
      <c r="A167" t="s">
        <v>696</v>
      </c>
      <c r="B167" t="s">
        <v>407</v>
      </c>
      <c r="C167" t="s">
        <v>374</v>
      </c>
      <c r="D167">
        <v>1</v>
      </c>
      <c r="E167" t="s">
        <v>271</v>
      </c>
      <c r="F167" t="s">
        <v>406</v>
      </c>
      <c r="G167">
        <v>1</v>
      </c>
      <c r="H167">
        <v>60074</v>
      </c>
      <c r="I167" t="s">
        <v>369</v>
      </c>
      <c r="J167">
        <v>2</v>
      </c>
      <c r="K167" t="s">
        <v>375</v>
      </c>
      <c r="L167" t="s">
        <v>28</v>
      </c>
      <c r="M167" t="s">
        <v>488</v>
      </c>
      <c r="N167">
        <v>89</v>
      </c>
      <c r="O167" s="65">
        <v>45880</v>
      </c>
      <c r="P167" s="65">
        <v>62062</v>
      </c>
      <c r="Q167" s="65">
        <v>-2240</v>
      </c>
      <c r="R167" s="65">
        <v>3122</v>
      </c>
      <c r="S167" s="65">
        <f t="shared" si="6"/>
        <v>-5362</v>
      </c>
      <c r="T167" s="3">
        <f t="shared" si="7"/>
        <v>3.609293931874577E-2</v>
      </c>
      <c r="U167" s="3">
        <f t="shared" si="8"/>
        <v>5.0304534175501917E-2</v>
      </c>
    </row>
    <row r="168" spans="1:21" hidden="1" x14ac:dyDescent="0.2">
      <c r="A168" t="s">
        <v>725</v>
      </c>
      <c r="B168" t="s">
        <v>407</v>
      </c>
      <c r="C168" t="s">
        <v>374</v>
      </c>
      <c r="D168">
        <v>1</v>
      </c>
      <c r="E168" t="s">
        <v>271</v>
      </c>
      <c r="F168" t="s">
        <v>401</v>
      </c>
      <c r="G168">
        <v>1</v>
      </c>
      <c r="H168">
        <v>60108</v>
      </c>
      <c r="I168" t="s">
        <v>369</v>
      </c>
      <c r="J168">
        <v>2</v>
      </c>
      <c r="K168" t="s">
        <v>375</v>
      </c>
      <c r="L168" t="s">
        <v>28</v>
      </c>
      <c r="M168" t="s">
        <v>497</v>
      </c>
      <c r="N168">
        <v>89</v>
      </c>
      <c r="O168" s="65">
        <v>45596</v>
      </c>
      <c r="P168" s="65">
        <v>67684</v>
      </c>
      <c r="Q168" s="65">
        <v>-4162</v>
      </c>
      <c r="R168" s="65">
        <v>3398</v>
      </c>
      <c r="S168" s="65">
        <f t="shared" si="6"/>
        <v>-7560</v>
      </c>
      <c r="T168" s="3">
        <f t="shared" si="7"/>
        <v>6.1491637610070329E-2</v>
      </c>
      <c r="U168" s="3">
        <f t="shared" si="8"/>
        <v>5.0203888659062702E-2</v>
      </c>
    </row>
    <row r="169" spans="1:21" hidden="1" x14ac:dyDescent="0.2">
      <c r="A169" t="s">
        <v>694</v>
      </c>
      <c r="B169" t="s">
        <v>407</v>
      </c>
      <c r="C169" t="s">
        <v>374</v>
      </c>
      <c r="D169">
        <v>1</v>
      </c>
      <c r="E169" t="s">
        <v>271</v>
      </c>
      <c r="F169" t="s">
        <v>406</v>
      </c>
      <c r="G169">
        <v>1</v>
      </c>
      <c r="H169">
        <v>60087</v>
      </c>
      <c r="I169" t="s">
        <v>369</v>
      </c>
      <c r="J169">
        <v>2</v>
      </c>
      <c r="K169" t="s">
        <v>375</v>
      </c>
      <c r="L169" t="s">
        <v>28</v>
      </c>
      <c r="M169" t="s">
        <v>468</v>
      </c>
      <c r="N169">
        <v>89</v>
      </c>
      <c r="O169" s="65">
        <v>47122</v>
      </c>
      <c r="P169" s="65">
        <v>71260</v>
      </c>
      <c r="Q169" s="65">
        <v>-3902</v>
      </c>
      <c r="R169" s="65">
        <v>3564</v>
      </c>
      <c r="S169" s="65">
        <f t="shared" si="6"/>
        <v>-7466</v>
      </c>
      <c r="T169" s="3">
        <f t="shared" si="7"/>
        <v>5.4757227055851808E-2</v>
      </c>
      <c r="U169" s="3">
        <f t="shared" si="8"/>
        <v>5.0014033118158857E-2</v>
      </c>
    </row>
    <row r="170" spans="1:21" hidden="1" x14ac:dyDescent="0.2">
      <c r="A170" t="s">
        <v>695</v>
      </c>
      <c r="B170" t="s">
        <v>407</v>
      </c>
      <c r="C170" t="s">
        <v>374</v>
      </c>
      <c r="D170">
        <v>1</v>
      </c>
      <c r="E170" t="s">
        <v>271</v>
      </c>
      <c r="F170" t="s">
        <v>406</v>
      </c>
      <c r="G170">
        <v>1</v>
      </c>
      <c r="H170">
        <v>60086</v>
      </c>
      <c r="I170" t="s">
        <v>369</v>
      </c>
      <c r="J170">
        <v>2</v>
      </c>
      <c r="K170" t="s">
        <v>375</v>
      </c>
      <c r="L170" t="s">
        <v>28</v>
      </c>
      <c r="M170" t="s">
        <v>487</v>
      </c>
      <c r="N170">
        <v>89</v>
      </c>
      <c r="O170" s="65">
        <v>28946</v>
      </c>
      <c r="P170" s="65">
        <v>50720</v>
      </c>
      <c r="Q170" s="65">
        <v>-718</v>
      </c>
      <c r="R170" s="65">
        <v>2542</v>
      </c>
      <c r="S170" s="65">
        <f t="shared" si="6"/>
        <v>-3260</v>
      </c>
      <c r="T170" s="3">
        <f t="shared" si="7"/>
        <v>1.4156151419558359E-2</v>
      </c>
      <c r="U170" s="3">
        <f t="shared" si="8"/>
        <v>5.0118296529968458E-2</v>
      </c>
    </row>
    <row r="171" spans="1:21" hidden="1" x14ac:dyDescent="0.2">
      <c r="A171" t="s">
        <v>742</v>
      </c>
      <c r="B171" t="s">
        <v>445</v>
      </c>
      <c r="C171" t="s">
        <v>374</v>
      </c>
      <c r="D171">
        <v>0.01</v>
      </c>
      <c r="E171" t="s">
        <v>417</v>
      </c>
      <c r="F171" t="s">
        <v>401</v>
      </c>
      <c r="G171">
        <v>1024</v>
      </c>
      <c r="H171">
        <v>10998</v>
      </c>
      <c r="I171" t="s">
        <v>907</v>
      </c>
      <c r="J171">
        <v>200</v>
      </c>
      <c r="K171" t="s">
        <v>375</v>
      </c>
      <c r="L171" t="s">
        <v>28</v>
      </c>
      <c r="M171" t="s">
        <v>554</v>
      </c>
      <c r="N171">
        <v>89</v>
      </c>
      <c r="O171" s="65">
        <v>282368</v>
      </c>
      <c r="P171" s="65">
        <v>289444</v>
      </c>
      <c r="Q171" s="65">
        <v>32258</v>
      </c>
      <c r="R171" s="65">
        <v>27700</v>
      </c>
      <c r="S171" s="65">
        <f t="shared" si="6"/>
        <v>4558</v>
      </c>
      <c r="T171" s="3">
        <f t="shared" si="7"/>
        <v>-0.11144815577451943</v>
      </c>
      <c r="U171" s="3">
        <f t="shared" si="8"/>
        <v>9.5700722765025364E-2</v>
      </c>
    </row>
    <row r="172" spans="1:21" hidden="1" x14ac:dyDescent="0.2">
      <c r="A172" t="s">
        <v>737</v>
      </c>
      <c r="B172" t="s">
        <v>445</v>
      </c>
      <c r="C172" t="s">
        <v>374</v>
      </c>
      <c r="D172">
        <v>0.01</v>
      </c>
      <c r="E172" t="s">
        <v>417</v>
      </c>
      <c r="F172" t="s">
        <v>401</v>
      </c>
      <c r="G172">
        <v>40</v>
      </c>
      <c r="H172">
        <v>10931</v>
      </c>
      <c r="I172" t="s">
        <v>907</v>
      </c>
      <c r="J172">
        <v>200</v>
      </c>
      <c r="K172" t="s">
        <v>375</v>
      </c>
      <c r="L172" t="s">
        <v>28</v>
      </c>
      <c r="M172" t="s">
        <v>551</v>
      </c>
      <c r="N172">
        <v>89</v>
      </c>
      <c r="O172" s="65">
        <v>652736</v>
      </c>
      <c r="P172" s="65">
        <v>475124</v>
      </c>
      <c r="Q172" s="65">
        <v>20516</v>
      </c>
      <c r="R172" s="65">
        <v>44282</v>
      </c>
      <c r="S172" s="65">
        <f t="shared" si="6"/>
        <v>-23766</v>
      </c>
      <c r="T172" s="3">
        <f t="shared" si="7"/>
        <v>-4.3180306614694269E-2</v>
      </c>
      <c r="U172" s="3">
        <f t="shared" si="8"/>
        <v>9.32009328091193E-2</v>
      </c>
    </row>
    <row r="173" spans="1:21" hidden="1" x14ac:dyDescent="0.2">
      <c r="A173" t="s">
        <v>741</v>
      </c>
      <c r="B173" t="s">
        <v>445</v>
      </c>
      <c r="C173" t="s">
        <v>374</v>
      </c>
      <c r="D173">
        <v>0.01</v>
      </c>
      <c r="E173" t="s">
        <v>417</v>
      </c>
      <c r="F173" t="s">
        <v>401</v>
      </c>
      <c r="G173">
        <v>50</v>
      </c>
      <c r="H173">
        <v>11088</v>
      </c>
      <c r="I173" t="s">
        <v>907</v>
      </c>
      <c r="J173">
        <v>250</v>
      </c>
      <c r="K173" t="s">
        <v>375</v>
      </c>
      <c r="L173" t="s">
        <v>28</v>
      </c>
      <c r="M173" t="s">
        <v>553</v>
      </c>
      <c r="N173">
        <v>89</v>
      </c>
      <c r="O173" s="65">
        <v>261460</v>
      </c>
      <c r="P173" s="65">
        <v>224090</v>
      </c>
      <c r="Q173" s="65">
        <v>16000</v>
      </c>
      <c r="R173" s="65">
        <v>20908</v>
      </c>
      <c r="S173" s="65">
        <f t="shared" si="6"/>
        <v>-4908</v>
      </c>
      <c r="T173" s="3">
        <f t="shared" si="7"/>
        <v>-7.1399883975188538E-2</v>
      </c>
      <c r="U173" s="3">
        <f t="shared" si="8"/>
        <v>9.3301798384577625E-2</v>
      </c>
    </row>
    <row r="174" spans="1:21" hidden="1" x14ac:dyDescent="0.2">
      <c r="A174" t="s">
        <v>740</v>
      </c>
      <c r="B174" t="s">
        <v>445</v>
      </c>
      <c r="C174" t="s">
        <v>374</v>
      </c>
      <c r="D174">
        <v>0.01</v>
      </c>
      <c r="E174" t="s">
        <v>417</v>
      </c>
      <c r="F174" t="s">
        <v>401</v>
      </c>
      <c r="G174">
        <v>40</v>
      </c>
      <c r="H174">
        <v>10932</v>
      </c>
      <c r="I174" t="s">
        <v>907</v>
      </c>
      <c r="J174">
        <v>200</v>
      </c>
      <c r="K174" t="s">
        <v>375</v>
      </c>
      <c r="L174" t="s">
        <v>28</v>
      </c>
      <c r="M174" t="s">
        <v>552</v>
      </c>
      <c r="N174">
        <v>89</v>
      </c>
      <c r="O174" s="65">
        <v>431324</v>
      </c>
      <c r="P174" s="65">
        <v>436816</v>
      </c>
      <c r="Q174" s="65">
        <v>41852</v>
      </c>
      <c r="R174" s="65">
        <v>40754</v>
      </c>
      <c r="S174" s="65">
        <f t="shared" si="6"/>
        <v>1098</v>
      </c>
      <c r="T174" s="3">
        <f t="shared" si="7"/>
        <v>-9.581150873594374E-2</v>
      </c>
      <c r="U174" s="3">
        <f t="shared" si="8"/>
        <v>9.329786454708619E-2</v>
      </c>
    </row>
    <row r="175" spans="1:21" hidden="1" x14ac:dyDescent="0.2">
      <c r="A175" t="s">
        <v>738</v>
      </c>
      <c r="B175" t="s">
        <v>446</v>
      </c>
      <c r="C175" t="s">
        <v>374</v>
      </c>
      <c r="D175">
        <v>0.01</v>
      </c>
      <c r="E175" t="s">
        <v>417</v>
      </c>
      <c r="F175" t="s">
        <v>401</v>
      </c>
      <c r="G175">
        <v>40</v>
      </c>
      <c r="H175">
        <v>10890</v>
      </c>
      <c r="I175" t="s">
        <v>907</v>
      </c>
      <c r="J175">
        <v>200</v>
      </c>
      <c r="K175" t="s">
        <v>375</v>
      </c>
      <c r="L175" t="s">
        <v>28</v>
      </c>
      <c r="M175" t="s">
        <v>551</v>
      </c>
      <c r="N175">
        <v>89</v>
      </c>
      <c r="O175" s="65">
        <v>525614</v>
      </c>
      <c r="P175" s="65">
        <v>348404</v>
      </c>
      <c r="Q175" s="65">
        <v>36428</v>
      </c>
      <c r="R175" s="65">
        <v>32472</v>
      </c>
      <c r="S175" s="65">
        <f t="shared" si="6"/>
        <v>3956</v>
      </c>
      <c r="T175" s="3">
        <f t="shared" si="7"/>
        <v>-0.10455677891183798</v>
      </c>
      <c r="U175" s="3">
        <f t="shared" si="8"/>
        <v>9.3202144636686149E-2</v>
      </c>
    </row>
    <row r="176" spans="1:21" hidden="1" x14ac:dyDescent="0.2">
      <c r="A176" t="s">
        <v>739</v>
      </c>
      <c r="B176" t="s">
        <v>446</v>
      </c>
      <c r="C176" t="s">
        <v>374</v>
      </c>
      <c r="D176">
        <v>0.01</v>
      </c>
      <c r="E176" t="s">
        <v>417</v>
      </c>
      <c r="F176" t="s">
        <v>401</v>
      </c>
      <c r="G176">
        <v>40</v>
      </c>
      <c r="H176">
        <v>10891</v>
      </c>
      <c r="I176" t="s">
        <v>907</v>
      </c>
      <c r="J176">
        <v>200</v>
      </c>
      <c r="K176" t="s">
        <v>375</v>
      </c>
      <c r="L176" t="s">
        <v>28</v>
      </c>
      <c r="M176" t="s">
        <v>551</v>
      </c>
      <c r="N176">
        <v>89</v>
      </c>
      <c r="O176" s="65">
        <v>792174</v>
      </c>
      <c r="P176" s="65">
        <v>457604</v>
      </c>
      <c r="Q176" s="65">
        <v>45834</v>
      </c>
      <c r="R176" s="65">
        <v>42648</v>
      </c>
      <c r="S176" s="65">
        <f t="shared" si="6"/>
        <v>3186</v>
      </c>
      <c r="T176" s="3">
        <f t="shared" si="7"/>
        <v>-0.10016083775491473</v>
      </c>
      <c r="U176" s="3">
        <f t="shared" si="8"/>
        <v>9.3198486027220043E-2</v>
      </c>
    </row>
    <row r="177" spans="1:21" hidden="1" x14ac:dyDescent="0.2">
      <c r="A177" t="s">
        <v>700</v>
      </c>
      <c r="B177" t="s">
        <v>409</v>
      </c>
      <c r="C177" t="s">
        <v>389</v>
      </c>
      <c r="D177">
        <v>0.01</v>
      </c>
      <c r="E177" t="s">
        <v>271</v>
      </c>
      <c r="F177" t="s">
        <v>401</v>
      </c>
      <c r="G177">
        <v>20</v>
      </c>
      <c r="H177">
        <v>10801</v>
      </c>
      <c r="I177" t="s">
        <v>907</v>
      </c>
      <c r="J177">
        <v>200</v>
      </c>
      <c r="K177" t="s">
        <v>375</v>
      </c>
      <c r="L177" t="s">
        <v>28</v>
      </c>
      <c r="M177" t="s">
        <v>458</v>
      </c>
      <c r="N177">
        <v>89</v>
      </c>
      <c r="O177" s="65">
        <v>741926</v>
      </c>
      <c r="P177" s="65">
        <v>544572</v>
      </c>
      <c r="Q177" s="65">
        <v>43526</v>
      </c>
      <c r="R177" s="65">
        <v>53640</v>
      </c>
      <c r="S177" s="65">
        <f t="shared" si="6"/>
        <v>-10114</v>
      </c>
      <c r="T177" s="3">
        <f t="shared" si="7"/>
        <v>-7.9926988534114868E-2</v>
      </c>
      <c r="U177" s="3">
        <f t="shared" si="8"/>
        <v>9.8499371983869904E-2</v>
      </c>
    </row>
    <row r="178" spans="1:21" hidden="1" x14ac:dyDescent="0.2">
      <c r="A178" t="s">
        <v>701</v>
      </c>
      <c r="B178" t="s">
        <v>409</v>
      </c>
      <c r="C178" t="s">
        <v>389</v>
      </c>
      <c r="D178">
        <v>0.01</v>
      </c>
      <c r="E178" t="s">
        <v>271</v>
      </c>
      <c r="F178" t="s">
        <v>401</v>
      </c>
      <c r="G178">
        <v>20</v>
      </c>
      <c r="H178">
        <v>10709</v>
      </c>
      <c r="I178" t="s">
        <v>907</v>
      </c>
      <c r="J178">
        <v>200</v>
      </c>
      <c r="K178" t="s">
        <v>375</v>
      </c>
      <c r="L178" t="s">
        <v>28</v>
      </c>
      <c r="M178" t="s">
        <v>458</v>
      </c>
      <c r="N178">
        <v>89</v>
      </c>
      <c r="O178" s="65">
        <v>575372</v>
      </c>
      <c r="P178" s="65">
        <v>497470</v>
      </c>
      <c r="Q178" s="65">
        <v>49420</v>
      </c>
      <c r="R178" s="65">
        <v>49000</v>
      </c>
      <c r="S178" s="65">
        <f t="shared" si="6"/>
        <v>420</v>
      </c>
      <c r="T178" s="3">
        <f t="shared" si="7"/>
        <v>-9.9342673930086237E-2</v>
      </c>
      <c r="U178" s="3">
        <f t="shared" si="8"/>
        <v>9.8498401913683239E-2</v>
      </c>
    </row>
    <row r="179" spans="1:21" hidden="1" x14ac:dyDescent="0.2">
      <c r="A179" t="s">
        <v>702</v>
      </c>
      <c r="B179" t="s">
        <v>409</v>
      </c>
      <c r="C179" t="s">
        <v>389</v>
      </c>
      <c r="D179">
        <v>0.01</v>
      </c>
      <c r="E179" t="s">
        <v>271</v>
      </c>
      <c r="F179" t="s">
        <v>401</v>
      </c>
      <c r="G179">
        <v>20</v>
      </c>
      <c r="H179">
        <v>10802</v>
      </c>
      <c r="I179" t="s">
        <v>907</v>
      </c>
      <c r="J179">
        <v>200</v>
      </c>
      <c r="K179" t="s">
        <v>375</v>
      </c>
      <c r="L179" t="s">
        <v>28</v>
      </c>
      <c r="M179" t="s">
        <v>458</v>
      </c>
      <c r="N179">
        <v>89</v>
      </c>
      <c r="O179" s="65">
        <v>592106</v>
      </c>
      <c r="P179" s="65">
        <v>486422</v>
      </c>
      <c r="Q179" s="65">
        <v>45494</v>
      </c>
      <c r="R179" s="65">
        <v>47912</v>
      </c>
      <c r="S179" s="65">
        <f t="shared" si="6"/>
        <v>-2418</v>
      </c>
      <c r="T179" s="3">
        <f t="shared" si="7"/>
        <v>-9.3527842079511203E-2</v>
      </c>
      <c r="U179" s="3">
        <f t="shared" si="8"/>
        <v>9.8498834345486022E-2</v>
      </c>
    </row>
    <row r="180" spans="1:21" hidden="1" x14ac:dyDescent="0.2">
      <c r="A180" t="s">
        <v>703</v>
      </c>
      <c r="B180" t="s">
        <v>409</v>
      </c>
      <c r="C180" t="s">
        <v>389</v>
      </c>
      <c r="D180">
        <v>0.01</v>
      </c>
      <c r="E180" t="s">
        <v>271</v>
      </c>
      <c r="F180" t="s">
        <v>401</v>
      </c>
      <c r="G180">
        <v>20</v>
      </c>
      <c r="H180">
        <v>10689</v>
      </c>
      <c r="I180" t="s">
        <v>907</v>
      </c>
      <c r="J180">
        <v>200</v>
      </c>
      <c r="K180" t="s">
        <v>375</v>
      </c>
      <c r="L180" t="s">
        <v>28</v>
      </c>
      <c r="M180" t="s">
        <v>458</v>
      </c>
      <c r="N180">
        <v>89</v>
      </c>
      <c r="O180" s="65">
        <v>673464</v>
      </c>
      <c r="P180" s="65">
        <v>462688</v>
      </c>
      <c r="Q180" s="65">
        <v>58562</v>
      </c>
      <c r="R180" s="65">
        <v>45574</v>
      </c>
      <c r="S180" s="65">
        <f t="shared" si="6"/>
        <v>12988</v>
      </c>
      <c r="T180" s="3">
        <f t="shared" si="7"/>
        <v>-0.12656909191507021</v>
      </c>
      <c r="U180" s="3">
        <f t="shared" si="8"/>
        <v>9.8498340134172482E-2</v>
      </c>
    </row>
    <row r="181" spans="1:21" hidden="1" x14ac:dyDescent="0.2">
      <c r="A181" t="s">
        <v>734</v>
      </c>
      <c r="B181" t="s">
        <v>403</v>
      </c>
      <c r="C181" t="s">
        <v>374</v>
      </c>
      <c r="D181">
        <v>0.01</v>
      </c>
      <c r="E181" t="s">
        <v>417</v>
      </c>
      <c r="F181" t="s">
        <v>401</v>
      </c>
      <c r="G181">
        <v>20</v>
      </c>
      <c r="H181">
        <v>10470</v>
      </c>
      <c r="I181" t="s">
        <v>369</v>
      </c>
      <c r="J181">
        <v>200</v>
      </c>
      <c r="K181" t="s">
        <v>372</v>
      </c>
      <c r="L181" t="s">
        <v>28</v>
      </c>
      <c r="M181" t="s">
        <v>549</v>
      </c>
      <c r="N181">
        <v>63</v>
      </c>
      <c r="O181" s="65">
        <v>201338</v>
      </c>
      <c r="P181" s="65">
        <v>130574</v>
      </c>
      <c r="Q181" s="65">
        <v>15748</v>
      </c>
      <c r="R181" s="65">
        <v>15656</v>
      </c>
      <c r="S181" s="65">
        <f t="shared" si="6"/>
        <v>92</v>
      </c>
      <c r="T181" s="3">
        <f t="shared" si="7"/>
        <v>-0.12060593992678481</v>
      </c>
      <c r="U181" s="3">
        <f t="shared" si="8"/>
        <v>0.11990135861656992</v>
      </c>
    </row>
    <row r="182" spans="1:21" hidden="1" x14ac:dyDescent="0.2">
      <c r="A182" t="s">
        <v>732</v>
      </c>
      <c r="B182" t="s">
        <v>442</v>
      </c>
      <c r="C182" t="s">
        <v>413</v>
      </c>
      <c r="D182">
        <v>0.01</v>
      </c>
      <c r="E182" t="s">
        <v>417</v>
      </c>
      <c r="F182" t="s">
        <v>401</v>
      </c>
      <c r="G182">
        <v>25</v>
      </c>
      <c r="H182">
        <v>10892</v>
      </c>
      <c r="I182" t="s">
        <v>907</v>
      </c>
      <c r="J182">
        <v>250</v>
      </c>
      <c r="K182" t="s">
        <v>375</v>
      </c>
      <c r="L182" t="s">
        <v>17</v>
      </c>
      <c r="M182" t="s">
        <v>548</v>
      </c>
      <c r="N182">
        <v>89</v>
      </c>
      <c r="O182" s="65">
        <v>303826</v>
      </c>
      <c r="P182" s="65">
        <v>209038</v>
      </c>
      <c r="Q182" s="65">
        <v>18974</v>
      </c>
      <c r="R182" s="65">
        <v>14130</v>
      </c>
      <c r="S182" s="65">
        <f t="shared" si="6"/>
        <v>4844</v>
      </c>
      <c r="T182" s="3">
        <f t="shared" si="7"/>
        <v>-9.0768185688726452E-2</v>
      </c>
      <c r="U182" s="3">
        <f t="shared" si="8"/>
        <v>6.7595365435949448E-2</v>
      </c>
    </row>
    <row r="183" spans="1:21" hidden="1" x14ac:dyDescent="0.2">
      <c r="A183" t="s">
        <v>728</v>
      </c>
      <c r="B183" t="s">
        <v>442</v>
      </c>
      <c r="C183" t="s">
        <v>413</v>
      </c>
      <c r="D183">
        <v>0.01</v>
      </c>
      <c r="E183" t="s">
        <v>417</v>
      </c>
      <c r="F183" t="s">
        <v>401</v>
      </c>
      <c r="G183">
        <v>25</v>
      </c>
      <c r="H183">
        <v>10429</v>
      </c>
      <c r="I183" t="s">
        <v>907</v>
      </c>
      <c r="J183">
        <v>250</v>
      </c>
      <c r="K183" t="s">
        <v>375</v>
      </c>
      <c r="L183" t="s">
        <v>17</v>
      </c>
      <c r="M183" t="s">
        <v>545</v>
      </c>
      <c r="N183">
        <v>89</v>
      </c>
      <c r="O183" s="65">
        <v>205926</v>
      </c>
      <c r="P183" s="65">
        <v>171496</v>
      </c>
      <c r="Q183" s="65">
        <v>15628</v>
      </c>
      <c r="R183" s="65">
        <v>13000</v>
      </c>
      <c r="S183" s="65">
        <f t="shared" si="6"/>
        <v>2628</v>
      </c>
      <c r="T183" s="3">
        <f t="shared" si="7"/>
        <v>-9.1127489853990759E-2</v>
      </c>
      <c r="U183" s="3">
        <f t="shared" si="8"/>
        <v>7.5803517283201935E-2</v>
      </c>
    </row>
    <row r="184" spans="1:21" hidden="1" x14ac:dyDescent="0.2">
      <c r="A184" t="s">
        <v>730</v>
      </c>
      <c r="B184" t="s">
        <v>443</v>
      </c>
      <c r="C184" t="s">
        <v>413</v>
      </c>
      <c r="D184">
        <v>0.01</v>
      </c>
      <c r="E184" t="s">
        <v>417</v>
      </c>
      <c r="F184" t="s">
        <v>401</v>
      </c>
      <c r="G184">
        <v>25</v>
      </c>
      <c r="H184">
        <v>10688</v>
      </c>
      <c r="I184" t="s">
        <v>907</v>
      </c>
      <c r="J184">
        <v>200</v>
      </c>
      <c r="K184" t="s">
        <v>375</v>
      </c>
      <c r="L184" t="s">
        <v>17</v>
      </c>
      <c r="M184" t="s">
        <v>546</v>
      </c>
      <c r="N184">
        <v>89</v>
      </c>
      <c r="O184" s="65">
        <v>463376</v>
      </c>
      <c r="P184" s="65">
        <v>310102</v>
      </c>
      <c r="Q184" s="65">
        <v>29996</v>
      </c>
      <c r="R184" s="65">
        <v>23382</v>
      </c>
      <c r="S184" s="65">
        <f t="shared" si="6"/>
        <v>6614</v>
      </c>
      <c r="T184" s="3">
        <f t="shared" si="7"/>
        <v>-9.6729463208879665E-2</v>
      </c>
      <c r="U184" s="3">
        <f t="shared" si="8"/>
        <v>7.5400997091279648E-2</v>
      </c>
    </row>
    <row r="185" spans="1:21" hidden="1" x14ac:dyDescent="0.2">
      <c r="A185" t="s">
        <v>729</v>
      </c>
      <c r="B185" t="s">
        <v>442</v>
      </c>
      <c r="C185" t="s">
        <v>413</v>
      </c>
      <c r="D185">
        <v>0.01</v>
      </c>
      <c r="E185" t="s">
        <v>417</v>
      </c>
      <c r="F185" t="s">
        <v>401</v>
      </c>
      <c r="G185">
        <v>25</v>
      </c>
      <c r="H185">
        <v>10428</v>
      </c>
      <c r="I185" t="s">
        <v>907</v>
      </c>
      <c r="J185">
        <v>250</v>
      </c>
      <c r="K185" t="s">
        <v>375</v>
      </c>
      <c r="L185" t="s">
        <v>17</v>
      </c>
      <c r="M185" t="s">
        <v>545</v>
      </c>
      <c r="N185">
        <v>89</v>
      </c>
      <c r="O185" s="65">
        <v>300558</v>
      </c>
      <c r="P185" s="65">
        <v>248888</v>
      </c>
      <c r="Q185" s="65">
        <v>11212</v>
      </c>
      <c r="R185" s="65">
        <v>18866</v>
      </c>
      <c r="S185" s="65">
        <f t="shared" si="6"/>
        <v>-7654</v>
      </c>
      <c r="T185" s="3">
        <f t="shared" si="7"/>
        <v>-4.5048375172768475E-2</v>
      </c>
      <c r="U185" s="3">
        <f t="shared" si="8"/>
        <v>7.5801163575584196E-2</v>
      </c>
    </row>
    <row r="186" spans="1:21" hidden="1" x14ac:dyDescent="0.2">
      <c r="A186" t="s">
        <v>731</v>
      </c>
      <c r="B186" t="s">
        <v>442</v>
      </c>
      <c r="C186" t="s">
        <v>413</v>
      </c>
      <c r="D186">
        <v>0.01</v>
      </c>
      <c r="E186" t="s">
        <v>417</v>
      </c>
      <c r="F186" t="s">
        <v>401</v>
      </c>
      <c r="G186">
        <v>243</v>
      </c>
      <c r="H186">
        <v>10586</v>
      </c>
      <c r="I186" t="s">
        <v>907</v>
      </c>
      <c r="J186">
        <v>250</v>
      </c>
      <c r="K186" t="s">
        <v>375</v>
      </c>
      <c r="L186" t="s">
        <v>17</v>
      </c>
      <c r="M186" t="s">
        <v>547</v>
      </c>
      <c r="N186">
        <v>89</v>
      </c>
      <c r="O186" s="65">
        <v>424426</v>
      </c>
      <c r="P186" s="65">
        <v>225576</v>
      </c>
      <c r="Q186" s="65">
        <v>18000</v>
      </c>
      <c r="R186" s="65">
        <v>15340</v>
      </c>
      <c r="S186" s="65">
        <f t="shared" si="6"/>
        <v>2660</v>
      </c>
      <c r="T186" s="3">
        <f t="shared" si="7"/>
        <v>-7.9795722949249914E-2</v>
      </c>
      <c r="U186" s="3">
        <f t="shared" si="8"/>
        <v>6.8003688335638537E-2</v>
      </c>
    </row>
    <row r="187" spans="1:21" hidden="1" x14ac:dyDescent="0.2">
      <c r="A187" t="s">
        <v>733</v>
      </c>
      <c r="B187" t="s">
        <v>442</v>
      </c>
      <c r="C187" t="s">
        <v>413</v>
      </c>
      <c r="D187">
        <v>0.01</v>
      </c>
      <c r="E187" t="s">
        <v>417</v>
      </c>
      <c r="F187" t="s">
        <v>401</v>
      </c>
      <c r="G187">
        <v>25</v>
      </c>
      <c r="H187">
        <v>10496</v>
      </c>
      <c r="I187" t="s">
        <v>907</v>
      </c>
      <c r="J187">
        <v>250</v>
      </c>
      <c r="K187" t="s">
        <v>375</v>
      </c>
      <c r="L187" t="s">
        <v>17</v>
      </c>
      <c r="M187" t="s">
        <v>548</v>
      </c>
      <c r="N187">
        <v>89</v>
      </c>
      <c r="O187" s="65">
        <v>321878</v>
      </c>
      <c r="P187" s="65">
        <v>234864</v>
      </c>
      <c r="Q187" s="65">
        <v>15768</v>
      </c>
      <c r="R187" s="65">
        <v>15876</v>
      </c>
      <c r="S187" s="65">
        <f t="shared" si="6"/>
        <v>-108</v>
      </c>
      <c r="T187" s="3">
        <f t="shared" si="7"/>
        <v>-6.7136725935009203E-2</v>
      </c>
      <c r="U187" s="3">
        <f t="shared" si="8"/>
        <v>6.7596566523605156E-2</v>
      </c>
    </row>
    <row r="188" spans="1:21" hidden="1" x14ac:dyDescent="0.2">
      <c r="A188" t="s">
        <v>717</v>
      </c>
      <c r="B188" t="s">
        <v>409</v>
      </c>
      <c r="C188" t="s">
        <v>374</v>
      </c>
      <c r="D188">
        <v>0.01</v>
      </c>
      <c r="E188" t="s">
        <v>271</v>
      </c>
      <c r="F188" t="s">
        <v>401</v>
      </c>
      <c r="G188">
        <v>20</v>
      </c>
      <c r="H188">
        <v>10686</v>
      </c>
      <c r="I188" t="s">
        <v>907</v>
      </c>
      <c r="J188">
        <v>300</v>
      </c>
      <c r="K188" t="s">
        <v>375</v>
      </c>
      <c r="L188" t="s">
        <v>28</v>
      </c>
      <c r="M188" t="s">
        <v>480</v>
      </c>
      <c r="N188">
        <v>63</v>
      </c>
      <c r="O188" s="65">
        <v>67496</v>
      </c>
      <c r="P188" s="65">
        <v>67980</v>
      </c>
      <c r="Q188" s="65">
        <v>4212</v>
      </c>
      <c r="R188" s="65">
        <v>4874</v>
      </c>
      <c r="S188" s="65">
        <f t="shared" si="6"/>
        <v>-662</v>
      </c>
      <c r="T188" s="3">
        <f t="shared" si="7"/>
        <v>-6.1959399823477493E-2</v>
      </c>
      <c r="U188" s="3">
        <f t="shared" si="8"/>
        <v>7.169755810532509E-2</v>
      </c>
    </row>
    <row r="189" spans="1:21" hidden="1" x14ac:dyDescent="0.2">
      <c r="A189" t="s">
        <v>706</v>
      </c>
      <c r="B189" t="s">
        <v>404</v>
      </c>
      <c r="C189" t="s">
        <v>389</v>
      </c>
      <c r="D189">
        <v>0.01</v>
      </c>
      <c r="E189" t="s">
        <v>271</v>
      </c>
      <c r="F189" t="s">
        <v>401</v>
      </c>
      <c r="G189">
        <v>40</v>
      </c>
      <c r="H189">
        <v>10598</v>
      </c>
      <c r="I189" t="s">
        <v>369</v>
      </c>
      <c r="J189">
        <v>400</v>
      </c>
      <c r="K189" t="s">
        <v>372</v>
      </c>
      <c r="L189" t="s">
        <v>28</v>
      </c>
      <c r="M189" t="s">
        <v>464</v>
      </c>
      <c r="N189">
        <v>89</v>
      </c>
      <c r="O189" s="65">
        <v>129894</v>
      </c>
      <c r="P189" s="65">
        <v>85836</v>
      </c>
      <c r="Q189" s="65">
        <v>9716</v>
      </c>
      <c r="R189" s="65">
        <v>8550</v>
      </c>
      <c r="S189" s="65">
        <f t="shared" si="6"/>
        <v>1166</v>
      </c>
      <c r="T189" s="3">
        <f t="shared" si="7"/>
        <v>-0.11319259984155831</v>
      </c>
      <c r="U189" s="3">
        <f t="shared" si="8"/>
        <v>9.9608555850692018E-2</v>
      </c>
    </row>
    <row r="190" spans="1:21" hidden="1" x14ac:dyDescent="0.2">
      <c r="A190" t="s">
        <v>722</v>
      </c>
      <c r="B190" t="s">
        <v>404</v>
      </c>
      <c r="C190" t="s">
        <v>389</v>
      </c>
      <c r="D190">
        <v>0.01</v>
      </c>
      <c r="E190" t="s">
        <v>271</v>
      </c>
      <c r="F190" t="s">
        <v>401</v>
      </c>
      <c r="G190">
        <v>40</v>
      </c>
      <c r="H190">
        <v>10609</v>
      </c>
      <c r="I190" t="s">
        <v>369</v>
      </c>
      <c r="J190">
        <v>200</v>
      </c>
      <c r="K190" t="s">
        <v>372</v>
      </c>
      <c r="L190" t="s">
        <v>28</v>
      </c>
      <c r="M190" t="s">
        <v>494</v>
      </c>
      <c r="N190">
        <v>89</v>
      </c>
      <c r="O190" s="65">
        <v>308104</v>
      </c>
      <c r="P190" s="65">
        <v>319442</v>
      </c>
      <c r="Q190" s="65">
        <v>26632</v>
      </c>
      <c r="R190" s="65">
        <v>31816</v>
      </c>
      <c r="S190" s="65">
        <f t="shared" si="6"/>
        <v>-5184</v>
      </c>
      <c r="T190" s="3">
        <f t="shared" si="7"/>
        <v>-8.3370377095059511E-2</v>
      </c>
      <c r="U190" s="3">
        <f t="shared" si="8"/>
        <v>9.9598675189862318E-2</v>
      </c>
    </row>
    <row r="191" spans="1:21" hidden="1" x14ac:dyDescent="0.2">
      <c r="A191" t="s">
        <v>707</v>
      </c>
      <c r="B191" t="s">
        <v>404</v>
      </c>
      <c r="C191" t="s">
        <v>389</v>
      </c>
      <c r="D191">
        <v>0.01</v>
      </c>
      <c r="E191" t="s">
        <v>271</v>
      </c>
      <c r="F191" t="s">
        <v>401</v>
      </c>
      <c r="G191">
        <v>40</v>
      </c>
      <c r="H191">
        <v>10599</v>
      </c>
      <c r="I191" t="s">
        <v>369</v>
      </c>
      <c r="J191">
        <v>400</v>
      </c>
      <c r="K191" t="s">
        <v>372</v>
      </c>
      <c r="L191" t="s">
        <v>28</v>
      </c>
      <c r="M191" t="s">
        <v>464</v>
      </c>
      <c r="N191">
        <v>89</v>
      </c>
      <c r="O191" s="65">
        <v>176352</v>
      </c>
      <c r="P191" s="65">
        <v>90606</v>
      </c>
      <c r="Q191" s="65">
        <v>10850</v>
      </c>
      <c r="R191" s="65">
        <v>9024</v>
      </c>
      <c r="S191" s="65">
        <f t="shared" si="6"/>
        <v>1826</v>
      </c>
      <c r="T191" s="3">
        <f t="shared" si="7"/>
        <v>-0.11974924397942741</v>
      </c>
      <c r="U191" s="3">
        <f t="shared" si="8"/>
        <v>9.9596053241507179E-2</v>
      </c>
    </row>
    <row r="192" spans="1:21" hidden="1" x14ac:dyDescent="0.2">
      <c r="A192" t="s">
        <v>723</v>
      </c>
      <c r="B192" t="s">
        <v>404</v>
      </c>
      <c r="C192" t="s">
        <v>389</v>
      </c>
      <c r="D192">
        <v>0.01</v>
      </c>
      <c r="E192" t="s">
        <v>271</v>
      </c>
      <c r="F192" t="s">
        <v>401</v>
      </c>
      <c r="G192">
        <v>40</v>
      </c>
      <c r="H192">
        <v>10613</v>
      </c>
      <c r="I192" t="s">
        <v>369</v>
      </c>
      <c r="J192">
        <v>200</v>
      </c>
      <c r="K192" t="s">
        <v>372</v>
      </c>
      <c r="L192" t="s">
        <v>28</v>
      </c>
      <c r="M192" t="s">
        <v>494</v>
      </c>
      <c r="N192">
        <v>89</v>
      </c>
      <c r="O192" s="65">
        <v>198730</v>
      </c>
      <c r="P192" s="65">
        <v>137402</v>
      </c>
      <c r="Q192" s="65">
        <v>12818</v>
      </c>
      <c r="R192" s="65">
        <v>13686</v>
      </c>
      <c r="S192" s="65">
        <f t="shared" si="6"/>
        <v>-868</v>
      </c>
      <c r="T192" s="3">
        <f t="shared" si="7"/>
        <v>-9.3288307302659357E-2</v>
      </c>
      <c r="U192" s="3">
        <f t="shared" si="8"/>
        <v>9.9605537037306596E-2</v>
      </c>
    </row>
    <row r="193" spans="1:21" hidden="1" x14ac:dyDescent="0.2">
      <c r="A193" t="s">
        <v>690</v>
      </c>
      <c r="B193" t="s">
        <v>373</v>
      </c>
      <c r="C193" t="s">
        <v>374</v>
      </c>
      <c r="D193">
        <v>0.05</v>
      </c>
      <c r="E193" t="s">
        <v>153</v>
      </c>
      <c r="F193" t="s">
        <v>368</v>
      </c>
      <c r="G193">
        <v>0</v>
      </c>
      <c r="H193">
        <v>20415</v>
      </c>
      <c r="I193" t="s">
        <v>369</v>
      </c>
      <c r="J193">
        <v>0</v>
      </c>
      <c r="K193" t="s">
        <v>375</v>
      </c>
      <c r="L193" t="s">
        <v>28</v>
      </c>
      <c r="M193" t="s">
        <v>501</v>
      </c>
      <c r="N193">
        <v>89</v>
      </c>
      <c r="O193" s="65">
        <v>173308</v>
      </c>
      <c r="P193" s="65">
        <v>425294</v>
      </c>
      <c r="Q193" s="65">
        <v>17448</v>
      </c>
      <c r="R193" s="65">
        <v>21860</v>
      </c>
      <c r="S193" s="65">
        <f t="shared" si="6"/>
        <v>-4412</v>
      </c>
      <c r="T193" s="3">
        <f t="shared" si="7"/>
        <v>-4.1025737489830565E-2</v>
      </c>
      <c r="U193" s="3">
        <f t="shared" si="8"/>
        <v>5.1399737593288405E-2</v>
      </c>
    </row>
    <row r="194" spans="1:21" hidden="1" x14ac:dyDescent="0.2">
      <c r="A194" t="s">
        <v>691</v>
      </c>
      <c r="B194" t="s">
        <v>373</v>
      </c>
      <c r="C194" t="s">
        <v>374</v>
      </c>
      <c r="D194">
        <v>0.05</v>
      </c>
      <c r="E194" t="s">
        <v>153</v>
      </c>
      <c r="F194" t="s">
        <v>368</v>
      </c>
      <c r="G194">
        <v>0</v>
      </c>
      <c r="H194">
        <v>20414</v>
      </c>
      <c r="I194" t="s">
        <v>369</v>
      </c>
      <c r="J194">
        <v>0</v>
      </c>
      <c r="K194" t="s">
        <v>375</v>
      </c>
      <c r="L194" t="s">
        <v>28</v>
      </c>
      <c r="M194" t="s">
        <v>501</v>
      </c>
      <c r="N194">
        <v>89</v>
      </c>
      <c r="O194" s="65">
        <v>133280</v>
      </c>
      <c r="P194" s="65">
        <v>337690</v>
      </c>
      <c r="Q194" s="65">
        <v>15672</v>
      </c>
      <c r="R194" s="65">
        <v>17358</v>
      </c>
      <c r="S194" s="65">
        <f t="shared" si="6"/>
        <v>-1686</v>
      </c>
      <c r="T194" s="3">
        <f t="shared" si="7"/>
        <v>-4.6409428766028014E-2</v>
      </c>
      <c r="U194" s="3">
        <f t="shared" si="8"/>
        <v>5.1402173591163496E-2</v>
      </c>
    </row>
    <row r="195" spans="1:21" hidden="1" x14ac:dyDescent="0.2">
      <c r="A195" t="s">
        <v>686</v>
      </c>
      <c r="B195" t="s">
        <v>414</v>
      </c>
      <c r="C195" t="s">
        <v>374</v>
      </c>
      <c r="D195">
        <v>0.05</v>
      </c>
      <c r="E195" t="s">
        <v>153</v>
      </c>
      <c r="F195" t="s">
        <v>368</v>
      </c>
      <c r="G195">
        <v>0</v>
      </c>
      <c r="H195">
        <v>20379</v>
      </c>
      <c r="I195" t="s">
        <v>369</v>
      </c>
      <c r="J195">
        <v>300</v>
      </c>
      <c r="K195" t="s">
        <v>372</v>
      </c>
      <c r="L195" t="s">
        <v>28</v>
      </c>
      <c r="M195" t="s">
        <v>500</v>
      </c>
      <c r="N195">
        <v>26</v>
      </c>
      <c r="O195" s="65">
        <v>31386</v>
      </c>
      <c r="P195" s="65">
        <v>51544</v>
      </c>
      <c r="Q195" s="65">
        <v>1592</v>
      </c>
      <c r="R195" s="65">
        <v>1834</v>
      </c>
      <c r="S195" s="65">
        <f t="shared" si="6"/>
        <v>-242</v>
      </c>
      <c r="T195" s="3">
        <f t="shared" si="7"/>
        <v>-3.0886233121216824E-2</v>
      </c>
      <c r="U195" s="3">
        <f t="shared" si="8"/>
        <v>3.5581250970045011E-2</v>
      </c>
    </row>
    <row r="196" spans="1:21" hidden="1" x14ac:dyDescent="0.2">
      <c r="A196" t="s">
        <v>687</v>
      </c>
      <c r="B196" t="s">
        <v>414</v>
      </c>
      <c r="C196" t="s">
        <v>374</v>
      </c>
      <c r="D196">
        <v>0.05</v>
      </c>
      <c r="E196" t="s">
        <v>153</v>
      </c>
      <c r="F196" t="s">
        <v>368</v>
      </c>
      <c r="G196">
        <v>0</v>
      </c>
      <c r="H196">
        <v>20378</v>
      </c>
      <c r="I196" t="s">
        <v>369</v>
      </c>
      <c r="J196">
        <v>300</v>
      </c>
      <c r="K196" t="s">
        <v>372</v>
      </c>
      <c r="L196" t="s">
        <v>28</v>
      </c>
      <c r="M196" t="s">
        <v>500</v>
      </c>
      <c r="N196">
        <v>26</v>
      </c>
      <c r="O196" s="65">
        <v>41106</v>
      </c>
      <c r="P196" s="65">
        <v>49374</v>
      </c>
      <c r="Q196" s="65">
        <v>6194</v>
      </c>
      <c r="R196" s="65">
        <v>1758</v>
      </c>
      <c r="S196" s="65">
        <f t="shared" si="6"/>
        <v>4436</v>
      </c>
      <c r="T196" s="3">
        <f t="shared" si="7"/>
        <v>-0.12545064203831977</v>
      </c>
      <c r="U196" s="3">
        <f t="shared" si="8"/>
        <v>3.5605784420950297E-2</v>
      </c>
    </row>
    <row r="197" spans="1:21" hidden="1" x14ac:dyDescent="0.2">
      <c r="A197" t="s">
        <v>680</v>
      </c>
      <c r="B197" t="s">
        <v>373</v>
      </c>
      <c r="C197" t="s">
        <v>374</v>
      </c>
      <c r="D197">
        <v>0.05</v>
      </c>
      <c r="E197" t="s">
        <v>153</v>
      </c>
      <c r="F197" t="s">
        <v>368</v>
      </c>
      <c r="G197">
        <v>1</v>
      </c>
      <c r="H197">
        <v>20460</v>
      </c>
      <c r="I197" t="s">
        <v>369</v>
      </c>
      <c r="J197">
        <v>30</v>
      </c>
      <c r="K197" t="s">
        <v>375</v>
      </c>
      <c r="L197" t="s">
        <v>28</v>
      </c>
      <c r="M197" t="s">
        <v>498</v>
      </c>
      <c r="N197">
        <v>89</v>
      </c>
      <c r="O197" s="65">
        <v>211338</v>
      </c>
      <c r="P197" s="65">
        <v>565552</v>
      </c>
      <c r="Q197" s="65">
        <v>26154</v>
      </c>
      <c r="R197" s="65">
        <v>13574</v>
      </c>
      <c r="S197" s="65">
        <f t="shared" si="6"/>
        <v>12580</v>
      </c>
      <c r="T197" s="3">
        <f t="shared" si="7"/>
        <v>-4.6245084448468046E-2</v>
      </c>
      <c r="U197" s="3">
        <f t="shared" si="8"/>
        <v>2.4001329674371234E-2</v>
      </c>
    </row>
    <row r="198" spans="1:21" hidden="1" x14ac:dyDescent="0.2">
      <c r="A198" t="s">
        <v>681</v>
      </c>
      <c r="B198" t="s">
        <v>373</v>
      </c>
      <c r="C198" t="s">
        <v>374</v>
      </c>
      <c r="D198">
        <v>0.05</v>
      </c>
      <c r="E198" t="s">
        <v>153</v>
      </c>
      <c r="F198" t="s">
        <v>368</v>
      </c>
      <c r="G198">
        <v>1</v>
      </c>
      <c r="H198">
        <v>20461</v>
      </c>
      <c r="I198" t="s">
        <v>369</v>
      </c>
      <c r="J198">
        <v>30</v>
      </c>
      <c r="K198" t="s">
        <v>375</v>
      </c>
      <c r="L198" t="s">
        <v>28</v>
      </c>
      <c r="M198" t="s">
        <v>498</v>
      </c>
      <c r="N198">
        <v>89</v>
      </c>
      <c r="O198" s="65">
        <v>248282</v>
      </c>
      <c r="P198" s="65">
        <v>715894</v>
      </c>
      <c r="Q198" s="65">
        <v>23676</v>
      </c>
      <c r="R198" s="65">
        <v>17182</v>
      </c>
      <c r="S198" s="65">
        <f t="shared" si="6"/>
        <v>6494</v>
      </c>
      <c r="T198" s="3">
        <f t="shared" si="7"/>
        <v>-3.3071935230634703E-2</v>
      </c>
      <c r="U198" s="3">
        <f t="shared" si="8"/>
        <v>2.400075988903385E-2</v>
      </c>
    </row>
    <row r="199" spans="1:21" hidden="1" x14ac:dyDescent="0.2">
      <c r="A199" t="s">
        <v>664</v>
      </c>
      <c r="B199" t="s">
        <v>373</v>
      </c>
      <c r="C199" t="s">
        <v>374</v>
      </c>
      <c r="D199">
        <v>0.05</v>
      </c>
      <c r="E199" t="s">
        <v>271</v>
      </c>
      <c r="F199" t="s">
        <v>368</v>
      </c>
      <c r="G199">
        <v>0</v>
      </c>
      <c r="H199">
        <v>20477</v>
      </c>
      <c r="I199" t="s">
        <v>369</v>
      </c>
      <c r="J199">
        <v>80</v>
      </c>
      <c r="K199" t="s">
        <v>375</v>
      </c>
      <c r="L199" t="s">
        <v>28</v>
      </c>
      <c r="M199" t="s">
        <v>392</v>
      </c>
      <c r="N199">
        <v>25</v>
      </c>
      <c r="O199" s="65">
        <v>74626</v>
      </c>
      <c r="P199" s="65">
        <v>48212</v>
      </c>
      <c r="Q199" s="65">
        <v>4294</v>
      </c>
      <c r="R199" s="65">
        <v>2888</v>
      </c>
      <c r="S199" s="65">
        <f t="shared" si="6"/>
        <v>1406</v>
      </c>
      <c r="T199" s="3">
        <f t="shared" si="7"/>
        <v>-8.9064963079731191E-2</v>
      </c>
      <c r="U199" s="3">
        <f t="shared" si="8"/>
        <v>5.9902099062474075E-2</v>
      </c>
    </row>
    <row r="200" spans="1:21" hidden="1" x14ac:dyDescent="0.2">
      <c r="A200" t="s">
        <v>665</v>
      </c>
      <c r="B200" t="s">
        <v>373</v>
      </c>
      <c r="C200" t="s">
        <v>374</v>
      </c>
      <c r="D200">
        <v>0.05</v>
      </c>
      <c r="E200" t="s">
        <v>271</v>
      </c>
      <c r="F200" t="s">
        <v>368</v>
      </c>
      <c r="G200">
        <v>0</v>
      </c>
      <c r="H200">
        <v>20478</v>
      </c>
      <c r="I200" t="s">
        <v>369</v>
      </c>
      <c r="J200">
        <v>80</v>
      </c>
      <c r="K200" t="s">
        <v>375</v>
      </c>
      <c r="L200" t="s">
        <v>28</v>
      </c>
      <c r="M200" t="s">
        <v>392</v>
      </c>
      <c r="N200">
        <v>25</v>
      </c>
      <c r="O200" s="65">
        <v>101046</v>
      </c>
      <c r="P200" s="65">
        <v>67530</v>
      </c>
      <c r="Q200" s="65">
        <v>4134</v>
      </c>
      <c r="R200" s="65">
        <v>4046</v>
      </c>
      <c r="S200" s="65">
        <f t="shared" si="6"/>
        <v>88</v>
      </c>
      <c r="T200" s="3">
        <f t="shared" si="7"/>
        <v>-6.1217236783651707E-2</v>
      </c>
      <c r="U200" s="3">
        <f t="shared" si="8"/>
        <v>5.9914112246409003E-2</v>
      </c>
    </row>
    <row r="201" spans="1:21" hidden="1" x14ac:dyDescent="0.2">
      <c r="A201" t="s">
        <v>688</v>
      </c>
      <c r="B201" t="s">
        <v>414</v>
      </c>
      <c r="C201" t="s">
        <v>374</v>
      </c>
      <c r="D201">
        <v>0.05</v>
      </c>
      <c r="E201" t="s">
        <v>153</v>
      </c>
      <c r="F201" t="s">
        <v>368</v>
      </c>
      <c r="G201">
        <v>0</v>
      </c>
      <c r="H201">
        <v>20379</v>
      </c>
      <c r="I201" t="s">
        <v>369</v>
      </c>
      <c r="J201">
        <v>300</v>
      </c>
      <c r="K201" t="s">
        <v>372</v>
      </c>
      <c r="L201" t="s">
        <v>28</v>
      </c>
      <c r="M201" t="s">
        <v>500</v>
      </c>
      <c r="N201">
        <v>63</v>
      </c>
      <c r="O201" s="65">
        <v>129918</v>
      </c>
      <c r="P201" s="65">
        <v>217134</v>
      </c>
      <c r="Q201" s="65">
        <v>6624</v>
      </c>
      <c r="R201" s="65">
        <v>7730</v>
      </c>
      <c r="S201" s="65">
        <f t="shared" si="6"/>
        <v>-1106</v>
      </c>
      <c r="T201" s="3">
        <f t="shared" si="7"/>
        <v>-3.0506507502279699E-2</v>
      </c>
      <c r="U201" s="3">
        <f t="shared" si="8"/>
        <v>3.5600136321349951E-2</v>
      </c>
    </row>
    <row r="202" spans="1:21" hidden="1" x14ac:dyDescent="0.2">
      <c r="A202" t="s">
        <v>688</v>
      </c>
      <c r="B202" t="s">
        <v>408</v>
      </c>
      <c r="C202" t="s">
        <v>374</v>
      </c>
      <c r="D202">
        <v>0.01</v>
      </c>
      <c r="E202" t="s">
        <v>271</v>
      </c>
      <c r="F202" t="s">
        <v>401</v>
      </c>
      <c r="G202">
        <v>25</v>
      </c>
      <c r="H202">
        <v>10549</v>
      </c>
      <c r="I202" t="s">
        <v>909</v>
      </c>
      <c r="J202">
        <v>250</v>
      </c>
      <c r="K202" t="s">
        <v>372</v>
      </c>
      <c r="L202" t="s">
        <v>28</v>
      </c>
      <c r="M202" t="s">
        <v>465</v>
      </c>
      <c r="N202">
        <v>21</v>
      </c>
      <c r="O202" s="65">
        <v>45642</v>
      </c>
      <c r="P202" s="65">
        <v>55832</v>
      </c>
      <c r="Q202" s="65">
        <v>5734</v>
      </c>
      <c r="R202" s="65">
        <v>6426</v>
      </c>
      <c r="S202" s="65">
        <f t="shared" si="6"/>
        <v>-692</v>
      </c>
      <c r="T202" s="3">
        <f t="shared" si="7"/>
        <v>-0.10270096002292592</v>
      </c>
      <c r="U202" s="3">
        <f t="shared" si="8"/>
        <v>0.11509528585757271</v>
      </c>
    </row>
    <row r="203" spans="1:21" hidden="1" x14ac:dyDescent="0.2">
      <c r="A203" t="s">
        <v>689</v>
      </c>
      <c r="B203" t="s">
        <v>414</v>
      </c>
      <c r="C203" t="s">
        <v>374</v>
      </c>
      <c r="D203">
        <v>0.05</v>
      </c>
      <c r="E203" t="s">
        <v>153</v>
      </c>
      <c r="F203" t="s">
        <v>368</v>
      </c>
      <c r="G203">
        <v>0</v>
      </c>
      <c r="H203">
        <v>20378</v>
      </c>
      <c r="I203" t="s">
        <v>369</v>
      </c>
      <c r="J203">
        <v>300</v>
      </c>
      <c r="K203" t="s">
        <v>372</v>
      </c>
      <c r="L203" t="s">
        <v>28</v>
      </c>
      <c r="M203" t="s">
        <v>500</v>
      </c>
      <c r="N203">
        <v>63</v>
      </c>
      <c r="O203" s="65">
        <v>82178</v>
      </c>
      <c r="P203" s="65">
        <v>134846</v>
      </c>
      <c r="Q203" s="65">
        <v>5140</v>
      </c>
      <c r="R203" s="65">
        <v>4800</v>
      </c>
      <c r="S203" s="65">
        <f t="shared" ref="S203:S266" si="9">Q203-R203</f>
        <v>340</v>
      </c>
      <c r="T203" s="3">
        <f t="shared" ref="T203:T266" si="10">-Q203/P203</f>
        <v>-3.8117556323509778E-2</v>
      </c>
      <c r="U203" s="3">
        <f t="shared" ref="U203:U266" si="11">R203/P203</f>
        <v>3.5596161547246485E-2</v>
      </c>
    </row>
    <row r="204" spans="1:21" hidden="1" x14ac:dyDescent="0.2">
      <c r="A204" t="s">
        <v>689</v>
      </c>
      <c r="B204" t="s">
        <v>408</v>
      </c>
      <c r="C204" t="s">
        <v>374</v>
      </c>
      <c r="D204">
        <v>0.01</v>
      </c>
      <c r="E204" t="s">
        <v>271</v>
      </c>
      <c r="F204" t="s">
        <v>401</v>
      </c>
      <c r="G204">
        <v>25</v>
      </c>
      <c r="H204">
        <v>10762</v>
      </c>
      <c r="I204" t="s">
        <v>909</v>
      </c>
      <c r="J204">
        <v>250</v>
      </c>
      <c r="K204" t="s">
        <v>372</v>
      </c>
      <c r="L204" t="s">
        <v>28</v>
      </c>
      <c r="M204" t="s">
        <v>473</v>
      </c>
      <c r="N204">
        <v>21</v>
      </c>
      <c r="O204" s="65">
        <v>42686</v>
      </c>
      <c r="P204" s="65">
        <v>46780</v>
      </c>
      <c r="Q204" s="65">
        <v>7268</v>
      </c>
      <c r="R204" s="65">
        <v>5384</v>
      </c>
      <c r="S204" s="65">
        <f t="shared" si="9"/>
        <v>1884</v>
      </c>
      <c r="T204" s="3">
        <f t="shared" si="10"/>
        <v>-0.15536554082941428</v>
      </c>
      <c r="U204" s="3">
        <f t="shared" si="11"/>
        <v>0.11509191962377084</v>
      </c>
    </row>
    <row r="205" spans="1:21" hidden="1" x14ac:dyDescent="0.2">
      <c r="A205" t="s">
        <v>682</v>
      </c>
      <c r="B205" t="s">
        <v>403</v>
      </c>
      <c r="C205" t="s">
        <v>374</v>
      </c>
      <c r="D205">
        <v>0.05</v>
      </c>
      <c r="E205" t="s">
        <v>153</v>
      </c>
      <c r="F205" t="s">
        <v>368</v>
      </c>
      <c r="G205">
        <v>5</v>
      </c>
      <c r="H205">
        <v>20368</v>
      </c>
      <c r="I205" t="s">
        <v>369</v>
      </c>
      <c r="J205">
        <v>300</v>
      </c>
      <c r="K205" t="s">
        <v>375</v>
      </c>
      <c r="L205" t="s">
        <v>28</v>
      </c>
      <c r="M205" t="s">
        <v>499</v>
      </c>
      <c r="N205">
        <v>89</v>
      </c>
      <c r="O205" s="65">
        <v>264560</v>
      </c>
      <c r="P205" s="65">
        <v>554230</v>
      </c>
      <c r="Q205" s="65">
        <v>34922</v>
      </c>
      <c r="R205" s="65">
        <v>19676</v>
      </c>
      <c r="S205" s="65">
        <f t="shared" si="9"/>
        <v>15246</v>
      </c>
      <c r="T205" s="3">
        <f t="shared" si="10"/>
        <v>-6.3009941720946178E-2</v>
      </c>
      <c r="U205" s="3">
        <f t="shared" si="11"/>
        <v>3.5501506594735041E-2</v>
      </c>
    </row>
    <row r="206" spans="1:21" hidden="1" x14ac:dyDescent="0.2">
      <c r="A206" t="s">
        <v>683</v>
      </c>
      <c r="B206" t="s">
        <v>403</v>
      </c>
      <c r="C206" t="s">
        <v>374</v>
      </c>
      <c r="D206">
        <v>0.05</v>
      </c>
      <c r="E206" t="s">
        <v>153</v>
      </c>
      <c r="F206" t="s">
        <v>368</v>
      </c>
      <c r="G206">
        <v>5</v>
      </c>
      <c r="H206">
        <v>20369</v>
      </c>
      <c r="I206" t="s">
        <v>369</v>
      </c>
      <c r="J206">
        <v>300</v>
      </c>
      <c r="K206" t="s">
        <v>375</v>
      </c>
      <c r="L206" t="s">
        <v>28</v>
      </c>
      <c r="M206" t="s">
        <v>499</v>
      </c>
      <c r="N206">
        <v>89</v>
      </c>
      <c r="O206" s="65">
        <v>266450</v>
      </c>
      <c r="P206" s="65">
        <v>625372</v>
      </c>
      <c r="Q206" s="65">
        <v>19520</v>
      </c>
      <c r="R206" s="65">
        <v>22200</v>
      </c>
      <c r="S206" s="65">
        <f t="shared" si="9"/>
        <v>-2680</v>
      </c>
      <c r="T206" s="3">
        <f t="shared" si="10"/>
        <v>-3.1213421771361684E-2</v>
      </c>
      <c r="U206" s="3">
        <f t="shared" si="11"/>
        <v>3.5498871071937985E-2</v>
      </c>
    </row>
    <row r="207" spans="1:21" hidden="1" x14ac:dyDescent="0.2">
      <c r="A207" t="s">
        <v>684</v>
      </c>
      <c r="B207" t="s">
        <v>403</v>
      </c>
      <c r="C207" t="s">
        <v>374</v>
      </c>
      <c r="D207">
        <v>0.05</v>
      </c>
      <c r="E207" t="s">
        <v>153</v>
      </c>
      <c r="F207" t="s">
        <v>368</v>
      </c>
      <c r="G207">
        <v>5</v>
      </c>
      <c r="H207">
        <v>20366</v>
      </c>
      <c r="I207" t="s">
        <v>369</v>
      </c>
      <c r="J207">
        <v>300</v>
      </c>
      <c r="K207" t="s">
        <v>375</v>
      </c>
      <c r="L207" t="s">
        <v>28</v>
      </c>
      <c r="M207" t="s">
        <v>499</v>
      </c>
      <c r="N207">
        <v>89</v>
      </c>
      <c r="O207" s="65">
        <v>215498</v>
      </c>
      <c r="P207" s="65">
        <v>583966</v>
      </c>
      <c r="Q207" s="65">
        <v>2486</v>
      </c>
      <c r="R207" s="65">
        <v>20730</v>
      </c>
      <c r="S207" s="65">
        <f t="shared" si="9"/>
        <v>-18244</v>
      </c>
      <c r="T207" s="3">
        <f t="shared" si="10"/>
        <v>-4.2570971597661504E-3</v>
      </c>
      <c r="U207" s="3">
        <f t="shared" si="11"/>
        <v>3.5498642044228604E-2</v>
      </c>
    </row>
    <row r="208" spans="1:21" hidden="1" x14ac:dyDescent="0.2">
      <c r="A208" t="s">
        <v>685</v>
      </c>
      <c r="B208" t="s">
        <v>403</v>
      </c>
      <c r="C208" t="s">
        <v>374</v>
      </c>
      <c r="D208">
        <v>0.05</v>
      </c>
      <c r="E208" t="s">
        <v>153</v>
      </c>
      <c r="F208" t="s">
        <v>368</v>
      </c>
      <c r="G208">
        <v>5</v>
      </c>
      <c r="H208">
        <v>20367</v>
      </c>
      <c r="I208" t="s">
        <v>369</v>
      </c>
      <c r="J208">
        <v>300</v>
      </c>
      <c r="K208" t="s">
        <v>375</v>
      </c>
      <c r="L208" t="s">
        <v>28</v>
      </c>
      <c r="M208" t="s">
        <v>499</v>
      </c>
      <c r="N208">
        <v>89</v>
      </c>
      <c r="O208" s="65">
        <v>228454</v>
      </c>
      <c r="P208" s="65">
        <v>634614</v>
      </c>
      <c r="Q208" s="65">
        <v>15086</v>
      </c>
      <c r="R208" s="65">
        <v>22528</v>
      </c>
      <c r="S208" s="65">
        <f t="shared" si="9"/>
        <v>-7442</v>
      </c>
      <c r="T208" s="3">
        <f t="shared" si="10"/>
        <v>-2.3771930653909305E-2</v>
      </c>
      <c r="U208" s="3">
        <f t="shared" si="11"/>
        <v>3.5498744118472016E-2</v>
      </c>
    </row>
    <row r="209" spans="1:21" hidden="1" x14ac:dyDescent="0.2">
      <c r="A209" t="s">
        <v>727</v>
      </c>
      <c r="B209" t="s">
        <v>425</v>
      </c>
      <c r="C209" t="s">
        <v>374</v>
      </c>
      <c r="D209">
        <v>0.01</v>
      </c>
      <c r="E209" t="s">
        <v>417</v>
      </c>
      <c r="F209" t="s">
        <v>401</v>
      </c>
      <c r="G209">
        <v>50</v>
      </c>
      <c r="H209">
        <v>11193</v>
      </c>
      <c r="I209" t="s">
        <v>907</v>
      </c>
      <c r="J209">
        <v>250</v>
      </c>
      <c r="K209" t="s">
        <v>375</v>
      </c>
      <c r="L209" t="s">
        <v>28</v>
      </c>
      <c r="M209" t="s">
        <v>558</v>
      </c>
      <c r="N209">
        <v>64</v>
      </c>
      <c r="O209" s="65">
        <v>57960</v>
      </c>
      <c r="P209" s="65">
        <v>57084</v>
      </c>
      <c r="Q209" s="65">
        <v>7608</v>
      </c>
      <c r="R209" s="65">
        <v>6548</v>
      </c>
      <c r="S209" s="65">
        <f t="shared" si="9"/>
        <v>1060</v>
      </c>
      <c r="T209" s="3">
        <f t="shared" si="10"/>
        <v>-0.13327727559386168</v>
      </c>
      <c r="U209" s="3">
        <f t="shared" si="11"/>
        <v>0.11470814939387569</v>
      </c>
    </row>
    <row r="210" spans="1:21" hidden="1" x14ac:dyDescent="0.2">
      <c r="A210" t="s">
        <v>727</v>
      </c>
      <c r="B210" t="s">
        <v>425</v>
      </c>
      <c r="C210" t="s">
        <v>390</v>
      </c>
      <c r="D210">
        <v>0.01</v>
      </c>
      <c r="E210" t="s">
        <v>417</v>
      </c>
      <c r="F210" t="s">
        <v>401</v>
      </c>
      <c r="G210">
        <v>25</v>
      </c>
      <c r="H210">
        <v>11213</v>
      </c>
      <c r="I210" t="s">
        <v>907</v>
      </c>
      <c r="J210">
        <v>300</v>
      </c>
      <c r="K210" t="s">
        <v>372</v>
      </c>
      <c r="L210" t="s">
        <v>28</v>
      </c>
      <c r="M210" t="s">
        <v>510</v>
      </c>
      <c r="N210">
        <v>19</v>
      </c>
      <c r="O210" s="65">
        <v>50928</v>
      </c>
      <c r="P210" s="65">
        <v>57292</v>
      </c>
      <c r="Q210" s="65">
        <v>8232</v>
      </c>
      <c r="R210" s="65">
        <v>6194</v>
      </c>
      <c r="S210" s="65">
        <f t="shared" si="9"/>
        <v>2038</v>
      </c>
      <c r="T210" s="3">
        <f t="shared" si="10"/>
        <v>-0.14368498219646722</v>
      </c>
      <c r="U210" s="3">
        <f t="shared" si="11"/>
        <v>0.10811282552537876</v>
      </c>
    </row>
    <row r="211" spans="1:21" hidden="1" x14ac:dyDescent="0.2">
      <c r="A211" t="s">
        <v>726</v>
      </c>
      <c r="B211" t="s">
        <v>419</v>
      </c>
      <c r="C211" t="s">
        <v>390</v>
      </c>
      <c r="D211">
        <v>0.01</v>
      </c>
      <c r="E211" t="s">
        <v>417</v>
      </c>
      <c r="F211" t="s">
        <v>401</v>
      </c>
      <c r="G211">
        <v>40</v>
      </c>
      <c r="H211">
        <v>11200</v>
      </c>
      <c r="I211" t="s">
        <v>910</v>
      </c>
      <c r="J211">
        <v>200</v>
      </c>
      <c r="K211" t="s">
        <v>372</v>
      </c>
      <c r="L211" t="s">
        <v>28</v>
      </c>
      <c r="M211" t="s">
        <v>507</v>
      </c>
      <c r="N211">
        <v>7</v>
      </c>
      <c r="O211" s="65">
        <v>20012</v>
      </c>
      <c r="P211" s="65">
        <v>14662</v>
      </c>
      <c r="Q211" s="65">
        <v>1592</v>
      </c>
      <c r="R211" s="65">
        <v>1454</v>
      </c>
      <c r="S211" s="65">
        <f t="shared" si="9"/>
        <v>138</v>
      </c>
      <c r="T211" s="3">
        <f t="shared" si="10"/>
        <v>-0.10858000272814078</v>
      </c>
      <c r="U211" s="3">
        <f t="shared" si="11"/>
        <v>9.9167917064520536E-2</v>
      </c>
    </row>
    <row r="212" spans="1:21" hidden="1" x14ac:dyDescent="0.2">
      <c r="A212" t="s">
        <v>726</v>
      </c>
      <c r="B212" t="s">
        <v>425</v>
      </c>
      <c r="C212" t="s">
        <v>390</v>
      </c>
      <c r="D212">
        <v>0.01</v>
      </c>
      <c r="E212" t="s">
        <v>417</v>
      </c>
      <c r="F212" t="s">
        <v>401</v>
      </c>
      <c r="G212">
        <v>50</v>
      </c>
      <c r="H212">
        <v>11194</v>
      </c>
      <c r="I212" t="s">
        <v>907</v>
      </c>
      <c r="J212">
        <v>250</v>
      </c>
      <c r="K212" t="s">
        <v>372</v>
      </c>
      <c r="L212" t="s">
        <v>28</v>
      </c>
      <c r="M212" t="s">
        <v>525</v>
      </c>
      <c r="N212">
        <v>82</v>
      </c>
      <c r="O212" s="65">
        <v>227196</v>
      </c>
      <c r="P212" s="65">
        <v>221158</v>
      </c>
      <c r="Q212" s="65">
        <v>33530</v>
      </c>
      <c r="R212" s="65">
        <v>24902</v>
      </c>
      <c r="S212" s="65">
        <f t="shared" si="9"/>
        <v>8628</v>
      </c>
      <c r="T212" s="3">
        <f t="shared" si="10"/>
        <v>-0.15161106539216307</v>
      </c>
      <c r="U212" s="3">
        <f t="shared" si="11"/>
        <v>0.11259823293753787</v>
      </c>
    </row>
    <row r="213" spans="1:21" hidden="1" x14ac:dyDescent="0.2">
      <c r="A213" t="s">
        <v>743</v>
      </c>
      <c r="B213" t="s">
        <v>447</v>
      </c>
      <c r="C213" t="s">
        <v>390</v>
      </c>
      <c r="D213">
        <v>0.01</v>
      </c>
      <c r="E213" t="s">
        <v>417</v>
      </c>
      <c r="F213" t="s">
        <v>401</v>
      </c>
      <c r="G213">
        <v>40</v>
      </c>
      <c r="H213">
        <v>11211</v>
      </c>
      <c r="I213" t="s">
        <v>369</v>
      </c>
      <c r="J213">
        <v>400</v>
      </c>
      <c r="K213" t="s">
        <v>375</v>
      </c>
      <c r="L213" t="s">
        <v>28</v>
      </c>
      <c r="M213" t="s">
        <v>555</v>
      </c>
      <c r="N213">
        <v>29</v>
      </c>
      <c r="O213" s="65">
        <v>63760</v>
      </c>
      <c r="P213" s="65">
        <v>100500</v>
      </c>
      <c r="Q213" s="65">
        <v>5766</v>
      </c>
      <c r="R213" s="65">
        <v>9628</v>
      </c>
      <c r="S213" s="65">
        <f t="shared" si="9"/>
        <v>-3862</v>
      </c>
      <c r="T213" s="3">
        <f t="shared" si="10"/>
        <v>-5.7373134328358208E-2</v>
      </c>
      <c r="U213" s="3">
        <f t="shared" si="11"/>
        <v>9.5800995024875615E-2</v>
      </c>
    </row>
    <row r="214" spans="1:21" hidden="1" x14ac:dyDescent="0.2">
      <c r="A214" t="s">
        <v>743</v>
      </c>
      <c r="B214" t="s">
        <v>429</v>
      </c>
      <c r="C214" t="s">
        <v>390</v>
      </c>
      <c r="D214">
        <v>0.01</v>
      </c>
      <c r="E214" t="s">
        <v>417</v>
      </c>
      <c r="F214" t="s">
        <v>401</v>
      </c>
      <c r="G214">
        <v>60</v>
      </c>
      <c r="H214">
        <v>11197</v>
      </c>
      <c r="I214" t="s">
        <v>369</v>
      </c>
      <c r="J214">
        <v>600</v>
      </c>
      <c r="K214" t="s">
        <v>372</v>
      </c>
      <c r="L214" t="s">
        <v>28</v>
      </c>
      <c r="M214" t="s">
        <v>561</v>
      </c>
      <c r="N214">
        <v>60</v>
      </c>
      <c r="O214" s="65">
        <v>99994</v>
      </c>
      <c r="P214" s="65">
        <v>161300</v>
      </c>
      <c r="Q214" s="65">
        <v>12922</v>
      </c>
      <c r="R214" s="65">
        <v>16436</v>
      </c>
      <c r="S214" s="65">
        <f t="shared" si="9"/>
        <v>-3514</v>
      </c>
      <c r="T214" s="3">
        <f t="shared" si="10"/>
        <v>-8.0111593304401735E-2</v>
      </c>
      <c r="U214" s="3">
        <f t="shared" si="11"/>
        <v>0.10189708617482951</v>
      </c>
    </row>
    <row r="215" spans="1:21" hidden="1" x14ac:dyDescent="0.2">
      <c r="A215" t="s">
        <v>744</v>
      </c>
      <c r="B215" t="s">
        <v>447</v>
      </c>
      <c r="C215" t="s">
        <v>390</v>
      </c>
      <c r="D215">
        <v>0.01</v>
      </c>
      <c r="E215" t="s">
        <v>417</v>
      </c>
      <c r="F215" t="s">
        <v>401</v>
      </c>
      <c r="G215">
        <v>40</v>
      </c>
      <c r="H215">
        <v>11212</v>
      </c>
      <c r="I215" t="s">
        <v>369</v>
      </c>
      <c r="J215">
        <v>400</v>
      </c>
      <c r="K215" t="s">
        <v>375</v>
      </c>
      <c r="L215" t="s">
        <v>28</v>
      </c>
      <c r="M215" t="s">
        <v>555</v>
      </c>
      <c r="N215">
        <v>29</v>
      </c>
      <c r="O215" s="65">
        <v>62570</v>
      </c>
      <c r="P215" s="65">
        <v>87102</v>
      </c>
      <c r="Q215" s="65">
        <v>6184</v>
      </c>
      <c r="R215" s="65">
        <v>8344</v>
      </c>
      <c r="S215" s="65">
        <f t="shared" si="9"/>
        <v>-2160</v>
      </c>
      <c r="T215" s="3">
        <f t="shared" si="10"/>
        <v>-7.099722164818259E-2</v>
      </c>
      <c r="U215" s="3">
        <f t="shared" si="11"/>
        <v>9.5795733737457228E-2</v>
      </c>
    </row>
    <row r="216" spans="1:21" hidden="1" x14ac:dyDescent="0.2">
      <c r="A216" t="s">
        <v>744</v>
      </c>
      <c r="B216" t="s">
        <v>429</v>
      </c>
      <c r="C216" t="s">
        <v>390</v>
      </c>
      <c r="D216">
        <v>0.01</v>
      </c>
      <c r="E216" t="s">
        <v>417</v>
      </c>
      <c r="F216" t="s">
        <v>401</v>
      </c>
      <c r="G216">
        <v>60</v>
      </c>
      <c r="H216">
        <v>11198</v>
      </c>
      <c r="I216" t="s">
        <v>369</v>
      </c>
      <c r="J216">
        <v>600</v>
      </c>
      <c r="K216" t="s">
        <v>372</v>
      </c>
      <c r="L216" t="s">
        <v>28</v>
      </c>
      <c r="M216" t="s">
        <v>561</v>
      </c>
      <c r="N216">
        <v>60</v>
      </c>
      <c r="O216" s="65">
        <v>105234</v>
      </c>
      <c r="P216" s="65">
        <v>172446</v>
      </c>
      <c r="Q216" s="65">
        <v>11308</v>
      </c>
      <c r="R216" s="65">
        <v>17572</v>
      </c>
      <c r="S216" s="65">
        <f t="shared" si="9"/>
        <v>-6264</v>
      </c>
      <c r="T216" s="3">
        <f t="shared" si="10"/>
        <v>-6.5574150748640148E-2</v>
      </c>
      <c r="U216" s="3">
        <f t="shared" si="11"/>
        <v>0.10189856534799299</v>
      </c>
    </row>
    <row r="217" spans="1:21" hidden="1" x14ac:dyDescent="0.2">
      <c r="A217" t="s">
        <v>698</v>
      </c>
      <c r="B217" t="s">
        <v>428</v>
      </c>
      <c r="C217" t="s">
        <v>390</v>
      </c>
      <c r="D217">
        <v>1</v>
      </c>
      <c r="E217" t="s">
        <v>417</v>
      </c>
      <c r="F217" t="s">
        <v>406</v>
      </c>
      <c r="G217">
        <v>1</v>
      </c>
      <c r="H217">
        <v>60109</v>
      </c>
      <c r="I217" t="s">
        <v>369</v>
      </c>
      <c r="J217">
        <v>3</v>
      </c>
      <c r="K217" t="s">
        <v>372</v>
      </c>
      <c r="L217" t="s">
        <v>28</v>
      </c>
      <c r="M217" t="s">
        <v>513</v>
      </c>
      <c r="N217">
        <v>89</v>
      </c>
      <c r="O217" s="65">
        <v>69706</v>
      </c>
      <c r="P217" s="65">
        <v>172136</v>
      </c>
      <c r="Q217" s="65">
        <v>19556</v>
      </c>
      <c r="R217" s="65">
        <v>12858</v>
      </c>
      <c r="S217" s="65">
        <f t="shared" si="9"/>
        <v>6698</v>
      </c>
      <c r="T217" s="3">
        <f t="shared" si="10"/>
        <v>-0.11360784495979923</v>
      </c>
      <c r="U217" s="3">
        <f t="shared" si="11"/>
        <v>7.4696751405865125E-2</v>
      </c>
    </row>
    <row r="218" spans="1:21" hidden="1" x14ac:dyDescent="0.2">
      <c r="A218" t="s">
        <v>713</v>
      </c>
      <c r="B218" t="s">
        <v>403</v>
      </c>
      <c r="C218" t="s">
        <v>390</v>
      </c>
      <c r="D218">
        <v>0.01</v>
      </c>
      <c r="E218" t="s">
        <v>271</v>
      </c>
      <c r="F218" t="s">
        <v>401</v>
      </c>
      <c r="G218">
        <v>20</v>
      </c>
      <c r="H218">
        <v>10790</v>
      </c>
      <c r="I218" t="s">
        <v>369</v>
      </c>
      <c r="J218">
        <v>300</v>
      </c>
      <c r="K218" t="s">
        <v>372</v>
      </c>
      <c r="L218" t="s">
        <v>28</v>
      </c>
      <c r="M218" t="s">
        <v>472</v>
      </c>
      <c r="N218">
        <v>89</v>
      </c>
      <c r="O218" s="65">
        <v>118606</v>
      </c>
      <c r="P218" s="65">
        <v>68086</v>
      </c>
      <c r="Q218" s="65">
        <v>12192</v>
      </c>
      <c r="R218" s="65">
        <v>10206</v>
      </c>
      <c r="S218" s="65">
        <f t="shared" si="9"/>
        <v>1986</v>
      </c>
      <c r="T218" s="3">
        <f t="shared" si="10"/>
        <v>-0.17906764973709721</v>
      </c>
      <c r="U218" s="3">
        <f t="shared" si="11"/>
        <v>0.14989865758011925</v>
      </c>
    </row>
    <row r="219" spans="1:21" hidden="1" x14ac:dyDescent="0.2">
      <c r="A219" t="s">
        <v>711</v>
      </c>
      <c r="B219" t="s">
        <v>403</v>
      </c>
      <c r="C219" t="s">
        <v>390</v>
      </c>
      <c r="D219">
        <v>0.01</v>
      </c>
      <c r="E219" t="s">
        <v>271</v>
      </c>
      <c r="F219" t="s">
        <v>401</v>
      </c>
      <c r="G219">
        <v>20</v>
      </c>
      <c r="H219">
        <v>10542</v>
      </c>
      <c r="I219" t="s">
        <v>369</v>
      </c>
      <c r="J219">
        <v>400</v>
      </c>
      <c r="K219" t="s">
        <v>372</v>
      </c>
      <c r="L219" t="s">
        <v>28</v>
      </c>
      <c r="M219" t="s">
        <v>467</v>
      </c>
      <c r="N219">
        <v>89</v>
      </c>
      <c r="O219" s="65">
        <v>116066</v>
      </c>
      <c r="P219" s="65">
        <v>96426</v>
      </c>
      <c r="Q219" s="65">
        <v>6862</v>
      </c>
      <c r="R219" s="65">
        <v>9642</v>
      </c>
      <c r="S219" s="65">
        <f t="shared" si="9"/>
        <v>-2780</v>
      </c>
      <c r="T219" s="3">
        <f t="shared" si="10"/>
        <v>-7.1163379171592725E-2</v>
      </c>
      <c r="U219" s="3">
        <f t="shared" si="11"/>
        <v>9.9993777611847426E-2</v>
      </c>
    </row>
    <row r="220" spans="1:21" hidden="1" x14ac:dyDescent="0.2">
      <c r="A220" t="s">
        <v>820</v>
      </c>
      <c r="B220" t="s">
        <v>404</v>
      </c>
      <c r="C220" t="s">
        <v>389</v>
      </c>
      <c r="D220">
        <v>0.01</v>
      </c>
      <c r="E220" t="s">
        <v>271</v>
      </c>
      <c r="F220" t="s">
        <v>401</v>
      </c>
      <c r="G220">
        <v>13</v>
      </c>
      <c r="H220">
        <v>10593</v>
      </c>
      <c r="I220" t="s">
        <v>369</v>
      </c>
      <c r="J220">
        <v>260</v>
      </c>
      <c r="K220" t="s">
        <v>375</v>
      </c>
      <c r="L220" t="s">
        <v>28</v>
      </c>
      <c r="M220" t="s">
        <v>471</v>
      </c>
      <c r="N220">
        <v>89</v>
      </c>
      <c r="O220" s="65">
        <v>115612</v>
      </c>
      <c r="P220" s="65">
        <v>61394</v>
      </c>
      <c r="Q220" s="65">
        <v>7940</v>
      </c>
      <c r="R220" s="65">
        <v>6122</v>
      </c>
      <c r="S220" s="65">
        <f t="shared" si="9"/>
        <v>1818</v>
      </c>
      <c r="T220" s="3">
        <f t="shared" si="10"/>
        <v>-0.1293285988858846</v>
      </c>
      <c r="U220" s="3">
        <f t="shared" si="11"/>
        <v>9.971658468254227E-2</v>
      </c>
    </row>
    <row r="221" spans="1:21" hidden="1" x14ac:dyDescent="0.2">
      <c r="A221" t="s">
        <v>818</v>
      </c>
      <c r="B221" t="s">
        <v>373</v>
      </c>
      <c r="C221" t="s">
        <v>389</v>
      </c>
      <c r="D221">
        <v>0.01</v>
      </c>
      <c r="E221" t="s">
        <v>271</v>
      </c>
      <c r="F221" t="s">
        <v>401</v>
      </c>
      <c r="G221">
        <v>20</v>
      </c>
      <c r="H221">
        <v>10601</v>
      </c>
      <c r="I221" t="s">
        <v>369</v>
      </c>
      <c r="J221">
        <v>200</v>
      </c>
      <c r="K221" t="s">
        <v>372</v>
      </c>
      <c r="L221" t="s">
        <v>28</v>
      </c>
      <c r="M221" t="s">
        <v>461</v>
      </c>
      <c r="N221">
        <v>89</v>
      </c>
      <c r="O221" s="65">
        <v>81244</v>
      </c>
      <c r="P221" s="65">
        <v>52416</v>
      </c>
      <c r="Q221" s="65">
        <v>6444</v>
      </c>
      <c r="R221" s="65">
        <v>5194</v>
      </c>
      <c r="S221" s="65">
        <f t="shared" si="9"/>
        <v>1250</v>
      </c>
      <c r="T221" s="3">
        <f t="shared" si="10"/>
        <v>-0.12293956043956043</v>
      </c>
      <c r="U221" s="3">
        <f t="shared" si="11"/>
        <v>9.9091880341880337E-2</v>
      </c>
    </row>
    <row r="222" spans="1:21" hidden="1" x14ac:dyDescent="0.2">
      <c r="A222" t="s">
        <v>822</v>
      </c>
      <c r="B222" t="s">
        <v>403</v>
      </c>
      <c r="C222" t="s">
        <v>389</v>
      </c>
      <c r="D222">
        <v>0.01</v>
      </c>
      <c r="E222" t="s">
        <v>271</v>
      </c>
      <c r="F222" t="s">
        <v>401</v>
      </c>
      <c r="G222">
        <v>15</v>
      </c>
      <c r="H222">
        <v>10590</v>
      </c>
      <c r="I222" t="s">
        <v>369</v>
      </c>
      <c r="J222">
        <v>150</v>
      </c>
      <c r="K222" t="s">
        <v>375</v>
      </c>
      <c r="L222" t="s">
        <v>28</v>
      </c>
      <c r="M222" t="s">
        <v>476</v>
      </c>
      <c r="N222">
        <v>89</v>
      </c>
      <c r="O222" s="65">
        <v>146114</v>
      </c>
      <c r="P222" s="65">
        <v>103028</v>
      </c>
      <c r="Q222" s="65">
        <v>9202</v>
      </c>
      <c r="R222" s="65">
        <v>10302</v>
      </c>
      <c r="S222" s="65">
        <f t="shared" si="9"/>
        <v>-1100</v>
      </c>
      <c r="T222" s="3">
        <f t="shared" si="10"/>
        <v>-8.9315525876460772E-2</v>
      </c>
      <c r="U222" s="3">
        <f t="shared" si="11"/>
        <v>9.9992235120549749E-2</v>
      </c>
    </row>
    <row r="223" spans="1:21" hidden="1" x14ac:dyDescent="0.2">
      <c r="A223" t="s">
        <v>814</v>
      </c>
      <c r="B223" t="s">
        <v>403</v>
      </c>
      <c r="C223" t="s">
        <v>390</v>
      </c>
      <c r="D223">
        <v>0.01</v>
      </c>
      <c r="E223" t="s">
        <v>271</v>
      </c>
      <c r="F223" t="s">
        <v>401</v>
      </c>
      <c r="G223">
        <v>30</v>
      </c>
      <c r="H223">
        <v>11060</v>
      </c>
      <c r="I223" t="s">
        <v>369</v>
      </c>
      <c r="J223">
        <v>300</v>
      </c>
      <c r="K223" t="s">
        <v>372</v>
      </c>
      <c r="L223" t="s">
        <v>28</v>
      </c>
      <c r="M223" t="s">
        <v>454</v>
      </c>
      <c r="N223">
        <v>68</v>
      </c>
      <c r="O223" s="65">
        <v>168714</v>
      </c>
      <c r="P223" s="65">
        <v>135314</v>
      </c>
      <c r="Q223" s="65">
        <v>14098</v>
      </c>
      <c r="R223" s="65">
        <v>13598</v>
      </c>
      <c r="S223" s="65">
        <f t="shared" si="9"/>
        <v>500</v>
      </c>
      <c r="T223" s="3">
        <f t="shared" si="10"/>
        <v>-0.10418729769277385</v>
      </c>
      <c r="U223" s="3">
        <f t="shared" si="11"/>
        <v>0.10049218853924945</v>
      </c>
    </row>
    <row r="224" spans="1:21" hidden="1" x14ac:dyDescent="0.2">
      <c r="A224" t="s">
        <v>814</v>
      </c>
      <c r="B224" t="s">
        <v>373</v>
      </c>
      <c r="C224" t="s">
        <v>389</v>
      </c>
      <c r="D224">
        <v>0.01</v>
      </c>
      <c r="E224" t="s">
        <v>271</v>
      </c>
      <c r="F224" t="s">
        <v>401</v>
      </c>
      <c r="G224">
        <v>30</v>
      </c>
      <c r="H224">
        <v>11091</v>
      </c>
      <c r="I224" t="s">
        <v>369</v>
      </c>
      <c r="J224">
        <v>300</v>
      </c>
      <c r="K224" t="s">
        <v>372</v>
      </c>
      <c r="L224" t="s">
        <v>28</v>
      </c>
      <c r="M224" t="s">
        <v>454</v>
      </c>
      <c r="N224">
        <v>21</v>
      </c>
      <c r="O224" s="65">
        <v>60858</v>
      </c>
      <c r="P224" s="65">
        <v>51868</v>
      </c>
      <c r="Q224" s="65">
        <v>8046</v>
      </c>
      <c r="R224" s="65">
        <v>5212</v>
      </c>
      <c r="S224" s="65">
        <f t="shared" si="9"/>
        <v>2834</v>
      </c>
      <c r="T224" s="3">
        <f t="shared" si="10"/>
        <v>-0.15512454692681421</v>
      </c>
      <c r="U224" s="3">
        <f t="shared" si="11"/>
        <v>0.10048584869283567</v>
      </c>
    </row>
    <row r="225" spans="1:21" hidden="1" x14ac:dyDescent="0.2">
      <c r="A225" t="s">
        <v>815</v>
      </c>
      <c r="B225" t="s">
        <v>404</v>
      </c>
      <c r="C225" t="s">
        <v>389</v>
      </c>
      <c r="D225">
        <v>0.01</v>
      </c>
      <c r="E225" t="s">
        <v>271</v>
      </c>
      <c r="F225" t="s">
        <v>401</v>
      </c>
      <c r="G225">
        <v>30</v>
      </c>
      <c r="H225">
        <v>11092</v>
      </c>
      <c r="I225" t="s">
        <v>369</v>
      </c>
      <c r="J225">
        <v>300</v>
      </c>
      <c r="K225" t="s">
        <v>372</v>
      </c>
      <c r="L225" t="s">
        <v>28</v>
      </c>
      <c r="M225" t="s">
        <v>454</v>
      </c>
      <c r="N225">
        <v>89</v>
      </c>
      <c r="O225" s="65">
        <v>165908</v>
      </c>
      <c r="P225" s="65">
        <v>132782</v>
      </c>
      <c r="Q225" s="65">
        <v>16348</v>
      </c>
      <c r="R225" s="65">
        <v>13344</v>
      </c>
      <c r="S225" s="65">
        <f t="shared" si="9"/>
        <v>3004</v>
      </c>
      <c r="T225" s="3">
        <f t="shared" si="10"/>
        <v>-0.12311909746803031</v>
      </c>
      <c r="U225" s="3">
        <f t="shared" si="11"/>
        <v>0.10049554909550994</v>
      </c>
    </row>
    <row r="226" spans="1:21" hidden="1" x14ac:dyDescent="0.2">
      <c r="A226" t="s">
        <v>781</v>
      </c>
      <c r="B226" t="s">
        <v>373</v>
      </c>
      <c r="C226" t="s">
        <v>374</v>
      </c>
      <c r="D226">
        <v>0.01</v>
      </c>
      <c r="E226" t="s">
        <v>271</v>
      </c>
      <c r="F226" t="s">
        <v>368</v>
      </c>
      <c r="G226">
        <v>0</v>
      </c>
      <c r="H226">
        <v>10652</v>
      </c>
      <c r="I226" t="s">
        <v>369</v>
      </c>
      <c r="J226">
        <v>10000</v>
      </c>
      <c r="K226" t="s">
        <v>372</v>
      </c>
      <c r="L226" t="s">
        <v>28</v>
      </c>
      <c r="M226" t="s">
        <v>395</v>
      </c>
      <c r="N226">
        <v>89</v>
      </c>
      <c r="O226" s="65">
        <v>625968</v>
      </c>
      <c r="P226" s="65">
        <v>566518</v>
      </c>
      <c r="Q226" s="65">
        <v>38880</v>
      </c>
      <c r="R226" s="65">
        <v>22774</v>
      </c>
      <c r="S226" s="65">
        <f t="shared" si="9"/>
        <v>16106</v>
      </c>
      <c r="T226" s="3">
        <f t="shared" si="10"/>
        <v>-6.86297699278752E-2</v>
      </c>
      <c r="U226" s="3">
        <f t="shared" si="11"/>
        <v>4.0199958342012079E-2</v>
      </c>
    </row>
    <row r="227" spans="1:21" hidden="1" x14ac:dyDescent="0.2">
      <c r="A227" t="s">
        <v>782</v>
      </c>
      <c r="B227" t="s">
        <v>373</v>
      </c>
      <c r="C227" t="s">
        <v>374</v>
      </c>
      <c r="D227">
        <v>0.01</v>
      </c>
      <c r="E227" t="s">
        <v>271</v>
      </c>
      <c r="F227" t="s">
        <v>368</v>
      </c>
      <c r="G227">
        <v>0</v>
      </c>
      <c r="H227">
        <v>10651</v>
      </c>
      <c r="I227" t="s">
        <v>369</v>
      </c>
      <c r="J227">
        <v>10000</v>
      </c>
      <c r="K227" t="s">
        <v>372</v>
      </c>
      <c r="L227" t="s">
        <v>28</v>
      </c>
      <c r="M227" t="s">
        <v>395</v>
      </c>
      <c r="N227">
        <v>89</v>
      </c>
      <c r="O227" s="65">
        <v>397526</v>
      </c>
      <c r="P227" s="65">
        <v>658322</v>
      </c>
      <c r="Q227" s="65">
        <v>19266</v>
      </c>
      <c r="R227" s="65">
        <v>26464</v>
      </c>
      <c r="S227" s="65">
        <f t="shared" si="9"/>
        <v>-7198</v>
      </c>
      <c r="T227" s="3">
        <f t="shared" si="10"/>
        <v>-2.9265313934518367E-2</v>
      </c>
      <c r="U227" s="3">
        <f t="shared" si="11"/>
        <v>4.0199173049055022E-2</v>
      </c>
    </row>
    <row r="228" spans="1:21" hidden="1" x14ac:dyDescent="0.2">
      <c r="A228" t="s">
        <v>783</v>
      </c>
      <c r="B228" t="s">
        <v>373</v>
      </c>
      <c r="C228" t="s">
        <v>374</v>
      </c>
      <c r="D228">
        <v>0.01</v>
      </c>
      <c r="E228" t="s">
        <v>271</v>
      </c>
      <c r="F228" t="s">
        <v>368</v>
      </c>
      <c r="G228">
        <v>0</v>
      </c>
      <c r="H228">
        <v>10650</v>
      </c>
      <c r="I228" t="s">
        <v>369</v>
      </c>
      <c r="J228">
        <v>10000</v>
      </c>
      <c r="K228" t="s">
        <v>372</v>
      </c>
      <c r="L228" t="s">
        <v>28</v>
      </c>
      <c r="M228" t="s">
        <v>395</v>
      </c>
      <c r="N228">
        <v>89</v>
      </c>
      <c r="O228" s="65">
        <v>751712</v>
      </c>
      <c r="P228" s="65">
        <v>790780</v>
      </c>
      <c r="Q228" s="65">
        <v>29364</v>
      </c>
      <c r="R228" s="65">
        <v>31790</v>
      </c>
      <c r="S228" s="65">
        <f t="shared" si="9"/>
        <v>-2426</v>
      </c>
      <c r="T228" s="3">
        <f t="shared" si="10"/>
        <v>-3.7132957333265888E-2</v>
      </c>
      <c r="U228" s="3">
        <f t="shared" si="11"/>
        <v>4.0200814385796299E-2</v>
      </c>
    </row>
    <row r="229" spans="1:21" hidden="1" x14ac:dyDescent="0.2">
      <c r="A229" t="s">
        <v>784</v>
      </c>
      <c r="B229" t="s">
        <v>373</v>
      </c>
      <c r="C229" t="s">
        <v>374</v>
      </c>
      <c r="D229">
        <v>0.01</v>
      </c>
      <c r="E229" t="s">
        <v>271</v>
      </c>
      <c r="F229" t="s">
        <v>368</v>
      </c>
      <c r="G229">
        <v>0</v>
      </c>
      <c r="H229">
        <v>10649</v>
      </c>
      <c r="I229" t="s">
        <v>369</v>
      </c>
      <c r="J229">
        <v>10000</v>
      </c>
      <c r="K229" t="s">
        <v>372</v>
      </c>
      <c r="L229" t="s">
        <v>28</v>
      </c>
      <c r="M229" t="s">
        <v>395</v>
      </c>
      <c r="N229">
        <v>89</v>
      </c>
      <c r="O229" s="65">
        <v>451548</v>
      </c>
      <c r="P229" s="65">
        <v>464638</v>
      </c>
      <c r="Q229" s="65">
        <v>27772</v>
      </c>
      <c r="R229" s="65">
        <v>18678</v>
      </c>
      <c r="S229" s="65">
        <f t="shared" si="9"/>
        <v>9094</v>
      </c>
      <c r="T229" s="3">
        <f t="shared" si="10"/>
        <v>-5.9771262789526471E-2</v>
      </c>
      <c r="U229" s="3">
        <f t="shared" si="11"/>
        <v>4.0199036669407148E-2</v>
      </c>
    </row>
    <row r="230" spans="1:21" hidden="1" x14ac:dyDescent="0.2">
      <c r="A230" t="s">
        <v>785</v>
      </c>
      <c r="B230" t="s">
        <v>373</v>
      </c>
      <c r="C230" t="s">
        <v>374</v>
      </c>
      <c r="D230">
        <v>0.01</v>
      </c>
      <c r="E230" t="s">
        <v>271</v>
      </c>
      <c r="F230" t="s">
        <v>368</v>
      </c>
      <c r="G230">
        <v>0</v>
      </c>
      <c r="H230">
        <v>10647</v>
      </c>
      <c r="I230" t="s">
        <v>369</v>
      </c>
      <c r="J230">
        <v>10000</v>
      </c>
      <c r="K230" t="s">
        <v>372</v>
      </c>
      <c r="L230" t="s">
        <v>28</v>
      </c>
      <c r="M230" t="s">
        <v>395</v>
      </c>
      <c r="N230">
        <v>89</v>
      </c>
      <c r="O230" s="65">
        <v>445358</v>
      </c>
      <c r="P230" s="65">
        <v>891126</v>
      </c>
      <c r="Q230" s="65">
        <v>-2100</v>
      </c>
      <c r="R230" s="65">
        <v>35824</v>
      </c>
      <c r="S230" s="65">
        <f t="shared" si="9"/>
        <v>-37924</v>
      </c>
      <c r="T230" s="3">
        <f t="shared" si="10"/>
        <v>2.3565691047057317E-3</v>
      </c>
      <c r="U230" s="3">
        <f t="shared" si="11"/>
        <v>4.0200824574751493E-2</v>
      </c>
    </row>
    <row r="231" spans="1:21" hidden="1" x14ac:dyDescent="0.2">
      <c r="A231" t="s">
        <v>786</v>
      </c>
      <c r="B231" t="s">
        <v>373</v>
      </c>
      <c r="C231" t="s">
        <v>374</v>
      </c>
      <c r="D231">
        <v>0.01</v>
      </c>
      <c r="E231" t="s">
        <v>271</v>
      </c>
      <c r="F231" t="s">
        <v>368</v>
      </c>
      <c r="G231">
        <v>0</v>
      </c>
      <c r="H231">
        <v>10648</v>
      </c>
      <c r="I231" t="s">
        <v>369</v>
      </c>
      <c r="J231">
        <v>10000</v>
      </c>
      <c r="K231" t="s">
        <v>372</v>
      </c>
      <c r="L231" t="s">
        <v>28</v>
      </c>
      <c r="M231" t="s">
        <v>395</v>
      </c>
      <c r="N231">
        <v>89</v>
      </c>
      <c r="O231" s="65">
        <v>419730</v>
      </c>
      <c r="P231" s="65">
        <v>535734</v>
      </c>
      <c r="Q231" s="65">
        <v>29678</v>
      </c>
      <c r="R231" s="65">
        <v>21536</v>
      </c>
      <c r="S231" s="65">
        <f t="shared" si="9"/>
        <v>8142</v>
      </c>
      <c r="T231" s="3">
        <f t="shared" si="10"/>
        <v>-5.5396894727607358E-2</v>
      </c>
      <c r="U231" s="3">
        <f t="shared" si="11"/>
        <v>4.0199054008145836E-2</v>
      </c>
    </row>
    <row r="232" spans="1:21" hidden="1" x14ac:dyDescent="0.2">
      <c r="A232" t="s">
        <v>812</v>
      </c>
      <c r="B232" t="s">
        <v>410</v>
      </c>
      <c r="C232" t="s">
        <v>389</v>
      </c>
      <c r="D232">
        <v>0.01</v>
      </c>
      <c r="E232" t="s">
        <v>271</v>
      </c>
      <c r="F232" t="s">
        <v>406</v>
      </c>
      <c r="G232">
        <v>20</v>
      </c>
      <c r="H232">
        <v>10480</v>
      </c>
      <c r="I232" t="s">
        <v>903</v>
      </c>
      <c r="J232">
        <v>100</v>
      </c>
      <c r="K232" t="s">
        <v>375</v>
      </c>
      <c r="L232" t="s">
        <v>28</v>
      </c>
      <c r="M232" t="s">
        <v>482</v>
      </c>
      <c r="N232">
        <v>79</v>
      </c>
      <c r="O232" s="65">
        <v>57544</v>
      </c>
      <c r="P232" s="65">
        <v>35996</v>
      </c>
      <c r="Q232" s="65">
        <v>6016</v>
      </c>
      <c r="R232" s="65">
        <v>3606</v>
      </c>
      <c r="S232" s="65">
        <f t="shared" si="9"/>
        <v>2410</v>
      </c>
      <c r="T232" s="3">
        <f t="shared" si="10"/>
        <v>-0.16712968107567508</v>
      </c>
      <c r="U232" s="3">
        <f t="shared" si="11"/>
        <v>0.10017779753305923</v>
      </c>
    </row>
    <row r="233" spans="1:21" hidden="1" x14ac:dyDescent="0.2">
      <c r="A233" t="s">
        <v>824</v>
      </c>
      <c r="B233" t="s">
        <v>403</v>
      </c>
      <c r="C233" t="s">
        <v>390</v>
      </c>
      <c r="D233">
        <v>0.01</v>
      </c>
      <c r="E233" t="s">
        <v>271</v>
      </c>
      <c r="F233" t="s">
        <v>401</v>
      </c>
      <c r="G233">
        <v>50</v>
      </c>
      <c r="H233">
        <v>10732</v>
      </c>
      <c r="I233" t="s">
        <v>369</v>
      </c>
      <c r="J233">
        <v>500</v>
      </c>
      <c r="K233" t="s">
        <v>372</v>
      </c>
      <c r="L233" t="s">
        <v>28</v>
      </c>
      <c r="M233" t="s">
        <v>492</v>
      </c>
      <c r="N233">
        <v>69</v>
      </c>
      <c r="O233" s="65">
        <v>60424</v>
      </c>
      <c r="P233" s="65">
        <v>43002</v>
      </c>
      <c r="Q233" s="65">
        <v>6386</v>
      </c>
      <c r="R233" s="65">
        <v>6206</v>
      </c>
      <c r="S233" s="65">
        <f t="shared" si="9"/>
        <v>180</v>
      </c>
      <c r="T233" s="3">
        <f t="shared" si="10"/>
        <v>-0.14850472071066462</v>
      </c>
      <c r="U233" s="3">
        <f t="shared" si="11"/>
        <v>0.14431886888981907</v>
      </c>
    </row>
    <row r="234" spans="1:21" hidden="1" x14ac:dyDescent="0.2">
      <c r="A234" t="s">
        <v>824</v>
      </c>
      <c r="B234" t="s">
        <v>438</v>
      </c>
      <c r="C234" t="s">
        <v>374</v>
      </c>
      <c r="D234">
        <v>0.01</v>
      </c>
      <c r="E234" t="s">
        <v>417</v>
      </c>
      <c r="F234" t="s">
        <v>401</v>
      </c>
      <c r="G234">
        <v>40</v>
      </c>
      <c r="H234">
        <v>11186</v>
      </c>
      <c r="I234" t="s">
        <v>903</v>
      </c>
      <c r="J234">
        <v>250</v>
      </c>
      <c r="K234" t="s">
        <v>375</v>
      </c>
      <c r="L234" t="s">
        <v>28</v>
      </c>
      <c r="M234" t="s">
        <v>533</v>
      </c>
      <c r="N234">
        <v>20</v>
      </c>
      <c r="O234" s="65">
        <v>42778</v>
      </c>
      <c r="P234" s="65">
        <v>41976</v>
      </c>
      <c r="Q234" s="65">
        <v>3052</v>
      </c>
      <c r="R234" s="65">
        <v>4072</v>
      </c>
      <c r="S234" s="65">
        <f t="shared" si="9"/>
        <v>-1020</v>
      </c>
      <c r="T234" s="3">
        <f t="shared" si="10"/>
        <v>-7.2708214217648184E-2</v>
      </c>
      <c r="U234" s="3">
        <f t="shared" si="11"/>
        <v>9.7007813988946062E-2</v>
      </c>
    </row>
    <row r="235" spans="1:21" hidden="1" x14ac:dyDescent="0.2">
      <c r="A235" t="s">
        <v>823</v>
      </c>
      <c r="B235" t="s">
        <v>403</v>
      </c>
      <c r="C235" t="s">
        <v>390</v>
      </c>
      <c r="D235">
        <v>0.01</v>
      </c>
      <c r="E235" t="s">
        <v>271</v>
      </c>
      <c r="F235" t="s">
        <v>401</v>
      </c>
      <c r="G235">
        <v>9</v>
      </c>
      <c r="H235">
        <v>10733</v>
      </c>
      <c r="I235" t="s">
        <v>369</v>
      </c>
      <c r="J235">
        <v>180</v>
      </c>
      <c r="K235" t="s">
        <v>375</v>
      </c>
      <c r="L235" t="s">
        <v>28</v>
      </c>
      <c r="M235" t="s">
        <v>484</v>
      </c>
      <c r="N235">
        <v>69</v>
      </c>
      <c r="O235" s="65">
        <v>105296</v>
      </c>
      <c r="P235" s="65">
        <v>52296</v>
      </c>
      <c r="Q235" s="65">
        <v>6468</v>
      </c>
      <c r="R235" s="65">
        <v>7844</v>
      </c>
      <c r="S235" s="65">
        <f t="shared" si="9"/>
        <v>-1376</v>
      </c>
      <c r="T235" s="3">
        <f t="shared" si="10"/>
        <v>-0.12368058742542451</v>
      </c>
      <c r="U235" s="3">
        <f t="shared" si="11"/>
        <v>0.14999235123145174</v>
      </c>
    </row>
    <row r="236" spans="1:21" hidden="1" x14ac:dyDescent="0.2">
      <c r="A236" t="s">
        <v>823</v>
      </c>
      <c r="B236" t="s">
        <v>438</v>
      </c>
      <c r="C236" t="s">
        <v>390</v>
      </c>
      <c r="D236">
        <v>0.01</v>
      </c>
      <c r="E236" t="s">
        <v>417</v>
      </c>
      <c r="F236" t="s">
        <v>401</v>
      </c>
      <c r="G236">
        <v>30</v>
      </c>
      <c r="H236">
        <v>11158</v>
      </c>
      <c r="I236" t="s">
        <v>903</v>
      </c>
      <c r="J236">
        <v>150</v>
      </c>
      <c r="K236" t="s">
        <v>375</v>
      </c>
      <c r="L236" t="s">
        <v>28</v>
      </c>
      <c r="M236" t="s">
        <v>536</v>
      </c>
      <c r="N236">
        <v>20</v>
      </c>
      <c r="O236" s="65">
        <v>34682</v>
      </c>
      <c r="P236" s="65">
        <v>33072</v>
      </c>
      <c r="Q236" s="65">
        <v>3894</v>
      </c>
      <c r="R236" s="65">
        <v>3232</v>
      </c>
      <c r="S236" s="65">
        <f t="shared" si="9"/>
        <v>662</v>
      </c>
      <c r="T236" s="3">
        <f t="shared" si="10"/>
        <v>-0.11774310595065313</v>
      </c>
      <c r="U236" s="3">
        <f t="shared" si="11"/>
        <v>9.7726173197871316E-2</v>
      </c>
    </row>
    <row r="237" spans="1:21" hidden="1" x14ac:dyDescent="0.2">
      <c r="A237" t="s">
        <v>829</v>
      </c>
      <c r="B237" t="s">
        <v>430</v>
      </c>
      <c r="C237" t="s">
        <v>413</v>
      </c>
      <c r="D237">
        <v>0.01</v>
      </c>
      <c r="E237" t="s">
        <v>417</v>
      </c>
      <c r="F237" t="s">
        <v>401</v>
      </c>
      <c r="G237">
        <v>243</v>
      </c>
      <c r="H237">
        <v>11032</v>
      </c>
      <c r="I237" t="s">
        <v>903</v>
      </c>
      <c r="J237">
        <v>880</v>
      </c>
      <c r="K237" t="s">
        <v>375</v>
      </c>
      <c r="L237" t="s">
        <v>28</v>
      </c>
      <c r="M237" t="s">
        <v>516</v>
      </c>
      <c r="N237">
        <v>20</v>
      </c>
      <c r="O237" s="65">
        <v>32118</v>
      </c>
      <c r="P237" s="65">
        <v>38340</v>
      </c>
      <c r="Q237" s="65">
        <v>6492</v>
      </c>
      <c r="R237" s="65">
        <v>4524</v>
      </c>
      <c r="S237" s="65">
        <f t="shared" si="9"/>
        <v>1968</v>
      </c>
      <c r="T237" s="3">
        <f t="shared" si="10"/>
        <v>-0.16932707355242566</v>
      </c>
      <c r="U237" s="3">
        <f t="shared" si="11"/>
        <v>0.11799687010954617</v>
      </c>
    </row>
    <row r="238" spans="1:21" hidden="1" x14ac:dyDescent="0.2">
      <c r="A238" t="s">
        <v>810</v>
      </c>
      <c r="B238" t="s">
        <v>410</v>
      </c>
      <c r="C238" t="s">
        <v>389</v>
      </c>
      <c r="D238">
        <v>0.01</v>
      </c>
      <c r="E238" t="s">
        <v>271</v>
      </c>
      <c r="F238" t="s">
        <v>406</v>
      </c>
      <c r="G238">
        <v>20</v>
      </c>
      <c r="H238">
        <v>10481</v>
      </c>
      <c r="I238" t="s">
        <v>903</v>
      </c>
      <c r="J238">
        <v>100</v>
      </c>
      <c r="K238" t="s">
        <v>375</v>
      </c>
      <c r="L238" t="s">
        <v>17</v>
      </c>
      <c r="M238" t="s">
        <v>459</v>
      </c>
      <c r="N238">
        <v>89</v>
      </c>
      <c r="O238" s="65">
        <v>146248</v>
      </c>
      <c r="P238" s="65">
        <v>99374</v>
      </c>
      <c r="Q238" s="65">
        <v>10740</v>
      </c>
      <c r="R238" s="65">
        <v>9938</v>
      </c>
      <c r="S238" s="65">
        <f t="shared" si="9"/>
        <v>802</v>
      </c>
      <c r="T238" s="3">
        <f t="shared" si="10"/>
        <v>-0.10807655926097369</v>
      </c>
      <c r="U238" s="3">
        <f t="shared" si="11"/>
        <v>0.10000603779660676</v>
      </c>
    </row>
    <row r="239" spans="1:21" hidden="1" x14ac:dyDescent="0.2">
      <c r="A239" t="s">
        <v>813</v>
      </c>
      <c r="B239" t="s">
        <v>410</v>
      </c>
      <c r="C239" t="s">
        <v>389</v>
      </c>
      <c r="D239">
        <v>0.01</v>
      </c>
      <c r="E239" t="s">
        <v>271</v>
      </c>
      <c r="F239" t="s">
        <v>406</v>
      </c>
      <c r="G239">
        <v>20</v>
      </c>
      <c r="H239">
        <v>10479</v>
      </c>
      <c r="I239" t="s">
        <v>903</v>
      </c>
      <c r="J239">
        <v>100</v>
      </c>
      <c r="K239" t="s">
        <v>375</v>
      </c>
      <c r="L239" t="s">
        <v>28</v>
      </c>
      <c r="M239" t="s">
        <v>482</v>
      </c>
      <c r="N239">
        <v>89</v>
      </c>
      <c r="O239" s="65">
        <v>144050</v>
      </c>
      <c r="P239" s="65">
        <v>100136</v>
      </c>
      <c r="Q239" s="65">
        <v>-1858</v>
      </c>
      <c r="R239" s="65">
        <v>10034</v>
      </c>
      <c r="S239" s="65">
        <f t="shared" si="9"/>
        <v>-11892</v>
      </c>
      <c r="T239" s="3">
        <f t="shared" si="10"/>
        <v>1.8554765518894303E-2</v>
      </c>
      <c r="U239" s="3">
        <f t="shared" si="11"/>
        <v>0.10020372293680595</v>
      </c>
    </row>
    <row r="240" spans="1:21" hidden="1" x14ac:dyDescent="0.2">
      <c r="A240" t="s">
        <v>811</v>
      </c>
      <c r="B240" t="s">
        <v>410</v>
      </c>
      <c r="C240" t="s">
        <v>389</v>
      </c>
      <c r="D240">
        <v>0.01</v>
      </c>
      <c r="E240" t="s">
        <v>271</v>
      </c>
      <c r="F240" t="s">
        <v>406</v>
      </c>
      <c r="G240">
        <v>20</v>
      </c>
      <c r="H240">
        <v>10482</v>
      </c>
      <c r="I240" t="s">
        <v>903</v>
      </c>
      <c r="J240">
        <v>100</v>
      </c>
      <c r="K240" t="s">
        <v>375</v>
      </c>
      <c r="L240" t="s">
        <v>17</v>
      </c>
      <c r="M240" t="s">
        <v>459</v>
      </c>
      <c r="N240">
        <v>89</v>
      </c>
      <c r="O240" s="65">
        <v>124840</v>
      </c>
      <c r="P240" s="65">
        <v>73822</v>
      </c>
      <c r="Q240" s="65">
        <v>8656</v>
      </c>
      <c r="R240" s="65">
        <v>7382</v>
      </c>
      <c r="S240" s="65">
        <f t="shared" si="9"/>
        <v>1274</v>
      </c>
      <c r="T240" s="3">
        <f t="shared" si="10"/>
        <v>-0.11725501882907534</v>
      </c>
      <c r="U240" s="3">
        <f t="shared" si="11"/>
        <v>9.9997290780526132E-2</v>
      </c>
    </row>
    <row r="241" spans="1:21" hidden="1" x14ac:dyDescent="0.2">
      <c r="A241" t="s">
        <v>830</v>
      </c>
      <c r="B241" t="s">
        <v>433</v>
      </c>
      <c r="C241" t="s">
        <v>390</v>
      </c>
      <c r="D241">
        <v>0.01</v>
      </c>
      <c r="E241" t="s">
        <v>417</v>
      </c>
      <c r="F241" t="s">
        <v>401</v>
      </c>
      <c r="G241">
        <v>80</v>
      </c>
      <c r="H241">
        <v>11199</v>
      </c>
      <c r="I241" t="s">
        <v>905</v>
      </c>
      <c r="J241">
        <v>300</v>
      </c>
      <c r="K241" t="s">
        <v>375</v>
      </c>
      <c r="L241" t="s">
        <v>28</v>
      </c>
      <c r="M241" t="s">
        <v>520</v>
      </c>
      <c r="N241">
        <v>62</v>
      </c>
      <c r="O241" s="65">
        <v>125206</v>
      </c>
      <c r="P241" s="65">
        <v>152880</v>
      </c>
      <c r="Q241" s="65">
        <v>14744</v>
      </c>
      <c r="R241" s="65">
        <v>15120</v>
      </c>
      <c r="S241" s="65">
        <f t="shared" si="9"/>
        <v>-376</v>
      </c>
      <c r="T241" s="3">
        <f t="shared" si="10"/>
        <v>-9.6441653584510734E-2</v>
      </c>
      <c r="U241" s="3">
        <f t="shared" si="11"/>
        <v>9.8901098901098897E-2</v>
      </c>
    </row>
    <row r="242" spans="1:21" hidden="1" x14ac:dyDescent="0.2">
      <c r="A242" t="s">
        <v>787</v>
      </c>
      <c r="B242" t="s">
        <v>373</v>
      </c>
      <c r="C242" t="s">
        <v>374</v>
      </c>
      <c r="D242">
        <v>0.01</v>
      </c>
      <c r="E242" t="s">
        <v>271</v>
      </c>
      <c r="F242" t="s">
        <v>368</v>
      </c>
      <c r="G242">
        <v>0</v>
      </c>
      <c r="H242">
        <v>10171</v>
      </c>
      <c r="I242" t="s">
        <v>369</v>
      </c>
      <c r="J242">
        <v>8000</v>
      </c>
      <c r="K242" t="s">
        <v>372</v>
      </c>
      <c r="L242" t="s">
        <v>28</v>
      </c>
      <c r="M242" t="s">
        <v>399</v>
      </c>
      <c r="N242">
        <v>89</v>
      </c>
      <c r="O242" s="65">
        <v>331402</v>
      </c>
      <c r="P242" s="65">
        <v>111460</v>
      </c>
      <c r="Q242" s="65">
        <v>7008</v>
      </c>
      <c r="R242" s="65">
        <v>10700</v>
      </c>
      <c r="S242" s="65">
        <f t="shared" si="9"/>
        <v>-3692</v>
      </c>
      <c r="T242" s="3">
        <f t="shared" si="10"/>
        <v>-6.2874573838148221E-2</v>
      </c>
      <c r="U242" s="3">
        <f t="shared" si="11"/>
        <v>9.5998564507446621E-2</v>
      </c>
    </row>
    <row r="243" spans="1:21" hidden="1" x14ac:dyDescent="0.2">
      <c r="A243" t="s">
        <v>788</v>
      </c>
      <c r="B243" t="s">
        <v>373</v>
      </c>
      <c r="C243" t="s">
        <v>374</v>
      </c>
      <c r="D243">
        <v>0.01</v>
      </c>
      <c r="E243" t="s">
        <v>271</v>
      </c>
      <c r="F243" t="s">
        <v>368</v>
      </c>
      <c r="G243">
        <v>0</v>
      </c>
      <c r="H243">
        <v>10172</v>
      </c>
      <c r="I243" t="s">
        <v>369</v>
      </c>
      <c r="J243">
        <v>8000</v>
      </c>
      <c r="K243" t="s">
        <v>372</v>
      </c>
      <c r="L243" t="s">
        <v>28</v>
      </c>
      <c r="M243" t="s">
        <v>399</v>
      </c>
      <c r="N243">
        <v>89</v>
      </c>
      <c r="O243" s="65">
        <v>294952</v>
      </c>
      <c r="P243" s="65">
        <v>84200</v>
      </c>
      <c r="Q243" s="65">
        <v>11752</v>
      </c>
      <c r="R243" s="65">
        <v>8084</v>
      </c>
      <c r="S243" s="65">
        <f t="shared" si="9"/>
        <v>3668</v>
      </c>
      <c r="T243" s="3">
        <f t="shared" si="10"/>
        <v>-0.13957244655581949</v>
      </c>
      <c r="U243" s="3">
        <f t="shared" si="11"/>
        <v>9.6009501187648449E-2</v>
      </c>
    </row>
    <row r="244" spans="1:21" hidden="1" x14ac:dyDescent="0.2">
      <c r="A244" t="s">
        <v>789</v>
      </c>
      <c r="B244" t="s">
        <v>373</v>
      </c>
      <c r="C244" t="s">
        <v>374</v>
      </c>
      <c r="D244">
        <v>0.01</v>
      </c>
      <c r="E244" t="s">
        <v>271</v>
      </c>
      <c r="F244" t="s">
        <v>368</v>
      </c>
      <c r="G244">
        <v>0</v>
      </c>
      <c r="H244">
        <v>10165</v>
      </c>
      <c r="I244" t="s">
        <v>369</v>
      </c>
      <c r="J244">
        <v>8000</v>
      </c>
      <c r="K244" t="s">
        <v>372</v>
      </c>
      <c r="L244" t="s">
        <v>28</v>
      </c>
      <c r="M244" t="s">
        <v>399</v>
      </c>
      <c r="N244">
        <v>89</v>
      </c>
      <c r="O244" s="65">
        <v>327266</v>
      </c>
      <c r="P244" s="65">
        <v>115590</v>
      </c>
      <c r="Q244" s="65">
        <v>10668</v>
      </c>
      <c r="R244" s="65">
        <v>11096</v>
      </c>
      <c r="S244" s="65">
        <f t="shared" si="9"/>
        <v>-428</v>
      </c>
      <c r="T244" s="3">
        <f t="shared" si="10"/>
        <v>-9.2291720737087982E-2</v>
      </c>
      <c r="U244" s="3">
        <f t="shared" si="11"/>
        <v>9.5994463188857168E-2</v>
      </c>
    </row>
    <row r="245" spans="1:21" hidden="1" x14ac:dyDescent="0.2">
      <c r="A245" t="s">
        <v>803</v>
      </c>
      <c r="B245" t="s">
        <v>373</v>
      </c>
      <c r="C245" t="s">
        <v>374</v>
      </c>
      <c r="D245">
        <v>0.05</v>
      </c>
      <c r="E245" t="s">
        <v>153</v>
      </c>
      <c r="F245" t="s">
        <v>368</v>
      </c>
      <c r="G245">
        <v>1</v>
      </c>
      <c r="H245">
        <v>20462</v>
      </c>
      <c r="I245" t="s">
        <v>369</v>
      </c>
      <c r="J245">
        <v>30</v>
      </c>
      <c r="K245" t="s">
        <v>375</v>
      </c>
      <c r="L245" t="s">
        <v>28</v>
      </c>
      <c r="M245" t="s">
        <v>498</v>
      </c>
      <c r="N245">
        <v>89</v>
      </c>
      <c r="O245" s="65">
        <v>186758</v>
      </c>
      <c r="P245" s="65">
        <v>351370</v>
      </c>
      <c r="Q245" s="65">
        <v>7534</v>
      </c>
      <c r="R245" s="65">
        <v>8432</v>
      </c>
      <c r="S245" s="65">
        <f t="shared" si="9"/>
        <v>-898</v>
      </c>
      <c r="T245" s="3">
        <f t="shared" si="10"/>
        <v>-2.1441785012949313E-2</v>
      </c>
      <c r="U245" s="3">
        <f t="shared" si="11"/>
        <v>2.3997495517545608E-2</v>
      </c>
    </row>
    <row r="246" spans="1:21" hidden="1" x14ac:dyDescent="0.2">
      <c r="A246" t="s">
        <v>804</v>
      </c>
      <c r="B246" t="s">
        <v>373</v>
      </c>
      <c r="C246" t="s">
        <v>374</v>
      </c>
      <c r="D246">
        <v>0.05</v>
      </c>
      <c r="E246" t="s">
        <v>153</v>
      </c>
      <c r="F246" t="s">
        <v>368</v>
      </c>
      <c r="G246">
        <v>1</v>
      </c>
      <c r="H246">
        <v>20459</v>
      </c>
      <c r="I246" t="s">
        <v>369</v>
      </c>
      <c r="J246">
        <v>30</v>
      </c>
      <c r="K246" t="s">
        <v>375</v>
      </c>
      <c r="L246" t="s">
        <v>28</v>
      </c>
      <c r="M246" t="s">
        <v>498</v>
      </c>
      <c r="N246">
        <v>89</v>
      </c>
      <c r="O246" s="65">
        <v>134598</v>
      </c>
      <c r="P246" s="65">
        <v>344156</v>
      </c>
      <c r="Q246" s="65">
        <v>16402</v>
      </c>
      <c r="R246" s="65">
        <v>8260</v>
      </c>
      <c r="S246" s="65">
        <f t="shared" si="9"/>
        <v>8142</v>
      </c>
      <c r="T246" s="3">
        <f t="shared" si="10"/>
        <v>-4.7658619928172108E-2</v>
      </c>
      <c r="U246" s="3">
        <f t="shared" si="11"/>
        <v>2.4000743848719766E-2</v>
      </c>
    </row>
    <row r="247" spans="1:21" hidden="1" x14ac:dyDescent="0.2">
      <c r="A247" t="s">
        <v>805</v>
      </c>
      <c r="B247" t="s">
        <v>373</v>
      </c>
      <c r="C247" t="s">
        <v>374</v>
      </c>
      <c r="D247">
        <v>0.05</v>
      </c>
      <c r="E247" t="s">
        <v>153</v>
      </c>
      <c r="F247" t="s">
        <v>368</v>
      </c>
      <c r="G247">
        <v>1</v>
      </c>
      <c r="H247">
        <v>20463</v>
      </c>
      <c r="I247" t="s">
        <v>369</v>
      </c>
      <c r="J247">
        <v>30</v>
      </c>
      <c r="K247" t="s">
        <v>375</v>
      </c>
      <c r="L247" t="s">
        <v>28</v>
      </c>
      <c r="M247" t="s">
        <v>498</v>
      </c>
      <c r="N247">
        <v>89</v>
      </c>
      <c r="O247" s="65">
        <v>219720</v>
      </c>
      <c r="P247" s="65">
        <v>534764</v>
      </c>
      <c r="Q247" s="65">
        <v>15068</v>
      </c>
      <c r="R247" s="65">
        <v>12834</v>
      </c>
      <c r="S247" s="65">
        <f t="shared" si="9"/>
        <v>2234</v>
      </c>
      <c r="T247" s="3">
        <f t="shared" si="10"/>
        <v>-2.8176915424374116E-2</v>
      </c>
      <c r="U247" s="3">
        <f t="shared" si="11"/>
        <v>2.3999371685453769E-2</v>
      </c>
    </row>
    <row r="248" spans="1:21" hidden="1" x14ac:dyDescent="0.2">
      <c r="A248" t="s">
        <v>825</v>
      </c>
      <c r="B248" t="s">
        <v>425</v>
      </c>
      <c r="C248" t="s">
        <v>390</v>
      </c>
      <c r="D248">
        <v>0.01</v>
      </c>
      <c r="E248" t="s">
        <v>417</v>
      </c>
      <c r="F248" t="s">
        <v>401</v>
      </c>
      <c r="G248">
        <v>50</v>
      </c>
      <c r="H248">
        <v>11194</v>
      </c>
      <c r="I248" t="s">
        <v>907</v>
      </c>
      <c r="J248">
        <v>250</v>
      </c>
      <c r="K248" t="s">
        <v>372</v>
      </c>
      <c r="L248" t="s">
        <v>28</v>
      </c>
      <c r="M248" t="s">
        <v>525</v>
      </c>
      <c r="N248">
        <v>7</v>
      </c>
      <c r="O248" s="65">
        <v>20514</v>
      </c>
      <c r="P248" s="65">
        <v>17742</v>
      </c>
      <c r="Q248" s="65">
        <v>1496</v>
      </c>
      <c r="R248" s="65">
        <v>1998</v>
      </c>
      <c r="S248" s="65">
        <f t="shared" si="9"/>
        <v>-502</v>
      </c>
      <c r="T248" s="3">
        <f t="shared" si="10"/>
        <v>-8.4319693382933159E-2</v>
      </c>
      <c r="U248" s="3">
        <f t="shared" si="11"/>
        <v>0.11261413594859655</v>
      </c>
    </row>
    <row r="249" spans="1:21" hidden="1" x14ac:dyDescent="0.2">
      <c r="A249" t="s">
        <v>825</v>
      </c>
      <c r="B249" t="s">
        <v>373</v>
      </c>
      <c r="C249" t="s">
        <v>390</v>
      </c>
      <c r="D249">
        <v>0.01</v>
      </c>
      <c r="E249" t="s">
        <v>271</v>
      </c>
      <c r="F249" t="s">
        <v>401</v>
      </c>
      <c r="G249">
        <v>50</v>
      </c>
      <c r="H249">
        <v>10572</v>
      </c>
      <c r="I249" t="s">
        <v>369</v>
      </c>
      <c r="J249">
        <v>500</v>
      </c>
      <c r="K249" t="s">
        <v>372</v>
      </c>
      <c r="L249" t="s">
        <v>28</v>
      </c>
      <c r="M249" t="s">
        <v>492</v>
      </c>
      <c r="N249">
        <v>82</v>
      </c>
      <c r="O249" s="65">
        <v>74336</v>
      </c>
      <c r="P249" s="65">
        <v>44666</v>
      </c>
      <c r="Q249" s="65">
        <v>6268</v>
      </c>
      <c r="R249" s="65">
        <v>4524</v>
      </c>
      <c r="S249" s="65">
        <f t="shared" si="9"/>
        <v>1744</v>
      </c>
      <c r="T249" s="3">
        <f t="shared" si="10"/>
        <v>-0.14033045269332378</v>
      </c>
      <c r="U249" s="3">
        <f t="shared" si="11"/>
        <v>0.10128509380737026</v>
      </c>
    </row>
    <row r="250" spans="1:21" hidden="1" x14ac:dyDescent="0.2">
      <c r="A250" t="s">
        <v>837</v>
      </c>
      <c r="B250" t="s">
        <v>425</v>
      </c>
      <c r="C250" t="s">
        <v>390</v>
      </c>
      <c r="D250">
        <v>0.01</v>
      </c>
      <c r="E250" t="s">
        <v>417</v>
      </c>
      <c r="F250" t="s">
        <v>401</v>
      </c>
      <c r="G250">
        <v>50</v>
      </c>
      <c r="H250">
        <v>11195</v>
      </c>
      <c r="I250" t="s">
        <v>907</v>
      </c>
      <c r="J250">
        <v>250</v>
      </c>
      <c r="K250" t="s">
        <v>375</v>
      </c>
      <c r="L250" t="s">
        <v>28</v>
      </c>
      <c r="M250" t="s">
        <v>562</v>
      </c>
      <c r="N250">
        <v>89</v>
      </c>
      <c r="O250" s="65">
        <v>308458</v>
      </c>
      <c r="P250" s="65">
        <v>274468</v>
      </c>
      <c r="Q250" s="65">
        <v>25684</v>
      </c>
      <c r="R250" s="65">
        <v>29230</v>
      </c>
      <c r="S250" s="65">
        <f t="shared" si="9"/>
        <v>-3546</v>
      </c>
      <c r="T250" s="3">
        <f t="shared" si="10"/>
        <v>-9.3577393357331271E-2</v>
      </c>
      <c r="U250" s="3">
        <f t="shared" si="11"/>
        <v>0.10649693224711078</v>
      </c>
    </row>
    <row r="251" spans="1:21" hidden="1" x14ac:dyDescent="0.2">
      <c r="A251" t="s">
        <v>836</v>
      </c>
      <c r="B251" t="s">
        <v>425</v>
      </c>
      <c r="C251" t="s">
        <v>390</v>
      </c>
      <c r="D251">
        <v>0.01</v>
      </c>
      <c r="E251" t="s">
        <v>417</v>
      </c>
      <c r="F251" t="s">
        <v>401</v>
      </c>
      <c r="G251">
        <v>25</v>
      </c>
      <c r="H251">
        <v>11214</v>
      </c>
      <c r="I251" t="s">
        <v>907</v>
      </c>
      <c r="J251">
        <v>300</v>
      </c>
      <c r="K251" t="s">
        <v>372</v>
      </c>
      <c r="L251" t="s">
        <v>28</v>
      </c>
      <c r="M251" t="s">
        <v>560</v>
      </c>
      <c r="N251">
        <v>26</v>
      </c>
      <c r="O251" s="65">
        <v>84260</v>
      </c>
      <c r="P251" s="65">
        <v>84804</v>
      </c>
      <c r="Q251" s="65">
        <v>12510</v>
      </c>
      <c r="R251" s="65">
        <v>9168</v>
      </c>
      <c r="S251" s="65">
        <f t="shared" si="9"/>
        <v>3342</v>
      </c>
      <c r="T251" s="3">
        <f t="shared" si="10"/>
        <v>-0.14751662657421818</v>
      </c>
      <c r="U251" s="3">
        <f t="shared" si="11"/>
        <v>0.10810810810810811</v>
      </c>
    </row>
    <row r="252" spans="1:21" hidden="1" x14ac:dyDescent="0.2">
      <c r="A252" t="s">
        <v>836</v>
      </c>
      <c r="B252" t="s">
        <v>425</v>
      </c>
      <c r="C252" t="s">
        <v>390</v>
      </c>
      <c r="D252">
        <v>0.01</v>
      </c>
      <c r="E252" t="s">
        <v>417</v>
      </c>
      <c r="F252" t="s">
        <v>401</v>
      </c>
      <c r="G252">
        <v>50</v>
      </c>
      <c r="H252">
        <v>11196</v>
      </c>
      <c r="I252" t="s">
        <v>907</v>
      </c>
      <c r="J252">
        <v>250</v>
      </c>
      <c r="K252" t="s">
        <v>375</v>
      </c>
      <c r="L252" t="s">
        <v>28</v>
      </c>
      <c r="M252" t="s">
        <v>535</v>
      </c>
      <c r="N252">
        <v>63</v>
      </c>
      <c r="O252" s="65">
        <v>77890</v>
      </c>
      <c r="P252" s="65">
        <v>74850</v>
      </c>
      <c r="Q252" s="65">
        <v>13186</v>
      </c>
      <c r="R252" s="65">
        <v>8556</v>
      </c>
      <c r="S252" s="65">
        <f t="shared" si="9"/>
        <v>4630</v>
      </c>
      <c r="T252" s="3">
        <f t="shared" si="10"/>
        <v>-0.17616566466265865</v>
      </c>
      <c r="U252" s="3">
        <f t="shared" si="11"/>
        <v>0.11430861723446893</v>
      </c>
    </row>
    <row r="253" spans="1:21" hidden="1" x14ac:dyDescent="0.2">
      <c r="A253" t="s">
        <v>819</v>
      </c>
      <c r="B253" t="s">
        <v>425</v>
      </c>
      <c r="C253" t="s">
        <v>390</v>
      </c>
      <c r="D253">
        <v>0.01</v>
      </c>
      <c r="E253" t="s">
        <v>417</v>
      </c>
      <c r="F253" t="s">
        <v>401</v>
      </c>
      <c r="G253">
        <v>25</v>
      </c>
      <c r="H253">
        <v>11213</v>
      </c>
      <c r="I253" t="s">
        <v>907</v>
      </c>
      <c r="J253">
        <v>300</v>
      </c>
      <c r="K253" t="s">
        <v>372</v>
      </c>
      <c r="L253" t="s">
        <v>28</v>
      </c>
      <c r="M253" t="s">
        <v>510</v>
      </c>
      <c r="N253">
        <v>7</v>
      </c>
      <c r="O253" s="65">
        <v>26522</v>
      </c>
      <c r="P253" s="65">
        <v>28140</v>
      </c>
      <c r="Q253" s="65">
        <v>-3680</v>
      </c>
      <c r="R253" s="65">
        <v>3042</v>
      </c>
      <c r="S253" s="65">
        <f t="shared" si="9"/>
        <v>-6722</v>
      </c>
      <c r="T253" s="3">
        <f t="shared" si="10"/>
        <v>0.13077469793887705</v>
      </c>
      <c r="U253" s="3">
        <f t="shared" si="11"/>
        <v>0.10810234541577825</v>
      </c>
    </row>
    <row r="254" spans="1:21" hidden="1" x14ac:dyDescent="0.2">
      <c r="A254" t="s">
        <v>819</v>
      </c>
      <c r="B254" t="s">
        <v>403</v>
      </c>
      <c r="C254" t="s">
        <v>390</v>
      </c>
      <c r="D254">
        <v>0.01</v>
      </c>
      <c r="E254" t="s">
        <v>271</v>
      </c>
      <c r="F254" t="s">
        <v>401</v>
      </c>
      <c r="G254">
        <v>15</v>
      </c>
      <c r="H254">
        <v>10603</v>
      </c>
      <c r="I254" t="s">
        <v>369</v>
      </c>
      <c r="J254">
        <v>300</v>
      </c>
      <c r="K254" t="s">
        <v>375</v>
      </c>
      <c r="L254" t="s">
        <v>28</v>
      </c>
      <c r="M254" t="s">
        <v>469</v>
      </c>
      <c r="N254">
        <v>82</v>
      </c>
      <c r="O254" s="65">
        <v>93160</v>
      </c>
      <c r="P254" s="65">
        <v>57440</v>
      </c>
      <c r="Q254" s="65">
        <v>2350</v>
      </c>
      <c r="R254" s="65">
        <v>5762</v>
      </c>
      <c r="S254" s="65">
        <f t="shared" si="9"/>
        <v>-3412</v>
      </c>
      <c r="T254" s="3">
        <f t="shared" si="10"/>
        <v>-4.0912256267409471E-2</v>
      </c>
      <c r="U254" s="3">
        <f t="shared" si="11"/>
        <v>0.10031337047353761</v>
      </c>
    </row>
    <row r="255" spans="1:21" hidden="1" x14ac:dyDescent="0.2">
      <c r="A255" t="s">
        <v>828</v>
      </c>
      <c r="B255" t="s">
        <v>419</v>
      </c>
      <c r="C255" t="s">
        <v>390</v>
      </c>
      <c r="D255">
        <v>0.01</v>
      </c>
      <c r="E255" t="s">
        <v>417</v>
      </c>
      <c r="F255" t="s">
        <v>401</v>
      </c>
      <c r="G255">
        <v>40</v>
      </c>
      <c r="H255">
        <v>11200</v>
      </c>
      <c r="I255" t="s">
        <v>910</v>
      </c>
      <c r="J255">
        <v>200</v>
      </c>
      <c r="K255" t="s">
        <v>372</v>
      </c>
      <c r="L255" t="s">
        <v>28</v>
      </c>
      <c r="M255" t="s">
        <v>507</v>
      </c>
      <c r="N255">
        <v>82</v>
      </c>
      <c r="O255" s="65">
        <v>163362</v>
      </c>
      <c r="P255" s="65">
        <v>133214</v>
      </c>
      <c r="Q255" s="65">
        <v>12360</v>
      </c>
      <c r="R255" s="65">
        <v>13202</v>
      </c>
      <c r="S255" s="65">
        <f t="shared" si="9"/>
        <v>-842</v>
      </c>
      <c r="T255" s="3">
        <f t="shared" si="10"/>
        <v>-9.2783040821535268E-2</v>
      </c>
      <c r="U255" s="3">
        <f t="shared" si="11"/>
        <v>9.9103697809539537E-2</v>
      </c>
    </row>
    <row r="256" spans="1:21" hidden="1" x14ac:dyDescent="0.2">
      <c r="A256" t="s">
        <v>835</v>
      </c>
      <c r="B256" t="s">
        <v>436</v>
      </c>
      <c r="C256" t="s">
        <v>390</v>
      </c>
      <c r="D256">
        <v>0.01</v>
      </c>
      <c r="E256" t="s">
        <v>417</v>
      </c>
      <c r="F256" t="s">
        <v>401</v>
      </c>
      <c r="G256">
        <v>30</v>
      </c>
      <c r="H256">
        <v>11204</v>
      </c>
      <c r="I256" t="s">
        <v>911</v>
      </c>
      <c r="J256">
        <v>300</v>
      </c>
      <c r="K256" t="s">
        <v>372</v>
      </c>
      <c r="L256" t="s">
        <v>28</v>
      </c>
      <c r="M256" t="s">
        <v>531</v>
      </c>
      <c r="N256">
        <v>85</v>
      </c>
      <c r="O256" s="65">
        <v>296114</v>
      </c>
      <c r="P256" s="65">
        <v>230702</v>
      </c>
      <c r="Q256" s="65">
        <v>15778</v>
      </c>
      <c r="R256" s="65">
        <v>23486</v>
      </c>
      <c r="S256" s="65">
        <f t="shared" si="9"/>
        <v>-7708</v>
      </c>
      <c r="T256" s="3">
        <f t="shared" si="10"/>
        <v>-6.8391257986493398E-2</v>
      </c>
      <c r="U256" s="3">
        <f t="shared" si="11"/>
        <v>0.10180232507737254</v>
      </c>
    </row>
    <row r="257" spans="1:21" hidden="1" x14ac:dyDescent="0.2">
      <c r="A257" t="s">
        <v>835</v>
      </c>
      <c r="B257" t="s">
        <v>436</v>
      </c>
      <c r="C257" t="s">
        <v>390</v>
      </c>
      <c r="D257">
        <v>0.01</v>
      </c>
      <c r="E257" t="s">
        <v>417</v>
      </c>
      <c r="F257" t="s">
        <v>401</v>
      </c>
      <c r="G257">
        <v>32</v>
      </c>
      <c r="H257">
        <v>11160</v>
      </c>
      <c r="I257" t="s">
        <v>911</v>
      </c>
      <c r="J257">
        <v>160</v>
      </c>
      <c r="K257" t="s">
        <v>372</v>
      </c>
      <c r="L257" t="s">
        <v>28</v>
      </c>
      <c r="M257" t="s">
        <v>541</v>
      </c>
      <c r="N257">
        <v>4</v>
      </c>
      <c r="O257" s="65">
        <v>12018</v>
      </c>
      <c r="P257" s="65">
        <v>14728</v>
      </c>
      <c r="Q257" s="65">
        <v>1954</v>
      </c>
      <c r="R257" s="65">
        <v>1474</v>
      </c>
      <c r="S257" s="65">
        <f t="shared" si="9"/>
        <v>480</v>
      </c>
      <c r="T257" s="3">
        <f t="shared" si="10"/>
        <v>-0.13267246061922869</v>
      </c>
      <c r="U257" s="3">
        <f t="shared" si="11"/>
        <v>0.10008147745790331</v>
      </c>
    </row>
    <row r="258" spans="1:21" hidden="1" x14ac:dyDescent="0.2">
      <c r="A258" t="s">
        <v>826</v>
      </c>
      <c r="B258" t="s">
        <v>408</v>
      </c>
      <c r="C258" t="s">
        <v>413</v>
      </c>
      <c r="D258">
        <v>0.01</v>
      </c>
      <c r="E258" t="s">
        <v>271</v>
      </c>
      <c r="F258" t="s">
        <v>401</v>
      </c>
      <c r="G258">
        <v>50</v>
      </c>
      <c r="H258">
        <v>11035</v>
      </c>
      <c r="I258" t="s">
        <v>909</v>
      </c>
      <c r="J258">
        <v>150</v>
      </c>
      <c r="K258" t="s">
        <v>372</v>
      </c>
      <c r="L258" t="s">
        <v>28</v>
      </c>
      <c r="M258" t="s">
        <v>495</v>
      </c>
      <c r="N258">
        <v>89</v>
      </c>
      <c r="O258" s="65">
        <v>81982</v>
      </c>
      <c r="P258" s="65">
        <v>53438</v>
      </c>
      <c r="Q258" s="65">
        <v>4562</v>
      </c>
      <c r="R258" s="65">
        <v>4302</v>
      </c>
      <c r="S258" s="65">
        <f t="shared" si="9"/>
        <v>260</v>
      </c>
      <c r="T258" s="3">
        <f t="shared" si="10"/>
        <v>-8.5369961450653092E-2</v>
      </c>
      <c r="U258" s="3">
        <f t="shared" si="11"/>
        <v>8.0504509899322577E-2</v>
      </c>
    </row>
    <row r="259" spans="1:21" hidden="1" x14ac:dyDescent="0.2">
      <c r="A259" t="s">
        <v>816</v>
      </c>
      <c r="B259" t="s">
        <v>373</v>
      </c>
      <c r="C259" t="s">
        <v>389</v>
      </c>
      <c r="D259">
        <v>0.01</v>
      </c>
      <c r="E259" t="s">
        <v>271</v>
      </c>
      <c r="F259" t="s">
        <v>401</v>
      </c>
      <c r="G259">
        <v>30</v>
      </c>
      <c r="H259">
        <v>11091</v>
      </c>
      <c r="I259" t="s">
        <v>369</v>
      </c>
      <c r="J259">
        <v>300</v>
      </c>
      <c r="K259" t="s">
        <v>372</v>
      </c>
      <c r="L259" t="s">
        <v>28</v>
      </c>
      <c r="M259" t="s">
        <v>454</v>
      </c>
      <c r="N259">
        <v>68</v>
      </c>
      <c r="O259" s="65">
        <v>170736</v>
      </c>
      <c r="P259" s="65">
        <v>113932</v>
      </c>
      <c r="Q259" s="65">
        <v>12462</v>
      </c>
      <c r="R259" s="65">
        <v>11450</v>
      </c>
      <c r="S259" s="65">
        <f t="shared" si="9"/>
        <v>1012</v>
      </c>
      <c r="T259" s="3">
        <f t="shared" si="10"/>
        <v>-0.1093810343011621</v>
      </c>
      <c r="U259" s="3">
        <f t="shared" si="11"/>
        <v>0.10049854299055577</v>
      </c>
    </row>
    <row r="260" spans="1:21" hidden="1" x14ac:dyDescent="0.2">
      <c r="A260" t="s">
        <v>747</v>
      </c>
      <c r="B260" t="s">
        <v>373</v>
      </c>
      <c r="C260" t="s">
        <v>374</v>
      </c>
      <c r="D260">
        <v>0.25</v>
      </c>
      <c r="E260" t="s">
        <v>271</v>
      </c>
      <c r="F260" t="s">
        <v>368</v>
      </c>
      <c r="G260">
        <v>1</v>
      </c>
      <c r="H260">
        <v>40436</v>
      </c>
      <c r="I260" t="s">
        <v>369</v>
      </c>
      <c r="J260">
        <v>16</v>
      </c>
      <c r="K260" t="s">
        <v>375</v>
      </c>
      <c r="L260" t="s">
        <v>17</v>
      </c>
      <c r="M260" t="s">
        <v>367</v>
      </c>
      <c r="N260">
        <v>89</v>
      </c>
      <c r="O260" s="65">
        <v>204762</v>
      </c>
      <c r="P260" s="65">
        <v>419300</v>
      </c>
      <c r="Q260" s="65">
        <v>44518</v>
      </c>
      <c r="R260" s="65">
        <v>17276</v>
      </c>
      <c r="S260" s="65">
        <f t="shared" si="9"/>
        <v>27242</v>
      </c>
      <c r="T260" s="3">
        <f t="shared" si="10"/>
        <v>-0.10617219174815168</v>
      </c>
      <c r="U260" s="3">
        <f t="shared" si="11"/>
        <v>4.120200333889816E-2</v>
      </c>
    </row>
    <row r="261" spans="1:21" hidden="1" x14ac:dyDescent="0.2">
      <c r="A261" t="s">
        <v>748</v>
      </c>
      <c r="B261" t="s">
        <v>373</v>
      </c>
      <c r="C261" t="s">
        <v>374</v>
      </c>
      <c r="D261">
        <v>0.25</v>
      </c>
      <c r="E261" t="s">
        <v>271</v>
      </c>
      <c r="F261" t="s">
        <v>368</v>
      </c>
      <c r="G261">
        <v>1</v>
      </c>
      <c r="H261">
        <v>40437</v>
      </c>
      <c r="I261" t="s">
        <v>369</v>
      </c>
      <c r="J261">
        <v>16</v>
      </c>
      <c r="K261" t="s">
        <v>375</v>
      </c>
      <c r="L261" t="s">
        <v>17</v>
      </c>
      <c r="M261" t="s">
        <v>367</v>
      </c>
      <c r="N261">
        <v>89</v>
      </c>
      <c r="O261" s="65">
        <v>115180</v>
      </c>
      <c r="P261" s="65">
        <v>249692</v>
      </c>
      <c r="Q261" s="65">
        <v>16726</v>
      </c>
      <c r="R261" s="65">
        <v>10288</v>
      </c>
      <c r="S261" s="65">
        <f t="shared" si="9"/>
        <v>6438</v>
      </c>
      <c r="T261" s="3">
        <f t="shared" si="10"/>
        <v>-6.6986527401758963E-2</v>
      </c>
      <c r="U261" s="3">
        <f t="shared" si="11"/>
        <v>4.1202761802540733E-2</v>
      </c>
    </row>
    <row r="262" spans="1:21" hidden="1" x14ac:dyDescent="0.2">
      <c r="A262" t="s">
        <v>749</v>
      </c>
      <c r="B262" t="s">
        <v>373</v>
      </c>
      <c r="C262" t="s">
        <v>374</v>
      </c>
      <c r="D262">
        <v>0.25</v>
      </c>
      <c r="E262" t="s">
        <v>271</v>
      </c>
      <c r="F262" t="s">
        <v>368</v>
      </c>
      <c r="G262">
        <v>1</v>
      </c>
      <c r="H262">
        <v>40438</v>
      </c>
      <c r="I262" t="s">
        <v>369</v>
      </c>
      <c r="J262">
        <v>16</v>
      </c>
      <c r="K262" t="s">
        <v>375</v>
      </c>
      <c r="L262" t="s">
        <v>17</v>
      </c>
      <c r="M262" t="s">
        <v>367</v>
      </c>
      <c r="N262">
        <v>89</v>
      </c>
      <c r="O262" s="65">
        <v>84640</v>
      </c>
      <c r="P262" s="65">
        <v>147862</v>
      </c>
      <c r="Q262" s="65">
        <v>11902</v>
      </c>
      <c r="R262" s="65">
        <v>6092</v>
      </c>
      <c r="S262" s="65">
        <f t="shared" si="9"/>
        <v>5810</v>
      </c>
      <c r="T262" s="3">
        <f t="shared" si="10"/>
        <v>-8.0493974110995389E-2</v>
      </c>
      <c r="U262" s="3">
        <f t="shared" si="11"/>
        <v>4.1200578918180464E-2</v>
      </c>
    </row>
    <row r="263" spans="1:21" hidden="1" x14ac:dyDescent="0.2">
      <c r="A263" t="s">
        <v>750</v>
      </c>
      <c r="B263" t="s">
        <v>373</v>
      </c>
      <c r="C263" t="s">
        <v>374</v>
      </c>
      <c r="D263">
        <v>0.25</v>
      </c>
      <c r="E263" t="s">
        <v>271</v>
      </c>
      <c r="F263" t="s">
        <v>368</v>
      </c>
      <c r="G263">
        <v>1</v>
      </c>
      <c r="H263">
        <v>40439</v>
      </c>
      <c r="I263" t="s">
        <v>369</v>
      </c>
      <c r="J263">
        <v>16</v>
      </c>
      <c r="K263" t="s">
        <v>375</v>
      </c>
      <c r="L263" t="s">
        <v>17</v>
      </c>
      <c r="M263" t="s">
        <v>367</v>
      </c>
      <c r="N263">
        <v>89</v>
      </c>
      <c r="O263" s="65">
        <v>105834</v>
      </c>
      <c r="P263" s="65">
        <v>177654</v>
      </c>
      <c r="Q263" s="65">
        <v>21092</v>
      </c>
      <c r="R263" s="65">
        <v>7320</v>
      </c>
      <c r="S263" s="65">
        <f t="shared" si="9"/>
        <v>13772</v>
      </c>
      <c r="T263" s="3">
        <f t="shared" si="10"/>
        <v>-0.11872516239431705</v>
      </c>
      <c r="U263" s="3">
        <f t="shared" si="11"/>
        <v>4.1203688067817219E-2</v>
      </c>
    </row>
    <row r="264" spans="1:21" hidden="1" x14ac:dyDescent="0.2">
      <c r="A264" t="s">
        <v>751</v>
      </c>
      <c r="B264" t="s">
        <v>373</v>
      </c>
      <c r="C264" t="s">
        <v>374</v>
      </c>
      <c r="D264">
        <v>0.25</v>
      </c>
      <c r="E264" t="s">
        <v>271</v>
      </c>
      <c r="F264" t="s">
        <v>368</v>
      </c>
      <c r="G264">
        <v>1</v>
      </c>
      <c r="H264">
        <v>40440</v>
      </c>
      <c r="I264" t="s">
        <v>369</v>
      </c>
      <c r="J264">
        <v>16</v>
      </c>
      <c r="K264" t="s">
        <v>375</v>
      </c>
      <c r="L264" t="s">
        <v>17</v>
      </c>
      <c r="M264" t="s">
        <v>367</v>
      </c>
      <c r="N264">
        <v>89</v>
      </c>
      <c r="O264" s="65">
        <v>151524</v>
      </c>
      <c r="P264" s="65">
        <v>291054</v>
      </c>
      <c r="Q264" s="65">
        <v>27344</v>
      </c>
      <c r="R264" s="65">
        <v>11992</v>
      </c>
      <c r="S264" s="65">
        <f t="shared" si="9"/>
        <v>15352</v>
      </c>
      <c r="T264" s="3">
        <f t="shared" si="10"/>
        <v>-9.3948202051852919E-2</v>
      </c>
      <c r="U264" s="3">
        <f t="shared" si="11"/>
        <v>4.1201976265572711E-2</v>
      </c>
    </row>
    <row r="265" spans="1:21" hidden="1" x14ac:dyDescent="0.2">
      <c r="A265" t="s">
        <v>790</v>
      </c>
      <c r="B265" t="s">
        <v>373</v>
      </c>
      <c r="C265" t="s">
        <v>374</v>
      </c>
      <c r="D265">
        <v>0.05</v>
      </c>
      <c r="E265" t="s">
        <v>271</v>
      </c>
      <c r="F265" t="s">
        <v>368</v>
      </c>
      <c r="G265">
        <v>1</v>
      </c>
      <c r="H265">
        <v>20493</v>
      </c>
      <c r="I265" t="s">
        <v>369</v>
      </c>
      <c r="J265">
        <v>20</v>
      </c>
      <c r="K265" t="s">
        <v>375</v>
      </c>
      <c r="L265" t="s">
        <v>17</v>
      </c>
      <c r="M265" t="s">
        <v>400</v>
      </c>
      <c r="N265">
        <v>89</v>
      </c>
      <c r="O265" s="65">
        <v>221802</v>
      </c>
      <c r="P265" s="65">
        <v>57580</v>
      </c>
      <c r="Q265" s="65">
        <v>7118</v>
      </c>
      <c r="R265" s="65">
        <v>3662</v>
      </c>
      <c r="S265" s="65">
        <f t="shared" si="9"/>
        <v>3456</v>
      </c>
      <c r="T265" s="3">
        <f t="shared" si="10"/>
        <v>-0.12361931226120181</v>
      </c>
      <c r="U265" s="3">
        <f t="shared" si="11"/>
        <v>6.3598471691559563E-2</v>
      </c>
    </row>
    <row r="266" spans="1:21" hidden="1" x14ac:dyDescent="0.2">
      <c r="A266" t="s">
        <v>791</v>
      </c>
      <c r="B266" t="s">
        <v>373</v>
      </c>
      <c r="C266" t="s">
        <v>374</v>
      </c>
      <c r="D266">
        <v>0.05</v>
      </c>
      <c r="E266" t="s">
        <v>271</v>
      </c>
      <c r="F266" t="s">
        <v>368</v>
      </c>
      <c r="G266">
        <v>1</v>
      </c>
      <c r="H266">
        <v>20494</v>
      </c>
      <c r="I266" t="s">
        <v>369</v>
      </c>
      <c r="J266">
        <v>20</v>
      </c>
      <c r="K266" t="s">
        <v>375</v>
      </c>
      <c r="L266" t="s">
        <v>17</v>
      </c>
      <c r="M266" t="s">
        <v>400</v>
      </c>
      <c r="N266">
        <v>89</v>
      </c>
      <c r="O266" s="65">
        <v>164510</v>
      </c>
      <c r="P266" s="65">
        <v>42652</v>
      </c>
      <c r="Q266" s="65">
        <v>2856</v>
      </c>
      <c r="R266" s="65">
        <v>2712</v>
      </c>
      <c r="S266" s="65">
        <f t="shared" si="9"/>
        <v>144</v>
      </c>
      <c r="T266" s="3">
        <f t="shared" si="10"/>
        <v>-6.6960517677951789E-2</v>
      </c>
      <c r="U266" s="3">
        <f t="shared" si="11"/>
        <v>6.3584357122760948E-2</v>
      </c>
    </row>
    <row r="267" spans="1:21" hidden="1" x14ac:dyDescent="0.2">
      <c r="A267" t="s">
        <v>792</v>
      </c>
      <c r="B267" t="s">
        <v>373</v>
      </c>
      <c r="C267" t="s">
        <v>374</v>
      </c>
      <c r="D267">
        <v>0.05</v>
      </c>
      <c r="E267" t="s">
        <v>271</v>
      </c>
      <c r="F267" t="s">
        <v>368</v>
      </c>
      <c r="G267">
        <v>1</v>
      </c>
      <c r="H267">
        <v>20495</v>
      </c>
      <c r="I267" t="s">
        <v>369</v>
      </c>
      <c r="J267">
        <v>20</v>
      </c>
      <c r="K267" t="s">
        <v>375</v>
      </c>
      <c r="L267" t="s">
        <v>17</v>
      </c>
      <c r="M267" t="s">
        <v>400</v>
      </c>
      <c r="N267">
        <v>89</v>
      </c>
      <c r="O267" s="65">
        <v>121948</v>
      </c>
      <c r="P267" s="65">
        <v>32268</v>
      </c>
      <c r="Q267" s="65">
        <v>3284</v>
      </c>
      <c r="R267" s="65">
        <v>2052</v>
      </c>
      <c r="S267" s="65">
        <f t="shared" ref="S267:S330" si="12">Q267-R267</f>
        <v>1232</v>
      </c>
      <c r="T267" s="3">
        <f t="shared" ref="T267:T330" si="13">-Q267/P267</f>
        <v>-0.10177265402256105</v>
      </c>
      <c r="U267" s="3">
        <f t="shared" ref="U267:U330" si="14">R267/P267</f>
        <v>6.3592413536630713E-2</v>
      </c>
    </row>
    <row r="268" spans="1:21" hidden="1" x14ac:dyDescent="0.2">
      <c r="A268" t="s">
        <v>793</v>
      </c>
      <c r="B268" t="s">
        <v>373</v>
      </c>
      <c r="C268" t="s">
        <v>374</v>
      </c>
      <c r="D268">
        <v>0.05</v>
      </c>
      <c r="E268" t="s">
        <v>271</v>
      </c>
      <c r="F268" t="s">
        <v>368</v>
      </c>
      <c r="G268">
        <v>1</v>
      </c>
      <c r="H268">
        <v>20496</v>
      </c>
      <c r="I268" t="s">
        <v>369</v>
      </c>
      <c r="J268">
        <v>20</v>
      </c>
      <c r="K268" t="s">
        <v>375</v>
      </c>
      <c r="L268" t="s">
        <v>17</v>
      </c>
      <c r="M268" t="s">
        <v>400</v>
      </c>
      <c r="N268">
        <v>89</v>
      </c>
      <c r="O268" s="65">
        <v>151596</v>
      </c>
      <c r="P268" s="65">
        <v>40546</v>
      </c>
      <c r="Q268" s="65">
        <v>4252</v>
      </c>
      <c r="R268" s="65">
        <v>2578</v>
      </c>
      <c r="S268" s="65">
        <f t="shared" si="12"/>
        <v>1674</v>
      </c>
      <c r="T268" s="3">
        <f t="shared" si="13"/>
        <v>-0.10486854436935826</v>
      </c>
      <c r="U268" s="3">
        <f t="shared" si="14"/>
        <v>6.3582104276624085E-2</v>
      </c>
    </row>
    <row r="269" spans="1:21" hidden="1" x14ac:dyDescent="0.2">
      <c r="A269" t="s">
        <v>794</v>
      </c>
      <c r="B269" t="s">
        <v>373</v>
      </c>
      <c r="C269" t="s">
        <v>374</v>
      </c>
      <c r="D269">
        <v>0.05</v>
      </c>
      <c r="E269" t="s">
        <v>271</v>
      </c>
      <c r="F269" t="s">
        <v>368</v>
      </c>
      <c r="G269">
        <v>1</v>
      </c>
      <c r="H269">
        <v>20497</v>
      </c>
      <c r="I269" t="s">
        <v>369</v>
      </c>
      <c r="J269">
        <v>20</v>
      </c>
      <c r="K269" t="s">
        <v>375</v>
      </c>
      <c r="L269" t="s">
        <v>17</v>
      </c>
      <c r="M269" t="s">
        <v>400</v>
      </c>
      <c r="N269">
        <v>89</v>
      </c>
      <c r="O269" s="65">
        <v>268386</v>
      </c>
      <c r="P269" s="65">
        <v>66526</v>
      </c>
      <c r="Q269" s="65">
        <v>7618</v>
      </c>
      <c r="R269" s="65">
        <v>4230</v>
      </c>
      <c r="S269" s="65">
        <f t="shared" si="12"/>
        <v>3388</v>
      </c>
      <c r="T269" s="3">
        <f t="shared" si="13"/>
        <v>-0.11451161951718125</v>
      </c>
      <c r="U269" s="3">
        <f t="shared" si="14"/>
        <v>6.3584162583050233E-2</v>
      </c>
    </row>
    <row r="270" spans="1:21" hidden="1" x14ac:dyDescent="0.2">
      <c r="A270" t="s">
        <v>773</v>
      </c>
      <c r="B270" t="s">
        <v>408</v>
      </c>
      <c r="C270" t="s">
        <v>374</v>
      </c>
      <c r="D270">
        <v>0.01</v>
      </c>
      <c r="E270" t="s">
        <v>271</v>
      </c>
      <c r="F270" t="s">
        <v>401</v>
      </c>
      <c r="G270">
        <v>20</v>
      </c>
      <c r="H270">
        <v>10684</v>
      </c>
      <c r="I270" t="s">
        <v>909</v>
      </c>
      <c r="J270">
        <v>100</v>
      </c>
      <c r="K270" t="s">
        <v>372</v>
      </c>
      <c r="L270" t="s">
        <v>28</v>
      </c>
      <c r="M270" t="s">
        <v>493</v>
      </c>
      <c r="N270">
        <v>64</v>
      </c>
      <c r="O270" s="65">
        <v>99902</v>
      </c>
      <c r="P270" s="65">
        <v>49662</v>
      </c>
      <c r="Q270" s="65">
        <v>7860</v>
      </c>
      <c r="R270" s="65">
        <v>5964</v>
      </c>
      <c r="S270" s="65">
        <f t="shared" si="12"/>
        <v>1896</v>
      </c>
      <c r="T270" s="3">
        <f t="shared" si="13"/>
        <v>-0.15826990455479037</v>
      </c>
      <c r="U270" s="3">
        <f t="shared" si="14"/>
        <v>0.12009182070798599</v>
      </c>
    </row>
    <row r="271" spans="1:21" hidden="1" x14ac:dyDescent="0.2">
      <c r="A271" t="s">
        <v>773</v>
      </c>
      <c r="B271" t="s">
        <v>373</v>
      </c>
      <c r="C271" t="s">
        <v>374</v>
      </c>
      <c r="D271">
        <v>0.05</v>
      </c>
      <c r="E271" t="s">
        <v>271</v>
      </c>
      <c r="F271" t="s">
        <v>368</v>
      </c>
      <c r="G271">
        <v>0</v>
      </c>
      <c r="H271">
        <v>20393</v>
      </c>
      <c r="I271" t="s">
        <v>369</v>
      </c>
      <c r="J271">
        <v>80</v>
      </c>
      <c r="K271" t="s">
        <v>375</v>
      </c>
      <c r="L271" t="s">
        <v>28</v>
      </c>
      <c r="M271" t="s">
        <v>392</v>
      </c>
      <c r="N271">
        <v>25</v>
      </c>
      <c r="O271" s="65">
        <v>72844</v>
      </c>
      <c r="P271" s="65">
        <v>44224</v>
      </c>
      <c r="Q271" s="65">
        <v>5074</v>
      </c>
      <c r="R271" s="65">
        <v>2650</v>
      </c>
      <c r="S271" s="65">
        <f t="shared" si="12"/>
        <v>2424</v>
      </c>
      <c r="T271" s="3">
        <f t="shared" si="13"/>
        <v>-0.11473408104196817</v>
      </c>
      <c r="U271" s="3">
        <f t="shared" si="14"/>
        <v>5.9922214182344426E-2</v>
      </c>
    </row>
    <row r="272" spans="1:21" hidden="1" x14ac:dyDescent="0.2">
      <c r="A272" t="s">
        <v>774</v>
      </c>
      <c r="B272" t="s">
        <v>408</v>
      </c>
      <c r="C272" t="s">
        <v>374</v>
      </c>
      <c r="D272">
        <v>0.01</v>
      </c>
      <c r="E272" t="s">
        <v>271</v>
      </c>
      <c r="F272" t="s">
        <v>401</v>
      </c>
      <c r="G272">
        <v>20</v>
      </c>
      <c r="H272">
        <v>11036</v>
      </c>
      <c r="I272" t="s">
        <v>909</v>
      </c>
      <c r="J272">
        <v>200</v>
      </c>
      <c r="K272" t="s">
        <v>375</v>
      </c>
      <c r="L272" t="s">
        <v>28</v>
      </c>
      <c r="M272" t="s">
        <v>483</v>
      </c>
      <c r="N272">
        <v>64</v>
      </c>
      <c r="O272" s="65">
        <v>90136</v>
      </c>
      <c r="P272" s="65">
        <v>38842</v>
      </c>
      <c r="Q272" s="65">
        <v>2954</v>
      </c>
      <c r="R272" s="65">
        <v>3158</v>
      </c>
      <c r="S272" s="65">
        <f t="shared" si="12"/>
        <v>-204</v>
      </c>
      <c r="T272" s="3">
        <f t="shared" si="13"/>
        <v>-7.6051696617063999E-2</v>
      </c>
      <c r="U272" s="3">
        <f t="shared" si="14"/>
        <v>8.1303743370578246E-2</v>
      </c>
    </row>
    <row r="273" spans="1:21" hidden="1" x14ac:dyDescent="0.2">
      <c r="A273" t="s">
        <v>774</v>
      </c>
      <c r="B273" t="s">
        <v>373</v>
      </c>
      <c r="C273" t="s">
        <v>374</v>
      </c>
      <c r="D273">
        <v>0.05</v>
      </c>
      <c r="E273" t="s">
        <v>271</v>
      </c>
      <c r="F273" t="s">
        <v>368</v>
      </c>
      <c r="G273">
        <v>0</v>
      </c>
      <c r="H273">
        <v>20394</v>
      </c>
      <c r="I273" t="s">
        <v>369</v>
      </c>
      <c r="J273">
        <v>80</v>
      </c>
      <c r="K273" t="s">
        <v>375</v>
      </c>
      <c r="L273" t="s">
        <v>28</v>
      </c>
      <c r="M273" t="s">
        <v>392</v>
      </c>
      <c r="N273">
        <v>25</v>
      </c>
      <c r="O273" s="65">
        <v>81130</v>
      </c>
      <c r="P273" s="65">
        <v>67576</v>
      </c>
      <c r="Q273" s="65">
        <v>3766</v>
      </c>
      <c r="R273" s="65">
        <v>4048</v>
      </c>
      <c r="S273" s="65">
        <f t="shared" si="12"/>
        <v>-282</v>
      </c>
      <c r="T273" s="3">
        <f t="shared" si="13"/>
        <v>-5.5729844915354564E-2</v>
      </c>
      <c r="U273" s="3">
        <f t="shared" si="14"/>
        <v>5.9902924115070443E-2</v>
      </c>
    </row>
    <row r="274" spans="1:21" hidden="1" x14ac:dyDescent="0.2">
      <c r="A274" t="s">
        <v>775</v>
      </c>
      <c r="B274" t="s">
        <v>408</v>
      </c>
      <c r="C274" t="s">
        <v>374</v>
      </c>
      <c r="D274">
        <v>0.01</v>
      </c>
      <c r="E274" t="s">
        <v>271</v>
      </c>
      <c r="F274" t="s">
        <v>401</v>
      </c>
      <c r="G274">
        <v>20</v>
      </c>
      <c r="H274">
        <v>10523</v>
      </c>
      <c r="I274" t="s">
        <v>909</v>
      </c>
      <c r="J274">
        <v>200</v>
      </c>
      <c r="K274" t="s">
        <v>372</v>
      </c>
      <c r="L274" t="s">
        <v>28</v>
      </c>
      <c r="M274" t="s">
        <v>463</v>
      </c>
      <c r="N274">
        <v>64</v>
      </c>
      <c r="O274" s="65">
        <v>78334</v>
      </c>
      <c r="P274" s="65">
        <v>47744</v>
      </c>
      <c r="Q274" s="65">
        <v>6970</v>
      </c>
      <c r="R274" s="65">
        <v>4780</v>
      </c>
      <c r="S274" s="65">
        <f t="shared" si="12"/>
        <v>2190</v>
      </c>
      <c r="T274" s="3">
        <f t="shared" si="13"/>
        <v>-0.14598693029490617</v>
      </c>
      <c r="U274" s="3">
        <f t="shared" si="14"/>
        <v>0.10011729222520108</v>
      </c>
    </row>
    <row r="275" spans="1:21" hidden="1" x14ac:dyDescent="0.2">
      <c r="A275" t="s">
        <v>775</v>
      </c>
      <c r="B275" t="s">
        <v>373</v>
      </c>
      <c r="C275" t="s">
        <v>374</v>
      </c>
      <c r="D275">
        <v>0.05</v>
      </c>
      <c r="E275" t="s">
        <v>271</v>
      </c>
      <c r="F275" t="s">
        <v>368</v>
      </c>
      <c r="G275">
        <v>0</v>
      </c>
      <c r="H275">
        <v>20395</v>
      </c>
      <c r="I275" t="s">
        <v>369</v>
      </c>
      <c r="J275">
        <v>80</v>
      </c>
      <c r="K275" t="s">
        <v>375</v>
      </c>
      <c r="L275" t="s">
        <v>28</v>
      </c>
      <c r="M275" t="s">
        <v>392</v>
      </c>
      <c r="N275">
        <v>25</v>
      </c>
      <c r="O275" s="65">
        <v>117980</v>
      </c>
      <c r="P275" s="65">
        <v>80868</v>
      </c>
      <c r="Q275" s="65">
        <v>10434</v>
      </c>
      <c r="R275" s="65">
        <v>4844</v>
      </c>
      <c r="S275" s="65">
        <f t="shared" si="12"/>
        <v>5590</v>
      </c>
      <c r="T275" s="3">
        <f t="shared" si="13"/>
        <v>-0.12902507790473364</v>
      </c>
      <c r="U275" s="3">
        <f t="shared" si="14"/>
        <v>5.9900084087649005E-2</v>
      </c>
    </row>
    <row r="276" spans="1:21" hidden="1" x14ac:dyDescent="0.2">
      <c r="A276" t="s">
        <v>776</v>
      </c>
      <c r="B276" t="s">
        <v>408</v>
      </c>
      <c r="C276" t="s">
        <v>374</v>
      </c>
      <c r="D276">
        <v>0.01</v>
      </c>
      <c r="E276" t="s">
        <v>271</v>
      </c>
      <c r="F276" t="s">
        <v>401</v>
      </c>
      <c r="G276">
        <v>20</v>
      </c>
      <c r="H276">
        <v>10519</v>
      </c>
      <c r="I276" t="s">
        <v>909</v>
      </c>
      <c r="J276">
        <v>200</v>
      </c>
      <c r="K276" t="s">
        <v>372</v>
      </c>
      <c r="L276" t="s">
        <v>28</v>
      </c>
      <c r="M276" t="s">
        <v>479</v>
      </c>
      <c r="N276">
        <v>64</v>
      </c>
      <c r="O276" s="65">
        <v>89570</v>
      </c>
      <c r="P276" s="65">
        <v>59352</v>
      </c>
      <c r="Q276" s="65">
        <v>6870</v>
      </c>
      <c r="R276" s="65">
        <v>5876</v>
      </c>
      <c r="S276" s="65">
        <f t="shared" si="12"/>
        <v>994</v>
      </c>
      <c r="T276" s="3">
        <f t="shared" si="13"/>
        <v>-0.11575010109179135</v>
      </c>
      <c r="U276" s="3">
        <f t="shared" si="14"/>
        <v>9.9002560992047448E-2</v>
      </c>
    </row>
    <row r="277" spans="1:21" hidden="1" x14ac:dyDescent="0.2">
      <c r="A277" t="s">
        <v>776</v>
      </c>
      <c r="B277" t="s">
        <v>373</v>
      </c>
      <c r="C277" t="s">
        <v>374</v>
      </c>
      <c r="D277">
        <v>0.05</v>
      </c>
      <c r="E277" t="s">
        <v>271</v>
      </c>
      <c r="F277" t="s">
        <v>368</v>
      </c>
      <c r="G277">
        <v>0</v>
      </c>
      <c r="H277">
        <v>20396</v>
      </c>
      <c r="I277" t="s">
        <v>369</v>
      </c>
      <c r="J277">
        <v>80</v>
      </c>
      <c r="K277" t="s">
        <v>375</v>
      </c>
      <c r="L277" t="s">
        <v>28</v>
      </c>
      <c r="M277" t="s">
        <v>392</v>
      </c>
      <c r="N277">
        <v>25</v>
      </c>
      <c r="O277" s="65">
        <v>76632</v>
      </c>
      <c r="P277" s="65">
        <v>54002</v>
      </c>
      <c r="Q277" s="65">
        <v>9964</v>
      </c>
      <c r="R277" s="65">
        <v>3234</v>
      </c>
      <c r="S277" s="65">
        <f t="shared" si="12"/>
        <v>6730</v>
      </c>
      <c r="T277" s="3">
        <f t="shared" si="13"/>
        <v>-0.18451168475241658</v>
      </c>
      <c r="U277" s="3">
        <f t="shared" si="14"/>
        <v>5.988667086404207E-2</v>
      </c>
    </row>
    <row r="278" spans="1:21" hidden="1" x14ac:dyDescent="0.2">
      <c r="A278" t="s">
        <v>777</v>
      </c>
      <c r="B278" t="s">
        <v>408</v>
      </c>
      <c r="C278" t="s">
        <v>374</v>
      </c>
      <c r="D278">
        <v>0.01</v>
      </c>
      <c r="E278" t="s">
        <v>271</v>
      </c>
      <c r="F278" t="s">
        <v>401</v>
      </c>
      <c r="G278">
        <v>20</v>
      </c>
      <c r="H278">
        <v>10643</v>
      </c>
      <c r="I278" t="s">
        <v>909</v>
      </c>
      <c r="J278">
        <v>100</v>
      </c>
      <c r="K278" t="s">
        <v>372</v>
      </c>
      <c r="L278" t="s">
        <v>28</v>
      </c>
      <c r="M278" t="s">
        <v>475</v>
      </c>
      <c r="N278">
        <v>64</v>
      </c>
      <c r="O278" s="65">
        <v>78548</v>
      </c>
      <c r="P278" s="65">
        <v>33186</v>
      </c>
      <c r="Q278" s="65">
        <v>3992</v>
      </c>
      <c r="R278" s="65">
        <v>2996</v>
      </c>
      <c r="S278" s="65">
        <f t="shared" si="12"/>
        <v>996</v>
      </c>
      <c r="T278" s="3">
        <f t="shared" si="13"/>
        <v>-0.12029168926655819</v>
      </c>
      <c r="U278" s="3">
        <f t="shared" si="14"/>
        <v>9.027903332730669E-2</v>
      </c>
    </row>
    <row r="279" spans="1:21" hidden="1" x14ac:dyDescent="0.2">
      <c r="A279" t="s">
        <v>777</v>
      </c>
      <c r="B279" t="s">
        <v>373</v>
      </c>
      <c r="C279" t="s">
        <v>374</v>
      </c>
      <c r="D279">
        <v>0.05</v>
      </c>
      <c r="E279" t="s">
        <v>271</v>
      </c>
      <c r="F279" t="s">
        <v>368</v>
      </c>
      <c r="G279">
        <v>0</v>
      </c>
      <c r="H279">
        <v>20397</v>
      </c>
      <c r="I279" t="s">
        <v>369</v>
      </c>
      <c r="J279">
        <v>80</v>
      </c>
      <c r="K279" t="s">
        <v>375</v>
      </c>
      <c r="L279" t="s">
        <v>28</v>
      </c>
      <c r="M279" t="s">
        <v>392</v>
      </c>
      <c r="N279">
        <v>25</v>
      </c>
      <c r="O279" s="65">
        <v>78352</v>
      </c>
      <c r="P279" s="65">
        <v>63402</v>
      </c>
      <c r="Q279" s="65">
        <v>6782</v>
      </c>
      <c r="R279" s="65">
        <v>3798</v>
      </c>
      <c r="S279" s="65">
        <f t="shared" si="12"/>
        <v>2984</v>
      </c>
      <c r="T279" s="3">
        <f t="shared" si="13"/>
        <v>-0.10696823444055392</v>
      </c>
      <c r="U279" s="3">
        <f t="shared" si="14"/>
        <v>5.9903473076559098E-2</v>
      </c>
    </row>
    <row r="280" spans="1:21" hidden="1" x14ac:dyDescent="0.2">
      <c r="A280" t="s">
        <v>778</v>
      </c>
      <c r="B280" t="s">
        <v>408</v>
      </c>
      <c r="C280" t="s">
        <v>374</v>
      </c>
      <c r="D280">
        <v>0.01</v>
      </c>
      <c r="E280" t="s">
        <v>271</v>
      </c>
      <c r="F280" t="s">
        <v>401</v>
      </c>
      <c r="G280">
        <v>20</v>
      </c>
      <c r="H280">
        <v>10487</v>
      </c>
      <c r="I280" t="s">
        <v>909</v>
      </c>
      <c r="J280">
        <v>200</v>
      </c>
      <c r="K280" t="s">
        <v>372</v>
      </c>
      <c r="L280" t="s">
        <v>28</v>
      </c>
      <c r="M280" t="s">
        <v>477</v>
      </c>
      <c r="N280">
        <v>64</v>
      </c>
      <c r="O280" s="65">
        <v>76714</v>
      </c>
      <c r="P280" s="65">
        <v>39196</v>
      </c>
      <c r="Q280" s="65">
        <v>4858</v>
      </c>
      <c r="R280" s="65">
        <v>3100</v>
      </c>
      <c r="S280" s="65">
        <f t="shared" si="12"/>
        <v>1758</v>
      </c>
      <c r="T280" s="3">
        <f t="shared" si="13"/>
        <v>-0.12394121849168283</v>
      </c>
      <c r="U280" s="3">
        <f t="shared" si="14"/>
        <v>7.9089703030921527E-2</v>
      </c>
    </row>
    <row r="281" spans="1:21" hidden="1" x14ac:dyDescent="0.2">
      <c r="A281" t="s">
        <v>778</v>
      </c>
      <c r="B281" t="s">
        <v>373</v>
      </c>
      <c r="C281" t="s">
        <v>374</v>
      </c>
      <c r="D281">
        <v>0.05</v>
      </c>
      <c r="E281" t="s">
        <v>271</v>
      </c>
      <c r="F281" t="s">
        <v>368</v>
      </c>
      <c r="G281">
        <v>0</v>
      </c>
      <c r="H281">
        <v>20398</v>
      </c>
      <c r="I281" t="s">
        <v>369</v>
      </c>
      <c r="J281">
        <v>80</v>
      </c>
      <c r="K281" t="s">
        <v>375</v>
      </c>
      <c r="L281" t="s">
        <v>28</v>
      </c>
      <c r="M281" t="s">
        <v>392</v>
      </c>
      <c r="N281">
        <v>25</v>
      </c>
      <c r="O281" s="65">
        <v>100932</v>
      </c>
      <c r="P281" s="65">
        <v>91596</v>
      </c>
      <c r="Q281" s="65">
        <v>258</v>
      </c>
      <c r="R281" s="65">
        <v>5486</v>
      </c>
      <c r="S281" s="65">
        <f t="shared" si="12"/>
        <v>-5228</v>
      </c>
      <c r="T281" s="3">
        <f t="shared" si="13"/>
        <v>-2.8167168872003144E-3</v>
      </c>
      <c r="U281" s="3">
        <f t="shared" si="14"/>
        <v>5.9893445128608239E-2</v>
      </c>
    </row>
    <row r="282" spans="1:21" hidden="1" x14ac:dyDescent="0.2">
      <c r="A282" t="s">
        <v>779</v>
      </c>
      <c r="B282" t="s">
        <v>408</v>
      </c>
      <c r="C282" t="s">
        <v>374</v>
      </c>
      <c r="D282">
        <v>0.01</v>
      </c>
      <c r="E282" t="s">
        <v>271</v>
      </c>
      <c r="F282" t="s">
        <v>401</v>
      </c>
      <c r="G282">
        <v>25</v>
      </c>
      <c r="H282">
        <v>11121</v>
      </c>
      <c r="I282" t="s">
        <v>909</v>
      </c>
      <c r="J282">
        <v>250</v>
      </c>
      <c r="K282" t="s">
        <v>372</v>
      </c>
      <c r="L282" t="s">
        <v>28</v>
      </c>
      <c r="M282" t="s">
        <v>465</v>
      </c>
      <c r="N282">
        <v>64</v>
      </c>
      <c r="O282" s="65">
        <v>116968</v>
      </c>
      <c r="P282" s="65">
        <v>85548</v>
      </c>
      <c r="Q282" s="65">
        <v>9570</v>
      </c>
      <c r="R282" s="65">
        <v>9846</v>
      </c>
      <c r="S282" s="65">
        <f t="shared" si="12"/>
        <v>-276</v>
      </c>
      <c r="T282" s="3">
        <f t="shared" si="13"/>
        <v>-0.11186702202272408</v>
      </c>
      <c r="U282" s="3">
        <f t="shared" si="14"/>
        <v>0.11509328096507224</v>
      </c>
    </row>
    <row r="283" spans="1:21" hidden="1" x14ac:dyDescent="0.2">
      <c r="A283" t="s">
        <v>779</v>
      </c>
      <c r="B283" t="s">
        <v>373</v>
      </c>
      <c r="C283" t="s">
        <v>374</v>
      </c>
      <c r="D283">
        <v>0.05</v>
      </c>
      <c r="E283" t="s">
        <v>271</v>
      </c>
      <c r="F283" t="s">
        <v>368</v>
      </c>
      <c r="G283">
        <v>0</v>
      </c>
      <c r="H283">
        <v>20399</v>
      </c>
      <c r="I283" t="s">
        <v>369</v>
      </c>
      <c r="J283">
        <v>80</v>
      </c>
      <c r="K283" t="s">
        <v>375</v>
      </c>
      <c r="L283" t="s">
        <v>28</v>
      </c>
      <c r="M283" t="s">
        <v>392</v>
      </c>
      <c r="N283">
        <v>25</v>
      </c>
      <c r="O283" s="65">
        <v>88296</v>
      </c>
      <c r="P283" s="65">
        <v>47556</v>
      </c>
      <c r="Q283" s="65">
        <v>4900</v>
      </c>
      <c r="R283" s="65">
        <v>2848</v>
      </c>
      <c r="S283" s="65">
        <f t="shared" si="12"/>
        <v>2052</v>
      </c>
      <c r="T283" s="3">
        <f t="shared" si="13"/>
        <v>-0.10303642022037177</v>
      </c>
      <c r="U283" s="3">
        <f t="shared" si="14"/>
        <v>5.988729077298343E-2</v>
      </c>
    </row>
    <row r="284" spans="1:21" hidden="1" x14ac:dyDescent="0.2">
      <c r="A284" t="s">
        <v>780</v>
      </c>
      <c r="B284" t="s">
        <v>408</v>
      </c>
      <c r="C284" t="s">
        <v>374</v>
      </c>
      <c r="D284">
        <v>0.01</v>
      </c>
      <c r="E284" t="s">
        <v>271</v>
      </c>
      <c r="F284" t="s">
        <v>401</v>
      </c>
      <c r="G284">
        <v>20</v>
      </c>
      <c r="H284">
        <v>10451</v>
      </c>
      <c r="I284" t="s">
        <v>909</v>
      </c>
      <c r="J284">
        <v>300</v>
      </c>
      <c r="K284" t="s">
        <v>372</v>
      </c>
      <c r="L284" t="s">
        <v>28</v>
      </c>
      <c r="M284" t="s">
        <v>481</v>
      </c>
      <c r="N284">
        <v>64</v>
      </c>
      <c r="O284" s="65">
        <v>109196</v>
      </c>
      <c r="P284" s="65">
        <v>52668</v>
      </c>
      <c r="Q284" s="65">
        <v>5096</v>
      </c>
      <c r="R284" s="65">
        <v>5266</v>
      </c>
      <c r="S284" s="65">
        <f t="shared" si="12"/>
        <v>-170</v>
      </c>
      <c r="T284" s="3">
        <f t="shared" si="13"/>
        <v>-9.675704412546518E-2</v>
      </c>
      <c r="U284" s="3">
        <f t="shared" si="14"/>
        <v>9.9984810511126301E-2</v>
      </c>
    </row>
    <row r="285" spans="1:21" hidden="1" x14ac:dyDescent="0.2">
      <c r="A285" t="s">
        <v>780</v>
      </c>
      <c r="B285" t="s">
        <v>373</v>
      </c>
      <c r="C285" t="s">
        <v>374</v>
      </c>
      <c r="D285">
        <v>0.05</v>
      </c>
      <c r="E285" t="s">
        <v>271</v>
      </c>
      <c r="F285" t="s">
        <v>368</v>
      </c>
      <c r="G285">
        <v>0</v>
      </c>
      <c r="H285">
        <v>20400</v>
      </c>
      <c r="I285" t="s">
        <v>369</v>
      </c>
      <c r="J285">
        <v>80</v>
      </c>
      <c r="K285" t="s">
        <v>375</v>
      </c>
      <c r="L285" t="s">
        <v>28</v>
      </c>
      <c r="M285" t="s">
        <v>392</v>
      </c>
      <c r="N285">
        <v>25</v>
      </c>
      <c r="O285" s="65">
        <v>89658</v>
      </c>
      <c r="P285" s="65">
        <v>63674</v>
      </c>
      <c r="Q285" s="65">
        <v>6792</v>
      </c>
      <c r="R285" s="65">
        <v>3814</v>
      </c>
      <c r="S285" s="65">
        <f t="shared" si="12"/>
        <v>2978</v>
      </c>
      <c r="T285" s="3">
        <f t="shared" si="13"/>
        <v>-0.10666834186638188</v>
      </c>
      <c r="U285" s="3">
        <f t="shared" si="14"/>
        <v>5.9898859817193832E-2</v>
      </c>
    </row>
    <row r="286" spans="1:21" hidden="1" x14ac:dyDescent="0.2">
      <c r="A286" t="s">
        <v>834</v>
      </c>
      <c r="B286" t="s">
        <v>435</v>
      </c>
      <c r="C286" t="s">
        <v>390</v>
      </c>
      <c r="D286">
        <v>0.01</v>
      </c>
      <c r="E286" t="s">
        <v>417</v>
      </c>
      <c r="F286" t="s">
        <v>401</v>
      </c>
      <c r="G286">
        <v>50</v>
      </c>
      <c r="H286">
        <v>11126</v>
      </c>
      <c r="I286" t="s">
        <v>905</v>
      </c>
      <c r="J286">
        <v>300</v>
      </c>
      <c r="K286" t="s">
        <v>375</v>
      </c>
      <c r="L286" t="s">
        <v>28</v>
      </c>
      <c r="M286" t="s">
        <v>529</v>
      </c>
      <c r="N286">
        <v>63</v>
      </c>
      <c r="O286" s="65">
        <v>172016</v>
      </c>
      <c r="P286" s="65">
        <v>108168</v>
      </c>
      <c r="Q286" s="65">
        <v>9584</v>
      </c>
      <c r="R286" s="65">
        <v>10752</v>
      </c>
      <c r="S286" s="65">
        <f t="shared" si="12"/>
        <v>-1168</v>
      </c>
      <c r="T286" s="3">
        <f t="shared" si="13"/>
        <v>-8.8602913985651954E-2</v>
      </c>
      <c r="U286" s="3">
        <f t="shared" si="14"/>
        <v>9.9400931883736415E-2</v>
      </c>
    </row>
    <row r="287" spans="1:21" hidden="1" x14ac:dyDescent="0.2">
      <c r="A287" t="s">
        <v>832</v>
      </c>
      <c r="B287" t="s">
        <v>434</v>
      </c>
      <c r="C287" t="s">
        <v>390</v>
      </c>
      <c r="D287">
        <v>0.01</v>
      </c>
      <c r="E287" t="s">
        <v>417</v>
      </c>
      <c r="F287" t="s">
        <v>401</v>
      </c>
      <c r="G287">
        <v>50</v>
      </c>
      <c r="H287">
        <v>11181</v>
      </c>
      <c r="I287" t="s">
        <v>905</v>
      </c>
      <c r="J287">
        <v>250</v>
      </c>
      <c r="K287" t="s">
        <v>372</v>
      </c>
      <c r="L287" t="s">
        <v>28</v>
      </c>
      <c r="M287" t="s">
        <v>527</v>
      </c>
      <c r="N287">
        <v>89</v>
      </c>
      <c r="O287" s="65">
        <v>295410</v>
      </c>
      <c r="P287" s="65">
        <v>340952</v>
      </c>
      <c r="Q287" s="65">
        <v>45890</v>
      </c>
      <c r="R287" s="65">
        <v>33720</v>
      </c>
      <c r="S287" s="65">
        <f t="shared" si="12"/>
        <v>12170</v>
      </c>
      <c r="T287" s="3">
        <f t="shared" si="13"/>
        <v>-0.1345937258030456</v>
      </c>
      <c r="U287" s="3">
        <f t="shared" si="14"/>
        <v>9.8899551843074682E-2</v>
      </c>
    </row>
    <row r="288" spans="1:21" hidden="1" x14ac:dyDescent="0.2">
      <c r="A288" t="s">
        <v>833</v>
      </c>
      <c r="B288" t="s">
        <v>435</v>
      </c>
      <c r="C288" t="s">
        <v>390</v>
      </c>
      <c r="D288">
        <v>0.01</v>
      </c>
      <c r="E288" t="s">
        <v>417</v>
      </c>
      <c r="F288" t="s">
        <v>401</v>
      </c>
      <c r="G288">
        <v>50</v>
      </c>
      <c r="H288">
        <v>11115</v>
      </c>
      <c r="I288" t="s">
        <v>905</v>
      </c>
      <c r="J288">
        <v>350</v>
      </c>
      <c r="K288" t="s">
        <v>372</v>
      </c>
      <c r="L288" t="s">
        <v>28</v>
      </c>
      <c r="M288" t="s">
        <v>528</v>
      </c>
      <c r="N288">
        <v>89</v>
      </c>
      <c r="O288" s="65">
        <v>273580</v>
      </c>
      <c r="P288" s="65">
        <v>166054</v>
      </c>
      <c r="Q288" s="65">
        <v>20844</v>
      </c>
      <c r="R288" s="65">
        <v>16506</v>
      </c>
      <c r="S288" s="65">
        <f t="shared" si="12"/>
        <v>4338</v>
      </c>
      <c r="T288" s="3">
        <f t="shared" si="13"/>
        <v>-0.12552543148614306</v>
      </c>
      <c r="U288" s="3">
        <f t="shared" si="14"/>
        <v>9.9401399544726418E-2</v>
      </c>
    </row>
    <row r="289" spans="1:21" hidden="1" x14ac:dyDescent="0.2">
      <c r="A289" t="s">
        <v>831</v>
      </c>
      <c r="B289" t="s">
        <v>434</v>
      </c>
      <c r="C289" t="s">
        <v>390</v>
      </c>
      <c r="D289">
        <v>0.01</v>
      </c>
      <c r="E289" t="s">
        <v>417</v>
      </c>
      <c r="F289" t="s">
        <v>401</v>
      </c>
      <c r="G289">
        <v>50</v>
      </c>
      <c r="H289">
        <v>11180</v>
      </c>
      <c r="I289" t="s">
        <v>905</v>
      </c>
      <c r="J289">
        <v>250</v>
      </c>
      <c r="K289" t="s">
        <v>372</v>
      </c>
      <c r="L289" t="s">
        <v>28</v>
      </c>
      <c r="M289" t="s">
        <v>526</v>
      </c>
      <c r="N289">
        <v>89</v>
      </c>
      <c r="O289" s="65">
        <v>252058</v>
      </c>
      <c r="P289" s="65">
        <v>220504</v>
      </c>
      <c r="Q289" s="65">
        <v>21274</v>
      </c>
      <c r="R289" s="65">
        <v>21874</v>
      </c>
      <c r="S289" s="65">
        <f t="shared" si="12"/>
        <v>-600</v>
      </c>
      <c r="T289" s="3">
        <f t="shared" si="13"/>
        <v>-9.6478975438087297E-2</v>
      </c>
      <c r="U289" s="3">
        <f t="shared" si="14"/>
        <v>9.920001451220839E-2</v>
      </c>
    </row>
    <row r="290" spans="1:21" hidden="1" x14ac:dyDescent="0.2">
      <c r="A290" t="s">
        <v>806</v>
      </c>
      <c r="B290" t="s">
        <v>373</v>
      </c>
      <c r="C290" t="s">
        <v>390</v>
      </c>
      <c r="D290">
        <v>0.05</v>
      </c>
      <c r="E290" t="s">
        <v>153</v>
      </c>
      <c r="F290" t="s">
        <v>368</v>
      </c>
      <c r="G290">
        <v>1</v>
      </c>
      <c r="H290">
        <v>20464</v>
      </c>
      <c r="I290" t="s">
        <v>369</v>
      </c>
      <c r="J290">
        <v>30</v>
      </c>
      <c r="K290" t="s">
        <v>375</v>
      </c>
      <c r="L290" t="s">
        <v>28</v>
      </c>
      <c r="M290" t="s">
        <v>498</v>
      </c>
      <c r="N290">
        <v>89</v>
      </c>
      <c r="O290" s="65">
        <v>205494</v>
      </c>
      <c r="P290" s="65">
        <v>379906</v>
      </c>
      <c r="Q290" s="65">
        <v>20336</v>
      </c>
      <c r="R290" s="65">
        <v>9118</v>
      </c>
      <c r="S290" s="65">
        <f t="shared" si="12"/>
        <v>11218</v>
      </c>
      <c r="T290" s="3">
        <f t="shared" si="13"/>
        <v>-5.3529030865529896E-2</v>
      </c>
      <c r="U290" s="3">
        <f t="shared" si="14"/>
        <v>2.4000673850899958E-2</v>
      </c>
    </row>
    <row r="291" spans="1:21" hidden="1" x14ac:dyDescent="0.2">
      <c r="A291" t="s">
        <v>807</v>
      </c>
      <c r="B291" t="s">
        <v>373</v>
      </c>
      <c r="C291" t="s">
        <v>390</v>
      </c>
      <c r="D291">
        <v>0.05</v>
      </c>
      <c r="E291" t="s">
        <v>153</v>
      </c>
      <c r="F291" t="s">
        <v>368</v>
      </c>
      <c r="G291">
        <v>1</v>
      </c>
      <c r="H291">
        <v>20465</v>
      </c>
      <c r="I291" t="s">
        <v>369</v>
      </c>
      <c r="J291">
        <v>30</v>
      </c>
      <c r="K291" t="s">
        <v>375</v>
      </c>
      <c r="L291" t="s">
        <v>28</v>
      </c>
      <c r="M291" t="s">
        <v>498</v>
      </c>
      <c r="N291">
        <v>89</v>
      </c>
      <c r="O291" s="65">
        <v>104666</v>
      </c>
      <c r="P291" s="65">
        <v>204620</v>
      </c>
      <c r="Q291" s="65">
        <v>10894</v>
      </c>
      <c r="R291" s="65">
        <v>4910</v>
      </c>
      <c r="S291" s="65">
        <f t="shared" si="12"/>
        <v>5984</v>
      </c>
      <c r="T291" s="3">
        <f t="shared" si="13"/>
        <v>-5.3240152477763661E-2</v>
      </c>
      <c r="U291" s="3">
        <f t="shared" si="14"/>
        <v>2.3995699345127554E-2</v>
      </c>
    </row>
    <row r="292" spans="1:21" hidden="1" x14ac:dyDescent="0.2">
      <c r="A292" t="s">
        <v>808</v>
      </c>
      <c r="B292" t="s">
        <v>373</v>
      </c>
      <c r="C292" t="s">
        <v>389</v>
      </c>
      <c r="D292">
        <v>0.05</v>
      </c>
      <c r="E292" t="s">
        <v>153</v>
      </c>
      <c r="F292" t="s">
        <v>368</v>
      </c>
      <c r="G292">
        <v>0</v>
      </c>
      <c r="H292">
        <v>20358</v>
      </c>
      <c r="I292" t="s">
        <v>369</v>
      </c>
      <c r="J292">
        <v>90</v>
      </c>
      <c r="K292" t="s">
        <v>372</v>
      </c>
      <c r="L292" t="s">
        <v>28</v>
      </c>
      <c r="M292" t="s">
        <v>503</v>
      </c>
      <c r="N292">
        <v>89</v>
      </c>
      <c r="O292" s="65">
        <v>168528</v>
      </c>
      <c r="P292" s="65">
        <v>521528</v>
      </c>
      <c r="Q292" s="65">
        <v>22148</v>
      </c>
      <c r="R292" s="65">
        <v>22634</v>
      </c>
      <c r="S292" s="65">
        <f t="shared" si="12"/>
        <v>-486</v>
      </c>
      <c r="T292" s="3">
        <f t="shared" si="13"/>
        <v>-4.2467518522495439E-2</v>
      </c>
      <c r="U292" s="3">
        <f t="shared" si="14"/>
        <v>4.3399395622095077E-2</v>
      </c>
    </row>
    <row r="293" spans="1:21" hidden="1" x14ac:dyDescent="0.2">
      <c r="A293" t="s">
        <v>809</v>
      </c>
      <c r="B293" t="s">
        <v>373</v>
      </c>
      <c r="C293" t="s">
        <v>389</v>
      </c>
      <c r="D293">
        <v>0.05</v>
      </c>
      <c r="E293" t="s">
        <v>153</v>
      </c>
      <c r="F293" t="s">
        <v>368</v>
      </c>
      <c r="G293">
        <v>0</v>
      </c>
      <c r="H293">
        <v>20359</v>
      </c>
      <c r="I293" t="s">
        <v>369</v>
      </c>
      <c r="J293">
        <v>90</v>
      </c>
      <c r="K293" t="s">
        <v>372</v>
      </c>
      <c r="L293" t="s">
        <v>28</v>
      </c>
      <c r="M293" t="s">
        <v>503</v>
      </c>
      <c r="N293">
        <v>89</v>
      </c>
      <c r="O293" s="65">
        <v>234384</v>
      </c>
      <c r="P293" s="65">
        <v>675074</v>
      </c>
      <c r="Q293" s="65">
        <v>35706</v>
      </c>
      <c r="R293" s="65">
        <v>29298</v>
      </c>
      <c r="S293" s="65">
        <f t="shared" si="12"/>
        <v>6408</v>
      </c>
      <c r="T293" s="3">
        <f t="shared" si="13"/>
        <v>-5.289197924968226E-2</v>
      </c>
      <c r="U293" s="3">
        <f t="shared" si="14"/>
        <v>4.3399686552881608E-2</v>
      </c>
    </row>
    <row r="294" spans="1:21" hidden="1" x14ac:dyDescent="0.2">
      <c r="A294" t="s">
        <v>827</v>
      </c>
      <c r="B294" t="s">
        <v>433</v>
      </c>
      <c r="C294" t="s">
        <v>390</v>
      </c>
      <c r="D294">
        <v>0.01</v>
      </c>
      <c r="E294" t="s">
        <v>417</v>
      </c>
      <c r="F294" t="s">
        <v>401</v>
      </c>
      <c r="G294">
        <v>80</v>
      </c>
      <c r="H294">
        <v>11199</v>
      </c>
      <c r="I294" t="s">
        <v>905</v>
      </c>
      <c r="J294">
        <v>300</v>
      </c>
      <c r="K294" t="s">
        <v>375</v>
      </c>
      <c r="L294" t="s">
        <v>28</v>
      </c>
      <c r="M294" t="s">
        <v>520</v>
      </c>
      <c r="N294">
        <v>7</v>
      </c>
      <c r="O294" s="65">
        <v>31088</v>
      </c>
      <c r="P294" s="65">
        <v>45348</v>
      </c>
      <c r="Q294" s="65">
        <v>-4218</v>
      </c>
      <c r="R294" s="65">
        <v>4486</v>
      </c>
      <c r="S294" s="65">
        <f t="shared" si="12"/>
        <v>-8704</v>
      </c>
      <c r="T294" s="3">
        <f t="shared" si="13"/>
        <v>9.3014024874305365E-2</v>
      </c>
      <c r="U294" s="3">
        <f t="shared" si="14"/>
        <v>9.8923877569021781E-2</v>
      </c>
    </row>
    <row r="295" spans="1:21" hidden="1" x14ac:dyDescent="0.2">
      <c r="A295" t="s">
        <v>827</v>
      </c>
      <c r="B295" t="s">
        <v>411</v>
      </c>
      <c r="C295" t="s">
        <v>412</v>
      </c>
      <c r="D295">
        <v>0.01</v>
      </c>
      <c r="E295" t="s">
        <v>271</v>
      </c>
      <c r="F295" t="s">
        <v>401</v>
      </c>
      <c r="G295">
        <v>20</v>
      </c>
      <c r="H295">
        <v>10491</v>
      </c>
      <c r="I295" t="s">
        <v>909</v>
      </c>
      <c r="J295">
        <v>200</v>
      </c>
      <c r="K295" t="s">
        <v>372</v>
      </c>
      <c r="L295" t="s">
        <v>28</v>
      </c>
      <c r="M295" t="s">
        <v>496</v>
      </c>
      <c r="N295">
        <v>82</v>
      </c>
      <c r="O295" s="65">
        <v>159880</v>
      </c>
      <c r="P295" s="65">
        <v>75814</v>
      </c>
      <c r="Q295" s="65">
        <v>11238</v>
      </c>
      <c r="R295" s="65">
        <v>5898</v>
      </c>
      <c r="S295" s="65">
        <f t="shared" si="12"/>
        <v>5340</v>
      </c>
      <c r="T295" s="3">
        <f t="shared" si="13"/>
        <v>-0.14823119740417337</v>
      </c>
      <c r="U295" s="3">
        <f t="shared" si="14"/>
        <v>7.7795657794074977E-2</v>
      </c>
    </row>
    <row r="296" spans="1:21" hidden="1" x14ac:dyDescent="0.2">
      <c r="A296" t="s">
        <v>821</v>
      </c>
      <c r="B296" t="s">
        <v>411</v>
      </c>
      <c r="C296" t="s">
        <v>412</v>
      </c>
      <c r="D296">
        <v>0.01</v>
      </c>
      <c r="E296" t="s">
        <v>271</v>
      </c>
      <c r="F296" t="s">
        <v>401</v>
      </c>
      <c r="G296">
        <v>20</v>
      </c>
      <c r="H296">
        <v>10490</v>
      </c>
      <c r="I296" t="s">
        <v>909</v>
      </c>
      <c r="J296">
        <v>200</v>
      </c>
      <c r="K296" t="s">
        <v>372</v>
      </c>
      <c r="L296" t="s">
        <v>28</v>
      </c>
      <c r="M296" t="s">
        <v>474</v>
      </c>
      <c r="N296">
        <v>89</v>
      </c>
      <c r="O296" s="65">
        <v>174670</v>
      </c>
      <c r="P296" s="65">
        <v>115616</v>
      </c>
      <c r="Q296" s="65">
        <v>7556</v>
      </c>
      <c r="R296" s="65">
        <v>9134</v>
      </c>
      <c r="S296" s="65">
        <f t="shared" si="12"/>
        <v>-1578</v>
      </c>
      <c r="T296" s="3">
        <f t="shared" si="13"/>
        <v>-6.5354276224743976E-2</v>
      </c>
      <c r="U296" s="3">
        <f t="shared" si="14"/>
        <v>7.9002906172156107E-2</v>
      </c>
    </row>
    <row r="297" spans="1:21" hidden="1" x14ac:dyDescent="0.2">
      <c r="A297" t="s">
        <v>817</v>
      </c>
      <c r="B297" t="s">
        <v>411</v>
      </c>
      <c r="C297" t="s">
        <v>412</v>
      </c>
      <c r="D297">
        <v>0.01</v>
      </c>
      <c r="E297" t="s">
        <v>271</v>
      </c>
      <c r="F297" t="s">
        <v>401</v>
      </c>
      <c r="G297">
        <v>20</v>
      </c>
      <c r="H297">
        <v>10491</v>
      </c>
      <c r="I297" t="s">
        <v>909</v>
      </c>
      <c r="J297">
        <v>200</v>
      </c>
      <c r="K297" t="s">
        <v>372</v>
      </c>
      <c r="L297" t="s">
        <v>28</v>
      </c>
      <c r="M297" t="s">
        <v>496</v>
      </c>
      <c r="N297">
        <v>7</v>
      </c>
      <c r="O297" s="65">
        <v>12140</v>
      </c>
      <c r="P297" s="65">
        <v>5070</v>
      </c>
      <c r="Q297" s="65">
        <v>768</v>
      </c>
      <c r="R297" s="65">
        <v>394</v>
      </c>
      <c r="S297" s="65">
        <f t="shared" si="12"/>
        <v>374</v>
      </c>
      <c r="T297" s="3">
        <f t="shared" si="13"/>
        <v>-0.1514792899408284</v>
      </c>
      <c r="U297" s="3">
        <f t="shared" si="14"/>
        <v>7.7712031558185402E-2</v>
      </c>
    </row>
    <row r="298" spans="1:21" hidden="1" x14ac:dyDescent="0.2">
      <c r="A298" t="s">
        <v>817</v>
      </c>
      <c r="B298" t="s">
        <v>411</v>
      </c>
      <c r="C298" t="s">
        <v>412</v>
      </c>
      <c r="D298">
        <v>0.01</v>
      </c>
      <c r="E298" t="s">
        <v>271</v>
      </c>
      <c r="F298" t="s">
        <v>401</v>
      </c>
      <c r="G298">
        <v>20</v>
      </c>
      <c r="H298">
        <v>10489</v>
      </c>
      <c r="I298" t="s">
        <v>909</v>
      </c>
      <c r="J298">
        <v>200</v>
      </c>
      <c r="K298" t="s">
        <v>372</v>
      </c>
      <c r="L298" t="s">
        <v>28</v>
      </c>
      <c r="M298" t="s">
        <v>460</v>
      </c>
      <c r="N298">
        <v>82</v>
      </c>
      <c r="O298" s="65">
        <v>75152</v>
      </c>
      <c r="P298" s="65">
        <v>61530</v>
      </c>
      <c r="Q298" s="65">
        <v>5670</v>
      </c>
      <c r="R298" s="65">
        <v>5034</v>
      </c>
      <c r="S298" s="65">
        <f t="shared" si="12"/>
        <v>636</v>
      </c>
      <c r="T298" s="3">
        <f t="shared" si="13"/>
        <v>-9.2150170648464161E-2</v>
      </c>
      <c r="U298" s="3">
        <f t="shared" si="14"/>
        <v>8.1813749390541202E-2</v>
      </c>
    </row>
    <row r="299" spans="1:21" hidden="1" x14ac:dyDescent="0.2">
      <c r="A299" t="s">
        <v>752</v>
      </c>
      <c r="B299" t="s">
        <v>373</v>
      </c>
      <c r="C299" t="s">
        <v>374</v>
      </c>
      <c r="D299">
        <v>0.01</v>
      </c>
      <c r="E299" t="s">
        <v>271</v>
      </c>
      <c r="F299" t="s">
        <v>368</v>
      </c>
      <c r="G299">
        <v>1</v>
      </c>
      <c r="H299">
        <v>11061</v>
      </c>
      <c r="I299" t="s">
        <v>369</v>
      </c>
      <c r="J299">
        <v>5</v>
      </c>
      <c r="K299" t="s">
        <v>372</v>
      </c>
      <c r="L299" t="s">
        <v>17</v>
      </c>
      <c r="M299" t="s">
        <v>381</v>
      </c>
      <c r="N299">
        <v>89</v>
      </c>
      <c r="O299" s="65">
        <v>176050</v>
      </c>
      <c r="P299" s="65">
        <v>178308</v>
      </c>
      <c r="Q299" s="65">
        <v>7650</v>
      </c>
      <c r="R299" s="65">
        <v>13570</v>
      </c>
      <c r="S299" s="65">
        <f t="shared" si="12"/>
        <v>-5920</v>
      </c>
      <c r="T299" s="3">
        <f t="shared" si="13"/>
        <v>-4.2903290934786995E-2</v>
      </c>
      <c r="U299" s="3">
        <f t="shared" si="14"/>
        <v>7.6104269017654838E-2</v>
      </c>
    </row>
    <row r="300" spans="1:21" hidden="1" x14ac:dyDescent="0.2">
      <c r="A300" t="s">
        <v>753</v>
      </c>
      <c r="B300" t="s">
        <v>373</v>
      </c>
      <c r="C300" t="s">
        <v>374</v>
      </c>
      <c r="D300">
        <v>0.01</v>
      </c>
      <c r="E300" t="s">
        <v>271</v>
      </c>
      <c r="F300" t="s">
        <v>368</v>
      </c>
      <c r="G300">
        <v>1</v>
      </c>
      <c r="H300">
        <v>11062</v>
      </c>
      <c r="I300" t="s">
        <v>369</v>
      </c>
      <c r="J300">
        <v>5</v>
      </c>
      <c r="K300" t="s">
        <v>372</v>
      </c>
      <c r="L300" t="s">
        <v>17</v>
      </c>
      <c r="M300" t="s">
        <v>381</v>
      </c>
      <c r="N300">
        <v>89</v>
      </c>
      <c r="O300" s="65">
        <v>109454</v>
      </c>
      <c r="P300" s="65">
        <v>87228</v>
      </c>
      <c r="Q300" s="65">
        <v>10144</v>
      </c>
      <c r="R300" s="65">
        <v>6638</v>
      </c>
      <c r="S300" s="65">
        <f t="shared" si="12"/>
        <v>3506</v>
      </c>
      <c r="T300" s="3">
        <f t="shared" si="13"/>
        <v>-0.11629293346173247</v>
      </c>
      <c r="U300" s="3">
        <f t="shared" si="14"/>
        <v>7.6099417618195997E-2</v>
      </c>
    </row>
    <row r="301" spans="1:21" hidden="1" x14ac:dyDescent="0.2">
      <c r="A301" t="s">
        <v>754</v>
      </c>
      <c r="B301" t="s">
        <v>373</v>
      </c>
      <c r="C301" t="s">
        <v>374</v>
      </c>
      <c r="D301">
        <v>0.01</v>
      </c>
      <c r="E301" t="s">
        <v>271</v>
      </c>
      <c r="F301" t="s">
        <v>368</v>
      </c>
      <c r="G301">
        <v>1</v>
      </c>
      <c r="H301">
        <v>11063</v>
      </c>
      <c r="I301" t="s">
        <v>369</v>
      </c>
      <c r="J301">
        <v>5</v>
      </c>
      <c r="K301" t="s">
        <v>372</v>
      </c>
      <c r="L301" t="s">
        <v>17</v>
      </c>
      <c r="M301" t="s">
        <v>381</v>
      </c>
      <c r="N301">
        <v>89</v>
      </c>
      <c r="O301" s="65">
        <v>80328</v>
      </c>
      <c r="P301" s="65">
        <v>72712</v>
      </c>
      <c r="Q301" s="65">
        <v>2058</v>
      </c>
      <c r="R301" s="65">
        <v>5534</v>
      </c>
      <c r="S301" s="65">
        <f t="shared" si="12"/>
        <v>-3476</v>
      </c>
      <c r="T301" s="3">
        <f t="shared" si="13"/>
        <v>-2.830344372318187E-2</v>
      </c>
      <c r="U301" s="3">
        <f t="shared" si="14"/>
        <v>7.6108482781384088E-2</v>
      </c>
    </row>
    <row r="302" spans="1:21" hidden="1" x14ac:dyDescent="0.2">
      <c r="A302" t="s">
        <v>755</v>
      </c>
      <c r="B302" t="s">
        <v>373</v>
      </c>
      <c r="C302" t="s">
        <v>374</v>
      </c>
      <c r="D302">
        <v>0.01</v>
      </c>
      <c r="E302" t="s">
        <v>271</v>
      </c>
      <c r="F302" t="s">
        <v>368</v>
      </c>
      <c r="G302">
        <v>1</v>
      </c>
      <c r="H302">
        <v>11064</v>
      </c>
      <c r="I302" t="s">
        <v>369</v>
      </c>
      <c r="J302">
        <v>5</v>
      </c>
      <c r="K302" t="s">
        <v>372</v>
      </c>
      <c r="L302" t="s">
        <v>17</v>
      </c>
      <c r="M302" t="s">
        <v>381</v>
      </c>
      <c r="N302">
        <v>89</v>
      </c>
      <c r="O302" s="65">
        <v>151798</v>
      </c>
      <c r="P302" s="65">
        <v>125042</v>
      </c>
      <c r="Q302" s="65">
        <v>3906</v>
      </c>
      <c r="R302" s="65">
        <v>9516</v>
      </c>
      <c r="S302" s="65">
        <f t="shared" si="12"/>
        <v>-5610</v>
      </c>
      <c r="T302" s="3">
        <f t="shared" si="13"/>
        <v>-3.1237504198589273E-2</v>
      </c>
      <c r="U302" s="3">
        <f t="shared" si="14"/>
        <v>7.6102429583659884E-2</v>
      </c>
    </row>
    <row r="303" spans="1:21" hidden="1" x14ac:dyDescent="0.2">
      <c r="A303" t="s">
        <v>799</v>
      </c>
      <c r="B303" t="s">
        <v>373</v>
      </c>
      <c r="C303" t="s">
        <v>374</v>
      </c>
      <c r="D303">
        <v>1</v>
      </c>
      <c r="E303" t="s">
        <v>271</v>
      </c>
      <c r="F303" t="s">
        <v>368</v>
      </c>
      <c r="G303">
        <v>1</v>
      </c>
      <c r="H303">
        <v>60100</v>
      </c>
      <c r="I303" t="s">
        <v>369</v>
      </c>
      <c r="J303">
        <v>5</v>
      </c>
      <c r="K303" t="s">
        <v>372</v>
      </c>
      <c r="L303" t="s">
        <v>17</v>
      </c>
      <c r="M303" t="s">
        <v>452</v>
      </c>
      <c r="N303">
        <v>89</v>
      </c>
      <c r="O303" s="65">
        <v>16476</v>
      </c>
      <c r="P303" s="65">
        <v>71326</v>
      </c>
      <c r="Q303" s="65">
        <v>4198</v>
      </c>
      <c r="R303" s="65">
        <v>2304</v>
      </c>
      <c r="S303" s="65">
        <f t="shared" si="12"/>
        <v>1894</v>
      </c>
      <c r="T303" s="3">
        <f t="shared" si="13"/>
        <v>-5.8856517959790258E-2</v>
      </c>
      <c r="U303" s="3">
        <f t="shared" si="14"/>
        <v>3.2302386226621425E-2</v>
      </c>
    </row>
    <row r="304" spans="1:21" hidden="1" x14ac:dyDescent="0.2">
      <c r="A304" t="s">
        <v>800</v>
      </c>
      <c r="B304" t="s">
        <v>373</v>
      </c>
      <c r="C304" t="s">
        <v>374</v>
      </c>
      <c r="D304">
        <v>1</v>
      </c>
      <c r="E304" t="s">
        <v>271</v>
      </c>
      <c r="F304" t="s">
        <v>368</v>
      </c>
      <c r="G304">
        <v>1</v>
      </c>
      <c r="H304">
        <v>60101</v>
      </c>
      <c r="I304" t="s">
        <v>369</v>
      </c>
      <c r="J304">
        <v>5</v>
      </c>
      <c r="K304" t="s">
        <v>372</v>
      </c>
      <c r="L304" t="s">
        <v>17</v>
      </c>
      <c r="M304" t="s">
        <v>452</v>
      </c>
      <c r="N304">
        <v>89</v>
      </c>
      <c r="O304" s="65">
        <v>15480</v>
      </c>
      <c r="P304" s="65">
        <v>73082</v>
      </c>
      <c r="Q304" s="65">
        <v>17568</v>
      </c>
      <c r="R304" s="65">
        <v>2360</v>
      </c>
      <c r="S304" s="65">
        <f t="shared" si="12"/>
        <v>15208</v>
      </c>
      <c r="T304" s="3">
        <f t="shared" si="13"/>
        <v>-0.24038750992036342</v>
      </c>
      <c r="U304" s="3">
        <f t="shared" si="14"/>
        <v>3.2292493363618946E-2</v>
      </c>
    </row>
    <row r="305" spans="1:21" hidden="1" x14ac:dyDescent="0.2">
      <c r="A305" t="s">
        <v>801</v>
      </c>
      <c r="B305" t="s">
        <v>373</v>
      </c>
      <c r="C305" t="s">
        <v>374</v>
      </c>
      <c r="D305">
        <v>1</v>
      </c>
      <c r="E305" t="s">
        <v>271</v>
      </c>
      <c r="F305" t="s">
        <v>368</v>
      </c>
      <c r="G305">
        <v>1</v>
      </c>
      <c r="H305">
        <v>60102</v>
      </c>
      <c r="I305" t="s">
        <v>369</v>
      </c>
      <c r="J305">
        <v>5</v>
      </c>
      <c r="K305" t="s">
        <v>372</v>
      </c>
      <c r="L305" t="s">
        <v>17</v>
      </c>
      <c r="M305" t="s">
        <v>452</v>
      </c>
      <c r="N305">
        <v>89</v>
      </c>
      <c r="O305" s="65">
        <v>14906</v>
      </c>
      <c r="P305" s="65">
        <v>70086</v>
      </c>
      <c r="Q305" s="65">
        <v>-4442</v>
      </c>
      <c r="R305" s="65">
        <v>2264</v>
      </c>
      <c r="S305" s="65">
        <f t="shared" si="12"/>
        <v>-6706</v>
      </c>
      <c r="T305" s="3">
        <f t="shared" si="13"/>
        <v>6.3379276888394259E-2</v>
      </c>
      <c r="U305" s="3">
        <f t="shared" si="14"/>
        <v>3.2303170390662897E-2</v>
      </c>
    </row>
    <row r="306" spans="1:21" hidden="1" x14ac:dyDescent="0.2">
      <c r="A306" t="s">
        <v>802</v>
      </c>
      <c r="B306" t="s">
        <v>373</v>
      </c>
      <c r="C306" t="s">
        <v>374</v>
      </c>
      <c r="D306">
        <v>1</v>
      </c>
      <c r="E306" t="s">
        <v>271</v>
      </c>
      <c r="F306" t="s">
        <v>368</v>
      </c>
      <c r="G306">
        <v>1</v>
      </c>
      <c r="H306">
        <v>60103</v>
      </c>
      <c r="I306" t="s">
        <v>369</v>
      </c>
      <c r="J306">
        <v>5</v>
      </c>
      <c r="K306" t="s">
        <v>372</v>
      </c>
      <c r="L306" t="s">
        <v>17</v>
      </c>
      <c r="M306" t="s">
        <v>452</v>
      </c>
      <c r="N306">
        <v>89</v>
      </c>
      <c r="O306" s="65">
        <v>25346</v>
      </c>
      <c r="P306" s="65">
        <v>116020</v>
      </c>
      <c r="Q306" s="65">
        <v>22174</v>
      </c>
      <c r="R306" s="65">
        <v>3748</v>
      </c>
      <c r="S306" s="65">
        <f t="shared" si="12"/>
        <v>18426</v>
      </c>
      <c r="T306" s="3">
        <f t="shared" si="13"/>
        <v>-0.19112222030684364</v>
      </c>
      <c r="U306" s="3">
        <f t="shared" si="14"/>
        <v>3.2304775038786419E-2</v>
      </c>
    </row>
    <row r="307" spans="1:21" hidden="1" x14ac:dyDescent="0.2">
      <c r="A307" t="s">
        <v>768</v>
      </c>
      <c r="B307" t="s">
        <v>373</v>
      </c>
      <c r="C307" t="s">
        <v>374</v>
      </c>
      <c r="D307">
        <v>0.01</v>
      </c>
      <c r="E307" t="s">
        <v>271</v>
      </c>
      <c r="F307" t="s">
        <v>368</v>
      </c>
      <c r="G307">
        <v>1</v>
      </c>
      <c r="H307">
        <v>11037</v>
      </c>
      <c r="I307" t="s">
        <v>369</v>
      </c>
      <c r="J307">
        <v>5</v>
      </c>
      <c r="K307" t="s">
        <v>372</v>
      </c>
      <c r="L307" t="s">
        <v>17</v>
      </c>
      <c r="M307" t="s">
        <v>384</v>
      </c>
      <c r="N307">
        <v>89</v>
      </c>
      <c r="O307" s="65">
        <v>267268</v>
      </c>
      <c r="P307" s="65">
        <v>247710</v>
      </c>
      <c r="Q307" s="65">
        <v>10790</v>
      </c>
      <c r="R307" s="65">
        <v>19148</v>
      </c>
      <c r="S307" s="65">
        <f t="shared" si="12"/>
        <v>-8358</v>
      </c>
      <c r="T307" s="3">
        <f t="shared" si="13"/>
        <v>-4.3559000444067658E-2</v>
      </c>
      <c r="U307" s="3">
        <f t="shared" si="14"/>
        <v>7.7300068628638322E-2</v>
      </c>
    </row>
    <row r="308" spans="1:21" hidden="1" x14ac:dyDescent="0.2">
      <c r="A308" t="s">
        <v>769</v>
      </c>
      <c r="B308" t="s">
        <v>373</v>
      </c>
      <c r="C308" t="s">
        <v>374</v>
      </c>
      <c r="D308">
        <v>0.01</v>
      </c>
      <c r="E308" t="s">
        <v>271</v>
      </c>
      <c r="F308" t="s">
        <v>368</v>
      </c>
      <c r="G308">
        <v>1</v>
      </c>
      <c r="H308">
        <v>11038</v>
      </c>
      <c r="I308" t="s">
        <v>369</v>
      </c>
      <c r="J308">
        <v>5</v>
      </c>
      <c r="K308" t="s">
        <v>372</v>
      </c>
      <c r="L308" t="s">
        <v>17</v>
      </c>
      <c r="M308" t="s">
        <v>384</v>
      </c>
      <c r="N308">
        <v>89</v>
      </c>
      <c r="O308" s="65">
        <v>189024</v>
      </c>
      <c r="P308" s="65">
        <v>176670</v>
      </c>
      <c r="Q308" s="65">
        <v>16986</v>
      </c>
      <c r="R308" s="65">
        <v>13656</v>
      </c>
      <c r="S308" s="65">
        <f t="shared" si="12"/>
        <v>3330</v>
      </c>
      <c r="T308" s="3">
        <f t="shared" si="13"/>
        <v>-9.6145355748004757E-2</v>
      </c>
      <c r="U308" s="3">
        <f t="shared" si="14"/>
        <v>7.7296654780098492E-2</v>
      </c>
    </row>
    <row r="309" spans="1:21" hidden="1" x14ac:dyDescent="0.2">
      <c r="A309" t="s">
        <v>770</v>
      </c>
      <c r="B309" t="s">
        <v>373</v>
      </c>
      <c r="C309" t="s">
        <v>374</v>
      </c>
      <c r="D309">
        <v>0.01</v>
      </c>
      <c r="E309" t="s">
        <v>271</v>
      </c>
      <c r="F309" t="s">
        <v>368</v>
      </c>
      <c r="G309">
        <v>1</v>
      </c>
      <c r="H309">
        <v>11039</v>
      </c>
      <c r="I309" t="s">
        <v>369</v>
      </c>
      <c r="J309">
        <v>5</v>
      </c>
      <c r="K309" t="s">
        <v>372</v>
      </c>
      <c r="L309" t="s">
        <v>17</v>
      </c>
      <c r="M309" t="s">
        <v>384</v>
      </c>
      <c r="N309">
        <v>89</v>
      </c>
      <c r="O309" s="65">
        <v>262730</v>
      </c>
      <c r="P309" s="65">
        <v>237918</v>
      </c>
      <c r="Q309" s="65">
        <v>16058</v>
      </c>
      <c r="R309" s="65">
        <v>18392</v>
      </c>
      <c r="S309" s="65">
        <f t="shared" si="12"/>
        <v>-2334</v>
      </c>
      <c r="T309" s="3">
        <f t="shared" si="13"/>
        <v>-6.7493842416294691E-2</v>
      </c>
      <c r="U309" s="3">
        <f t="shared" si="14"/>
        <v>7.7303945056700213E-2</v>
      </c>
    </row>
    <row r="310" spans="1:21" hidden="1" x14ac:dyDescent="0.2">
      <c r="A310" t="s">
        <v>771</v>
      </c>
      <c r="B310" t="s">
        <v>373</v>
      </c>
      <c r="C310" t="s">
        <v>374</v>
      </c>
      <c r="D310">
        <v>0.01</v>
      </c>
      <c r="E310" t="s">
        <v>271</v>
      </c>
      <c r="F310" t="s">
        <v>368</v>
      </c>
      <c r="G310">
        <v>1</v>
      </c>
      <c r="H310">
        <v>11040</v>
      </c>
      <c r="I310" t="s">
        <v>369</v>
      </c>
      <c r="J310">
        <v>5</v>
      </c>
      <c r="K310" t="s">
        <v>372</v>
      </c>
      <c r="L310" t="s">
        <v>17</v>
      </c>
      <c r="M310" t="s">
        <v>384</v>
      </c>
      <c r="N310">
        <v>89</v>
      </c>
      <c r="O310" s="65">
        <v>225978</v>
      </c>
      <c r="P310" s="65">
        <v>220000</v>
      </c>
      <c r="Q310" s="65">
        <v>9650</v>
      </c>
      <c r="R310" s="65">
        <v>17006</v>
      </c>
      <c r="S310" s="65">
        <f t="shared" si="12"/>
        <v>-7356</v>
      </c>
      <c r="T310" s="3">
        <f t="shared" si="13"/>
        <v>-4.3863636363636362E-2</v>
      </c>
      <c r="U310" s="3">
        <f t="shared" si="14"/>
        <v>7.7299999999999994E-2</v>
      </c>
    </row>
    <row r="311" spans="1:21" hidden="1" x14ac:dyDescent="0.2">
      <c r="A311" t="s">
        <v>760</v>
      </c>
      <c r="B311" t="s">
        <v>373</v>
      </c>
      <c r="C311" t="s">
        <v>374</v>
      </c>
      <c r="D311">
        <v>0.01</v>
      </c>
      <c r="E311" t="s">
        <v>271</v>
      </c>
      <c r="F311" t="s">
        <v>368</v>
      </c>
      <c r="G311">
        <v>1</v>
      </c>
      <c r="H311">
        <v>11042</v>
      </c>
      <c r="I311" t="s">
        <v>369</v>
      </c>
      <c r="J311">
        <v>5</v>
      </c>
      <c r="K311" t="s">
        <v>372</v>
      </c>
      <c r="L311" t="s">
        <v>28</v>
      </c>
      <c r="M311" t="s">
        <v>383</v>
      </c>
      <c r="N311">
        <v>89</v>
      </c>
      <c r="O311" s="65">
        <v>151628</v>
      </c>
      <c r="P311" s="65">
        <v>124098</v>
      </c>
      <c r="Q311" s="65">
        <v>6700</v>
      </c>
      <c r="R311" s="65">
        <v>9134</v>
      </c>
      <c r="S311" s="65">
        <f t="shared" si="12"/>
        <v>-2434</v>
      </c>
      <c r="T311" s="3">
        <f t="shared" si="13"/>
        <v>-5.3989588873309804E-2</v>
      </c>
      <c r="U311" s="3">
        <f t="shared" si="14"/>
        <v>7.3603120114748025E-2</v>
      </c>
    </row>
    <row r="312" spans="1:21" hidden="1" x14ac:dyDescent="0.2">
      <c r="A312" t="s">
        <v>761</v>
      </c>
      <c r="B312" t="s">
        <v>373</v>
      </c>
      <c r="C312" t="s">
        <v>374</v>
      </c>
      <c r="D312">
        <v>0.01</v>
      </c>
      <c r="E312" t="s">
        <v>271</v>
      </c>
      <c r="F312" t="s">
        <v>368</v>
      </c>
      <c r="G312">
        <v>1</v>
      </c>
      <c r="H312">
        <v>11043</v>
      </c>
      <c r="I312" t="s">
        <v>369</v>
      </c>
      <c r="J312">
        <v>5</v>
      </c>
      <c r="K312" t="s">
        <v>372</v>
      </c>
      <c r="L312" t="s">
        <v>28</v>
      </c>
      <c r="M312" t="s">
        <v>383</v>
      </c>
      <c r="N312">
        <v>89</v>
      </c>
      <c r="O312" s="65">
        <v>98158</v>
      </c>
      <c r="P312" s="65">
        <v>96362</v>
      </c>
      <c r="Q312" s="65">
        <v>-5074</v>
      </c>
      <c r="R312" s="65">
        <v>7092</v>
      </c>
      <c r="S312" s="65">
        <f t="shared" si="12"/>
        <v>-12166</v>
      </c>
      <c r="T312" s="3">
        <f t="shared" si="13"/>
        <v>5.2655611133019239E-2</v>
      </c>
      <c r="U312" s="3">
        <f t="shared" si="14"/>
        <v>7.3597476183557831E-2</v>
      </c>
    </row>
    <row r="313" spans="1:21" hidden="1" x14ac:dyDescent="0.2">
      <c r="A313" t="s">
        <v>762</v>
      </c>
      <c r="B313" t="s">
        <v>373</v>
      </c>
      <c r="C313" t="s">
        <v>374</v>
      </c>
      <c r="D313">
        <v>0.01</v>
      </c>
      <c r="E313" t="s">
        <v>271</v>
      </c>
      <c r="F313" t="s">
        <v>368</v>
      </c>
      <c r="G313">
        <v>1</v>
      </c>
      <c r="H313">
        <v>11044</v>
      </c>
      <c r="I313" t="s">
        <v>369</v>
      </c>
      <c r="J313">
        <v>5</v>
      </c>
      <c r="K313" t="s">
        <v>372</v>
      </c>
      <c r="L313" t="s">
        <v>28</v>
      </c>
      <c r="M313" t="s">
        <v>383</v>
      </c>
      <c r="N313">
        <v>89</v>
      </c>
      <c r="O313" s="65">
        <v>114298</v>
      </c>
      <c r="P313" s="65">
        <v>106338</v>
      </c>
      <c r="Q313" s="65">
        <v>5628</v>
      </c>
      <c r="R313" s="65">
        <v>7826</v>
      </c>
      <c r="S313" s="65">
        <f t="shared" si="12"/>
        <v>-2198</v>
      </c>
      <c r="T313" s="3">
        <f t="shared" si="13"/>
        <v>-5.2925576933927666E-2</v>
      </c>
      <c r="U313" s="3">
        <f t="shared" si="14"/>
        <v>7.3595516184242704E-2</v>
      </c>
    </row>
    <row r="314" spans="1:21" hidden="1" x14ac:dyDescent="0.2">
      <c r="A314" t="s">
        <v>763</v>
      </c>
      <c r="B314" t="s">
        <v>373</v>
      </c>
      <c r="C314" t="s">
        <v>374</v>
      </c>
      <c r="D314">
        <v>0.01</v>
      </c>
      <c r="E314" t="s">
        <v>271</v>
      </c>
      <c r="F314" t="s">
        <v>368</v>
      </c>
      <c r="G314">
        <v>1</v>
      </c>
      <c r="H314">
        <v>11045</v>
      </c>
      <c r="I314" t="s">
        <v>369</v>
      </c>
      <c r="J314">
        <v>5</v>
      </c>
      <c r="K314" t="s">
        <v>372</v>
      </c>
      <c r="L314" t="s">
        <v>28</v>
      </c>
      <c r="M314" t="s">
        <v>383</v>
      </c>
      <c r="N314">
        <v>89</v>
      </c>
      <c r="O314" s="65">
        <v>202074</v>
      </c>
      <c r="P314" s="65">
        <v>180160</v>
      </c>
      <c r="Q314" s="65">
        <v>12400</v>
      </c>
      <c r="R314" s="65">
        <v>13260</v>
      </c>
      <c r="S314" s="65">
        <f t="shared" si="12"/>
        <v>-860</v>
      </c>
      <c r="T314" s="3">
        <f t="shared" si="13"/>
        <v>-6.8827708703374776E-2</v>
      </c>
      <c r="U314" s="3">
        <f t="shared" si="14"/>
        <v>7.3601243339253997E-2</v>
      </c>
    </row>
    <row r="315" spans="1:21" hidden="1" x14ac:dyDescent="0.2">
      <c r="A315" t="s">
        <v>764</v>
      </c>
      <c r="B315" t="s">
        <v>373</v>
      </c>
      <c r="C315" t="s">
        <v>374</v>
      </c>
      <c r="D315">
        <v>0.01</v>
      </c>
      <c r="E315" t="s">
        <v>271</v>
      </c>
      <c r="F315" t="s">
        <v>368</v>
      </c>
      <c r="G315">
        <v>1</v>
      </c>
      <c r="H315">
        <v>11046</v>
      </c>
      <c r="I315" t="s">
        <v>369</v>
      </c>
      <c r="J315">
        <v>5</v>
      </c>
      <c r="K315" t="s">
        <v>372</v>
      </c>
      <c r="L315" t="s">
        <v>28</v>
      </c>
      <c r="M315" t="s">
        <v>383</v>
      </c>
      <c r="N315">
        <v>89</v>
      </c>
      <c r="O315" s="65">
        <v>148986</v>
      </c>
      <c r="P315" s="65">
        <v>121398</v>
      </c>
      <c r="Q315" s="65">
        <v>1776</v>
      </c>
      <c r="R315" s="65">
        <v>8934</v>
      </c>
      <c r="S315" s="65">
        <f t="shared" si="12"/>
        <v>-7158</v>
      </c>
      <c r="T315" s="3">
        <f t="shared" si="13"/>
        <v>-1.4629565561211881E-2</v>
      </c>
      <c r="U315" s="3">
        <f t="shared" si="14"/>
        <v>7.3592645677853008E-2</v>
      </c>
    </row>
    <row r="316" spans="1:21" hidden="1" x14ac:dyDescent="0.2">
      <c r="A316" t="s">
        <v>765</v>
      </c>
      <c r="B316" t="s">
        <v>373</v>
      </c>
      <c r="C316" t="s">
        <v>374</v>
      </c>
      <c r="D316">
        <v>0.01</v>
      </c>
      <c r="E316" t="s">
        <v>271</v>
      </c>
      <c r="F316" t="s">
        <v>368</v>
      </c>
      <c r="G316">
        <v>1</v>
      </c>
      <c r="H316">
        <v>11047</v>
      </c>
      <c r="I316" t="s">
        <v>369</v>
      </c>
      <c r="J316">
        <v>5</v>
      </c>
      <c r="K316" t="s">
        <v>372</v>
      </c>
      <c r="L316" t="s">
        <v>28</v>
      </c>
      <c r="M316" t="s">
        <v>383</v>
      </c>
      <c r="N316">
        <v>89</v>
      </c>
      <c r="O316" s="65">
        <v>108298</v>
      </c>
      <c r="P316" s="65">
        <v>109280</v>
      </c>
      <c r="Q316" s="65">
        <v>8608</v>
      </c>
      <c r="R316" s="65">
        <v>8042</v>
      </c>
      <c r="S316" s="65">
        <f t="shared" si="12"/>
        <v>566</v>
      </c>
      <c r="T316" s="3">
        <f t="shared" si="13"/>
        <v>-7.8770131771595905E-2</v>
      </c>
      <c r="U316" s="3">
        <f t="shared" si="14"/>
        <v>7.3590775988286963E-2</v>
      </c>
    </row>
    <row r="317" spans="1:21" hidden="1" x14ac:dyDescent="0.2">
      <c r="A317" t="s">
        <v>766</v>
      </c>
      <c r="B317" t="s">
        <v>373</v>
      </c>
      <c r="C317" t="s">
        <v>374</v>
      </c>
      <c r="D317">
        <v>0.01</v>
      </c>
      <c r="E317" t="s">
        <v>271</v>
      </c>
      <c r="F317" t="s">
        <v>368</v>
      </c>
      <c r="G317">
        <v>1</v>
      </c>
      <c r="H317">
        <v>11048</v>
      </c>
      <c r="I317" t="s">
        <v>369</v>
      </c>
      <c r="J317">
        <v>5</v>
      </c>
      <c r="K317" t="s">
        <v>372</v>
      </c>
      <c r="L317" t="s">
        <v>28</v>
      </c>
      <c r="M317" t="s">
        <v>383</v>
      </c>
      <c r="N317">
        <v>89</v>
      </c>
      <c r="O317" s="65">
        <v>160310</v>
      </c>
      <c r="P317" s="65">
        <v>180176</v>
      </c>
      <c r="Q317" s="65">
        <v>22804</v>
      </c>
      <c r="R317" s="65">
        <v>13260</v>
      </c>
      <c r="S317" s="65">
        <f t="shared" si="12"/>
        <v>9544</v>
      </c>
      <c r="T317" s="3">
        <f t="shared" si="13"/>
        <v>-0.12656513631116242</v>
      </c>
      <c r="U317" s="3">
        <f t="shared" si="14"/>
        <v>7.359470739721162E-2</v>
      </c>
    </row>
    <row r="318" spans="1:21" hidden="1" x14ac:dyDescent="0.2">
      <c r="A318" t="s">
        <v>767</v>
      </c>
      <c r="B318" t="s">
        <v>373</v>
      </c>
      <c r="C318" t="s">
        <v>374</v>
      </c>
      <c r="D318">
        <v>0.01</v>
      </c>
      <c r="E318" t="s">
        <v>271</v>
      </c>
      <c r="F318" t="s">
        <v>368</v>
      </c>
      <c r="G318">
        <v>1</v>
      </c>
      <c r="H318">
        <v>11049</v>
      </c>
      <c r="I318" t="s">
        <v>369</v>
      </c>
      <c r="J318">
        <v>5</v>
      </c>
      <c r="K318" t="s">
        <v>372</v>
      </c>
      <c r="L318" t="s">
        <v>28</v>
      </c>
      <c r="M318" t="s">
        <v>383</v>
      </c>
      <c r="N318">
        <v>89</v>
      </c>
      <c r="O318" s="65">
        <v>309884</v>
      </c>
      <c r="P318" s="65">
        <v>343078</v>
      </c>
      <c r="Q318" s="65">
        <v>19052</v>
      </c>
      <c r="R318" s="65">
        <v>25250</v>
      </c>
      <c r="S318" s="65">
        <f t="shared" si="12"/>
        <v>-6198</v>
      </c>
      <c r="T318" s="3">
        <f t="shared" si="13"/>
        <v>-5.5532561108552571E-2</v>
      </c>
      <c r="U318" s="3">
        <f t="shared" si="14"/>
        <v>7.3598423682078126E-2</v>
      </c>
    </row>
    <row r="319" spans="1:21" hidden="1" x14ac:dyDescent="0.2">
      <c r="A319" t="s">
        <v>772</v>
      </c>
      <c r="B319" t="s">
        <v>373</v>
      </c>
      <c r="C319" t="s">
        <v>374</v>
      </c>
      <c r="D319">
        <v>0.01</v>
      </c>
      <c r="E319" t="s">
        <v>271</v>
      </c>
      <c r="F319" t="s">
        <v>368</v>
      </c>
      <c r="G319">
        <v>1</v>
      </c>
      <c r="H319">
        <v>11041</v>
      </c>
      <c r="I319" t="s">
        <v>369</v>
      </c>
      <c r="J319">
        <v>5</v>
      </c>
      <c r="K319" t="s">
        <v>372</v>
      </c>
      <c r="L319" t="s">
        <v>17</v>
      </c>
      <c r="M319" t="s">
        <v>384</v>
      </c>
      <c r="N319">
        <v>89</v>
      </c>
      <c r="O319" s="65">
        <v>170724</v>
      </c>
      <c r="P319" s="65">
        <v>150296</v>
      </c>
      <c r="Q319" s="65">
        <v>11298</v>
      </c>
      <c r="R319" s="65">
        <v>11618</v>
      </c>
      <c r="S319" s="65">
        <f t="shared" si="12"/>
        <v>-320</v>
      </c>
      <c r="T319" s="3">
        <f t="shared" si="13"/>
        <v>-7.5171661255123229E-2</v>
      </c>
      <c r="U319" s="3">
        <f t="shared" si="14"/>
        <v>7.7300793101612822E-2</v>
      </c>
    </row>
    <row r="320" spans="1:21" hidden="1" x14ac:dyDescent="0.2">
      <c r="A320" t="s">
        <v>756</v>
      </c>
      <c r="B320" t="s">
        <v>373</v>
      </c>
      <c r="C320" t="s">
        <v>374</v>
      </c>
      <c r="D320">
        <v>0.01</v>
      </c>
      <c r="E320" t="s">
        <v>271</v>
      </c>
      <c r="F320" t="s">
        <v>368</v>
      </c>
      <c r="G320">
        <v>1</v>
      </c>
      <c r="H320">
        <v>11050</v>
      </c>
      <c r="I320" t="s">
        <v>369</v>
      </c>
      <c r="J320">
        <v>5</v>
      </c>
      <c r="K320" t="s">
        <v>372</v>
      </c>
      <c r="L320" t="s">
        <v>17</v>
      </c>
      <c r="M320" t="s">
        <v>381</v>
      </c>
      <c r="N320">
        <v>89</v>
      </c>
      <c r="O320" s="65">
        <v>176762</v>
      </c>
      <c r="P320" s="65">
        <v>144346</v>
      </c>
      <c r="Q320" s="65">
        <v>7906</v>
      </c>
      <c r="R320" s="65">
        <v>10984</v>
      </c>
      <c r="S320" s="65">
        <f t="shared" si="12"/>
        <v>-3078</v>
      </c>
      <c r="T320" s="3">
        <f t="shared" si="13"/>
        <v>-5.4771174816066949E-2</v>
      </c>
      <c r="U320" s="3">
        <f t="shared" si="14"/>
        <v>7.6094938550427441E-2</v>
      </c>
    </row>
    <row r="321" spans="1:21" hidden="1" x14ac:dyDescent="0.2">
      <c r="A321" t="s">
        <v>757</v>
      </c>
      <c r="B321" t="s">
        <v>373</v>
      </c>
      <c r="C321" t="s">
        <v>374</v>
      </c>
      <c r="D321">
        <v>0.01</v>
      </c>
      <c r="E321" t="s">
        <v>271</v>
      </c>
      <c r="F321" t="s">
        <v>368</v>
      </c>
      <c r="G321">
        <v>1</v>
      </c>
      <c r="H321">
        <v>11051</v>
      </c>
      <c r="I321" t="s">
        <v>369</v>
      </c>
      <c r="J321">
        <v>5</v>
      </c>
      <c r="K321" t="s">
        <v>372</v>
      </c>
      <c r="L321" t="s">
        <v>17</v>
      </c>
      <c r="M321" t="s">
        <v>381</v>
      </c>
      <c r="N321">
        <v>89</v>
      </c>
      <c r="O321" s="65">
        <v>373456</v>
      </c>
      <c r="P321" s="65">
        <v>255448</v>
      </c>
      <c r="Q321" s="65">
        <v>20926</v>
      </c>
      <c r="R321" s="65">
        <v>19440</v>
      </c>
      <c r="S321" s="65">
        <f t="shared" si="12"/>
        <v>1486</v>
      </c>
      <c r="T321" s="3">
        <f t="shared" si="13"/>
        <v>-8.1918824966333653E-2</v>
      </c>
      <c r="U321" s="3">
        <f t="shared" si="14"/>
        <v>7.6101594062196617E-2</v>
      </c>
    </row>
    <row r="322" spans="1:21" hidden="1" x14ac:dyDescent="0.2">
      <c r="A322" t="s">
        <v>758</v>
      </c>
      <c r="B322" t="s">
        <v>373</v>
      </c>
      <c r="C322" t="s">
        <v>374</v>
      </c>
      <c r="D322">
        <v>0.01</v>
      </c>
      <c r="E322" t="s">
        <v>271</v>
      </c>
      <c r="F322" t="s">
        <v>368</v>
      </c>
      <c r="G322">
        <v>1</v>
      </c>
      <c r="H322">
        <v>11052</v>
      </c>
      <c r="I322" t="s">
        <v>369</v>
      </c>
      <c r="J322">
        <v>5</v>
      </c>
      <c r="K322" t="s">
        <v>372</v>
      </c>
      <c r="L322" t="s">
        <v>17</v>
      </c>
      <c r="M322" t="s">
        <v>381</v>
      </c>
      <c r="N322">
        <v>89</v>
      </c>
      <c r="O322" s="65">
        <v>321100</v>
      </c>
      <c r="P322" s="65">
        <v>234320</v>
      </c>
      <c r="Q322" s="65">
        <v>11176</v>
      </c>
      <c r="R322" s="65">
        <v>17832</v>
      </c>
      <c r="S322" s="65">
        <f t="shared" si="12"/>
        <v>-6656</v>
      </c>
      <c r="T322" s="3">
        <f t="shared" si="13"/>
        <v>-4.769545920109252E-2</v>
      </c>
      <c r="U322" s="3">
        <f t="shared" si="14"/>
        <v>7.610105838170024E-2</v>
      </c>
    </row>
    <row r="323" spans="1:21" hidden="1" x14ac:dyDescent="0.2">
      <c r="A323" t="s">
        <v>759</v>
      </c>
      <c r="B323" t="s">
        <v>373</v>
      </c>
      <c r="C323" t="s">
        <v>374</v>
      </c>
      <c r="D323">
        <v>0.01</v>
      </c>
      <c r="E323" t="s">
        <v>271</v>
      </c>
      <c r="F323" t="s">
        <v>368</v>
      </c>
      <c r="G323">
        <v>1</v>
      </c>
      <c r="H323">
        <v>11053</v>
      </c>
      <c r="I323" t="s">
        <v>369</v>
      </c>
      <c r="J323">
        <v>5</v>
      </c>
      <c r="K323" t="s">
        <v>372</v>
      </c>
      <c r="L323" t="s">
        <v>17</v>
      </c>
      <c r="M323" t="s">
        <v>381</v>
      </c>
      <c r="N323">
        <v>89</v>
      </c>
      <c r="O323" s="65">
        <v>235202</v>
      </c>
      <c r="P323" s="65">
        <v>180096</v>
      </c>
      <c r="Q323" s="65">
        <v>19108</v>
      </c>
      <c r="R323" s="65">
        <v>13706</v>
      </c>
      <c r="S323" s="65">
        <f t="shared" si="12"/>
        <v>5402</v>
      </c>
      <c r="T323" s="3">
        <f t="shared" si="13"/>
        <v>-0.10609896943852168</v>
      </c>
      <c r="U323" s="3">
        <f t="shared" si="14"/>
        <v>7.6103855721393041E-2</v>
      </c>
    </row>
    <row r="324" spans="1:21" hidden="1" x14ac:dyDescent="0.2">
      <c r="A324" t="s">
        <v>795</v>
      </c>
      <c r="B324" t="s">
        <v>373</v>
      </c>
      <c r="C324" t="s">
        <v>374</v>
      </c>
      <c r="D324">
        <v>1</v>
      </c>
      <c r="E324" t="s">
        <v>271</v>
      </c>
      <c r="F324" t="s">
        <v>368</v>
      </c>
      <c r="G324">
        <v>1</v>
      </c>
      <c r="H324">
        <v>60104</v>
      </c>
      <c r="I324" t="s">
        <v>369</v>
      </c>
      <c r="J324">
        <v>5</v>
      </c>
      <c r="K324" t="s">
        <v>372</v>
      </c>
      <c r="L324" t="s">
        <v>17</v>
      </c>
      <c r="M324" t="s">
        <v>451</v>
      </c>
      <c r="N324">
        <v>89</v>
      </c>
      <c r="O324" s="65">
        <v>18974</v>
      </c>
      <c r="P324" s="65">
        <v>83598</v>
      </c>
      <c r="Q324" s="65">
        <v>8200</v>
      </c>
      <c r="R324" s="65">
        <v>2174</v>
      </c>
      <c r="S324" s="65">
        <f t="shared" si="12"/>
        <v>6026</v>
      </c>
      <c r="T324" s="3">
        <f t="shared" si="13"/>
        <v>-9.8088471016053017E-2</v>
      </c>
      <c r="U324" s="3">
        <f t="shared" si="14"/>
        <v>2.6005406827914544E-2</v>
      </c>
    </row>
    <row r="325" spans="1:21" hidden="1" x14ac:dyDescent="0.2">
      <c r="A325" t="s">
        <v>796</v>
      </c>
      <c r="B325" t="s">
        <v>373</v>
      </c>
      <c r="C325" t="s">
        <v>374</v>
      </c>
      <c r="D325">
        <v>1</v>
      </c>
      <c r="E325" t="s">
        <v>271</v>
      </c>
      <c r="F325" t="s">
        <v>368</v>
      </c>
      <c r="G325">
        <v>1</v>
      </c>
      <c r="H325">
        <v>60105</v>
      </c>
      <c r="I325" t="s">
        <v>369</v>
      </c>
      <c r="J325">
        <v>5</v>
      </c>
      <c r="K325" t="s">
        <v>372</v>
      </c>
      <c r="L325" t="s">
        <v>17</v>
      </c>
      <c r="M325" t="s">
        <v>451</v>
      </c>
      <c r="N325">
        <v>89</v>
      </c>
      <c r="O325" s="65">
        <v>113540</v>
      </c>
      <c r="P325" s="65">
        <v>557480</v>
      </c>
      <c r="Q325" s="65">
        <v>48998</v>
      </c>
      <c r="R325" s="65">
        <v>14494</v>
      </c>
      <c r="S325" s="65">
        <f t="shared" si="12"/>
        <v>34504</v>
      </c>
      <c r="T325" s="3">
        <f t="shared" si="13"/>
        <v>-8.7891942311831811E-2</v>
      </c>
      <c r="U325" s="3">
        <f t="shared" si="14"/>
        <v>2.5999138982564396E-2</v>
      </c>
    </row>
    <row r="326" spans="1:21" hidden="1" x14ac:dyDescent="0.2">
      <c r="A326" t="s">
        <v>797</v>
      </c>
      <c r="B326" t="s">
        <v>373</v>
      </c>
      <c r="C326" t="s">
        <v>374</v>
      </c>
      <c r="D326">
        <v>1</v>
      </c>
      <c r="E326" t="s">
        <v>271</v>
      </c>
      <c r="F326" t="s">
        <v>368</v>
      </c>
      <c r="G326">
        <v>1</v>
      </c>
      <c r="H326">
        <v>60106</v>
      </c>
      <c r="I326" t="s">
        <v>369</v>
      </c>
      <c r="J326">
        <v>5</v>
      </c>
      <c r="K326" t="s">
        <v>372</v>
      </c>
      <c r="L326" t="s">
        <v>17</v>
      </c>
      <c r="M326" t="s">
        <v>451</v>
      </c>
      <c r="N326">
        <v>89</v>
      </c>
      <c r="O326" s="65">
        <v>63924</v>
      </c>
      <c r="P326" s="65">
        <v>309810</v>
      </c>
      <c r="Q326" s="65">
        <v>21630</v>
      </c>
      <c r="R326" s="65">
        <v>8056</v>
      </c>
      <c r="S326" s="65">
        <f t="shared" si="12"/>
        <v>13574</v>
      </c>
      <c r="T326" s="3">
        <f t="shared" si="13"/>
        <v>-6.9816984603466636E-2</v>
      </c>
      <c r="U326" s="3">
        <f t="shared" si="14"/>
        <v>2.6003034117685033E-2</v>
      </c>
    </row>
    <row r="327" spans="1:21" hidden="1" x14ac:dyDescent="0.2">
      <c r="A327" t="s">
        <v>798</v>
      </c>
      <c r="B327" t="s">
        <v>373</v>
      </c>
      <c r="C327" t="s">
        <v>374</v>
      </c>
      <c r="D327">
        <v>1</v>
      </c>
      <c r="E327" t="s">
        <v>271</v>
      </c>
      <c r="F327" t="s">
        <v>368</v>
      </c>
      <c r="G327">
        <v>1</v>
      </c>
      <c r="H327">
        <v>60107</v>
      </c>
      <c r="I327" t="s">
        <v>369</v>
      </c>
      <c r="J327">
        <v>5</v>
      </c>
      <c r="K327" t="s">
        <v>372</v>
      </c>
      <c r="L327" t="s">
        <v>17</v>
      </c>
      <c r="M327" t="s">
        <v>451</v>
      </c>
      <c r="N327">
        <v>89</v>
      </c>
      <c r="O327" s="65">
        <v>11130</v>
      </c>
      <c r="P327" s="65">
        <v>49178</v>
      </c>
      <c r="Q327" s="65">
        <v>4210</v>
      </c>
      <c r="R327" s="65">
        <v>1278</v>
      </c>
      <c r="S327" s="65">
        <f t="shared" si="12"/>
        <v>2932</v>
      </c>
      <c r="T327" s="3">
        <f t="shared" si="13"/>
        <v>-8.5607385416243034E-2</v>
      </c>
      <c r="U327" s="3">
        <f t="shared" si="14"/>
        <v>2.5987230062222946E-2</v>
      </c>
    </row>
    <row r="328" spans="1:21" hidden="1" x14ac:dyDescent="0.2">
      <c r="A328" t="s">
        <v>876</v>
      </c>
      <c r="B328" t="s">
        <v>373</v>
      </c>
      <c r="C328" t="s">
        <v>374</v>
      </c>
      <c r="D328">
        <v>0.05</v>
      </c>
      <c r="E328" t="s">
        <v>153</v>
      </c>
      <c r="F328" t="s">
        <v>368</v>
      </c>
      <c r="G328">
        <v>1</v>
      </c>
      <c r="H328">
        <v>20466</v>
      </c>
      <c r="I328" t="s">
        <v>369</v>
      </c>
      <c r="J328">
        <v>30</v>
      </c>
      <c r="K328" t="s">
        <v>375</v>
      </c>
      <c r="L328" t="s">
        <v>28</v>
      </c>
      <c r="M328" t="s">
        <v>498</v>
      </c>
      <c r="N328">
        <v>89</v>
      </c>
      <c r="O328" s="65">
        <v>374342</v>
      </c>
      <c r="P328" s="65">
        <v>871822</v>
      </c>
      <c r="Q328" s="65">
        <v>57392</v>
      </c>
      <c r="R328" s="65">
        <v>20924</v>
      </c>
      <c r="S328" s="65">
        <f t="shared" si="12"/>
        <v>36468</v>
      </c>
      <c r="T328" s="3">
        <f t="shared" si="13"/>
        <v>-6.5829951526802488E-2</v>
      </c>
      <c r="U328" s="3">
        <f t="shared" si="14"/>
        <v>2.4000311990291595E-2</v>
      </c>
    </row>
    <row r="329" spans="1:21" hidden="1" x14ac:dyDescent="0.2">
      <c r="A329" t="s">
        <v>882</v>
      </c>
      <c r="B329" t="s">
        <v>373</v>
      </c>
      <c r="C329" t="s">
        <v>374</v>
      </c>
      <c r="D329">
        <v>0.01</v>
      </c>
      <c r="E329" t="s">
        <v>153</v>
      </c>
      <c r="F329" t="s">
        <v>368</v>
      </c>
      <c r="G329">
        <v>20</v>
      </c>
      <c r="H329">
        <v>10251</v>
      </c>
      <c r="I329" t="s">
        <v>369</v>
      </c>
      <c r="J329">
        <v>200</v>
      </c>
      <c r="K329" t="s">
        <v>372</v>
      </c>
      <c r="L329" t="s">
        <v>28</v>
      </c>
      <c r="M329" t="s">
        <v>502</v>
      </c>
      <c r="N329">
        <v>89</v>
      </c>
      <c r="O329" s="65">
        <v>279066</v>
      </c>
      <c r="P329" s="65">
        <v>431360</v>
      </c>
      <c r="Q329" s="65">
        <v>30724</v>
      </c>
      <c r="R329" s="65">
        <v>16434</v>
      </c>
      <c r="S329" s="65">
        <f t="shared" si="12"/>
        <v>14290</v>
      </c>
      <c r="T329" s="3">
        <f t="shared" si="13"/>
        <v>-7.1225890207715137E-2</v>
      </c>
      <c r="U329" s="3">
        <f t="shared" si="14"/>
        <v>3.8098108308605341E-2</v>
      </c>
    </row>
    <row r="330" spans="1:21" hidden="1" x14ac:dyDescent="0.2">
      <c r="A330" t="s">
        <v>877</v>
      </c>
      <c r="B330" t="s">
        <v>373</v>
      </c>
      <c r="C330" t="s">
        <v>374</v>
      </c>
      <c r="D330">
        <v>0.05</v>
      </c>
      <c r="E330" t="s">
        <v>153</v>
      </c>
      <c r="F330" t="s">
        <v>368</v>
      </c>
      <c r="G330">
        <v>1</v>
      </c>
      <c r="H330">
        <v>20467</v>
      </c>
      <c r="I330" t="s">
        <v>369</v>
      </c>
      <c r="J330">
        <v>30</v>
      </c>
      <c r="K330" t="s">
        <v>375</v>
      </c>
      <c r="L330" t="s">
        <v>28</v>
      </c>
      <c r="M330" t="s">
        <v>498</v>
      </c>
      <c r="N330">
        <v>89</v>
      </c>
      <c r="O330" s="65">
        <v>292458</v>
      </c>
      <c r="P330" s="65">
        <v>724914</v>
      </c>
      <c r="Q330" s="65">
        <v>58650</v>
      </c>
      <c r="R330" s="65">
        <v>17398</v>
      </c>
      <c r="S330" s="65">
        <f t="shared" si="12"/>
        <v>41252</v>
      </c>
      <c r="T330" s="3">
        <f t="shared" si="13"/>
        <v>-8.0906148867313912E-2</v>
      </c>
      <c r="U330" s="3">
        <f t="shared" si="14"/>
        <v>2.4000088286334653E-2</v>
      </c>
    </row>
    <row r="331" spans="1:21" hidden="1" x14ac:dyDescent="0.2">
      <c r="A331" t="s">
        <v>878</v>
      </c>
      <c r="B331" t="s">
        <v>373</v>
      </c>
      <c r="C331" t="s">
        <v>374</v>
      </c>
      <c r="D331">
        <v>0.05</v>
      </c>
      <c r="E331" t="s">
        <v>153</v>
      </c>
      <c r="F331" t="s">
        <v>368</v>
      </c>
      <c r="G331">
        <v>1</v>
      </c>
      <c r="H331">
        <v>20468</v>
      </c>
      <c r="I331" t="s">
        <v>369</v>
      </c>
      <c r="J331">
        <v>30</v>
      </c>
      <c r="K331" t="s">
        <v>375</v>
      </c>
      <c r="L331" t="s">
        <v>28</v>
      </c>
      <c r="M331" t="s">
        <v>498</v>
      </c>
      <c r="N331">
        <v>89</v>
      </c>
      <c r="O331" s="65">
        <v>261210</v>
      </c>
      <c r="P331" s="65">
        <v>601278</v>
      </c>
      <c r="Q331" s="65">
        <v>37486</v>
      </c>
      <c r="R331" s="65">
        <v>14430</v>
      </c>
      <c r="S331" s="65">
        <f t="shared" ref="S331:S377" si="15">Q331-R331</f>
        <v>23056</v>
      </c>
      <c r="T331" s="3">
        <f t="shared" ref="T331:T377" si="16">-Q331/P331</f>
        <v>-6.234387421458959E-2</v>
      </c>
      <c r="U331" s="3">
        <f t="shared" ref="U331:U377" si="17">R331/P331</f>
        <v>2.3998882380529472E-2</v>
      </c>
    </row>
    <row r="332" spans="1:21" hidden="1" x14ac:dyDescent="0.2">
      <c r="A332" t="s">
        <v>879</v>
      </c>
      <c r="B332" t="s">
        <v>373</v>
      </c>
      <c r="C332" t="s">
        <v>374</v>
      </c>
      <c r="D332">
        <v>0.05</v>
      </c>
      <c r="E332" t="s">
        <v>153</v>
      </c>
      <c r="F332" t="s">
        <v>368</v>
      </c>
      <c r="G332">
        <v>1</v>
      </c>
      <c r="H332">
        <v>20469</v>
      </c>
      <c r="I332" t="s">
        <v>369</v>
      </c>
      <c r="J332">
        <v>30</v>
      </c>
      <c r="K332" t="s">
        <v>375</v>
      </c>
      <c r="L332" t="s">
        <v>28</v>
      </c>
      <c r="M332" t="s">
        <v>498</v>
      </c>
      <c r="N332">
        <v>89</v>
      </c>
      <c r="O332" s="65">
        <v>335734</v>
      </c>
      <c r="P332" s="65">
        <v>774678</v>
      </c>
      <c r="Q332" s="65">
        <v>64408</v>
      </c>
      <c r="R332" s="65">
        <v>18592</v>
      </c>
      <c r="S332" s="65">
        <f t="shared" si="15"/>
        <v>45816</v>
      </c>
      <c r="T332" s="3">
        <f t="shared" si="16"/>
        <v>-8.3141640784945486E-2</v>
      </c>
      <c r="U332" s="3">
        <f t="shared" si="17"/>
        <v>2.3999648886376016E-2</v>
      </c>
    </row>
    <row r="333" spans="1:21" hidden="1" x14ac:dyDescent="0.2">
      <c r="A333" t="s">
        <v>845</v>
      </c>
      <c r="B333" t="s">
        <v>373</v>
      </c>
      <c r="C333" t="s">
        <v>374</v>
      </c>
      <c r="D333">
        <v>0.05</v>
      </c>
      <c r="E333" t="s">
        <v>271</v>
      </c>
      <c r="F333" t="s">
        <v>368</v>
      </c>
      <c r="G333">
        <v>0</v>
      </c>
      <c r="H333">
        <v>20401</v>
      </c>
      <c r="I333" t="s">
        <v>369</v>
      </c>
      <c r="J333">
        <v>80</v>
      </c>
      <c r="K333" t="s">
        <v>375</v>
      </c>
      <c r="L333" t="s">
        <v>28</v>
      </c>
      <c r="M333" t="s">
        <v>392</v>
      </c>
      <c r="N333">
        <v>89</v>
      </c>
      <c r="O333" s="65">
        <v>553966</v>
      </c>
      <c r="P333" s="65">
        <v>421528</v>
      </c>
      <c r="Q333" s="65">
        <v>27228</v>
      </c>
      <c r="R333" s="65">
        <v>25250</v>
      </c>
      <c r="S333" s="65">
        <f t="shared" si="15"/>
        <v>1978</v>
      </c>
      <c r="T333" s="3">
        <f t="shared" si="16"/>
        <v>-6.4593573855117575E-2</v>
      </c>
      <c r="U333" s="3">
        <f t="shared" si="17"/>
        <v>5.9901121633675579E-2</v>
      </c>
    </row>
    <row r="334" spans="1:21" hidden="1" x14ac:dyDescent="0.2">
      <c r="A334" t="s">
        <v>846</v>
      </c>
      <c r="B334" t="s">
        <v>373</v>
      </c>
      <c r="C334" t="s">
        <v>374</v>
      </c>
      <c r="D334">
        <v>0.05</v>
      </c>
      <c r="E334" t="s">
        <v>271</v>
      </c>
      <c r="F334" t="s">
        <v>368</v>
      </c>
      <c r="G334">
        <v>0</v>
      </c>
      <c r="H334">
        <v>20402</v>
      </c>
      <c r="I334" t="s">
        <v>369</v>
      </c>
      <c r="J334">
        <v>80</v>
      </c>
      <c r="K334" t="s">
        <v>375</v>
      </c>
      <c r="L334" t="s">
        <v>28</v>
      </c>
      <c r="M334" t="s">
        <v>392</v>
      </c>
      <c r="N334">
        <v>89</v>
      </c>
      <c r="O334" s="65">
        <v>551360</v>
      </c>
      <c r="P334" s="65">
        <v>466346</v>
      </c>
      <c r="Q334" s="65">
        <v>35316</v>
      </c>
      <c r="R334" s="65">
        <v>27934</v>
      </c>
      <c r="S334" s="65">
        <f t="shared" si="15"/>
        <v>7382</v>
      </c>
      <c r="T334" s="3">
        <f t="shared" si="16"/>
        <v>-7.5729179621997406E-2</v>
      </c>
      <c r="U334" s="3">
        <f t="shared" si="17"/>
        <v>5.9899731100942218E-2</v>
      </c>
    </row>
    <row r="335" spans="1:21" hidden="1" x14ac:dyDescent="0.2">
      <c r="A335" t="s">
        <v>847</v>
      </c>
      <c r="B335" t="s">
        <v>373</v>
      </c>
      <c r="C335" t="s">
        <v>374</v>
      </c>
      <c r="D335">
        <v>0.05</v>
      </c>
      <c r="E335" t="s">
        <v>271</v>
      </c>
      <c r="F335" t="s">
        <v>368</v>
      </c>
      <c r="G335">
        <v>0</v>
      </c>
      <c r="H335">
        <v>20403</v>
      </c>
      <c r="I335" t="s">
        <v>369</v>
      </c>
      <c r="J335">
        <v>80</v>
      </c>
      <c r="K335" t="s">
        <v>375</v>
      </c>
      <c r="L335" t="s">
        <v>28</v>
      </c>
      <c r="M335" t="s">
        <v>392</v>
      </c>
      <c r="N335">
        <v>89</v>
      </c>
      <c r="O335" s="65">
        <v>310756</v>
      </c>
      <c r="P335" s="65">
        <v>352232</v>
      </c>
      <c r="Q335" s="65">
        <v>10810</v>
      </c>
      <c r="R335" s="65">
        <v>21098</v>
      </c>
      <c r="S335" s="65">
        <f t="shared" si="15"/>
        <v>-10288</v>
      </c>
      <c r="T335" s="3">
        <f t="shared" si="16"/>
        <v>-3.0689999772876966E-2</v>
      </c>
      <c r="U335" s="3">
        <f t="shared" si="17"/>
        <v>5.9898021758386516E-2</v>
      </c>
    </row>
    <row r="336" spans="1:21" hidden="1" x14ac:dyDescent="0.2">
      <c r="A336" t="s">
        <v>848</v>
      </c>
      <c r="B336" t="s">
        <v>373</v>
      </c>
      <c r="C336" t="s">
        <v>374</v>
      </c>
      <c r="D336">
        <v>0.05</v>
      </c>
      <c r="E336" t="s">
        <v>271</v>
      </c>
      <c r="F336" t="s">
        <v>368</v>
      </c>
      <c r="G336">
        <v>0</v>
      </c>
      <c r="H336">
        <v>20404</v>
      </c>
      <c r="I336" t="s">
        <v>369</v>
      </c>
      <c r="J336">
        <v>80</v>
      </c>
      <c r="K336" t="s">
        <v>375</v>
      </c>
      <c r="L336" t="s">
        <v>28</v>
      </c>
      <c r="M336" t="s">
        <v>392</v>
      </c>
      <c r="N336">
        <v>89</v>
      </c>
      <c r="O336" s="65">
        <v>265336</v>
      </c>
      <c r="P336" s="65">
        <v>259392</v>
      </c>
      <c r="Q336" s="65">
        <v>18118</v>
      </c>
      <c r="R336" s="65">
        <v>15538</v>
      </c>
      <c r="S336" s="65">
        <f t="shared" si="15"/>
        <v>2580</v>
      </c>
      <c r="T336" s="3">
        <f t="shared" si="16"/>
        <v>-6.9847952134221569E-2</v>
      </c>
      <c r="U336" s="3">
        <f t="shared" si="17"/>
        <v>5.9901616086849248E-2</v>
      </c>
    </row>
    <row r="337" spans="1:21" hidden="1" x14ac:dyDescent="0.2">
      <c r="A337" t="s">
        <v>880</v>
      </c>
      <c r="B337" t="s">
        <v>373</v>
      </c>
      <c r="C337" t="s">
        <v>374</v>
      </c>
      <c r="D337">
        <v>0.05</v>
      </c>
      <c r="E337" t="s">
        <v>153</v>
      </c>
      <c r="F337" t="s">
        <v>368</v>
      </c>
      <c r="G337">
        <v>1</v>
      </c>
      <c r="H337">
        <v>20470</v>
      </c>
      <c r="I337" t="s">
        <v>369</v>
      </c>
      <c r="J337">
        <v>30</v>
      </c>
      <c r="K337" t="s">
        <v>375</v>
      </c>
      <c r="L337" t="s">
        <v>28</v>
      </c>
      <c r="M337" t="s">
        <v>498</v>
      </c>
      <c r="N337">
        <v>89</v>
      </c>
      <c r="O337" s="65">
        <v>219726</v>
      </c>
      <c r="P337" s="65">
        <v>481866</v>
      </c>
      <c r="Q337" s="65">
        <v>6984</v>
      </c>
      <c r="R337" s="65">
        <v>11564</v>
      </c>
      <c r="S337" s="65">
        <f t="shared" si="15"/>
        <v>-4580</v>
      </c>
      <c r="T337" s="3">
        <f t="shared" si="16"/>
        <v>-1.4493655912639614E-2</v>
      </c>
      <c r="U337" s="3">
        <f t="shared" si="17"/>
        <v>2.3998372991661583E-2</v>
      </c>
    </row>
    <row r="338" spans="1:21" hidden="1" x14ac:dyDescent="0.2">
      <c r="A338" t="s">
        <v>881</v>
      </c>
      <c r="B338" t="s">
        <v>373</v>
      </c>
      <c r="C338" t="s">
        <v>374</v>
      </c>
      <c r="D338">
        <v>0.05</v>
      </c>
      <c r="E338" t="s">
        <v>153</v>
      </c>
      <c r="F338" t="s">
        <v>368</v>
      </c>
      <c r="G338">
        <v>1</v>
      </c>
      <c r="H338">
        <v>20471</v>
      </c>
      <c r="I338" t="s">
        <v>369</v>
      </c>
      <c r="J338">
        <v>30</v>
      </c>
      <c r="K338" t="s">
        <v>375</v>
      </c>
      <c r="L338" t="s">
        <v>28</v>
      </c>
      <c r="M338" t="s">
        <v>498</v>
      </c>
      <c r="N338">
        <v>89</v>
      </c>
      <c r="O338" s="65">
        <v>192866</v>
      </c>
      <c r="P338" s="65">
        <v>471102</v>
      </c>
      <c r="Q338" s="65">
        <v>15666</v>
      </c>
      <c r="R338" s="65">
        <v>11306</v>
      </c>
      <c r="S338" s="65">
        <f t="shared" si="15"/>
        <v>4360</v>
      </c>
      <c r="T338" s="3">
        <f t="shared" si="16"/>
        <v>-3.32539450055402E-2</v>
      </c>
      <c r="U338" s="3">
        <f t="shared" si="17"/>
        <v>2.3999049038212532E-2</v>
      </c>
    </row>
    <row r="339" spans="1:21" hidden="1" x14ac:dyDescent="0.2">
      <c r="A339" t="s">
        <v>838</v>
      </c>
      <c r="B339" t="s">
        <v>373</v>
      </c>
      <c r="C339" t="s">
        <v>374</v>
      </c>
      <c r="D339">
        <v>0.01</v>
      </c>
      <c r="E339" t="s">
        <v>271</v>
      </c>
      <c r="F339" t="s">
        <v>368</v>
      </c>
      <c r="G339">
        <v>0</v>
      </c>
      <c r="H339">
        <v>10133</v>
      </c>
      <c r="I339" t="s">
        <v>369</v>
      </c>
      <c r="J339">
        <v>500</v>
      </c>
      <c r="K339" t="s">
        <v>375</v>
      </c>
      <c r="L339" t="s">
        <v>28</v>
      </c>
      <c r="M339" t="s">
        <v>391</v>
      </c>
      <c r="N339">
        <v>89</v>
      </c>
      <c r="O339" s="65">
        <v>416882</v>
      </c>
      <c r="P339" s="65">
        <v>320936</v>
      </c>
      <c r="Q339" s="65">
        <v>25408</v>
      </c>
      <c r="R339" s="65">
        <v>15502</v>
      </c>
      <c r="S339" s="65">
        <f t="shared" si="15"/>
        <v>9906</v>
      </c>
      <c r="T339" s="3">
        <f t="shared" si="16"/>
        <v>-7.9168432335418898E-2</v>
      </c>
      <c r="U339" s="3">
        <f t="shared" si="17"/>
        <v>4.8302465289029588E-2</v>
      </c>
    </row>
    <row r="340" spans="1:21" hidden="1" x14ac:dyDescent="0.2">
      <c r="A340" t="s">
        <v>839</v>
      </c>
      <c r="B340" t="s">
        <v>373</v>
      </c>
      <c r="C340" t="s">
        <v>374</v>
      </c>
      <c r="D340">
        <v>0.01</v>
      </c>
      <c r="E340" t="s">
        <v>271</v>
      </c>
      <c r="F340" t="s">
        <v>368</v>
      </c>
      <c r="G340">
        <v>0</v>
      </c>
      <c r="H340">
        <v>10134</v>
      </c>
      <c r="I340" t="s">
        <v>369</v>
      </c>
      <c r="J340">
        <v>500</v>
      </c>
      <c r="K340" t="s">
        <v>375</v>
      </c>
      <c r="L340" t="s">
        <v>28</v>
      </c>
      <c r="M340" t="s">
        <v>391</v>
      </c>
      <c r="N340">
        <v>89</v>
      </c>
      <c r="O340" s="65">
        <v>141492</v>
      </c>
      <c r="P340" s="65">
        <v>112204</v>
      </c>
      <c r="Q340" s="65">
        <v>3212</v>
      </c>
      <c r="R340" s="65">
        <v>5420</v>
      </c>
      <c r="S340" s="65">
        <f t="shared" si="15"/>
        <v>-2208</v>
      </c>
      <c r="T340" s="3">
        <f t="shared" si="16"/>
        <v>-2.8626430430287689E-2</v>
      </c>
      <c r="U340" s="3">
        <f t="shared" si="17"/>
        <v>4.8304873266550211E-2</v>
      </c>
    </row>
    <row r="341" spans="1:21" hidden="1" x14ac:dyDescent="0.2">
      <c r="A341" t="s">
        <v>840</v>
      </c>
      <c r="B341" t="s">
        <v>373</v>
      </c>
      <c r="C341" t="s">
        <v>374</v>
      </c>
      <c r="D341">
        <v>0.01</v>
      </c>
      <c r="E341" t="s">
        <v>271</v>
      </c>
      <c r="F341" t="s">
        <v>368</v>
      </c>
      <c r="G341">
        <v>0</v>
      </c>
      <c r="H341">
        <v>10135</v>
      </c>
      <c r="I341" t="s">
        <v>369</v>
      </c>
      <c r="J341">
        <v>500</v>
      </c>
      <c r="K341" t="s">
        <v>375</v>
      </c>
      <c r="L341" t="s">
        <v>28</v>
      </c>
      <c r="M341" t="s">
        <v>391</v>
      </c>
      <c r="N341">
        <v>89</v>
      </c>
      <c r="O341" s="65">
        <v>162780</v>
      </c>
      <c r="P341" s="65">
        <v>108146</v>
      </c>
      <c r="Q341" s="65">
        <v>8974</v>
      </c>
      <c r="R341" s="65">
        <v>5224</v>
      </c>
      <c r="S341" s="65">
        <f t="shared" si="15"/>
        <v>3750</v>
      </c>
      <c r="T341" s="3">
        <f t="shared" si="16"/>
        <v>-8.2980415364414778E-2</v>
      </c>
      <c r="U341" s="3">
        <f t="shared" si="17"/>
        <v>4.8305069073289811E-2</v>
      </c>
    </row>
    <row r="342" spans="1:21" hidden="1" x14ac:dyDescent="0.2">
      <c r="A342" t="s">
        <v>841</v>
      </c>
      <c r="B342" t="s">
        <v>373</v>
      </c>
      <c r="C342" t="s">
        <v>374</v>
      </c>
      <c r="D342">
        <v>0.01</v>
      </c>
      <c r="E342" t="s">
        <v>271</v>
      </c>
      <c r="F342" t="s">
        <v>368</v>
      </c>
      <c r="G342">
        <v>0</v>
      </c>
      <c r="H342">
        <v>10136</v>
      </c>
      <c r="I342" t="s">
        <v>369</v>
      </c>
      <c r="J342">
        <v>500</v>
      </c>
      <c r="K342" t="s">
        <v>375</v>
      </c>
      <c r="L342" t="s">
        <v>28</v>
      </c>
      <c r="M342" t="s">
        <v>391</v>
      </c>
      <c r="N342">
        <v>89</v>
      </c>
      <c r="O342" s="65">
        <v>265100</v>
      </c>
      <c r="P342" s="65">
        <v>254748</v>
      </c>
      <c r="Q342" s="65">
        <v>23726</v>
      </c>
      <c r="R342" s="65">
        <v>12304</v>
      </c>
      <c r="S342" s="65">
        <f t="shared" si="15"/>
        <v>11422</v>
      </c>
      <c r="T342" s="3">
        <f t="shared" si="16"/>
        <v>-9.313517672366417E-2</v>
      </c>
      <c r="U342" s="3">
        <f t="shared" si="17"/>
        <v>4.8298710882911738E-2</v>
      </c>
    </row>
    <row r="343" spans="1:21" hidden="1" x14ac:dyDescent="0.2">
      <c r="A343" t="s">
        <v>842</v>
      </c>
      <c r="B343" t="s">
        <v>373</v>
      </c>
      <c r="C343" t="s">
        <v>374</v>
      </c>
      <c r="D343">
        <v>0.01</v>
      </c>
      <c r="E343" t="s">
        <v>271</v>
      </c>
      <c r="F343" t="s">
        <v>368</v>
      </c>
      <c r="G343">
        <v>0</v>
      </c>
      <c r="H343">
        <v>10131</v>
      </c>
      <c r="I343" t="s">
        <v>369</v>
      </c>
      <c r="J343">
        <v>500</v>
      </c>
      <c r="K343" t="s">
        <v>375</v>
      </c>
      <c r="L343" t="s">
        <v>28</v>
      </c>
      <c r="M343" t="s">
        <v>391</v>
      </c>
      <c r="N343">
        <v>89</v>
      </c>
      <c r="O343" s="65">
        <v>177882</v>
      </c>
      <c r="P343" s="65">
        <v>130012</v>
      </c>
      <c r="Q343" s="65">
        <v>14760</v>
      </c>
      <c r="R343" s="65">
        <v>6280</v>
      </c>
      <c r="S343" s="65">
        <f t="shared" si="15"/>
        <v>8480</v>
      </c>
      <c r="T343" s="3">
        <f t="shared" si="16"/>
        <v>-0.11352798203242778</v>
      </c>
      <c r="U343" s="3">
        <f t="shared" si="17"/>
        <v>4.8303233547672519E-2</v>
      </c>
    </row>
    <row r="344" spans="1:21" hidden="1" x14ac:dyDescent="0.2">
      <c r="A344" t="s">
        <v>843</v>
      </c>
      <c r="B344" t="s">
        <v>373</v>
      </c>
      <c r="C344" t="s">
        <v>374</v>
      </c>
      <c r="D344">
        <v>0.01</v>
      </c>
      <c r="E344" t="s">
        <v>271</v>
      </c>
      <c r="F344" t="s">
        <v>368</v>
      </c>
      <c r="G344">
        <v>0</v>
      </c>
      <c r="H344">
        <v>10132</v>
      </c>
      <c r="I344" t="s">
        <v>369</v>
      </c>
      <c r="J344">
        <v>500</v>
      </c>
      <c r="K344" t="s">
        <v>375</v>
      </c>
      <c r="L344" t="s">
        <v>28</v>
      </c>
      <c r="M344" t="s">
        <v>391</v>
      </c>
      <c r="N344">
        <v>89</v>
      </c>
      <c r="O344" s="65">
        <v>217232</v>
      </c>
      <c r="P344" s="65">
        <v>172612</v>
      </c>
      <c r="Q344" s="65">
        <v>11018</v>
      </c>
      <c r="R344" s="65">
        <v>8338</v>
      </c>
      <c r="S344" s="65">
        <f t="shared" si="15"/>
        <v>2680</v>
      </c>
      <c r="T344" s="3">
        <f t="shared" si="16"/>
        <v>-6.3831019859569432E-2</v>
      </c>
      <c r="U344" s="3">
        <f t="shared" si="17"/>
        <v>4.8304868722916137E-2</v>
      </c>
    </row>
    <row r="345" spans="1:21" hidden="1" x14ac:dyDescent="0.2">
      <c r="A345" t="s">
        <v>849</v>
      </c>
      <c r="B345" t="s">
        <v>373</v>
      </c>
      <c r="C345" t="s">
        <v>374</v>
      </c>
      <c r="D345">
        <v>0.01</v>
      </c>
      <c r="E345" t="s">
        <v>271</v>
      </c>
      <c r="F345" t="s">
        <v>368</v>
      </c>
      <c r="G345">
        <v>0</v>
      </c>
      <c r="H345">
        <v>10128</v>
      </c>
      <c r="I345" t="s">
        <v>369</v>
      </c>
      <c r="J345">
        <v>500</v>
      </c>
      <c r="K345" t="s">
        <v>375</v>
      </c>
      <c r="L345" t="s">
        <v>28</v>
      </c>
      <c r="M345" t="s">
        <v>396</v>
      </c>
      <c r="N345">
        <v>89</v>
      </c>
      <c r="O345" s="65">
        <v>433896</v>
      </c>
      <c r="P345" s="65">
        <v>251902</v>
      </c>
      <c r="Q345" s="65">
        <v>11988</v>
      </c>
      <c r="R345" s="65">
        <v>17104</v>
      </c>
      <c r="S345" s="65">
        <f t="shared" si="15"/>
        <v>-5116</v>
      </c>
      <c r="T345" s="3">
        <f t="shared" si="16"/>
        <v>-4.7589935768671945E-2</v>
      </c>
      <c r="U345" s="3">
        <f t="shared" si="17"/>
        <v>6.7899421203483898E-2</v>
      </c>
    </row>
    <row r="346" spans="1:21" hidden="1" x14ac:dyDescent="0.2">
      <c r="A346" t="s">
        <v>850</v>
      </c>
      <c r="B346" t="s">
        <v>373</v>
      </c>
      <c r="C346" t="s">
        <v>374</v>
      </c>
      <c r="D346">
        <v>0.01</v>
      </c>
      <c r="E346" t="s">
        <v>271</v>
      </c>
      <c r="F346" t="s">
        <v>368</v>
      </c>
      <c r="G346">
        <v>0</v>
      </c>
      <c r="H346">
        <v>10129</v>
      </c>
      <c r="I346" t="s">
        <v>369</v>
      </c>
      <c r="J346">
        <v>500</v>
      </c>
      <c r="K346" t="s">
        <v>375</v>
      </c>
      <c r="L346" t="s">
        <v>28</v>
      </c>
      <c r="M346" t="s">
        <v>396</v>
      </c>
      <c r="N346">
        <v>89</v>
      </c>
      <c r="O346" s="65">
        <v>153020</v>
      </c>
      <c r="P346" s="65">
        <v>72538</v>
      </c>
      <c r="Q346" s="65">
        <v>6222</v>
      </c>
      <c r="R346" s="65">
        <v>4926</v>
      </c>
      <c r="S346" s="65">
        <f t="shared" si="15"/>
        <v>1296</v>
      </c>
      <c r="T346" s="3">
        <f t="shared" si="16"/>
        <v>-8.5775731340814468E-2</v>
      </c>
      <c r="U346" s="3">
        <f t="shared" si="17"/>
        <v>6.7909233780914832E-2</v>
      </c>
    </row>
    <row r="347" spans="1:21" hidden="1" x14ac:dyDescent="0.2">
      <c r="A347" t="s">
        <v>856</v>
      </c>
      <c r="B347" t="s">
        <v>373</v>
      </c>
      <c r="C347" t="s">
        <v>379</v>
      </c>
      <c r="D347">
        <v>0.25</v>
      </c>
      <c r="E347" t="s">
        <v>271</v>
      </c>
      <c r="F347" t="s">
        <v>368</v>
      </c>
      <c r="G347">
        <v>0</v>
      </c>
      <c r="H347">
        <v>40314</v>
      </c>
      <c r="I347" t="s">
        <v>369</v>
      </c>
      <c r="J347">
        <v>100</v>
      </c>
      <c r="K347" t="s">
        <v>375</v>
      </c>
      <c r="L347" t="s">
        <v>17</v>
      </c>
      <c r="M347" t="s">
        <v>889</v>
      </c>
      <c r="N347">
        <v>89</v>
      </c>
      <c r="O347" s="65">
        <v>262230</v>
      </c>
      <c r="P347" s="65">
        <v>522998</v>
      </c>
      <c r="Q347" s="65">
        <v>27890</v>
      </c>
      <c r="R347" s="65">
        <v>14854</v>
      </c>
      <c r="S347" s="65">
        <f t="shared" si="15"/>
        <v>13036</v>
      </c>
      <c r="T347" s="3">
        <f t="shared" si="16"/>
        <v>-5.3327163775004877E-2</v>
      </c>
      <c r="U347" s="3">
        <f t="shared" si="17"/>
        <v>2.840163824718259E-2</v>
      </c>
    </row>
    <row r="348" spans="1:21" hidden="1" x14ac:dyDescent="0.2">
      <c r="A348" t="s">
        <v>857</v>
      </c>
      <c r="B348" t="s">
        <v>373</v>
      </c>
      <c r="C348" t="s">
        <v>379</v>
      </c>
      <c r="D348">
        <v>0.25</v>
      </c>
      <c r="E348" t="s">
        <v>271</v>
      </c>
      <c r="F348" t="s">
        <v>368</v>
      </c>
      <c r="G348">
        <v>0</v>
      </c>
      <c r="H348">
        <v>40315</v>
      </c>
      <c r="I348" t="s">
        <v>369</v>
      </c>
      <c r="J348">
        <v>100</v>
      </c>
      <c r="K348" t="s">
        <v>375</v>
      </c>
      <c r="L348" t="s">
        <v>17</v>
      </c>
      <c r="M348" t="s">
        <v>889</v>
      </c>
      <c r="N348">
        <v>89</v>
      </c>
      <c r="O348" s="65">
        <v>299776</v>
      </c>
      <c r="P348" s="65">
        <v>544222</v>
      </c>
      <c r="Q348" s="65">
        <v>31262</v>
      </c>
      <c r="R348" s="65">
        <v>15456</v>
      </c>
      <c r="S348" s="65">
        <f t="shared" si="15"/>
        <v>15806</v>
      </c>
      <c r="T348" s="3">
        <f t="shared" si="16"/>
        <v>-5.7443469760502151E-2</v>
      </c>
      <c r="U348" s="3">
        <f t="shared" si="17"/>
        <v>2.840017492861369E-2</v>
      </c>
    </row>
    <row r="349" spans="1:21" hidden="1" x14ac:dyDescent="0.2">
      <c r="A349" t="s">
        <v>858</v>
      </c>
      <c r="B349" t="s">
        <v>373</v>
      </c>
      <c r="C349" t="s">
        <v>379</v>
      </c>
      <c r="D349">
        <v>0.25</v>
      </c>
      <c r="E349" t="s">
        <v>271</v>
      </c>
      <c r="F349" t="s">
        <v>368</v>
      </c>
      <c r="G349">
        <v>0</v>
      </c>
      <c r="H349">
        <v>40316</v>
      </c>
      <c r="I349" t="s">
        <v>369</v>
      </c>
      <c r="J349">
        <v>100</v>
      </c>
      <c r="K349" t="s">
        <v>375</v>
      </c>
      <c r="L349" t="s">
        <v>17</v>
      </c>
      <c r="M349" t="s">
        <v>889</v>
      </c>
      <c r="N349">
        <v>89</v>
      </c>
      <c r="O349" s="65">
        <v>282726</v>
      </c>
      <c r="P349" s="65">
        <v>526082</v>
      </c>
      <c r="Q349" s="65">
        <v>11144</v>
      </c>
      <c r="R349" s="65">
        <v>14940</v>
      </c>
      <c r="S349" s="65">
        <f t="shared" si="15"/>
        <v>-3796</v>
      </c>
      <c r="T349" s="3">
        <f t="shared" si="16"/>
        <v>-2.118300949281671E-2</v>
      </c>
      <c r="U349" s="3">
        <f t="shared" si="17"/>
        <v>2.8398614664634031E-2</v>
      </c>
    </row>
    <row r="350" spans="1:21" hidden="1" x14ac:dyDescent="0.2">
      <c r="A350" t="s">
        <v>859</v>
      </c>
      <c r="B350" t="s">
        <v>373</v>
      </c>
      <c r="C350" t="s">
        <v>379</v>
      </c>
      <c r="D350">
        <v>0.25</v>
      </c>
      <c r="E350" t="s">
        <v>271</v>
      </c>
      <c r="F350" t="s">
        <v>368</v>
      </c>
      <c r="G350">
        <v>0</v>
      </c>
      <c r="H350">
        <v>40317</v>
      </c>
      <c r="I350" t="s">
        <v>369</v>
      </c>
      <c r="J350">
        <v>100</v>
      </c>
      <c r="K350" t="s">
        <v>375</v>
      </c>
      <c r="L350" t="s">
        <v>17</v>
      </c>
      <c r="M350" t="s">
        <v>889</v>
      </c>
      <c r="N350">
        <v>89</v>
      </c>
      <c r="O350" s="65">
        <v>248308</v>
      </c>
      <c r="P350" s="65">
        <v>540638</v>
      </c>
      <c r="Q350" s="65">
        <v>18500</v>
      </c>
      <c r="R350" s="65">
        <v>15354</v>
      </c>
      <c r="S350" s="65">
        <f t="shared" si="15"/>
        <v>3146</v>
      </c>
      <c r="T350" s="3">
        <f t="shared" si="16"/>
        <v>-3.4218830344888818E-2</v>
      </c>
      <c r="U350" s="3">
        <f t="shared" si="17"/>
        <v>2.8399779519752588E-2</v>
      </c>
    </row>
    <row r="351" spans="1:21" hidden="1" x14ac:dyDescent="0.2">
      <c r="A351" t="s">
        <v>860</v>
      </c>
      <c r="B351" t="s">
        <v>373</v>
      </c>
      <c r="C351" t="s">
        <v>379</v>
      </c>
      <c r="D351">
        <v>0.25</v>
      </c>
      <c r="E351" t="s">
        <v>271</v>
      </c>
      <c r="F351" t="s">
        <v>368</v>
      </c>
      <c r="G351">
        <v>0</v>
      </c>
      <c r="H351">
        <v>40318</v>
      </c>
      <c r="I351" t="s">
        <v>369</v>
      </c>
      <c r="J351">
        <v>100</v>
      </c>
      <c r="K351" t="s">
        <v>375</v>
      </c>
      <c r="L351" t="s">
        <v>17</v>
      </c>
      <c r="M351" t="s">
        <v>889</v>
      </c>
      <c r="N351">
        <v>89</v>
      </c>
      <c r="O351" s="65">
        <v>255186</v>
      </c>
      <c r="P351" s="65">
        <v>387312</v>
      </c>
      <c r="Q351" s="65">
        <v>14996</v>
      </c>
      <c r="R351" s="65">
        <v>11000</v>
      </c>
      <c r="S351" s="65">
        <f t="shared" si="15"/>
        <v>3996</v>
      </c>
      <c r="T351" s="3">
        <f t="shared" si="16"/>
        <v>-3.8718139381170733E-2</v>
      </c>
      <c r="U351" s="3">
        <f t="shared" si="17"/>
        <v>2.8400875779733135E-2</v>
      </c>
    </row>
    <row r="352" spans="1:21" hidden="1" x14ac:dyDescent="0.2">
      <c r="A352" t="s">
        <v>861</v>
      </c>
      <c r="B352" t="s">
        <v>373</v>
      </c>
      <c r="C352" t="s">
        <v>379</v>
      </c>
      <c r="D352">
        <v>0.25</v>
      </c>
      <c r="E352" t="s">
        <v>271</v>
      </c>
      <c r="F352" t="s">
        <v>368</v>
      </c>
      <c r="G352">
        <v>0</v>
      </c>
      <c r="H352">
        <v>40319</v>
      </c>
      <c r="I352" t="s">
        <v>369</v>
      </c>
      <c r="J352">
        <v>100</v>
      </c>
      <c r="K352" t="s">
        <v>375</v>
      </c>
      <c r="L352" t="s">
        <v>17</v>
      </c>
      <c r="M352" t="s">
        <v>889</v>
      </c>
      <c r="N352">
        <v>89</v>
      </c>
      <c r="O352" s="65">
        <v>218394</v>
      </c>
      <c r="P352" s="65">
        <v>363252</v>
      </c>
      <c r="Q352" s="65">
        <v>17966</v>
      </c>
      <c r="R352" s="65">
        <v>10316</v>
      </c>
      <c r="S352" s="65">
        <f t="shared" si="15"/>
        <v>7650</v>
      </c>
      <c r="T352" s="3">
        <f t="shared" si="16"/>
        <v>-4.9458777928270178E-2</v>
      </c>
      <c r="U352" s="3">
        <f t="shared" si="17"/>
        <v>2.8399017761774194E-2</v>
      </c>
    </row>
    <row r="353" spans="1:21" hidden="1" x14ac:dyDescent="0.2">
      <c r="A353" t="s">
        <v>862</v>
      </c>
      <c r="B353" t="s">
        <v>373</v>
      </c>
      <c r="C353" t="s">
        <v>379</v>
      </c>
      <c r="D353">
        <v>0.25</v>
      </c>
      <c r="E353" t="s">
        <v>271</v>
      </c>
      <c r="F353" t="s">
        <v>368</v>
      </c>
      <c r="G353">
        <v>0</v>
      </c>
      <c r="H353">
        <v>40320</v>
      </c>
      <c r="I353" t="s">
        <v>369</v>
      </c>
      <c r="J353">
        <v>100</v>
      </c>
      <c r="K353" t="s">
        <v>375</v>
      </c>
      <c r="L353" t="s">
        <v>17</v>
      </c>
      <c r="M353" t="s">
        <v>889</v>
      </c>
      <c r="N353">
        <v>89</v>
      </c>
      <c r="O353" s="65">
        <v>258368</v>
      </c>
      <c r="P353" s="65">
        <v>374856</v>
      </c>
      <c r="Q353" s="65">
        <v>18854</v>
      </c>
      <c r="R353" s="65">
        <v>10646</v>
      </c>
      <c r="S353" s="65">
        <f t="shared" si="15"/>
        <v>8208</v>
      </c>
      <c r="T353" s="3">
        <f t="shared" si="16"/>
        <v>-5.029664724587575E-2</v>
      </c>
      <c r="U353" s="3">
        <f t="shared" si="17"/>
        <v>2.8400239025118981E-2</v>
      </c>
    </row>
    <row r="354" spans="1:21" hidden="1" x14ac:dyDescent="0.2">
      <c r="A354" t="s">
        <v>863</v>
      </c>
      <c r="B354" t="s">
        <v>373</v>
      </c>
      <c r="C354" t="s">
        <v>379</v>
      </c>
      <c r="D354">
        <v>0.25</v>
      </c>
      <c r="E354" t="s">
        <v>271</v>
      </c>
      <c r="F354" t="s">
        <v>368</v>
      </c>
      <c r="G354">
        <v>0</v>
      </c>
      <c r="H354">
        <v>40321</v>
      </c>
      <c r="I354" t="s">
        <v>369</v>
      </c>
      <c r="J354">
        <v>100</v>
      </c>
      <c r="K354" t="s">
        <v>375</v>
      </c>
      <c r="L354" t="s">
        <v>17</v>
      </c>
      <c r="M354" t="s">
        <v>889</v>
      </c>
      <c r="N354">
        <v>89</v>
      </c>
      <c r="O354" s="65">
        <v>264616</v>
      </c>
      <c r="P354" s="65">
        <v>419824</v>
      </c>
      <c r="Q354" s="65">
        <v>16418</v>
      </c>
      <c r="R354" s="65">
        <v>11922</v>
      </c>
      <c r="S354" s="65">
        <f t="shared" si="15"/>
        <v>4496</v>
      </c>
      <c r="T354" s="3">
        <f t="shared" si="16"/>
        <v>-3.9106863828652007E-2</v>
      </c>
      <c r="U354" s="3">
        <f t="shared" si="17"/>
        <v>2.83976142383475E-2</v>
      </c>
    </row>
    <row r="355" spans="1:21" hidden="1" x14ac:dyDescent="0.2">
      <c r="A355" t="s">
        <v>864</v>
      </c>
      <c r="B355" t="s">
        <v>373</v>
      </c>
      <c r="C355" t="s">
        <v>379</v>
      </c>
      <c r="D355">
        <v>0.25</v>
      </c>
      <c r="E355" t="s">
        <v>271</v>
      </c>
      <c r="F355" t="s">
        <v>368</v>
      </c>
      <c r="G355">
        <v>0</v>
      </c>
      <c r="H355">
        <v>40322</v>
      </c>
      <c r="I355" t="s">
        <v>369</v>
      </c>
      <c r="J355">
        <v>100</v>
      </c>
      <c r="K355" t="s">
        <v>375</v>
      </c>
      <c r="L355" t="s">
        <v>17</v>
      </c>
      <c r="M355" t="s">
        <v>889</v>
      </c>
      <c r="N355">
        <v>89</v>
      </c>
      <c r="O355" s="65">
        <v>284524</v>
      </c>
      <c r="P355" s="65">
        <v>619720</v>
      </c>
      <c r="Q355" s="65">
        <v>7030</v>
      </c>
      <c r="R355" s="65">
        <v>17600</v>
      </c>
      <c r="S355" s="65">
        <f t="shared" si="15"/>
        <v>-10570</v>
      </c>
      <c r="T355" s="3">
        <f t="shared" si="16"/>
        <v>-1.1343832698638095E-2</v>
      </c>
      <c r="U355" s="3">
        <f t="shared" si="17"/>
        <v>2.8399922545665784E-2</v>
      </c>
    </row>
    <row r="356" spans="1:21" hidden="1" x14ac:dyDescent="0.2">
      <c r="A356" t="s">
        <v>865</v>
      </c>
      <c r="B356" t="s">
        <v>373</v>
      </c>
      <c r="C356" t="s">
        <v>379</v>
      </c>
      <c r="D356">
        <v>0.25</v>
      </c>
      <c r="E356" t="s">
        <v>271</v>
      </c>
      <c r="F356" t="s">
        <v>368</v>
      </c>
      <c r="G356">
        <v>0</v>
      </c>
      <c r="H356">
        <v>40323</v>
      </c>
      <c r="I356" t="s">
        <v>369</v>
      </c>
      <c r="J356">
        <v>100</v>
      </c>
      <c r="K356" t="s">
        <v>375</v>
      </c>
      <c r="L356" t="s">
        <v>17</v>
      </c>
      <c r="M356" t="s">
        <v>889</v>
      </c>
      <c r="N356">
        <v>89</v>
      </c>
      <c r="O356" s="65">
        <v>229574</v>
      </c>
      <c r="P356" s="65">
        <v>509338</v>
      </c>
      <c r="Q356" s="65">
        <v>5498</v>
      </c>
      <c r="R356" s="65">
        <v>14466</v>
      </c>
      <c r="S356" s="65">
        <f t="shared" si="15"/>
        <v>-8968</v>
      </c>
      <c r="T356" s="3">
        <f t="shared" si="16"/>
        <v>-1.0794403716196317E-2</v>
      </c>
      <c r="U356" s="3">
        <f t="shared" si="17"/>
        <v>2.8401572236903587E-2</v>
      </c>
    </row>
    <row r="357" spans="1:21" hidden="1" x14ac:dyDescent="0.2">
      <c r="A357" t="s">
        <v>866</v>
      </c>
      <c r="B357" t="s">
        <v>373</v>
      </c>
      <c r="C357" t="s">
        <v>379</v>
      </c>
      <c r="D357">
        <v>0.25</v>
      </c>
      <c r="E357" t="s">
        <v>271</v>
      </c>
      <c r="F357" t="s">
        <v>368</v>
      </c>
      <c r="G357">
        <v>0</v>
      </c>
      <c r="H357">
        <v>40324</v>
      </c>
      <c r="I357" t="s">
        <v>369</v>
      </c>
      <c r="J357">
        <v>100</v>
      </c>
      <c r="K357" t="s">
        <v>375</v>
      </c>
      <c r="L357" t="s">
        <v>17</v>
      </c>
      <c r="M357" t="s">
        <v>889</v>
      </c>
      <c r="N357">
        <v>89</v>
      </c>
      <c r="O357" s="65">
        <v>242614</v>
      </c>
      <c r="P357" s="65">
        <v>438454</v>
      </c>
      <c r="Q357" s="65">
        <v>26000</v>
      </c>
      <c r="R357" s="65">
        <v>12452</v>
      </c>
      <c r="S357" s="65">
        <f t="shared" si="15"/>
        <v>13548</v>
      </c>
      <c r="T357" s="3">
        <f t="shared" si="16"/>
        <v>-5.9299265145260391E-2</v>
      </c>
      <c r="U357" s="3">
        <f t="shared" si="17"/>
        <v>2.8399786522645479E-2</v>
      </c>
    </row>
    <row r="358" spans="1:21" hidden="1" x14ac:dyDescent="0.2">
      <c r="A358" t="s">
        <v>867</v>
      </c>
      <c r="B358" t="s">
        <v>373</v>
      </c>
      <c r="C358" t="s">
        <v>379</v>
      </c>
      <c r="D358">
        <v>0.25</v>
      </c>
      <c r="E358" t="s">
        <v>271</v>
      </c>
      <c r="F358" t="s">
        <v>368</v>
      </c>
      <c r="G358">
        <v>0</v>
      </c>
      <c r="H358">
        <v>40325</v>
      </c>
      <c r="I358" t="s">
        <v>369</v>
      </c>
      <c r="J358">
        <v>100</v>
      </c>
      <c r="K358" t="s">
        <v>375</v>
      </c>
      <c r="L358" t="s">
        <v>17</v>
      </c>
      <c r="M358" t="s">
        <v>889</v>
      </c>
      <c r="N358">
        <v>89</v>
      </c>
      <c r="O358" s="65">
        <v>257566</v>
      </c>
      <c r="P358" s="65">
        <v>673382</v>
      </c>
      <c r="Q358" s="65">
        <v>33368</v>
      </c>
      <c r="R358" s="65">
        <v>19124</v>
      </c>
      <c r="S358" s="65">
        <f t="shared" si="15"/>
        <v>14244</v>
      </c>
      <c r="T358" s="3">
        <f t="shared" si="16"/>
        <v>-4.9552854100644209E-2</v>
      </c>
      <c r="U358" s="3">
        <f t="shared" si="17"/>
        <v>2.8399927529990408E-2</v>
      </c>
    </row>
    <row r="359" spans="1:21" hidden="1" x14ac:dyDescent="0.2">
      <c r="A359" t="s">
        <v>868</v>
      </c>
      <c r="B359" t="s">
        <v>373</v>
      </c>
      <c r="C359" t="s">
        <v>379</v>
      </c>
      <c r="D359">
        <v>0.25</v>
      </c>
      <c r="E359" t="s">
        <v>271</v>
      </c>
      <c r="F359" t="s">
        <v>368</v>
      </c>
      <c r="G359">
        <v>0</v>
      </c>
      <c r="H359">
        <v>40326</v>
      </c>
      <c r="I359" t="s">
        <v>369</v>
      </c>
      <c r="J359">
        <v>100</v>
      </c>
      <c r="K359" t="s">
        <v>375</v>
      </c>
      <c r="L359" t="s">
        <v>17</v>
      </c>
      <c r="M359" t="s">
        <v>889</v>
      </c>
      <c r="N359">
        <v>89</v>
      </c>
      <c r="O359" s="65">
        <v>281986</v>
      </c>
      <c r="P359" s="65">
        <v>729152</v>
      </c>
      <c r="Q359" s="65">
        <v>36548</v>
      </c>
      <c r="R359" s="65">
        <v>20708</v>
      </c>
      <c r="S359" s="65">
        <f t="shared" si="15"/>
        <v>15840</v>
      </c>
      <c r="T359" s="3">
        <f t="shared" si="16"/>
        <v>-5.0123979636618979E-2</v>
      </c>
      <c r="U359" s="3">
        <f t="shared" si="17"/>
        <v>2.8400114105152287E-2</v>
      </c>
    </row>
    <row r="360" spans="1:21" hidden="1" x14ac:dyDescent="0.2">
      <c r="A360" t="s">
        <v>869</v>
      </c>
      <c r="B360" t="s">
        <v>373</v>
      </c>
      <c r="C360" t="s">
        <v>379</v>
      </c>
      <c r="D360">
        <v>0.25</v>
      </c>
      <c r="E360" t="s">
        <v>271</v>
      </c>
      <c r="F360" t="s">
        <v>368</v>
      </c>
      <c r="G360">
        <v>0</v>
      </c>
      <c r="H360">
        <v>40327</v>
      </c>
      <c r="I360" t="s">
        <v>369</v>
      </c>
      <c r="J360">
        <v>100</v>
      </c>
      <c r="K360" t="s">
        <v>375</v>
      </c>
      <c r="L360" t="s">
        <v>17</v>
      </c>
      <c r="M360" t="s">
        <v>889</v>
      </c>
      <c r="N360">
        <v>89</v>
      </c>
      <c r="O360" s="65">
        <v>475314</v>
      </c>
      <c r="P360" s="65">
        <v>868814</v>
      </c>
      <c r="Q360" s="65">
        <v>50864</v>
      </c>
      <c r="R360" s="65">
        <v>24674</v>
      </c>
      <c r="S360" s="65">
        <f t="shared" si="15"/>
        <v>26190</v>
      </c>
      <c r="T360" s="3">
        <f t="shared" si="16"/>
        <v>-5.8544176313917597E-2</v>
      </c>
      <c r="U360" s="3">
        <f t="shared" si="17"/>
        <v>2.8399634444196343E-2</v>
      </c>
    </row>
    <row r="361" spans="1:21" hidden="1" x14ac:dyDescent="0.2">
      <c r="A361" t="s">
        <v>870</v>
      </c>
      <c r="B361" t="s">
        <v>373</v>
      </c>
      <c r="C361" t="s">
        <v>379</v>
      </c>
      <c r="D361">
        <v>0.25</v>
      </c>
      <c r="E361" t="s">
        <v>271</v>
      </c>
      <c r="F361" t="s">
        <v>368</v>
      </c>
      <c r="G361">
        <v>0</v>
      </c>
      <c r="H361">
        <v>40328</v>
      </c>
      <c r="I361" t="s">
        <v>369</v>
      </c>
      <c r="J361">
        <v>100</v>
      </c>
      <c r="K361" t="s">
        <v>375</v>
      </c>
      <c r="L361" t="s">
        <v>17</v>
      </c>
      <c r="M361" t="s">
        <v>889</v>
      </c>
      <c r="N361">
        <v>89</v>
      </c>
      <c r="O361" s="65">
        <v>255874</v>
      </c>
      <c r="P361" s="65">
        <v>453734</v>
      </c>
      <c r="Q361" s="65">
        <v>28142</v>
      </c>
      <c r="R361" s="65">
        <v>12886</v>
      </c>
      <c r="S361" s="65">
        <f t="shared" si="15"/>
        <v>15256</v>
      </c>
      <c r="T361" s="3">
        <f t="shared" si="16"/>
        <v>-6.202312368039424E-2</v>
      </c>
      <c r="U361" s="3">
        <f t="shared" si="17"/>
        <v>2.8399899500588452E-2</v>
      </c>
    </row>
    <row r="362" spans="1:21" hidden="1" x14ac:dyDescent="0.2">
      <c r="A362" t="s">
        <v>871</v>
      </c>
      <c r="B362" t="s">
        <v>373</v>
      </c>
      <c r="C362" t="s">
        <v>379</v>
      </c>
      <c r="D362">
        <v>0.25</v>
      </c>
      <c r="E362" t="s">
        <v>271</v>
      </c>
      <c r="F362" t="s">
        <v>368</v>
      </c>
      <c r="G362">
        <v>0</v>
      </c>
      <c r="H362">
        <v>40329</v>
      </c>
      <c r="I362" t="s">
        <v>369</v>
      </c>
      <c r="J362">
        <v>100</v>
      </c>
      <c r="K362" t="s">
        <v>375</v>
      </c>
      <c r="L362" t="s">
        <v>17</v>
      </c>
      <c r="M362" t="s">
        <v>889</v>
      </c>
      <c r="N362">
        <v>89</v>
      </c>
      <c r="O362" s="65">
        <v>272162</v>
      </c>
      <c r="P362" s="65">
        <v>466436</v>
      </c>
      <c r="Q362" s="65">
        <v>37486</v>
      </c>
      <c r="R362" s="65">
        <v>13246</v>
      </c>
      <c r="S362" s="65">
        <f t="shared" si="15"/>
        <v>24240</v>
      </c>
      <c r="T362" s="3">
        <f t="shared" si="16"/>
        <v>-8.0366867051428273E-2</v>
      </c>
      <c r="U362" s="3">
        <f t="shared" si="17"/>
        <v>2.8398322599456304E-2</v>
      </c>
    </row>
    <row r="363" spans="1:21" hidden="1" x14ac:dyDescent="0.2">
      <c r="A363" t="s">
        <v>872</v>
      </c>
      <c r="B363" t="s">
        <v>373</v>
      </c>
      <c r="C363" t="s">
        <v>379</v>
      </c>
      <c r="D363">
        <v>0.25</v>
      </c>
      <c r="E363" t="s">
        <v>271</v>
      </c>
      <c r="F363" t="s">
        <v>368</v>
      </c>
      <c r="G363">
        <v>0</v>
      </c>
      <c r="H363">
        <v>40330</v>
      </c>
      <c r="I363" t="s">
        <v>369</v>
      </c>
      <c r="J363">
        <v>100</v>
      </c>
      <c r="K363" t="s">
        <v>375</v>
      </c>
      <c r="L363" t="s">
        <v>17</v>
      </c>
      <c r="M363" t="s">
        <v>889</v>
      </c>
      <c r="N363">
        <v>89</v>
      </c>
      <c r="O363" s="65">
        <v>474086</v>
      </c>
      <c r="P363" s="65">
        <v>1422238</v>
      </c>
      <c r="Q363" s="65">
        <v>39420</v>
      </c>
      <c r="R363" s="65">
        <v>40392</v>
      </c>
      <c r="S363" s="65">
        <f t="shared" si="15"/>
        <v>-972</v>
      </c>
      <c r="T363" s="3">
        <f t="shared" si="16"/>
        <v>-2.7716880015862325E-2</v>
      </c>
      <c r="U363" s="3">
        <f t="shared" si="17"/>
        <v>2.840030993406167E-2</v>
      </c>
    </row>
    <row r="364" spans="1:21" hidden="1" x14ac:dyDescent="0.2">
      <c r="A364" t="s">
        <v>873</v>
      </c>
      <c r="B364" t="s">
        <v>373</v>
      </c>
      <c r="C364" t="s">
        <v>379</v>
      </c>
      <c r="D364">
        <v>0.25</v>
      </c>
      <c r="E364" t="s">
        <v>271</v>
      </c>
      <c r="F364" t="s">
        <v>368</v>
      </c>
      <c r="G364">
        <v>0</v>
      </c>
      <c r="H364">
        <v>40331</v>
      </c>
      <c r="I364" t="s">
        <v>369</v>
      </c>
      <c r="J364">
        <v>100</v>
      </c>
      <c r="K364" t="s">
        <v>375</v>
      </c>
      <c r="L364" t="s">
        <v>17</v>
      </c>
      <c r="M364" t="s">
        <v>889</v>
      </c>
      <c r="N364">
        <v>89</v>
      </c>
      <c r="O364" s="65">
        <v>261384</v>
      </c>
      <c r="P364" s="65">
        <v>636044</v>
      </c>
      <c r="Q364" s="65">
        <v>17896</v>
      </c>
      <c r="R364" s="65">
        <v>18064</v>
      </c>
      <c r="S364" s="65">
        <f t="shared" si="15"/>
        <v>-168</v>
      </c>
      <c r="T364" s="3">
        <f t="shared" si="16"/>
        <v>-2.8136418235216433E-2</v>
      </c>
      <c r="U364" s="3">
        <f t="shared" si="17"/>
        <v>2.8400550905283282E-2</v>
      </c>
    </row>
    <row r="365" spans="1:21" hidden="1" x14ac:dyDescent="0.2">
      <c r="A365" t="s">
        <v>874</v>
      </c>
      <c r="B365" t="s">
        <v>373</v>
      </c>
      <c r="C365" t="s">
        <v>379</v>
      </c>
      <c r="D365">
        <v>0.25</v>
      </c>
      <c r="E365" t="s">
        <v>271</v>
      </c>
      <c r="F365" t="s">
        <v>368</v>
      </c>
      <c r="G365">
        <v>0</v>
      </c>
      <c r="H365">
        <v>40332</v>
      </c>
      <c r="I365" t="s">
        <v>369</v>
      </c>
      <c r="J365">
        <v>100</v>
      </c>
      <c r="K365" t="s">
        <v>375</v>
      </c>
      <c r="L365" t="s">
        <v>17</v>
      </c>
      <c r="M365" t="s">
        <v>889</v>
      </c>
      <c r="N365">
        <v>89</v>
      </c>
      <c r="O365" s="65">
        <v>258944</v>
      </c>
      <c r="P365" s="65">
        <v>661350</v>
      </c>
      <c r="Q365" s="65">
        <v>41078</v>
      </c>
      <c r="R365" s="65">
        <v>18782</v>
      </c>
      <c r="S365" s="65">
        <f t="shared" si="15"/>
        <v>22296</v>
      </c>
      <c r="T365" s="3">
        <f t="shared" si="16"/>
        <v>-6.2112345959023207E-2</v>
      </c>
      <c r="U365" s="3">
        <f t="shared" si="17"/>
        <v>2.8399485900052923E-2</v>
      </c>
    </row>
    <row r="366" spans="1:21" x14ac:dyDescent="0.2">
      <c r="A366" t="s">
        <v>875</v>
      </c>
      <c r="B366" t="s">
        <v>373</v>
      </c>
      <c r="C366" t="s">
        <v>379</v>
      </c>
      <c r="D366">
        <v>0.25</v>
      </c>
      <c r="E366" t="s">
        <v>271</v>
      </c>
      <c r="F366" t="s">
        <v>368</v>
      </c>
      <c r="G366">
        <v>0</v>
      </c>
      <c r="H366">
        <v>40333</v>
      </c>
      <c r="I366" t="s">
        <v>369</v>
      </c>
      <c r="J366">
        <v>100</v>
      </c>
      <c r="K366" t="s">
        <v>375</v>
      </c>
      <c r="L366" t="s">
        <v>17</v>
      </c>
      <c r="M366" t="s">
        <v>889</v>
      </c>
      <c r="N366">
        <v>89</v>
      </c>
      <c r="O366" s="65">
        <v>270860</v>
      </c>
      <c r="P366" s="65">
        <v>780444</v>
      </c>
      <c r="Q366" s="65">
        <v>-32350</v>
      </c>
      <c r="R366" s="65">
        <v>22164</v>
      </c>
      <c r="S366" s="65">
        <f t="shared" si="15"/>
        <v>-54514</v>
      </c>
      <c r="T366" s="3">
        <f t="shared" si="16"/>
        <v>4.1450763924125243E-2</v>
      </c>
      <c r="U366" s="3">
        <f t="shared" si="17"/>
        <v>2.8399218906161108E-2</v>
      </c>
    </row>
    <row r="367" spans="1:21" hidden="1" x14ac:dyDescent="0.2">
      <c r="A367" t="s">
        <v>851</v>
      </c>
      <c r="B367" t="s">
        <v>373</v>
      </c>
      <c r="C367" t="s">
        <v>374</v>
      </c>
      <c r="D367">
        <v>0.01</v>
      </c>
      <c r="E367" t="s">
        <v>271</v>
      </c>
      <c r="F367" t="s">
        <v>368</v>
      </c>
      <c r="G367">
        <v>0</v>
      </c>
      <c r="H367">
        <v>10130</v>
      </c>
      <c r="I367" t="s">
        <v>369</v>
      </c>
      <c r="J367">
        <v>500</v>
      </c>
      <c r="K367" t="s">
        <v>375</v>
      </c>
      <c r="L367" t="s">
        <v>28</v>
      </c>
      <c r="M367" t="s">
        <v>396</v>
      </c>
      <c r="N367">
        <v>89</v>
      </c>
      <c r="O367" s="65">
        <v>319244</v>
      </c>
      <c r="P367" s="65">
        <v>202884</v>
      </c>
      <c r="Q367" s="65">
        <v>5712</v>
      </c>
      <c r="R367" s="65">
        <v>13776</v>
      </c>
      <c r="S367" s="65">
        <f t="shared" si="15"/>
        <v>-8064</v>
      </c>
      <c r="T367" s="3">
        <f t="shared" si="16"/>
        <v>-2.8154019045365825E-2</v>
      </c>
      <c r="U367" s="3">
        <f t="shared" si="17"/>
        <v>6.7900869462352867E-2</v>
      </c>
    </row>
    <row r="368" spans="1:21" hidden="1" x14ac:dyDescent="0.2">
      <c r="A368" t="s">
        <v>851</v>
      </c>
      <c r="B368" t="s">
        <v>403</v>
      </c>
      <c r="C368" t="s">
        <v>374</v>
      </c>
      <c r="D368">
        <v>0.01</v>
      </c>
      <c r="E368" t="s">
        <v>417</v>
      </c>
      <c r="F368" t="s">
        <v>401</v>
      </c>
      <c r="G368">
        <v>20</v>
      </c>
      <c r="H368">
        <v>10470</v>
      </c>
      <c r="I368" t="s">
        <v>369</v>
      </c>
      <c r="J368">
        <v>200</v>
      </c>
      <c r="K368" t="s">
        <v>372</v>
      </c>
      <c r="L368" t="s">
        <v>424</v>
      </c>
      <c r="M368" t="s">
        <v>549</v>
      </c>
      <c r="N368">
        <v>26</v>
      </c>
      <c r="O368" s="65">
        <v>89524</v>
      </c>
      <c r="P368" s="65">
        <v>66806</v>
      </c>
      <c r="Q368" s="65">
        <v>8352</v>
      </c>
      <c r="R368" s="65">
        <v>8010</v>
      </c>
      <c r="S368" s="65">
        <f t="shared" si="15"/>
        <v>342</v>
      </c>
      <c r="T368" s="3">
        <f t="shared" si="16"/>
        <v>-0.12501871089423106</v>
      </c>
      <c r="U368" s="3">
        <f t="shared" si="17"/>
        <v>0.11989941023261384</v>
      </c>
    </row>
    <row r="369" spans="1:21" hidden="1" x14ac:dyDescent="0.2">
      <c r="A369" t="s">
        <v>852</v>
      </c>
      <c r="B369" t="s">
        <v>373</v>
      </c>
      <c r="C369" t="s">
        <v>374</v>
      </c>
      <c r="D369">
        <v>0.01</v>
      </c>
      <c r="E369" t="s">
        <v>271</v>
      </c>
      <c r="F369" t="s">
        <v>368</v>
      </c>
      <c r="G369">
        <v>0</v>
      </c>
      <c r="H369">
        <v>10174</v>
      </c>
      <c r="I369" t="s">
        <v>369</v>
      </c>
      <c r="J369">
        <v>8000</v>
      </c>
      <c r="K369" t="s">
        <v>372</v>
      </c>
      <c r="L369" t="s">
        <v>28</v>
      </c>
      <c r="M369" t="s">
        <v>399</v>
      </c>
      <c r="N369">
        <v>89</v>
      </c>
      <c r="O369" s="65">
        <v>231034</v>
      </c>
      <c r="P369" s="65">
        <v>90916</v>
      </c>
      <c r="Q369" s="65">
        <v>6956</v>
      </c>
      <c r="R369" s="65">
        <v>8728</v>
      </c>
      <c r="S369" s="65">
        <f t="shared" si="15"/>
        <v>-1772</v>
      </c>
      <c r="T369" s="3">
        <f t="shared" si="16"/>
        <v>-7.651018522592283E-2</v>
      </c>
      <c r="U369" s="3">
        <f t="shared" si="17"/>
        <v>9.6000703946500066E-2</v>
      </c>
    </row>
    <row r="370" spans="1:21" hidden="1" x14ac:dyDescent="0.2">
      <c r="A370" t="s">
        <v>853</v>
      </c>
      <c r="B370" t="s">
        <v>373</v>
      </c>
      <c r="C370" t="s">
        <v>374</v>
      </c>
      <c r="D370">
        <v>0.01</v>
      </c>
      <c r="E370" t="s">
        <v>271</v>
      </c>
      <c r="F370" t="s">
        <v>368</v>
      </c>
      <c r="G370">
        <v>0</v>
      </c>
      <c r="H370">
        <v>10173</v>
      </c>
      <c r="I370" t="s">
        <v>369</v>
      </c>
      <c r="J370">
        <v>8000</v>
      </c>
      <c r="K370" t="s">
        <v>372</v>
      </c>
      <c r="L370" t="s">
        <v>28</v>
      </c>
      <c r="M370" t="s">
        <v>399</v>
      </c>
      <c r="N370">
        <v>89</v>
      </c>
      <c r="O370" s="65">
        <v>301504</v>
      </c>
      <c r="P370" s="65">
        <v>142678</v>
      </c>
      <c r="Q370" s="65">
        <v>10692</v>
      </c>
      <c r="R370" s="65">
        <v>13696</v>
      </c>
      <c r="S370" s="65">
        <f t="shared" si="15"/>
        <v>-3004</v>
      </c>
      <c r="T370" s="3">
        <f t="shared" si="16"/>
        <v>-7.4937972217160323E-2</v>
      </c>
      <c r="U370" s="3">
        <f t="shared" si="17"/>
        <v>9.5992374437544686E-2</v>
      </c>
    </row>
    <row r="371" spans="1:21" hidden="1" x14ac:dyDescent="0.2">
      <c r="A371" t="s">
        <v>854</v>
      </c>
      <c r="B371" t="s">
        <v>373</v>
      </c>
      <c r="C371" t="s">
        <v>374</v>
      </c>
      <c r="D371">
        <v>0.01</v>
      </c>
      <c r="E371" t="s">
        <v>271</v>
      </c>
      <c r="F371" t="s">
        <v>368</v>
      </c>
      <c r="G371">
        <v>0</v>
      </c>
      <c r="H371">
        <v>10176</v>
      </c>
      <c r="I371" t="s">
        <v>369</v>
      </c>
      <c r="J371">
        <v>8000</v>
      </c>
      <c r="K371" t="s">
        <v>372</v>
      </c>
      <c r="L371" t="s">
        <v>28</v>
      </c>
      <c r="M371" t="s">
        <v>399</v>
      </c>
      <c r="N371">
        <v>89</v>
      </c>
      <c r="O371" s="65">
        <v>455192</v>
      </c>
      <c r="P371" s="65">
        <v>198414</v>
      </c>
      <c r="Q371" s="65">
        <v>18928</v>
      </c>
      <c r="R371" s="65">
        <v>19048</v>
      </c>
      <c r="S371" s="65">
        <f t="shared" si="15"/>
        <v>-120</v>
      </c>
      <c r="T371" s="3">
        <f t="shared" si="16"/>
        <v>-9.5396494198998052E-2</v>
      </c>
      <c r="U371" s="3">
        <f t="shared" si="17"/>
        <v>9.6001290231536085E-2</v>
      </c>
    </row>
    <row r="372" spans="1:21" hidden="1" x14ac:dyDescent="0.2">
      <c r="A372" t="s">
        <v>855</v>
      </c>
      <c r="B372" t="s">
        <v>373</v>
      </c>
      <c r="C372" t="s">
        <v>374</v>
      </c>
      <c r="D372">
        <v>0.01</v>
      </c>
      <c r="E372" t="s">
        <v>271</v>
      </c>
      <c r="F372" t="s">
        <v>368</v>
      </c>
      <c r="G372">
        <v>0</v>
      </c>
      <c r="H372">
        <v>10175</v>
      </c>
      <c r="I372" t="s">
        <v>369</v>
      </c>
      <c r="J372">
        <v>8000</v>
      </c>
      <c r="K372" t="s">
        <v>372</v>
      </c>
      <c r="L372" t="s">
        <v>28</v>
      </c>
      <c r="M372" t="s">
        <v>399</v>
      </c>
      <c r="N372">
        <v>89</v>
      </c>
      <c r="O372" s="65">
        <v>235250</v>
      </c>
      <c r="P372" s="65">
        <v>112028</v>
      </c>
      <c r="Q372" s="65">
        <v>13078</v>
      </c>
      <c r="R372" s="65">
        <v>10754</v>
      </c>
      <c r="S372" s="65">
        <f t="shared" si="15"/>
        <v>2324</v>
      </c>
      <c r="T372" s="3">
        <f t="shared" si="16"/>
        <v>-0.11673867247473846</v>
      </c>
      <c r="U372" s="3">
        <f t="shared" si="17"/>
        <v>9.5993858678187591E-2</v>
      </c>
    </row>
    <row r="373" spans="1:21" hidden="1" x14ac:dyDescent="0.2">
      <c r="A373" t="s">
        <v>844</v>
      </c>
      <c r="B373" t="s">
        <v>373</v>
      </c>
      <c r="C373" t="s">
        <v>374</v>
      </c>
      <c r="D373">
        <v>0.01</v>
      </c>
      <c r="E373" t="s">
        <v>271</v>
      </c>
      <c r="F373" t="s">
        <v>368</v>
      </c>
      <c r="G373">
        <v>0</v>
      </c>
      <c r="H373">
        <v>10558</v>
      </c>
      <c r="I373" t="s">
        <v>369</v>
      </c>
      <c r="J373">
        <v>500</v>
      </c>
      <c r="K373" t="s">
        <v>375</v>
      </c>
      <c r="L373" t="s">
        <v>28</v>
      </c>
      <c r="M373" t="s">
        <v>391</v>
      </c>
      <c r="N373">
        <v>89</v>
      </c>
      <c r="O373" s="65">
        <v>540458</v>
      </c>
      <c r="P373" s="65">
        <v>286868</v>
      </c>
      <c r="Q373" s="65">
        <v>7358</v>
      </c>
      <c r="R373" s="65">
        <v>13856</v>
      </c>
      <c r="S373" s="65">
        <f t="shared" si="15"/>
        <v>-6498</v>
      </c>
      <c r="T373" s="3">
        <f t="shared" si="16"/>
        <v>-2.5649427611305547E-2</v>
      </c>
      <c r="U373" s="3">
        <f t="shared" si="17"/>
        <v>4.8300960720610173E-2</v>
      </c>
    </row>
    <row r="374" spans="1:21" hidden="1" x14ac:dyDescent="0.2">
      <c r="A374" t="s">
        <v>883</v>
      </c>
      <c r="B374" t="s">
        <v>402</v>
      </c>
      <c r="C374" t="s">
        <v>374</v>
      </c>
      <c r="D374">
        <v>0.01</v>
      </c>
      <c r="E374" t="s">
        <v>271</v>
      </c>
      <c r="F374" t="s">
        <v>401</v>
      </c>
      <c r="G374">
        <v>1024</v>
      </c>
      <c r="H374">
        <v>11000</v>
      </c>
      <c r="I374" t="s">
        <v>907</v>
      </c>
      <c r="J374">
        <v>200</v>
      </c>
      <c r="K374" t="s">
        <v>375</v>
      </c>
      <c r="L374" t="s">
        <v>28</v>
      </c>
      <c r="M374" t="s">
        <v>453</v>
      </c>
      <c r="N374">
        <v>89</v>
      </c>
      <c r="O374" s="65">
        <v>529874</v>
      </c>
      <c r="P374" s="65">
        <v>372860</v>
      </c>
      <c r="Q374" s="65">
        <v>28418</v>
      </c>
      <c r="R374" s="65">
        <v>36726</v>
      </c>
      <c r="S374" s="65">
        <f t="shared" si="15"/>
        <v>-8308</v>
      </c>
      <c r="T374" s="3">
        <f t="shared" si="16"/>
        <v>-7.6216274204795362E-2</v>
      </c>
      <c r="U374" s="3">
        <f t="shared" si="17"/>
        <v>9.8498095800032187E-2</v>
      </c>
    </row>
    <row r="375" spans="1:21" hidden="1" x14ac:dyDescent="0.2">
      <c r="A375" t="s">
        <v>884</v>
      </c>
      <c r="B375" t="s">
        <v>402</v>
      </c>
      <c r="C375" t="s">
        <v>374</v>
      </c>
      <c r="D375">
        <v>0.01</v>
      </c>
      <c r="E375" t="s">
        <v>271</v>
      </c>
      <c r="F375" t="s">
        <v>401</v>
      </c>
      <c r="G375">
        <v>1024</v>
      </c>
      <c r="H375">
        <v>10999</v>
      </c>
      <c r="I375" t="s">
        <v>907</v>
      </c>
      <c r="J375">
        <v>200</v>
      </c>
      <c r="K375" t="s">
        <v>375</v>
      </c>
      <c r="L375" t="s">
        <v>28</v>
      </c>
      <c r="M375" t="s">
        <v>453</v>
      </c>
      <c r="N375">
        <v>89</v>
      </c>
      <c r="O375" s="65">
        <v>411830</v>
      </c>
      <c r="P375" s="65">
        <v>342830</v>
      </c>
      <c r="Q375" s="65">
        <v>37306</v>
      </c>
      <c r="R375" s="65">
        <v>33768</v>
      </c>
      <c r="S375" s="65">
        <f t="shared" si="15"/>
        <v>3538</v>
      </c>
      <c r="T375" s="3">
        <f t="shared" si="16"/>
        <v>-0.10881778140769477</v>
      </c>
      <c r="U375" s="3">
        <f t="shared" si="17"/>
        <v>9.8497797742321272E-2</v>
      </c>
    </row>
    <row r="376" spans="1:21" hidden="1" x14ac:dyDescent="0.2">
      <c r="A376" t="s">
        <v>885</v>
      </c>
      <c r="B376" t="s">
        <v>402</v>
      </c>
      <c r="C376" t="s">
        <v>374</v>
      </c>
      <c r="D376">
        <v>0.01</v>
      </c>
      <c r="E376" t="s">
        <v>271</v>
      </c>
      <c r="F376" t="s">
        <v>401</v>
      </c>
      <c r="G376">
        <v>1024</v>
      </c>
      <c r="H376">
        <v>11149</v>
      </c>
      <c r="I376" t="s">
        <v>907</v>
      </c>
      <c r="J376">
        <v>200</v>
      </c>
      <c r="K376" t="s">
        <v>375</v>
      </c>
      <c r="L376" t="s">
        <v>28</v>
      </c>
      <c r="M376" t="s">
        <v>453</v>
      </c>
      <c r="N376">
        <v>89</v>
      </c>
      <c r="O376" s="65">
        <v>424670</v>
      </c>
      <c r="P376" s="65">
        <v>342628</v>
      </c>
      <c r="Q376" s="65">
        <v>34632</v>
      </c>
      <c r="R376" s="65">
        <v>33748</v>
      </c>
      <c r="S376" s="65">
        <f t="shared" si="15"/>
        <v>884</v>
      </c>
      <c r="T376" s="3">
        <f t="shared" si="16"/>
        <v>-0.10107755349825466</v>
      </c>
      <c r="U376" s="3">
        <f t="shared" si="17"/>
        <v>9.849749582637729E-2</v>
      </c>
    </row>
    <row r="377" spans="1:21" hidden="1" x14ac:dyDescent="0.2">
      <c r="A377" t="s">
        <v>886</v>
      </c>
      <c r="B377" t="s">
        <v>402</v>
      </c>
      <c r="C377" t="s">
        <v>374</v>
      </c>
      <c r="D377">
        <v>0.01</v>
      </c>
      <c r="E377" t="s">
        <v>271</v>
      </c>
      <c r="F377" t="s">
        <v>401</v>
      </c>
      <c r="G377">
        <v>1024</v>
      </c>
      <c r="H377">
        <v>11002</v>
      </c>
      <c r="I377" t="s">
        <v>907</v>
      </c>
      <c r="J377">
        <v>200</v>
      </c>
      <c r="K377" t="s">
        <v>375</v>
      </c>
      <c r="L377" t="s">
        <v>28</v>
      </c>
      <c r="M377" t="s">
        <v>453</v>
      </c>
      <c r="N377">
        <v>89</v>
      </c>
      <c r="O377" s="65">
        <v>398668</v>
      </c>
      <c r="P377" s="65">
        <v>305672</v>
      </c>
      <c r="Q377" s="65">
        <v>25772</v>
      </c>
      <c r="R377" s="65">
        <v>30108</v>
      </c>
      <c r="S377" s="65">
        <f t="shared" si="15"/>
        <v>-4336</v>
      </c>
      <c r="T377" s="3">
        <f t="shared" si="16"/>
        <v>-8.4312596508675966E-2</v>
      </c>
      <c r="U377" s="3">
        <f t="shared" si="17"/>
        <v>9.8497736135465461E-2</v>
      </c>
    </row>
  </sheetData>
  <autoFilter ref="A9:U377">
    <filterColumn colId="18">
      <filters>
        <filter val="(54,514)"/>
      </filters>
    </filterColumn>
  </autoFilter>
  <pageMargins left="0.7" right="0.7" top="0.75" bottom="0.75" header="0.3" footer="0.3"/>
  <pageSetup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G14"/>
  <sheetViews>
    <sheetView zoomScale="145" zoomScaleNormal="145" workbookViewId="0">
      <selection activeCell="A11" sqref="A11"/>
    </sheetView>
  </sheetViews>
  <sheetFormatPr defaultRowHeight="12.75" x14ac:dyDescent="0.2"/>
  <cols>
    <col min="1" max="1" width="14" style="35" customWidth="1"/>
    <col min="2" max="2" width="12.7109375" style="36" customWidth="1"/>
    <col min="3" max="3" width="12.7109375" style="37" customWidth="1"/>
    <col min="4" max="4" width="12.7109375" style="57" customWidth="1"/>
    <col min="5" max="5" width="12.7109375" style="39" customWidth="1"/>
    <col min="6" max="7" width="14.42578125" style="39" customWidth="1"/>
    <col min="8" max="255" width="9.140625" style="39"/>
    <col min="256" max="256" width="14" style="39" customWidth="1"/>
    <col min="257" max="261" width="12.7109375" style="39" customWidth="1"/>
    <col min="262" max="263" width="14.42578125" style="39" customWidth="1"/>
    <col min="264" max="511" width="9.140625" style="39"/>
    <col min="512" max="512" width="14" style="39" customWidth="1"/>
    <col min="513" max="517" width="12.7109375" style="39" customWidth="1"/>
    <col min="518" max="519" width="14.42578125" style="39" customWidth="1"/>
    <col min="520" max="767" width="9.140625" style="39"/>
    <col min="768" max="768" width="14" style="39" customWidth="1"/>
    <col min="769" max="773" width="12.7109375" style="39" customWidth="1"/>
    <col min="774" max="775" width="14.42578125" style="39" customWidth="1"/>
    <col min="776" max="1023" width="9.140625" style="39"/>
    <col min="1024" max="1024" width="14" style="39" customWidth="1"/>
    <col min="1025" max="1029" width="12.7109375" style="39" customWidth="1"/>
    <col min="1030" max="1031" width="14.42578125" style="39" customWidth="1"/>
    <col min="1032" max="1279" width="9.140625" style="39"/>
    <col min="1280" max="1280" width="14" style="39" customWidth="1"/>
    <col min="1281" max="1285" width="12.7109375" style="39" customWidth="1"/>
    <col min="1286" max="1287" width="14.42578125" style="39" customWidth="1"/>
    <col min="1288" max="1535" width="9.140625" style="39"/>
    <col min="1536" max="1536" width="14" style="39" customWidth="1"/>
    <col min="1537" max="1541" width="12.7109375" style="39" customWidth="1"/>
    <col min="1542" max="1543" width="14.42578125" style="39" customWidth="1"/>
    <col min="1544" max="1791" width="9.140625" style="39"/>
    <col min="1792" max="1792" width="14" style="39" customWidth="1"/>
    <col min="1793" max="1797" width="12.7109375" style="39" customWidth="1"/>
    <col min="1798" max="1799" width="14.42578125" style="39" customWidth="1"/>
    <col min="1800" max="2047" width="9.140625" style="39"/>
    <col min="2048" max="2048" width="14" style="39" customWidth="1"/>
    <col min="2049" max="2053" width="12.7109375" style="39" customWidth="1"/>
    <col min="2054" max="2055" width="14.42578125" style="39" customWidth="1"/>
    <col min="2056" max="2303" width="9.140625" style="39"/>
    <col min="2304" max="2304" width="14" style="39" customWidth="1"/>
    <col min="2305" max="2309" width="12.7109375" style="39" customWidth="1"/>
    <col min="2310" max="2311" width="14.42578125" style="39" customWidth="1"/>
    <col min="2312" max="2559" width="9.140625" style="39"/>
    <col min="2560" max="2560" width="14" style="39" customWidth="1"/>
    <col min="2561" max="2565" width="12.7109375" style="39" customWidth="1"/>
    <col min="2566" max="2567" width="14.42578125" style="39" customWidth="1"/>
    <col min="2568" max="2815" width="9.140625" style="39"/>
    <col min="2816" max="2816" width="14" style="39" customWidth="1"/>
    <col min="2817" max="2821" width="12.7109375" style="39" customWidth="1"/>
    <col min="2822" max="2823" width="14.42578125" style="39" customWidth="1"/>
    <col min="2824" max="3071" width="9.140625" style="39"/>
    <col min="3072" max="3072" width="14" style="39" customWidth="1"/>
    <col min="3073" max="3077" width="12.7109375" style="39" customWidth="1"/>
    <col min="3078" max="3079" width="14.42578125" style="39" customWidth="1"/>
    <col min="3080" max="3327" width="9.140625" style="39"/>
    <col min="3328" max="3328" width="14" style="39" customWidth="1"/>
    <col min="3329" max="3333" width="12.7109375" style="39" customWidth="1"/>
    <col min="3334" max="3335" width="14.42578125" style="39" customWidth="1"/>
    <col min="3336" max="3583" width="9.140625" style="39"/>
    <col min="3584" max="3584" width="14" style="39" customWidth="1"/>
    <col min="3585" max="3589" width="12.7109375" style="39" customWidth="1"/>
    <col min="3590" max="3591" width="14.42578125" style="39" customWidth="1"/>
    <col min="3592" max="3839" width="9.140625" style="39"/>
    <col min="3840" max="3840" width="14" style="39" customWidth="1"/>
    <col min="3841" max="3845" width="12.7109375" style="39" customWidth="1"/>
    <col min="3846" max="3847" width="14.42578125" style="39" customWidth="1"/>
    <col min="3848" max="4095" width="9.140625" style="39"/>
    <col min="4096" max="4096" width="14" style="39" customWidth="1"/>
    <col min="4097" max="4101" width="12.7109375" style="39" customWidth="1"/>
    <col min="4102" max="4103" width="14.42578125" style="39" customWidth="1"/>
    <col min="4104" max="4351" width="9.140625" style="39"/>
    <col min="4352" max="4352" width="14" style="39" customWidth="1"/>
    <col min="4353" max="4357" width="12.7109375" style="39" customWidth="1"/>
    <col min="4358" max="4359" width="14.42578125" style="39" customWidth="1"/>
    <col min="4360" max="4607" width="9.140625" style="39"/>
    <col min="4608" max="4608" width="14" style="39" customWidth="1"/>
    <col min="4609" max="4613" width="12.7109375" style="39" customWidth="1"/>
    <col min="4614" max="4615" width="14.42578125" style="39" customWidth="1"/>
    <col min="4616" max="4863" width="9.140625" style="39"/>
    <col min="4864" max="4864" width="14" style="39" customWidth="1"/>
    <col min="4865" max="4869" width="12.7109375" style="39" customWidth="1"/>
    <col min="4870" max="4871" width="14.42578125" style="39" customWidth="1"/>
    <col min="4872" max="5119" width="9.140625" style="39"/>
    <col min="5120" max="5120" width="14" style="39" customWidth="1"/>
    <col min="5121" max="5125" width="12.7109375" style="39" customWidth="1"/>
    <col min="5126" max="5127" width="14.42578125" style="39" customWidth="1"/>
    <col min="5128" max="5375" width="9.140625" style="39"/>
    <col min="5376" max="5376" width="14" style="39" customWidth="1"/>
    <col min="5377" max="5381" width="12.7109375" style="39" customWidth="1"/>
    <col min="5382" max="5383" width="14.42578125" style="39" customWidth="1"/>
    <col min="5384" max="5631" width="9.140625" style="39"/>
    <col min="5632" max="5632" width="14" style="39" customWidth="1"/>
    <col min="5633" max="5637" width="12.7109375" style="39" customWidth="1"/>
    <col min="5638" max="5639" width="14.42578125" style="39" customWidth="1"/>
    <col min="5640" max="5887" width="9.140625" style="39"/>
    <col min="5888" max="5888" width="14" style="39" customWidth="1"/>
    <col min="5889" max="5893" width="12.7109375" style="39" customWidth="1"/>
    <col min="5894" max="5895" width="14.42578125" style="39" customWidth="1"/>
    <col min="5896" max="6143" width="9.140625" style="39"/>
    <col min="6144" max="6144" width="14" style="39" customWidth="1"/>
    <col min="6145" max="6149" width="12.7109375" style="39" customWidth="1"/>
    <col min="6150" max="6151" width="14.42578125" style="39" customWidth="1"/>
    <col min="6152" max="6399" width="9.140625" style="39"/>
    <col min="6400" max="6400" width="14" style="39" customWidth="1"/>
    <col min="6401" max="6405" width="12.7109375" style="39" customWidth="1"/>
    <col min="6406" max="6407" width="14.42578125" style="39" customWidth="1"/>
    <col min="6408" max="6655" width="9.140625" style="39"/>
    <col min="6656" max="6656" width="14" style="39" customWidth="1"/>
    <col min="6657" max="6661" width="12.7109375" style="39" customWidth="1"/>
    <col min="6662" max="6663" width="14.42578125" style="39" customWidth="1"/>
    <col min="6664" max="6911" width="9.140625" style="39"/>
    <col min="6912" max="6912" width="14" style="39" customWidth="1"/>
    <col min="6913" max="6917" width="12.7109375" style="39" customWidth="1"/>
    <col min="6918" max="6919" width="14.42578125" style="39" customWidth="1"/>
    <col min="6920" max="7167" width="9.140625" style="39"/>
    <col min="7168" max="7168" width="14" style="39" customWidth="1"/>
    <col min="7169" max="7173" width="12.7109375" style="39" customWidth="1"/>
    <col min="7174" max="7175" width="14.42578125" style="39" customWidth="1"/>
    <col min="7176" max="7423" width="9.140625" style="39"/>
    <col min="7424" max="7424" width="14" style="39" customWidth="1"/>
    <col min="7425" max="7429" width="12.7109375" style="39" customWidth="1"/>
    <col min="7430" max="7431" width="14.42578125" style="39" customWidth="1"/>
    <col min="7432" max="7679" width="9.140625" style="39"/>
    <col min="7680" max="7680" width="14" style="39" customWidth="1"/>
    <col min="7681" max="7685" width="12.7109375" style="39" customWidth="1"/>
    <col min="7686" max="7687" width="14.42578125" style="39" customWidth="1"/>
    <col min="7688" max="7935" width="9.140625" style="39"/>
    <col min="7936" max="7936" width="14" style="39" customWidth="1"/>
    <col min="7937" max="7941" width="12.7109375" style="39" customWidth="1"/>
    <col min="7942" max="7943" width="14.42578125" style="39" customWidth="1"/>
    <col min="7944" max="8191" width="9.140625" style="39"/>
    <col min="8192" max="8192" width="14" style="39" customWidth="1"/>
    <col min="8193" max="8197" width="12.7109375" style="39" customWidth="1"/>
    <col min="8198" max="8199" width="14.42578125" style="39" customWidth="1"/>
    <col min="8200" max="8447" width="9.140625" style="39"/>
    <col min="8448" max="8448" width="14" style="39" customWidth="1"/>
    <col min="8449" max="8453" width="12.7109375" style="39" customWidth="1"/>
    <col min="8454" max="8455" width="14.42578125" style="39" customWidth="1"/>
    <col min="8456" max="8703" width="9.140625" style="39"/>
    <col min="8704" max="8704" width="14" style="39" customWidth="1"/>
    <col min="8705" max="8709" width="12.7109375" style="39" customWidth="1"/>
    <col min="8710" max="8711" width="14.42578125" style="39" customWidth="1"/>
    <col min="8712" max="8959" width="9.140625" style="39"/>
    <col min="8960" max="8960" width="14" style="39" customWidth="1"/>
    <col min="8961" max="8965" width="12.7109375" style="39" customWidth="1"/>
    <col min="8966" max="8967" width="14.42578125" style="39" customWidth="1"/>
    <col min="8968" max="9215" width="9.140625" style="39"/>
    <col min="9216" max="9216" width="14" style="39" customWidth="1"/>
    <col min="9217" max="9221" width="12.7109375" style="39" customWidth="1"/>
    <col min="9222" max="9223" width="14.42578125" style="39" customWidth="1"/>
    <col min="9224" max="9471" width="9.140625" style="39"/>
    <col min="9472" max="9472" width="14" style="39" customWidth="1"/>
    <col min="9473" max="9477" width="12.7109375" style="39" customWidth="1"/>
    <col min="9478" max="9479" width="14.42578125" style="39" customWidth="1"/>
    <col min="9480" max="9727" width="9.140625" style="39"/>
    <col min="9728" max="9728" width="14" style="39" customWidth="1"/>
    <col min="9729" max="9733" width="12.7109375" style="39" customWidth="1"/>
    <col min="9734" max="9735" width="14.42578125" style="39" customWidth="1"/>
    <col min="9736" max="9983" width="9.140625" style="39"/>
    <col min="9984" max="9984" width="14" style="39" customWidth="1"/>
    <col min="9985" max="9989" width="12.7109375" style="39" customWidth="1"/>
    <col min="9990" max="9991" width="14.42578125" style="39" customWidth="1"/>
    <col min="9992" max="10239" width="9.140625" style="39"/>
    <col min="10240" max="10240" width="14" style="39" customWidth="1"/>
    <col min="10241" max="10245" width="12.7109375" style="39" customWidth="1"/>
    <col min="10246" max="10247" width="14.42578125" style="39" customWidth="1"/>
    <col min="10248" max="10495" width="9.140625" style="39"/>
    <col min="10496" max="10496" width="14" style="39" customWidth="1"/>
    <col min="10497" max="10501" width="12.7109375" style="39" customWidth="1"/>
    <col min="10502" max="10503" width="14.42578125" style="39" customWidth="1"/>
    <col min="10504" max="10751" width="9.140625" style="39"/>
    <col min="10752" max="10752" width="14" style="39" customWidth="1"/>
    <col min="10753" max="10757" width="12.7109375" style="39" customWidth="1"/>
    <col min="10758" max="10759" width="14.42578125" style="39" customWidth="1"/>
    <col min="10760" max="11007" width="9.140625" style="39"/>
    <col min="11008" max="11008" width="14" style="39" customWidth="1"/>
    <col min="11009" max="11013" width="12.7109375" style="39" customWidth="1"/>
    <col min="11014" max="11015" width="14.42578125" style="39" customWidth="1"/>
    <col min="11016" max="11263" width="9.140625" style="39"/>
    <col min="11264" max="11264" width="14" style="39" customWidth="1"/>
    <col min="11265" max="11269" width="12.7109375" style="39" customWidth="1"/>
    <col min="11270" max="11271" width="14.42578125" style="39" customWidth="1"/>
    <col min="11272" max="11519" width="9.140625" style="39"/>
    <col min="11520" max="11520" width="14" style="39" customWidth="1"/>
    <col min="11521" max="11525" width="12.7109375" style="39" customWidth="1"/>
    <col min="11526" max="11527" width="14.42578125" style="39" customWidth="1"/>
    <col min="11528" max="11775" width="9.140625" style="39"/>
    <col min="11776" max="11776" width="14" style="39" customWidth="1"/>
    <col min="11777" max="11781" width="12.7109375" style="39" customWidth="1"/>
    <col min="11782" max="11783" width="14.42578125" style="39" customWidth="1"/>
    <col min="11784" max="12031" width="9.140625" style="39"/>
    <col min="12032" max="12032" width="14" style="39" customWidth="1"/>
    <col min="12033" max="12037" width="12.7109375" style="39" customWidth="1"/>
    <col min="12038" max="12039" width="14.42578125" style="39" customWidth="1"/>
    <col min="12040" max="12287" width="9.140625" style="39"/>
    <col min="12288" max="12288" width="14" style="39" customWidth="1"/>
    <col min="12289" max="12293" width="12.7109375" style="39" customWidth="1"/>
    <col min="12294" max="12295" width="14.42578125" style="39" customWidth="1"/>
    <col min="12296" max="12543" width="9.140625" style="39"/>
    <col min="12544" max="12544" width="14" style="39" customWidth="1"/>
    <col min="12545" max="12549" width="12.7109375" style="39" customWidth="1"/>
    <col min="12550" max="12551" width="14.42578125" style="39" customWidth="1"/>
    <col min="12552" max="12799" width="9.140625" style="39"/>
    <col min="12800" max="12800" width="14" style="39" customWidth="1"/>
    <col min="12801" max="12805" width="12.7109375" style="39" customWidth="1"/>
    <col min="12806" max="12807" width="14.42578125" style="39" customWidth="1"/>
    <col min="12808" max="13055" width="9.140625" style="39"/>
    <col min="13056" max="13056" width="14" style="39" customWidth="1"/>
    <col min="13057" max="13061" width="12.7109375" style="39" customWidth="1"/>
    <col min="13062" max="13063" width="14.42578125" style="39" customWidth="1"/>
    <col min="13064" max="13311" width="9.140625" style="39"/>
    <col min="13312" max="13312" width="14" style="39" customWidth="1"/>
    <col min="13313" max="13317" width="12.7109375" style="39" customWidth="1"/>
    <col min="13318" max="13319" width="14.42578125" style="39" customWidth="1"/>
    <col min="13320" max="13567" width="9.140625" style="39"/>
    <col min="13568" max="13568" width="14" style="39" customWidth="1"/>
    <col min="13569" max="13573" width="12.7109375" style="39" customWidth="1"/>
    <col min="13574" max="13575" width="14.42578125" style="39" customWidth="1"/>
    <col min="13576" max="13823" width="9.140625" style="39"/>
    <col min="13824" max="13824" width="14" style="39" customWidth="1"/>
    <col min="13825" max="13829" width="12.7109375" style="39" customWidth="1"/>
    <col min="13830" max="13831" width="14.42578125" style="39" customWidth="1"/>
    <col min="13832" max="14079" width="9.140625" style="39"/>
    <col min="14080" max="14080" width="14" style="39" customWidth="1"/>
    <col min="14081" max="14085" width="12.7109375" style="39" customWidth="1"/>
    <col min="14086" max="14087" width="14.42578125" style="39" customWidth="1"/>
    <col min="14088" max="14335" width="9.140625" style="39"/>
    <col min="14336" max="14336" width="14" style="39" customWidth="1"/>
    <col min="14337" max="14341" width="12.7109375" style="39" customWidth="1"/>
    <col min="14342" max="14343" width="14.42578125" style="39" customWidth="1"/>
    <col min="14344" max="14591" width="9.140625" style="39"/>
    <col min="14592" max="14592" width="14" style="39" customWidth="1"/>
    <col min="14593" max="14597" width="12.7109375" style="39" customWidth="1"/>
    <col min="14598" max="14599" width="14.42578125" style="39" customWidth="1"/>
    <col min="14600" max="14847" width="9.140625" style="39"/>
    <col min="14848" max="14848" width="14" style="39" customWidth="1"/>
    <col min="14849" max="14853" width="12.7109375" style="39" customWidth="1"/>
    <col min="14854" max="14855" width="14.42578125" style="39" customWidth="1"/>
    <col min="14856" max="15103" width="9.140625" style="39"/>
    <col min="15104" max="15104" width="14" style="39" customWidth="1"/>
    <col min="15105" max="15109" width="12.7109375" style="39" customWidth="1"/>
    <col min="15110" max="15111" width="14.42578125" style="39" customWidth="1"/>
    <col min="15112" max="15359" width="9.140625" style="39"/>
    <col min="15360" max="15360" width="14" style="39" customWidth="1"/>
    <col min="15361" max="15365" width="12.7109375" style="39" customWidth="1"/>
    <col min="15366" max="15367" width="14.42578125" style="39" customWidth="1"/>
    <col min="15368" max="15615" width="9.140625" style="39"/>
    <col min="15616" max="15616" width="14" style="39" customWidth="1"/>
    <col min="15617" max="15621" width="12.7109375" style="39" customWidth="1"/>
    <col min="15622" max="15623" width="14.42578125" style="39" customWidth="1"/>
    <col min="15624" max="15871" width="9.140625" style="39"/>
    <col min="15872" max="15872" width="14" style="39" customWidth="1"/>
    <col min="15873" max="15877" width="12.7109375" style="39" customWidth="1"/>
    <col min="15878" max="15879" width="14.42578125" style="39" customWidth="1"/>
    <col min="15880" max="16127" width="9.140625" style="39"/>
    <col min="16128" max="16128" width="14" style="39" customWidth="1"/>
    <col min="16129" max="16133" width="12.7109375" style="39" customWidth="1"/>
    <col min="16134" max="16135" width="14.42578125" style="39" customWidth="1"/>
    <col min="16136" max="16384" width="9.140625" style="39"/>
  </cols>
  <sheetData>
    <row r="1" spans="1:7" ht="15.75" x14ac:dyDescent="0.25">
      <c r="A1" s="98" t="s">
        <v>954</v>
      </c>
      <c r="D1" s="97"/>
    </row>
    <row r="2" spans="1:7" x14ac:dyDescent="0.2">
      <c r="A2" s="110" t="s">
        <v>194</v>
      </c>
      <c r="D2" s="96"/>
    </row>
    <row r="3" spans="1:7" x14ac:dyDescent="0.2">
      <c r="A3" s="110" t="s">
        <v>199</v>
      </c>
      <c r="B3" s="39"/>
      <c r="C3" s="39"/>
      <c r="D3" s="39"/>
    </row>
    <row r="4" spans="1:7" s="44" customFormat="1" x14ac:dyDescent="0.2">
      <c r="A4" s="35"/>
      <c r="B4" s="36"/>
      <c r="C4" s="37"/>
      <c r="D4" s="42"/>
      <c r="E4" s="39"/>
      <c r="F4" s="39"/>
      <c r="G4" s="39"/>
    </row>
    <row r="5" spans="1:7" s="52" customFormat="1" x14ac:dyDescent="0.2">
      <c r="A5" s="44"/>
      <c r="B5" s="44"/>
      <c r="C5" s="44"/>
      <c r="D5" s="44"/>
      <c r="E5" s="44"/>
      <c r="F5" s="44"/>
      <c r="G5" s="44"/>
    </row>
    <row r="6" spans="1:7" x14ac:dyDescent="0.2">
      <c r="A6" s="52"/>
      <c r="B6" s="52"/>
      <c r="C6" s="52"/>
      <c r="D6" s="52"/>
      <c r="E6" s="52"/>
      <c r="F6" s="52"/>
      <c r="G6" s="52"/>
    </row>
    <row r="7" spans="1:7" x14ac:dyDescent="0.2">
      <c r="A7" s="39"/>
      <c r="B7" s="39"/>
      <c r="C7" s="39"/>
      <c r="D7" s="39"/>
    </row>
    <row r="8" spans="1:7" ht="13.5" thickBot="1" x14ac:dyDescent="0.25">
      <c r="D8" s="43"/>
      <c r="E8" s="44"/>
      <c r="F8" s="45" t="s">
        <v>944</v>
      </c>
      <c r="G8" s="46"/>
    </row>
    <row r="9" spans="1:7" ht="25.5" x14ac:dyDescent="0.2">
      <c r="A9" s="222" t="s">
        <v>125</v>
      </c>
      <c r="B9" s="223" t="s">
        <v>945</v>
      </c>
      <c r="C9" s="224" t="s">
        <v>126</v>
      </c>
      <c r="D9" s="224" t="s">
        <v>128</v>
      </c>
      <c r="E9" s="152" t="s">
        <v>980</v>
      </c>
      <c r="F9" s="225" t="s">
        <v>130</v>
      </c>
      <c r="G9" s="225" t="s">
        <v>131</v>
      </c>
    </row>
    <row r="10" spans="1:7" x14ac:dyDescent="0.2">
      <c r="A10" s="105">
        <v>10000000</v>
      </c>
      <c r="B10" s="106">
        <f>1-5.009%</f>
        <v>0.94991000000000003</v>
      </c>
      <c r="C10" s="107">
        <f>D10/1.96</f>
        <v>11.084105880283955</v>
      </c>
      <c r="D10" s="101">
        <f>E10*SQRT(A10)</f>
        <v>21.724847525356552</v>
      </c>
      <c r="E10" s="111">
        <f>G10-B10</f>
        <v>6.8699999999999317E-3</v>
      </c>
      <c r="F10" s="112">
        <v>0.94303999999999999</v>
      </c>
      <c r="G10" s="112">
        <v>0.95677999999999996</v>
      </c>
    </row>
    <row r="11" spans="1:7" x14ac:dyDescent="0.2">
      <c r="A11" s="99"/>
      <c r="B11" s="100"/>
      <c r="C11" s="101"/>
      <c r="D11" s="101"/>
      <c r="E11" s="102"/>
      <c r="F11" s="108"/>
      <c r="G11" s="108"/>
    </row>
    <row r="12" spans="1:7" x14ac:dyDescent="0.2">
      <c r="A12" s="99"/>
      <c r="B12" s="100"/>
      <c r="C12" s="101"/>
      <c r="D12" s="101"/>
      <c r="E12" s="103"/>
      <c r="F12" s="109"/>
      <c r="G12" s="109"/>
    </row>
    <row r="13" spans="1:7" x14ac:dyDescent="0.2">
      <c r="A13" s="105"/>
      <c r="B13" s="106"/>
      <c r="C13" s="107"/>
      <c r="D13" s="101"/>
      <c r="E13" s="104"/>
      <c r="F13" s="106"/>
      <c r="G13" s="106"/>
    </row>
    <row r="14" spans="1:7" x14ac:dyDescent="0.2">
      <c r="A14" s="110" t="s">
        <v>979</v>
      </c>
    </row>
  </sheetData>
  <pageMargins left="0.75" right="0.75" top="1" bottom="1" header="0.5" footer="0.5"/>
  <pageSetup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showGridLines="0" workbookViewId="0">
      <selection activeCell="A2" sqref="A2"/>
    </sheetView>
  </sheetViews>
  <sheetFormatPr defaultRowHeight="25.5" x14ac:dyDescent="0.35"/>
  <cols>
    <col min="1" max="1" width="84.140625" style="210" customWidth="1"/>
  </cols>
  <sheetData>
    <row r="1" spans="1:1" x14ac:dyDescent="0.35">
      <c r="A1" s="210" t="s">
        <v>961</v>
      </c>
    </row>
    <row r="3" spans="1:1" x14ac:dyDescent="0.35">
      <c r="A3" s="211" t="s">
        <v>1062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zoomScale="140" zoomScaleNormal="140" workbookViewId="0">
      <pane xSplit="1" ySplit="9" topLeftCell="B10" activePane="bottomRight" state="frozen"/>
      <selection activeCell="D6" sqref="D6"/>
      <selection pane="topRight" activeCell="D6" sqref="D6"/>
      <selection pane="bottomLeft" activeCell="D6" sqref="D6"/>
      <selection pane="bottomRight" activeCell="A6" sqref="A6"/>
    </sheetView>
  </sheetViews>
  <sheetFormatPr defaultRowHeight="12.75" outlineLevelCol="1" x14ac:dyDescent="0.2"/>
  <cols>
    <col min="1" max="1" width="12.85546875" customWidth="1"/>
    <col min="2" max="2" width="12.7109375" customWidth="1"/>
    <col min="3" max="6" width="12.7109375" style="14" customWidth="1"/>
    <col min="7" max="8" width="12.7109375" customWidth="1"/>
    <col min="9" max="9" width="0.85546875" customWidth="1"/>
    <col min="10" max="16" width="9.140625" customWidth="1" outlineLevel="1"/>
    <col min="17" max="17" width="8.5703125" customWidth="1"/>
    <col min="18" max="26" width="9.140625" customWidth="1" outlineLevel="1"/>
  </cols>
  <sheetData>
    <row r="1" spans="1:26" x14ac:dyDescent="0.2">
      <c r="A1" s="12" t="s">
        <v>352</v>
      </c>
    </row>
    <row r="2" spans="1:26" x14ac:dyDescent="0.2">
      <c r="A2" t="s">
        <v>1083</v>
      </c>
    </row>
    <row r="3" spans="1:26" x14ac:dyDescent="0.2">
      <c r="A3" t="s">
        <v>353</v>
      </c>
    </row>
    <row r="4" spans="1:26" x14ac:dyDescent="0.2">
      <c r="A4" t="s">
        <v>210</v>
      </c>
    </row>
    <row r="5" spans="1:26" x14ac:dyDescent="0.2">
      <c r="A5" t="s">
        <v>211</v>
      </c>
      <c r="R5" s="74" t="s">
        <v>1084</v>
      </c>
      <c r="S5" s="285">
        <v>1060</v>
      </c>
    </row>
    <row r="6" spans="1:26" x14ac:dyDescent="0.2">
      <c r="J6" t="s">
        <v>1085</v>
      </c>
    </row>
    <row r="7" spans="1:26" x14ac:dyDescent="0.2">
      <c r="C7"/>
      <c r="D7"/>
      <c r="E7"/>
      <c r="F7"/>
      <c r="J7" s="2">
        <f t="shared" ref="J7:P7" si="0">MIN(J10:J33)</f>
        <v>0.16750000000000001</v>
      </c>
      <c r="K7" s="2">
        <f t="shared" si="0"/>
        <v>0.14499999999999999</v>
      </c>
      <c r="L7" s="2">
        <f t="shared" si="0"/>
        <v>0.13750000000000001</v>
      </c>
      <c r="M7" s="2">
        <f t="shared" si="0"/>
        <v>0.15875</v>
      </c>
      <c r="N7" s="2">
        <f t="shared" si="0"/>
        <v>0.15875</v>
      </c>
      <c r="O7" s="2">
        <f t="shared" si="0"/>
        <v>0.23250000000000001</v>
      </c>
      <c r="P7" s="2">
        <f t="shared" si="0"/>
        <v>0.22500000000000001</v>
      </c>
      <c r="Q7" s="13"/>
      <c r="R7" s="286">
        <f>MIN(R10:R33)</f>
        <v>0.12641509433962264</v>
      </c>
      <c r="S7" s="286">
        <f t="shared" ref="S7:X7" si="1">MIN(S10:S33)</f>
        <v>0.10943396226415095</v>
      </c>
      <c r="T7" s="286">
        <f t="shared" si="1"/>
        <v>0.10377358490566038</v>
      </c>
      <c r="U7" s="286">
        <f t="shared" si="1"/>
        <v>0.11981132075471698</v>
      </c>
      <c r="V7" s="286">
        <f t="shared" si="1"/>
        <v>0.11981132075471698</v>
      </c>
      <c r="W7" s="286">
        <f t="shared" si="1"/>
        <v>0.17547169811320754</v>
      </c>
      <c r="X7" s="286">
        <f t="shared" si="1"/>
        <v>0.16981132075471697</v>
      </c>
      <c r="Y7" s="74" t="s">
        <v>1086</v>
      </c>
      <c r="Z7" s="2">
        <f>MIN(R7:X7)</f>
        <v>0.10377358490566038</v>
      </c>
    </row>
    <row r="8" spans="1:26" x14ac:dyDescent="0.2">
      <c r="C8"/>
      <c r="D8"/>
      <c r="E8"/>
      <c r="F8"/>
      <c r="J8" s="2">
        <f t="shared" ref="J8:P8" si="2">MAX(J10:J33)</f>
        <v>0.77625</v>
      </c>
      <c r="K8" s="2">
        <f t="shared" si="2"/>
        <v>0.74624999999999997</v>
      </c>
      <c r="L8" s="2">
        <f t="shared" si="2"/>
        <v>0.74624999999999997</v>
      </c>
      <c r="M8" s="2">
        <f t="shared" si="2"/>
        <v>0.86250000000000004</v>
      </c>
      <c r="N8" s="2">
        <f t="shared" si="2"/>
        <v>0.97750000000000004</v>
      </c>
      <c r="O8" s="2">
        <f t="shared" si="2"/>
        <v>0.98875000000000002</v>
      </c>
      <c r="P8" s="2">
        <f t="shared" si="2"/>
        <v>0.96875</v>
      </c>
      <c r="Q8" s="13"/>
      <c r="R8" s="286">
        <f>MAX(R10:R33)</f>
        <v>0.58584905660377362</v>
      </c>
      <c r="S8" s="286">
        <f t="shared" ref="S8:X8" si="3">MAX(S10:S33)</f>
        <v>0.56320754716981136</v>
      </c>
      <c r="T8" s="286">
        <f t="shared" si="3"/>
        <v>0.56320754716981136</v>
      </c>
      <c r="U8" s="286">
        <f t="shared" si="3"/>
        <v>0.65094339622641506</v>
      </c>
      <c r="V8" s="286">
        <f t="shared" si="3"/>
        <v>0.73773584905660372</v>
      </c>
      <c r="W8" s="286">
        <f t="shared" si="3"/>
        <v>0.74622641509433962</v>
      </c>
      <c r="X8" s="286">
        <f t="shared" si="3"/>
        <v>0.73113207547169812</v>
      </c>
      <c r="Y8" s="74" t="s">
        <v>1087</v>
      </c>
      <c r="Z8" s="2">
        <f>MAX(R8:X8)</f>
        <v>0.74622641509433962</v>
      </c>
    </row>
    <row r="9" spans="1:26" x14ac:dyDescent="0.2">
      <c r="A9" t="s">
        <v>209</v>
      </c>
      <c r="B9" t="s">
        <v>202</v>
      </c>
      <c r="C9" t="s">
        <v>203</v>
      </c>
      <c r="D9" t="s">
        <v>204</v>
      </c>
      <c r="E9" t="s">
        <v>205</v>
      </c>
      <c r="F9" t="s">
        <v>206</v>
      </c>
      <c r="G9" s="14" t="s">
        <v>207</v>
      </c>
      <c r="H9" t="s">
        <v>208</v>
      </c>
      <c r="J9" t="s">
        <v>993</v>
      </c>
      <c r="K9" t="s">
        <v>994</v>
      </c>
      <c r="L9" t="s">
        <v>995</v>
      </c>
      <c r="M9" t="s">
        <v>996</v>
      </c>
      <c r="N9" t="s">
        <v>997</v>
      </c>
      <c r="O9" s="14" t="s">
        <v>998</v>
      </c>
      <c r="P9" t="s">
        <v>999</v>
      </c>
      <c r="R9" t="s">
        <v>993</v>
      </c>
      <c r="S9" t="s">
        <v>994</v>
      </c>
      <c r="T9" t="s">
        <v>995</v>
      </c>
      <c r="U9" t="s">
        <v>996</v>
      </c>
      <c r="V9" t="s">
        <v>997</v>
      </c>
      <c r="W9" s="14" t="s">
        <v>998</v>
      </c>
      <c r="X9" t="s">
        <v>999</v>
      </c>
    </row>
    <row r="10" spans="1:26" x14ac:dyDescent="0.2">
      <c r="A10" s="121">
        <v>0</v>
      </c>
      <c r="B10">
        <v>589</v>
      </c>
      <c r="C10">
        <v>506</v>
      </c>
      <c r="D10">
        <v>491</v>
      </c>
      <c r="E10">
        <v>511</v>
      </c>
      <c r="F10">
        <v>574</v>
      </c>
      <c r="G10">
        <v>781</v>
      </c>
      <c r="H10">
        <v>775</v>
      </c>
      <c r="J10" s="2">
        <f t="shared" ref="J10:P33" si="4">B10/800</f>
        <v>0.73624999999999996</v>
      </c>
      <c r="K10" s="2">
        <f t="shared" si="4"/>
        <v>0.63249999999999995</v>
      </c>
      <c r="L10" s="2">
        <f t="shared" si="4"/>
        <v>0.61375000000000002</v>
      </c>
      <c r="M10" s="2">
        <f t="shared" si="4"/>
        <v>0.63875000000000004</v>
      </c>
      <c r="N10" s="2">
        <f t="shared" si="4"/>
        <v>0.71750000000000003</v>
      </c>
      <c r="O10" s="2">
        <f t="shared" si="4"/>
        <v>0.97624999999999995</v>
      </c>
      <c r="P10" s="2">
        <f t="shared" si="4"/>
        <v>0.96875</v>
      </c>
      <c r="R10" s="2">
        <f>B10/$S$5</f>
        <v>0.55566037735849061</v>
      </c>
      <c r="S10" s="2">
        <f t="shared" ref="S10:X25" si="5">C10/$S$5</f>
        <v>0.47735849056603774</v>
      </c>
      <c r="T10" s="2">
        <f t="shared" si="5"/>
        <v>0.46320754716981133</v>
      </c>
      <c r="U10" s="2">
        <f t="shared" si="5"/>
        <v>0.48207547169811321</v>
      </c>
      <c r="V10" s="2">
        <f t="shared" si="5"/>
        <v>0.54150943396226414</v>
      </c>
      <c r="W10" s="2">
        <f t="shared" si="5"/>
        <v>0.73679245283018868</v>
      </c>
      <c r="X10" s="2">
        <f t="shared" si="5"/>
        <v>0.73113207547169812</v>
      </c>
    </row>
    <row r="11" spans="1:26" x14ac:dyDescent="0.2">
      <c r="A11" s="121">
        <v>4.1666666666666699E-2</v>
      </c>
      <c r="B11">
        <v>540</v>
      </c>
      <c r="C11">
        <v>436</v>
      </c>
      <c r="D11">
        <v>422</v>
      </c>
      <c r="E11">
        <v>438</v>
      </c>
      <c r="F11">
        <v>491</v>
      </c>
      <c r="G11">
        <v>707</v>
      </c>
      <c r="H11">
        <v>707</v>
      </c>
      <c r="J11" s="2">
        <f t="shared" si="4"/>
        <v>0.67500000000000004</v>
      </c>
      <c r="K11" s="2">
        <f t="shared" si="4"/>
        <v>0.54500000000000004</v>
      </c>
      <c r="L11" s="2">
        <f t="shared" si="4"/>
        <v>0.52749999999999997</v>
      </c>
      <c r="M11" s="2">
        <f t="shared" si="4"/>
        <v>0.54749999999999999</v>
      </c>
      <c r="N11" s="2">
        <f t="shared" si="4"/>
        <v>0.61375000000000002</v>
      </c>
      <c r="O11" s="2">
        <f t="shared" si="4"/>
        <v>0.88375000000000004</v>
      </c>
      <c r="P11" s="2">
        <f t="shared" si="4"/>
        <v>0.88375000000000004</v>
      </c>
      <c r="R11" s="2">
        <f t="shared" ref="R11:X33" si="6">B11/$S$5</f>
        <v>0.50943396226415094</v>
      </c>
      <c r="S11" s="2">
        <f t="shared" si="5"/>
        <v>0.41132075471698115</v>
      </c>
      <c r="T11" s="2">
        <f t="shared" si="5"/>
        <v>0.39811320754716983</v>
      </c>
      <c r="U11" s="2">
        <f t="shared" si="5"/>
        <v>0.41320754716981134</v>
      </c>
      <c r="V11" s="2">
        <f t="shared" si="5"/>
        <v>0.46320754716981133</v>
      </c>
      <c r="W11" s="2">
        <f t="shared" si="5"/>
        <v>0.66698113207547172</v>
      </c>
      <c r="X11" s="2">
        <f t="shared" si="5"/>
        <v>0.66698113207547172</v>
      </c>
    </row>
    <row r="12" spans="1:26" x14ac:dyDescent="0.2">
      <c r="A12" s="121">
        <v>8.3333333333333301E-2</v>
      </c>
      <c r="B12">
        <v>439</v>
      </c>
      <c r="C12">
        <v>351</v>
      </c>
      <c r="D12">
        <v>341</v>
      </c>
      <c r="E12">
        <v>367</v>
      </c>
      <c r="F12">
        <v>402</v>
      </c>
      <c r="G12">
        <v>592</v>
      </c>
      <c r="H12">
        <v>593</v>
      </c>
      <c r="J12" s="2">
        <f t="shared" si="4"/>
        <v>0.54874999999999996</v>
      </c>
      <c r="K12" s="2">
        <f t="shared" si="4"/>
        <v>0.43874999999999997</v>
      </c>
      <c r="L12" s="2">
        <f t="shared" si="4"/>
        <v>0.42625000000000002</v>
      </c>
      <c r="M12" s="2">
        <f t="shared" si="4"/>
        <v>0.45874999999999999</v>
      </c>
      <c r="N12" s="2">
        <f t="shared" si="4"/>
        <v>0.50249999999999995</v>
      </c>
      <c r="O12" s="2">
        <f t="shared" si="4"/>
        <v>0.74</v>
      </c>
      <c r="P12" s="2">
        <f t="shared" si="4"/>
        <v>0.74124999999999996</v>
      </c>
      <c r="R12" s="2">
        <f t="shared" si="6"/>
        <v>0.41415094339622643</v>
      </c>
      <c r="S12" s="2">
        <f t="shared" si="5"/>
        <v>0.3311320754716981</v>
      </c>
      <c r="T12" s="2">
        <f t="shared" si="5"/>
        <v>0.32169811320754715</v>
      </c>
      <c r="U12" s="2">
        <f t="shared" si="5"/>
        <v>0.3462264150943396</v>
      </c>
      <c r="V12" s="2">
        <f t="shared" si="5"/>
        <v>0.37924528301886795</v>
      </c>
      <c r="W12" s="2">
        <f t="shared" si="5"/>
        <v>0.55849056603773584</v>
      </c>
      <c r="X12" s="2">
        <f t="shared" si="5"/>
        <v>0.55943396226415099</v>
      </c>
    </row>
    <row r="13" spans="1:26" x14ac:dyDescent="0.2">
      <c r="A13" s="121">
        <v>0.125</v>
      </c>
      <c r="B13">
        <v>340</v>
      </c>
      <c r="C13">
        <v>279</v>
      </c>
      <c r="D13">
        <v>268</v>
      </c>
      <c r="E13">
        <v>300</v>
      </c>
      <c r="F13">
        <v>334</v>
      </c>
      <c r="G13">
        <v>479</v>
      </c>
      <c r="H13">
        <v>479</v>
      </c>
      <c r="J13" s="2">
        <f t="shared" si="4"/>
        <v>0.42499999999999999</v>
      </c>
      <c r="K13" s="2">
        <f t="shared" si="4"/>
        <v>0.34875</v>
      </c>
      <c r="L13" s="2">
        <f t="shared" si="4"/>
        <v>0.33500000000000002</v>
      </c>
      <c r="M13" s="2">
        <f t="shared" si="4"/>
        <v>0.375</v>
      </c>
      <c r="N13" s="2">
        <f t="shared" si="4"/>
        <v>0.41749999999999998</v>
      </c>
      <c r="O13" s="2">
        <f t="shared" si="4"/>
        <v>0.59875</v>
      </c>
      <c r="P13" s="2">
        <f t="shared" si="4"/>
        <v>0.59875</v>
      </c>
      <c r="R13" s="2">
        <f t="shared" si="6"/>
        <v>0.32075471698113206</v>
      </c>
      <c r="S13" s="2">
        <f t="shared" si="5"/>
        <v>0.26320754716981132</v>
      </c>
      <c r="T13" s="2">
        <f t="shared" si="5"/>
        <v>0.25283018867924528</v>
      </c>
      <c r="U13" s="2">
        <f t="shared" si="5"/>
        <v>0.28301886792452829</v>
      </c>
      <c r="V13" s="2">
        <f t="shared" si="5"/>
        <v>0.31509433962264149</v>
      </c>
      <c r="W13" s="2">
        <f t="shared" si="5"/>
        <v>0.4518867924528302</v>
      </c>
      <c r="X13" s="2">
        <f t="shared" si="5"/>
        <v>0.4518867924528302</v>
      </c>
    </row>
    <row r="14" spans="1:26" x14ac:dyDescent="0.2">
      <c r="A14" s="121">
        <v>0.16666666666666699</v>
      </c>
      <c r="B14">
        <v>241</v>
      </c>
      <c r="C14">
        <v>192</v>
      </c>
      <c r="D14">
        <v>197</v>
      </c>
      <c r="E14">
        <v>210</v>
      </c>
      <c r="F14">
        <v>237</v>
      </c>
      <c r="G14">
        <v>338</v>
      </c>
      <c r="H14">
        <v>337</v>
      </c>
      <c r="J14" s="2">
        <f t="shared" si="4"/>
        <v>0.30125000000000002</v>
      </c>
      <c r="K14" s="2">
        <f t="shared" si="4"/>
        <v>0.24</v>
      </c>
      <c r="L14" s="2">
        <f t="shared" si="4"/>
        <v>0.24625</v>
      </c>
      <c r="M14" s="2">
        <f t="shared" si="4"/>
        <v>0.26250000000000001</v>
      </c>
      <c r="N14" s="2">
        <f t="shared" si="4"/>
        <v>0.29625000000000001</v>
      </c>
      <c r="O14" s="2">
        <f t="shared" si="4"/>
        <v>0.42249999999999999</v>
      </c>
      <c r="P14" s="2">
        <f t="shared" si="4"/>
        <v>0.42125000000000001</v>
      </c>
      <c r="R14" s="2">
        <f t="shared" si="6"/>
        <v>0.22735849056603774</v>
      </c>
      <c r="S14" s="2">
        <f t="shared" si="5"/>
        <v>0.1811320754716981</v>
      </c>
      <c r="T14" s="2">
        <f t="shared" si="5"/>
        <v>0.18584905660377357</v>
      </c>
      <c r="U14" s="2">
        <f t="shared" si="5"/>
        <v>0.19811320754716982</v>
      </c>
      <c r="V14" s="2">
        <f t="shared" si="5"/>
        <v>0.22358490566037736</v>
      </c>
      <c r="W14" s="2">
        <f t="shared" si="5"/>
        <v>0.31886792452830187</v>
      </c>
      <c r="X14" s="2">
        <f t="shared" si="5"/>
        <v>0.31792452830188678</v>
      </c>
    </row>
    <row r="15" spans="1:26" x14ac:dyDescent="0.2">
      <c r="A15" s="121">
        <v>0.20833333333333301</v>
      </c>
      <c r="B15">
        <v>191</v>
      </c>
      <c r="C15">
        <v>152</v>
      </c>
      <c r="D15">
        <v>156</v>
      </c>
      <c r="E15">
        <v>172</v>
      </c>
      <c r="F15">
        <v>179</v>
      </c>
      <c r="G15">
        <v>266</v>
      </c>
      <c r="H15">
        <v>261</v>
      </c>
      <c r="J15" s="2">
        <f t="shared" si="4"/>
        <v>0.23874999999999999</v>
      </c>
      <c r="K15" s="2">
        <f t="shared" si="4"/>
        <v>0.19</v>
      </c>
      <c r="L15" s="2">
        <f t="shared" si="4"/>
        <v>0.19500000000000001</v>
      </c>
      <c r="M15" s="2">
        <f t="shared" si="4"/>
        <v>0.215</v>
      </c>
      <c r="N15" s="2">
        <f t="shared" si="4"/>
        <v>0.22375</v>
      </c>
      <c r="O15" s="2">
        <f t="shared" si="4"/>
        <v>0.33250000000000002</v>
      </c>
      <c r="P15" s="2">
        <f t="shared" si="4"/>
        <v>0.32624999999999998</v>
      </c>
      <c r="R15" s="2">
        <f t="shared" si="6"/>
        <v>0.18018867924528301</v>
      </c>
      <c r="S15" s="2">
        <f t="shared" si="5"/>
        <v>0.14339622641509434</v>
      </c>
      <c r="T15" s="2">
        <f t="shared" si="5"/>
        <v>0.14716981132075471</v>
      </c>
      <c r="U15" s="2">
        <f t="shared" si="5"/>
        <v>0.16226415094339622</v>
      </c>
      <c r="V15" s="2">
        <f t="shared" si="5"/>
        <v>0.16886792452830188</v>
      </c>
      <c r="W15" s="2">
        <f t="shared" si="5"/>
        <v>0.25094339622641509</v>
      </c>
      <c r="X15" s="2">
        <f t="shared" si="5"/>
        <v>0.24622641509433962</v>
      </c>
    </row>
    <row r="16" spans="1:26" x14ac:dyDescent="0.2">
      <c r="A16" s="121">
        <v>0.25</v>
      </c>
      <c r="B16">
        <v>148</v>
      </c>
      <c r="C16">
        <v>124</v>
      </c>
      <c r="D16">
        <v>126</v>
      </c>
      <c r="E16">
        <v>140</v>
      </c>
      <c r="F16">
        <v>141</v>
      </c>
      <c r="G16">
        <v>210</v>
      </c>
      <c r="H16">
        <v>203</v>
      </c>
      <c r="J16" s="2">
        <f t="shared" si="4"/>
        <v>0.185</v>
      </c>
      <c r="K16" s="2">
        <f t="shared" si="4"/>
        <v>0.155</v>
      </c>
      <c r="L16" s="2">
        <f t="shared" si="4"/>
        <v>0.1575</v>
      </c>
      <c r="M16" s="2">
        <f t="shared" si="4"/>
        <v>0.17499999999999999</v>
      </c>
      <c r="N16" s="2">
        <f t="shared" si="4"/>
        <v>0.17624999999999999</v>
      </c>
      <c r="O16" s="2">
        <f t="shared" si="4"/>
        <v>0.26250000000000001</v>
      </c>
      <c r="P16" s="2">
        <f t="shared" si="4"/>
        <v>0.25374999999999998</v>
      </c>
      <c r="R16" s="2">
        <f t="shared" si="6"/>
        <v>0.13962264150943396</v>
      </c>
      <c r="S16" s="2">
        <f t="shared" si="5"/>
        <v>0.1169811320754717</v>
      </c>
      <c r="T16" s="2">
        <f t="shared" si="5"/>
        <v>0.11886792452830189</v>
      </c>
      <c r="U16" s="2">
        <f t="shared" si="5"/>
        <v>0.13207547169811321</v>
      </c>
      <c r="V16" s="2">
        <f t="shared" si="5"/>
        <v>0.1330188679245283</v>
      </c>
      <c r="W16" s="2">
        <f t="shared" si="5"/>
        <v>0.19811320754716982</v>
      </c>
      <c r="X16" s="2">
        <f t="shared" si="5"/>
        <v>0.19150943396226416</v>
      </c>
    </row>
    <row r="17" spans="1:24" x14ac:dyDescent="0.2">
      <c r="A17" s="121">
        <v>0.29166666666666702</v>
      </c>
      <c r="B17">
        <v>134</v>
      </c>
      <c r="C17">
        <v>116</v>
      </c>
      <c r="D17">
        <v>110</v>
      </c>
      <c r="E17">
        <v>127</v>
      </c>
      <c r="F17">
        <v>127</v>
      </c>
      <c r="G17">
        <v>186</v>
      </c>
      <c r="H17">
        <v>180</v>
      </c>
      <c r="J17" s="2">
        <f t="shared" si="4"/>
        <v>0.16750000000000001</v>
      </c>
      <c r="K17" s="2">
        <f t="shared" si="4"/>
        <v>0.14499999999999999</v>
      </c>
      <c r="L17" s="2">
        <f t="shared" si="4"/>
        <v>0.13750000000000001</v>
      </c>
      <c r="M17" s="2">
        <f t="shared" si="4"/>
        <v>0.15875</v>
      </c>
      <c r="N17" s="2">
        <f t="shared" si="4"/>
        <v>0.15875</v>
      </c>
      <c r="O17" s="2">
        <f t="shared" si="4"/>
        <v>0.23250000000000001</v>
      </c>
      <c r="P17" s="2">
        <f t="shared" si="4"/>
        <v>0.22500000000000001</v>
      </c>
      <c r="R17" s="2">
        <f t="shared" si="6"/>
        <v>0.12641509433962264</v>
      </c>
      <c r="S17" s="2">
        <f t="shared" si="5"/>
        <v>0.10943396226415095</v>
      </c>
      <c r="T17" s="2">
        <f t="shared" si="5"/>
        <v>0.10377358490566038</v>
      </c>
      <c r="U17" s="2">
        <f t="shared" si="5"/>
        <v>0.11981132075471698</v>
      </c>
      <c r="V17" s="2">
        <f t="shared" si="5"/>
        <v>0.11981132075471698</v>
      </c>
      <c r="W17" s="2">
        <f t="shared" si="5"/>
        <v>0.17547169811320754</v>
      </c>
      <c r="X17" s="2">
        <f t="shared" si="5"/>
        <v>0.16981132075471697</v>
      </c>
    </row>
    <row r="18" spans="1:24" x14ac:dyDescent="0.2">
      <c r="A18" s="121">
        <v>0.33333333333333298</v>
      </c>
      <c r="B18">
        <v>142</v>
      </c>
      <c r="C18">
        <v>126</v>
      </c>
      <c r="D18">
        <v>113</v>
      </c>
      <c r="E18">
        <v>134</v>
      </c>
      <c r="F18">
        <v>133</v>
      </c>
      <c r="G18">
        <v>195</v>
      </c>
      <c r="H18">
        <v>192</v>
      </c>
      <c r="J18" s="2">
        <f t="shared" si="4"/>
        <v>0.17749999999999999</v>
      </c>
      <c r="K18" s="2">
        <f t="shared" si="4"/>
        <v>0.1575</v>
      </c>
      <c r="L18" s="2">
        <f t="shared" si="4"/>
        <v>0.14124999999999999</v>
      </c>
      <c r="M18" s="2">
        <f t="shared" si="4"/>
        <v>0.16750000000000001</v>
      </c>
      <c r="N18" s="2">
        <f t="shared" si="4"/>
        <v>0.16625000000000001</v>
      </c>
      <c r="O18" s="2">
        <f t="shared" si="4"/>
        <v>0.24374999999999999</v>
      </c>
      <c r="P18" s="2">
        <f t="shared" si="4"/>
        <v>0.24</v>
      </c>
      <c r="R18" s="2">
        <f t="shared" si="6"/>
        <v>0.13396226415094339</v>
      </c>
      <c r="S18" s="2">
        <f t="shared" si="5"/>
        <v>0.11886792452830189</v>
      </c>
      <c r="T18" s="2">
        <f t="shared" si="5"/>
        <v>0.10660377358490566</v>
      </c>
      <c r="U18" s="2">
        <f t="shared" si="5"/>
        <v>0.12641509433962264</v>
      </c>
      <c r="V18" s="2">
        <f t="shared" si="5"/>
        <v>0.12547169811320755</v>
      </c>
      <c r="W18" s="2">
        <f t="shared" si="5"/>
        <v>0.18396226415094338</v>
      </c>
      <c r="X18" s="2">
        <f t="shared" si="5"/>
        <v>0.1811320754716981</v>
      </c>
    </row>
    <row r="19" spans="1:24" x14ac:dyDescent="0.2">
      <c r="A19" s="121">
        <v>0.375</v>
      </c>
      <c r="B19">
        <v>166</v>
      </c>
      <c r="C19">
        <v>157</v>
      </c>
      <c r="D19">
        <v>137</v>
      </c>
      <c r="E19">
        <v>158</v>
      </c>
      <c r="F19">
        <v>160</v>
      </c>
      <c r="G19">
        <v>220</v>
      </c>
      <c r="H19">
        <v>228</v>
      </c>
      <c r="J19" s="2">
        <f t="shared" si="4"/>
        <v>0.20749999999999999</v>
      </c>
      <c r="K19" s="2">
        <f t="shared" si="4"/>
        <v>0.19625000000000001</v>
      </c>
      <c r="L19" s="2">
        <f t="shared" si="4"/>
        <v>0.17125000000000001</v>
      </c>
      <c r="M19" s="2">
        <f t="shared" si="4"/>
        <v>0.19750000000000001</v>
      </c>
      <c r="N19" s="2">
        <f t="shared" si="4"/>
        <v>0.2</v>
      </c>
      <c r="O19" s="2">
        <f t="shared" si="4"/>
        <v>0.27500000000000002</v>
      </c>
      <c r="P19" s="2">
        <f t="shared" si="4"/>
        <v>0.28499999999999998</v>
      </c>
      <c r="R19" s="2">
        <f t="shared" si="6"/>
        <v>0.15660377358490565</v>
      </c>
      <c r="S19" s="2">
        <f t="shared" si="5"/>
        <v>0.14811320754716981</v>
      </c>
      <c r="T19" s="2">
        <f t="shared" si="5"/>
        <v>0.12924528301886792</v>
      </c>
      <c r="U19" s="2">
        <f t="shared" si="5"/>
        <v>0.1490566037735849</v>
      </c>
      <c r="V19" s="2">
        <f t="shared" si="5"/>
        <v>0.15094339622641509</v>
      </c>
      <c r="W19" s="2">
        <f t="shared" si="5"/>
        <v>0.20754716981132076</v>
      </c>
      <c r="X19" s="2">
        <f t="shared" si="5"/>
        <v>0.21509433962264152</v>
      </c>
    </row>
    <row r="20" spans="1:24" x14ac:dyDescent="0.2">
      <c r="A20" s="121">
        <v>0.41666666666666702</v>
      </c>
      <c r="B20">
        <v>250</v>
      </c>
      <c r="C20">
        <v>240</v>
      </c>
      <c r="D20">
        <v>206</v>
      </c>
      <c r="E20">
        <v>256</v>
      </c>
      <c r="F20">
        <v>228</v>
      </c>
      <c r="G20">
        <v>299</v>
      </c>
      <c r="H20">
        <v>307</v>
      </c>
      <c r="J20" s="2">
        <f t="shared" si="4"/>
        <v>0.3125</v>
      </c>
      <c r="K20" s="2">
        <f t="shared" si="4"/>
        <v>0.3</v>
      </c>
      <c r="L20" s="2">
        <f t="shared" si="4"/>
        <v>0.25750000000000001</v>
      </c>
      <c r="M20" s="2">
        <f t="shared" si="4"/>
        <v>0.32</v>
      </c>
      <c r="N20" s="2">
        <f t="shared" si="4"/>
        <v>0.28499999999999998</v>
      </c>
      <c r="O20" s="2">
        <f t="shared" si="4"/>
        <v>0.37375000000000003</v>
      </c>
      <c r="P20" s="2">
        <f t="shared" si="4"/>
        <v>0.38374999999999998</v>
      </c>
      <c r="R20" s="2">
        <f t="shared" si="6"/>
        <v>0.23584905660377359</v>
      </c>
      <c r="S20" s="2">
        <f t="shared" si="5"/>
        <v>0.22641509433962265</v>
      </c>
      <c r="T20" s="2">
        <f t="shared" si="5"/>
        <v>0.19433962264150945</v>
      </c>
      <c r="U20" s="2">
        <f t="shared" si="5"/>
        <v>0.24150943396226415</v>
      </c>
      <c r="V20" s="2">
        <f t="shared" si="5"/>
        <v>0.21509433962264152</v>
      </c>
      <c r="W20" s="2">
        <f t="shared" si="5"/>
        <v>0.2820754716981132</v>
      </c>
      <c r="X20" s="2">
        <f t="shared" si="5"/>
        <v>0.28962264150943395</v>
      </c>
    </row>
    <row r="21" spans="1:24" x14ac:dyDescent="0.2">
      <c r="A21" s="121">
        <v>0.45833333333333298</v>
      </c>
      <c r="B21">
        <v>333</v>
      </c>
      <c r="C21">
        <v>337</v>
      </c>
      <c r="D21">
        <v>275</v>
      </c>
      <c r="E21">
        <v>347</v>
      </c>
      <c r="F21">
        <v>299</v>
      </c>
      <c r="G21">
        <v>377</v>
      </c>
      <c r="H21">
        <v>364</v>
      </c>
      <c r="J21" s="2">
        <f t="shared" si="4"/>
        <v>0.41625000000000001</v>
      </c>
      <c r="K21" s="2">
        <f t="shared" si="4"/>
        <v>0.42125000000000001</v>
      </c>
      <c r="L21" s="2">
        <f t="shared" si="4"/>
        <v>0.34375</v>
      </c>
      <c r="M21" s="2">
        <f t="shared" si="4"/>
        <v>0.43375000000000002</v>
      </c>
      <c r="N21" s="2">
        <f t="shared" si="4"/>
        <v>0.37375000000000003</v>
      </c>
      <c r="O21" s="2">
        <f t="shared" si="4"/>
        <v>0.47125</v>
      </c>
      <c r="P21" s="2">
        <f t="shared" si="4"/>
        <v>0.45500000000000002</v>
      </c>
      <c r="R21" s="2">
        <f t="shared" si="6"/>
        <v>0.3141509433962264</v>
      </c>
      <c r="S21" s="2">
        <f t="shared" si="5"/>
        <v>0.31792452830188678</v>
      </c>
      <c r="T21" s="2">
        <f t="shared" si="5"/>
        <v>0.25943396226415094</v>
      </c>
      <c r="U21" s="2">
        <f t="shared" si="5"/>
        <v>0.32735849056603772</v>
      </c>
      <c r="V21" s="2">
        <f t="shared" si="5"/>
        <v>0.2820754716981132</v>
      </c>
      <c r="W21" s="2">
        <f t="shared" si="5"/>
        <v>0.35566037735849054</v>
      </c>
      <c r="X21" s="2">
        <f t="shared" si="5"/>
        <v>0.34339622641509432</v>
      </c>
    </row>
    <row r="22" spans="1:24" x14ac:dyDescent="0.2">
      <c r="A22" s="121">
        <v>0.5</v>
      </c>
      <c r="B22">
        <v>409</v>
      </c>
      <c r="C22">
        <v>404</v>
      </c>
      <c r="D22">
        <v>335</v>
      </c>
      <c r="E22">
        <v>411</v>
      </c>
      <c r="F22">
        <v>365</v>
      </c>
      <c r="G22">
        <v>466</v>
      </c>
      <c r="H22">
        <v>455</v>
      </c>
      <c r="J22" s="2">
        <f t="shared" si="4"/>
        <v>0.51124999999999998</v>
      </c>
      <c r="K22" s="2">
        <f t="shared" si="4"/>
        <v>0.505</v>
      </c>
      <c r="L22" s="2">
        <f t="shared" si="4"/>
        <v>0.41875000000000001</v>
      </c>
      <c r="M22" s="2">
        <f t="shared" si="4"/>
        <v>0.51375000000000004</v>
      </c>
      <c r="N22" s="2">
        <f t="shared" si="4"/>
        <v>0.45624999999999999</v>
      </c>
      <c r="O22" s="2">
        <f t="shared" si="4"/>
        <v>0.58250000000000002</v>
      </c>
      <c r="P22" s="2">
        <f t="shared" si="4"/>
        <v>0.56874999999999998</v>
      </c>
      <c r="R22" s="2">
        <f t="shared" si="6"/>
        <v>0.38584905660377361</v>
      </c>
      <c r="S22" s="2">
        <f t="shared" si="5"/>
        <v>0.38113207547169814</v>
      </c>
      <c r="T22" s="2">
        <f t="shared" si="5"/>
        <v>0.31603773584905659</v>
      </c>
      <c r="U22" s="2">
        <f t="shared" si="5"/>
        <v>0.3877358490566038</v>
      </c>
      <c r="V22" s="2">
        <f t="shared" si="5"/>
        <v>0.34433962264150941</v>
      </c>
      <c r="W22" s="2">
        <f t="shared" si="5"/>
        <v>0.43962264150943398</v>
      </c>
      <c r="X22" s="2">
        <f t="shared" si="5"/>
        <v>0.42924528301886794</v>
      </c>
    </row>
    <row r="23" spans="1:24" x14ac:dyDescent="0.2">
      <c r="A23" s="121">
        <v>0.54166666666666696</v>
      </c>
      <c r="B23">
        <v>471</v>
      </c>
      <c r="C23">
        <v>452</v>
      </c>
      <c r="D23">
        <v>374</v>
      </c>
      <c r="E23">
        <v>465</v>
      </c>
      <c r="F23">
        <v>417</v>
      </c>
      <c r="G23">
        <v>542</v>
      </c>
      <c r="H23">
        <v>538</v>
      </c>
      <c r="J23" s="2">
        <f t="shared" si="4"/>
        <v>0.58875</v>
      </c>
      <c r="K23" s="2">
        <f t="shared" si="4"/>
        <v>0.56499999999999995</v>
      </c>
      <c r="L23" s="2">
        <f t="shared" si="4"/>
        <v>0.46750000000000003</v>
      </c>
      <c r="M23" s="2">
        <f t="shared" si="4"/>
        <v>0.58125000000000004</v>
      </c>
      <c r="N23" s="2">
        <f t="shared" si="4"/>
        <v>0.52124999999999999</v>
      </c>
      <c r="O23" s="2">
        <f t="shared" si="4"/>
        <v>0.67749999999999999</v>
      </c>
      <c r="P23" s="2">
        <f t="shared" si="4"/>
        <v>0.67249999999999999</v>
      </c>
      <c r="R23" s="2">
        <f t="shared" si="6"/>
        <v>0.44433962264150945</v>
      </c>
      <c r="S23" s="2">
        <f t="shared" si="5"/>
        <v>0.42641509433962266</v>
      </c>
      <c r="T23" s="2">
        <f t="shared" si="5"/>
        <v>0.35283018867924526</v>
      </c>
      <c r="U23" s="2">
        <f t="shared" si="5"/>
        <v>0.43867924528301888</v>
      </c>
      <c r="V23" s="2">
        <f t="shared" si="5"/>
        <v>0.39339622641509436</v>
      </c>
      <c r="W23" s="2">
        <f t="shared" si="5"/>
        <v>0.51132075471698113</v>
      </c>
      <c r="X23" s="2">
        <f t="shared" si="5"/>
        <v>0.50754716981132075</v>
      </c>
    </row>
    <row r="24" spans="1:24" x14ac:dyDescent="0.2">
      <c r="A24" s="121">
        <v>0.58333333333333304</v>
      </c>
      <c r="B24">
        <v>515</v>
      </c>
      <c r="C24">
        <v>479</v>
      </c>
      <c r="D24">
        <v>410</v>
      </c>
      <c r="E24">
        <v>515</v>
      </c>
      <c r="F24">
        <v>458</v>
      </c>
      <c r="G24">
        <v>603</v>
      </c>
      <c r="H24">
        <v>610</v>
      </c>
      <c r="J24" s="2">
        <f t="shared" si="4"/>
        <v>0.64375000000000004</v>
      </c>
      <c r="K24" s="2">
        <f t="shared" si="4"/>
        <v>0.59875</v>
      </c>
      <c r="L24" s="2">
        <f t="shared" si="4"/>
        <v>0.51249999999999996</v>
      </c>
      <c r="M24" s="2">
        <f t="shared" si="4"/>
        <v>0.64375000000000004</v>
      </c>
      <c r="N24" s="2">
        <f t="shared" si="4"/>
        <v>0.57250000000000001</v>
      </c>
      <c r="O24" s="2">
        <f t="shared" si="4"/>
        <v>0.75375000000000003</v>
      </c>
      <c r="P24" s="2">
        <f t="shared" si="4"/>
        <v>0.76249999999999996</v>
      </c>
      <c r="R24" s="2">
        <f t="shared" si="6"/>
        <v>0.48584905660377359</v>
      </c>
      <c r="S24" s="2">
        <f t="shared" si="5"/>
        <v>0.4518867924528302</v>
      </c>
      <c r="T24" s="2">
        <f t="shared" si="5"/>
        <v>0.3867924528301887</v>
      </c>
      <c r="U24" s="2">
        <f t="shared" si="5"/>
        <v>0.48584905660377359</v>
      </c>
      <c r="V24" s="2">
        <f t="shared" si="5"/>
        <v>0.43207547169811322</v>
      </c>
      <c r="W24" s="2">
        <f t="shared" si="5"/>
        <v>0.56886792452830193</v>
      </c>
      <c r="X24" s="2">
        <f t="shared" si="5"/>
        <v>0.57547169811320753</v>
      </c>
    </row>
    <row r="25" spans="1:24" x14ac:dyDescent="0.2">
      <c r="A25" s="121">
        <v>0.625</v>
      </c>
      <c r="B25">
        <v>538</v>
      </c>
      <c r="C25">
        <v>480</v>
      </c>
      <c r="D25">
        <v>431</v>
      </c>
      <c r="E25">
        <v>533</v>
      </c>
      <c r="F25">
        <v>470</v>
      </c>
      <c r="G25">
        <v>626</v>
      </c>
      <c r="H25">
        <v>664</v>
      </c>
      <c r="J25" s="2">
        <f t="shared" si="4"/>
        <v>0.67249999999999999</v>
      </c>
      <c r="K25" s="2">
        <f t="shared" si="4"/>
        <v>0.6</v>
      </c>
      <c r="L25" s="2">
        <f t="shared" si="4"/>
        <v>0.53874999999999995</v>
      </c>
      <c r="M25" s="2">
        <f t="shared" si="4"/>
        <v>0.66625000000000001</v>
      </c>
      <c r="N25" s="2">
        <f t="shared" si="4"/>
        <v>0.58750000000000002</v>
      </c>
      <c r="O25" s="2">
        <f t="shared" si="4"/>
        <v>0.78249999999999997</v>
      </c>
      <c r="P25" s="2">
        <f t="shared" si="4"/>
        <v>0.83</v>
      </c>
      <c r="R25" s="2">
        <f t="shared" si="6"/>
        <v>0.50754716981132075</v>
      </c>
      <c r="S25" s="2">
        <f t="shared" si="5"/>
        <v>0.45283018867924529</v>
      </c>
      <c r="T25" s="2">
        <f t="shared" si="5"/>
        <v>0.40660377358490568</v>
      </c>
      <c r="U25" s="2">
        <f t="shared" si="5"/>
        <v>0.50283018867924534</v>
      </c>
      <c r="V25" s="2">
        <f t="shared" si="5"/>
        <v>0.44339622641509435</v>
      </c>
      <c r="W25" s="2">
        <f t="shared" si="5"/>
        <v>0.59056603773584904</v>
      </c>
      <c r="X25" s="2">
        <f t="shared" si="5"/>
        <v>0.62641509433962261</v>
      </c>
    </row>
    <row r="26" spans="1:24" x14ac:dyDescent="0.2">
      <c r="A26" s="121">
        <v>0.66666666666666696</v>
      </c>
      <c r="B26">
        <v>551</v>
      </c>
      <c r="C26">
        <v>474</v>
      </c>
      <c r="D26">
        <v>445</v>
      </c>
      <c r="E26">
        <v>547</v>
      </c>
      <c r="F26">
        <v>487</v>
      </c>
      <c r="G26">
        <v>651</v>
      </c>
      <c r="H26">
        <v>689</v>
      </c>
      <c r="J26" s="2">
        <f t="shared" si="4"/>
        <v>0.68874999999999997</v>
      </c>
      <c r="K26" s="2">
        <f t="shared" si="4"/>
        <v>0.59250000000000003</v>
      </c>
      <c r="L26" s="2">
        <f t="shared" si="4"/>
        <v>0.55625000000000002</v>
      </c>
      <c r="M26" s="2">
        <f t="shared" si="4"/>
        <v>0.68374999999999997</v>
      </c>
      <c r="N26" s="2">
        <f t="shared" si="4"/>
        <v>0.60875000000000001</v>
      </c>
      <c r="O26" s="2">
        <f t="shared" si="4"/>
        <v>0.81374999999999997</v>
      </c>
      <c r="P26" s="2">
        <f t="shared" si="4"/>
        <v>0.86124999999999996</v>
      </c>
      <c r="R26" s="2">
        <f t="shared" si="6"/>
        <v>0.51981132075471703</v>
      </c>
      <c r="S26" s="2">
        <f t="shared" si="6"/>
        <v>0.44716981132075473</v>
      </c>
      <c r="T26" s="2">
        <f t="shared" si="6"/>
        <v>0.419811320754717</v>
      </c>
      <c r="U26" s="2">
        <f t="shared" si="6"/>
        <v>0.51603773584905666</v>
      </c>
      <c r="V26" s="2">
        <f t="shared" si="6"/>
        <v>0.45943396226415095</v>
      </c>
      <c r="W26" s="2">
        <f t="shared" si="6"/>
        <v>0.61415094339622645</v>
      </c>
      <c r="X26" s="2">
        <f t="shared" si="6"/>
        <v>0.65</v>
      </c>
    </row>
    <row r="27" spans="1:24" x14ac:dyDescent="0.2">
      <c r="A27" s="121">
        <v>0.70833333333333304</v>
      </c>
      <c r="B27">
        <v>541</v>
      </c>
      <c r="C27">
        <v>473</v>
      </c>
      <c r="D27">
        <v>445</v>
      </c>
      <c r="E27">
        <v>549</v>
      </c>
      <c r="F27">
        <v>488</v>
      </c>
      <c r="G27">
        <v>639</v>
      </c>
      <c r="H27">
        <v>675</v>
      </c>
      <c r="J27" s="2">
        <f t="shared" si="4"/>
        <v>0.67625000000000002</v>
      </c>
      <c r="K27" s="2">
        <f t="shared" si="4"/>
        <v>0.59125000000000005</v>
      </c>
      <c r="L27" s="2">
        <f t="shared" si="4"/>
        <v>0.55625000000000002</v>
      </c>
      <c r="M27" s="2">
        <f t="shared" si="4"/>
        <v>0.68625000000000003</v>
      </c>
      <c r="N27" s="2">
        <f t="shared" si="4"/>
        <v>0.61</v>
      </c>
      <c r="O27" s="2">
        <f t="shared" si="4"/>
        <v>0.79874999999999996</v>
      </c>
      <c r="P27" s="2">
        <f t="shared" si="4"/>
        <v>0.84375</v>
      </c>
      <c r="R27" s="2">
        <f t="shared" si="6"/>
        <v>0.51037735849056609</v>
      </c>
      <c r="S27" s="2">
        <f t="shared" si="6"/>
        <v>0.44622641509433963</v>
      </c>
      <c r="T27" s="2">
        <f t="shared" si="6"/>
        <v>0.419811320754717</v>
      </c>
      <c r="U27" s="2">
        <f t="shared" si="6"/>
        <v>0.51792452830188684</v>
      </c>
      <c r="V27" s="2">
        <f t="shared" si="6"/>
        <v>0.46037735849056605</v>
      </c>
      <c r="W27" s="2">
        <f t="shared" si="6"/>
        <v>0.60283018867924532</v>
      </c>
      <c r="X27" s="2">
        <f t="shared" si="6"/>
        <v>0.6367924528301887</v>
      </c>
    </row>
    <row r="28" spans="1:24" x14ac:dyDescent="0.2">
      <c r="A28" s="121">
        <v>0.75</v>
      </c>
      <c r="B28">
        <v>534</v>
      </c>
      <c r="C28">
        <v>469</v>
      </c>
      <c r="D28">
        <v>449</v>
      </c>
      <c r="E28">
        <v>540</v>
      </c>
      <c r="F28">
        <v>511</v>
      </c>
      <c r="G28">
        <v>648</v>
      </c>
      <c r="H28">
        <v>649</v>
      </c>
      <c r="J28" s="2">
        <f t="shared" si="4"/>
        <v>0.66749999999999998</v>
      </c>
      <c r="K28" s="2">
        <f t="shared" si="4"/>
        <v>0.58625000000000005</v>
      </c>
      <c r="L28" s="2">
        <f t="shared" si="4"/>
        <v>0.56125000000000003</v>
      </c>
      <c r="M28" s="2">
        <f t="shared" si="4"/>
        <v>0.67500000000000004</v>
      </c>
      <c r="N28" s="2">
        <f t="shared" si="4"/>
        <v>0.63875000000000004</v>
      </c>
      <c r="O28" s="2">
        <f t="shared" si="4"/>
        <v>0.81</v>
      </c>
      <c r="P28" s="2">
        <f t="shared" si="4"/>
        <v>0.81125000000000003</v>
      </c>
      <c r="R28" s="2">
        <f t="shared" si="6"/>
        <v>0.50377358490566038</v>
      </c>
      <c r="S28" s="2">
        <f t="shared" si="6"/>
        <v>0.44245283018867926</v>
      </c>
      <c r="T28" s="2">
        <f t="shared" si="6"/>
        <v>0.42358490566037738</v>
      </c>
      <c r="U28" s="2">
        <f t="shared" si="6"/>
        <v>0.50943396226415094</v>
      </c>
      <c r="V28" s="2">
        <f t="shared" si="6"/>
        <v>0.48207547169811321</v>
      </c>
      <c r="W28" s="2">
        <f t="shared" si="6"/>
        <v>0.61132075471698111</v>
      </c>
      <c r="X28" s="2">
        <f t="shared" si="6"/>
        <v>0.61226415094339626</v>
      </c>
    </row>
    <row r="29" spans="1:24" x14ac:dyDescent="0.2">
      <c r="A29" s="121">
        <v>0.79166666666666696</v>
      </c>
      <c r="B29">
        <v>561</v>
      </c>
      <c r="C29">
        <v>499</v>
      </c>
      <c r="D29">
        <v>482</v>
      </c>
      <c r="E29">
        <v>575</v>
      </c>
      <c r="F29">
        <v>576</v>
      </c>
      <c r="G29">
        <v>681</v>
      </c>
      <c r="H29">
        <v>647</v>
      </c>
      <c r="J29" s="2">
        <f t="shared" si="4"/>
        <v>0.70125000000000004</v>
      </c>
      <c r="K29" s="2">
        <f t="shared" si="4"/>
        <v>0.62375000000000003</v>
      </c>
      <c r="L29" s="2">
        <f t="shared" si="4"/>
        <v>0.60250000000000004</v>
      </c>
      <c r="M29" s="2">
        <f t="shared" si="4"/>
        <v>0.71875</v>
      </c>
      <c r="N29" s="2">
        <f t="shared" si="4"/>
        <v>0.72</v>
      </c>
      <c r="O29" s="2">
        <f t="shared" si="4"/>
        <v>0.85124999999999995</v>
      </c>
      <c r="P29" s="2">
        <f t="shared" si="4"/>
        <v>0.80874999999999997</v>
      </c>
      <c r="R29" s="2">
        <f t="shared" si="6"/>
        <v>0.52924528301886797</v>
      </c>
      <c r="S29" s="2">
        <f t="shared" si="6"/>
        <v>0.47075471698113208</v>
      </c>
      <c r="T29" s="2">
        <f t="shared" si="6"/>
        <v>0.45471698113207548</v>
      </c>
      <c r="U29" s="2">
        <f t="shared" si="6"/>
        <v>0.54245283018867929</v>
      </c>
      <c r="V29" s="2">
        <f t="shared" si="6"/>
        <v>0.54339622641509433</v>
      </c>
      <c r="W29" s="2">
        <f t="shared" si="6"/>
        <v>0.64245283018867927</v>
      </c>
      <c r="X29" s="2">
        <f t="shared" si="6"/>
        <v>0.61037735849056607</v>
      </c>
    </row>
    <row r="30" spans="1:24" x14ac:dyDescent="0.2">
      <c r="A30" s="121">
        <v>0.83333333333333304</v>
      </c>
      <c r="B30">
        <v>602</v>
      </c>
      <c r="C30">
        <v>541</v>
      </c>
      <c r="D30">
        <v>522</v>
      </c>
      <c r="E30">
        <v>627</v>
      </c>
      <c r="F30">
        <v>658</v>
      </c>
      <c r="G30">
        <v>723</v>
      </c>
      <c r="H30">
        <v>651</v>
      </c>
      <c r="J30" s="2">
        <f t="shared" si="4"/>
        <v>0.75249999999999995</v>
      </c>
      <c r="K30" s="2">
        <f t="shared" si="4"/>
        <v>0.67625000000000002</v>
      </c>
      <c r="L30" s="2">
        <f t="shared" si="4"/>
        <v>0.65249999999999997</v>
      </c>
      <c r="M30" s="2">
        <f t="shared" si="4"/>
        <v>0.78374999999999995</v>
      </c>
      <c r="N30" s="2">
        <f t="shared" si="4"/>
        <v>0.82250000000000001</v>
      </c>
      <c r="O30" s="2">
        <f t="shared" si="4"/>
        <v>0.90375000000000005</v>
      </c>
      <c r="P30" s="2">
        <f t="shared" si="4"/>
        <v>0.81374999999999997</v>
      </c>
      <c r="R30" s="2">
        <f t="shared" si="6"/>
        <v>0.56792452830188678</v>
      </c>
      <c r="S30" s="2">
        <f t="shared" si="6"/>
        <v>0.51037735849056609</v>
      </c>
      <c r="T30" s="2">
        <f t="shared" si="6"/>
        <v>0.49245283018867925</v>
      </c>
      <c r="U30" s="2">
        <f t="shared" si="6"/>
        <v>0.59150943396226419</v>
      </c>
      <c r="V30" s="2">
        <f t="shared" si="6"/>
        <v>0.62075471698113205</v>
      </c>
      <c r="W30" s="2">
        <f t="shared" si="6"/>
        <v>0.68207547169811322</v>
      </c>
      <c r="X30" s="2">
        <f t="shared" si="6"/>
        <v>0.61415094339622645</v>
      </c>
    </row>
    <row r="31" spans="1:24" x14ac:dyDescent="0.2">
      <c r="A31" s="121">
        <v>0.875</v>
      </c>
      <c r="B31">
        <v>614</v>
      </c>
      <c r="C31">
        <v>557</v>
      </c>
      <c r="D31">
        <v>543</v>
      </c>
      <c r="E31">
        <v>647</v>
      </c>
      <c r="F31">
        <v>723</v>
      </c>
      <c r="G31">
        <v>766</v>
      </c>
      <c r="H31">
        <v>651</v>
      </c>
      <c r="J31" s="2">
        <f t="shared" si="4"/>
        <v>0.76749999999999996</v>
      </c>
      <c r="K31" s="2">
        <f t="shared" si="4"/>
        <v>0.69625000000000004</v>
      </c>
      <c r="L31" s="2">
        <f t="shared" si="4"/>
        <v>0.67874999999999996</v>
      </c>
      <c r="M31" s="2">
        <f t="shared" si="4"/>
        <v>0.80874999999999997</v>
      </c>
      <c r="N31" s="2">
        <f t="shared" si="4"/>
        <v>0.90375000000000005</v>
      </c>
      <c r="O31" s="2">
        <f t="shared" si="4"/>
        <v>0.95750000000000002</v>
      </c>
      <c r="P31" s="2">
        <f t="shared" si="4"/>
        <v>0.81374999999999997</v>
      </c>
      <c r="R31" s="2">
        <f t="shared" si="6"/>
        <v>0.57924528301886791</v>
      </c>
      <c r="S31" s="2">
        <f t="shared" si="6"/>
        <v>0.5254716981132076</v>
      </c>
      <c r="T31" s="2">
        <f t="shared" si="6"/>
        <v>0.51226415094339628</v>
      </c>
      <c r="U31" s="2">
        <f t="shared" si="6"/>
        <v>0.61037735849056607</v>
      </c>
      <c r="V31" s="2">
        <f t="shared" si="6"/>
        <v>0.68207547169811322</v>
      </c>
      <c r="W31" s="2">
        <f t="shared" si="6"/>
        <v>0.72264150943396221</v>
      </c>
      <c r="X31" s="2">
        <f t="shared" si="6"/>
        <v>0.61415094339622645</v>
      </c>
    </row>
    <row r="32" spans="1:24" x14ac:dyDescent="0.2">
      <c r="A32" s="121">
        <v>0.91666666666666696</v>
      </c>
      <c r="B32">
        <v>621</v>
      </c>
      <c r="C32">
        <v>597</v>
      </c>
      <c r="D32">
        <v>597</v>
      </c>
      <c r="E32">
        <v>690</v>
      </c>
      <c r="F32">
        <v>760</v>
      </c>
      <c r="G32">
        <v>791</v>
      </c>
      <c r="H32">
        <v>687</v>
      </c>
      <c r="J32" s="2">
        <f t="shared" si="4"/>
        <v>0.77625</v>
      </c>
      <c r="K32" s="2">
        <f t="shared" si="4"/>
        <v>0.74624999999999997</v>
      </c>
      <c r="L32" s="2">
        <f t="shared" si="4"/>
        <v>0.74624999999999997</v>
      </c>
      <c r="M32" s="2">
        <f t="shared" si="4"/>
        <v>0.86250000000000004</v>
      </c>
      <c r="N32" s="2">
        <f t="shared" si="4"/>
        <v>0.95</v>
      </c>
      <c r="O32" s="2">
        <f t="shared" si="4"/>
        <v>0.98875000000000002</v>
      </c>
      <c r="P32" s="2">
        <f t="shared" si="4"/>
        <v>0.85875000000000001</v>
      </c>
      <c r="R32" s="2">
        <f t="shared" si="6"/>
        <v>0.58584905660377362</v>
      </c>
      <c r="S32" s="2">
        <f t="shared" si="6"/>
        <v>0.56320754716981136</v>
      </c>
      <c r="T32" s="2">
        <f t="shared" si="6"/>
        <v>0.56320754716981136</v>
      </c>
      <c r="U32" s="2">
        <f t="shared" si="6"/>
        <v>0.65094339622641506</v>
      </c>
      <c r="V32" s="2">
        <f t="shared" si="6"/>
        <v>0.71698113207547165</v>
      </c>
      <c r="W32" s="236">
        <f t="shared" si="6"/>
        <v>0.74622641509433962</v>
      </c>
      <c r="X32" s="2">
        <f t="shared" si="6"/>
        <v>0.64811320754716983</v>
      </c>
    </row>
    <row r="33" spans="1:24" x14ac:dyDescent="0.2">
      <c r="A33" s="121">
        <v>0.95833333333333304</v>
      </c>
      <c r="B33">
        <v>580</v>
      </c>
      <c r="C33">
        <v>563</v>
      </c>
      <c r="D33">
        <v>569</v>
      </c>
      <c r="E33">
        <v>636</v>
      </c>
      <c r="F33">
        <v>782</v>
      </c>
      <c r="G33">
        <v>789</v>
      </c>
      <c r="H33">
        <v>645</v>
      </c>
      <c r="J33" s="2">
        <f t="shared" si="4"/>
        <v>0.72499999999999998</v>
      </c>
      <c r="K33" s="2">
        <f t="shared" si="4"/>
        <v>0.70374999999999999</v>
      </c>
      <c r="L33" s="2">
        <f t="shared" si="4"/>
        <v>0.71125000000000005</v>
      </c>
      <c r="M33" s="2">
        <f t="shared" si="4"/>
        <v>0.79500000000000004</v>
      </c>
      <c r="N33" s="2">
        <f t="shared" si="4"/>
        <v>0.97750000000000004</v>
      </c>
      <c r="O33" s="2">
        <f t="shared" si="4"/>
        <v>0.98624999999999996</v>
      </c>
      <c r="P33" s="2">
        <f t="shared" si="4"/>
        <v>0.80625000000000002</v>
      </c>
      <c r="R33" s="2">
        <f t="shared" si="6"/>
        <v>0.54716981132075471</v>
      </c>
      <c r="S33" s="2">
        <f t="shared" si="6"/>
        <v>0.53113207547169816</v>
      </c>
      <c r="T33" s="2">
        <f t="shared" si="6"/>
        <v>0.53679245283018873</v>
      </c>
      <c r="U33" s="2">
        <f t="shared" si="6"/>
        <v>0.6</v>
      </c>
      <c r="V33" s="2">
        <f t="shared" si="6"/>
        <v>0.73773584905660372</v>
      </c>
      <c r="W33" s="2">
        <f t="shared" si="6"/>
        <v>0.74433962264150944</v>
      </c>
      <c r="X33" s="2">
        <f t="shared" si="6"/>
        <v>0.60849056603773588</v>
      </c>
    </row>
    <row r="34" spans="1:24" x14ac:dyDescent="0.2">
      <c r="J34" s="287" t="s">
        <v>1088</v>
      </c>
      <c r="K34" s="287"/>
      <c r="L34" s="287"/>
      <c r="M34" s="287"/>
      <c r="N34" s="287"/>
      <c r="O34" s="287"/>
      <c r="P34" s="287"/>
    </row>
    <row r="35" spans="1:24" x14ac:dyDescent="0.2">
      <c r="J35">
        <v>3</v>
      </c>
      <c r="M35">
        <v>4</v>
      </c>
      <c r="N35">
        <v>4</v>
      </c>
      <c r="O35">
        <v>12</v>
      </c>
      <c r="P35">
        <v>12</v>
      </c>
    </row>
    <row r="36" spans="1:24" x14ac:dyDescent="0.2">
      <c r="J36" s="288"/>
      <c r="K36" s="288"/>
      <c r="L36" s="288"/>
      <c r="M36" s="288"/>
      <c r="N36" s="288"/>
      <c r="O36" s="289" t="s">
        <v>1089</v>
      </c>
      <c r="P36" s="288">
        <v>35</v>
      </c>
    </row>
    <row r="37" spans="1:24" x14ac:dyDescent="0.2">
      <c r="O37" s="74" t="s">
        <v>1090</v>
      </c>
      <c r="P37">
        <f>24*7</f>
        <v>168</v>
      </c>
    </row>
    <row r="38" spans="1:24" x14ac:dyDescent="0.2">
      <c r="O38" s="74" t="s">
        <v>1091</v>
      </c>
      <c r="P38" s="2">
        <f>P36/P37</f>
        <v>0.20833333333333334</v>
      </c>
    </row>
    <row r="40" spans="1:24" x14ac:dyDescent="0.2">
      <c r="O40" s="74" t="s">
        <v>1092</v>
      </c>
      <c r="P40" s="72">
        <f>(1060-800)/800</f>
        <v>0.32500000000000001</v>
      </c>
    </row>
    <row r="41" spans="1:24" x14ac:dyDescent="0.2">
      <c r="O41" s="74" t="s">
        <v>1093</v>
      </c>
      <c r="P41" s="72">
        <f>P40/2</f>
        <v>0.16250000000000001</v>
      </c>
    </row>
    <row r="43" spans="1:24" x14ac:dyDescent="0.2">
      <c r="O43" s="74" t="s">
        <v>1094</v>
      </c>
      <c r="P43" s="14">
        <f>(1-P41)*300</f>
        <v>251.25</v>
      </c>
    </row>
    <row r="44" spans="1:24" x14ac:dyDescent="0.2">
      <c r="O44" s="74" t="s">
        <v>1095</v>
      </c>
      <c r="P44" s="14">
        <f>P43*P38</f>
        <v>52.34375</v>
      </c>
    </row>
    <row r="45" spans="1:24" x14ac:dyDescent="0.2">
      <c r="O45" s="74" t="s">
        <v>1096</v>
      </c>
      <c r="P45" s="14">
        <v>20000</v>
      </c>
    </row>
    <row r="46" spans="1:24" x14ac:dyDescent="0.2">
      <c r="O46" s="74" t="s">
        <v>1097</v>
      </c>
      <c r="P46" s="14">
        <f>P45/P44</f>
        <v>382.08955223880599</v>
      </c>
    </row>
    <row r="48" spans="1:24" x14ac:dyDescent="0.2">
      <c r="N48" s="74" t="s">
        <v>1098</v>
      </c>
      <c r="O48" t="s">
        <v>1099</v>
      </c>
      <c r="P48" t="s">
        <v>1100</v>
      </c>
    </row>
    <row r="49" spans="14:16" x14ac:dyDescent="0.2">
      <c r="N49" s="14">
        <v>800</v>
      </c>
      <c r="O49" s="14">
        <v>300</v>
      </c>
      <c r="P49" s="14">
        <f>N49*O49</f>
        <v>240000</v>
      </c>
    </row>
    <row r="50" spans="14:16" x14ac:dyDescent="0.2">
      <c r="N50" s="14">
        <v>1060</v>
      </c>
      <c r="O50" s="14">
        <f>P43</f>
        <v>251.25</v>
      </c>
      <c r="P50" s="14">
        <f>N50*O50</f>
        <v>266325</v>
      </c>
    </row>
  </sheetData>
  <conditionalFormatting sqref="J10:P33">
    <cfRule type="cellIs" dxfId="30" priority="2" operator="greaterThanOrEqual">
      <formula>0.75</formula>
    </cfRule>
  </conditionalFormatting>
  <conditionalFormatting sqref="R10:X33">
    <cfRule type="cellIs" dxfId="29" priority="1" operator="greaterThanOrEqual">
      <formula>0.75</formula>
    </cfRule>
  </conditionalFormatting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B205"/>
  <sheetViews>
    <sheetView zoomScale="140" zoomScaleNormal="140" workbookViewId="0">
      <pane xSplit="2" ySplit="5" topLeftCell="C6" activePane="bottomRight" state="frozen"/>
      <selection activeCell="AA8" sqref="AA8"/>
      <selection pane="topRight" activeCell="AA8" sqref="AA8"/>
      <selection pane="bottomLeft" activeCell="AA8" sqref="AA8"/>
      <selection pane="bottomRight" activeCell="A6" sqref="A6"/>
    </sheetView>
  </sheetViews>
  <sheetFormatPr defaultRowHeight="12.75" x14ac:dyDescent="0.2"/>
  <cols>
    <col min="1" max="1" width="26.5703125" style="65" customWidth="1"/>
    <col min="2" max="2" width="6.5703125" customWidth="1"/>
    <col min="3" max="3" width="6.7109375" customWidth="1"/>
    <col min="4" max="4" width="6.7109375" style="122" customWidth="1"/>
    <col min="5" max="5" width="8.85546875" style="122" customWidth="1"/>
    <col min="6" max="6" width="9.140625" style="126"/>
    <col min="13" max="13" width="11" customWidth="1"/>
    <col min="14" max="14" width="16.28515625" customWidth="1"/>
    <col min="15" max="15" width="9.140625" style="3"/>
    <col min="16" max="16" width="9.140625" style="65"/>
    <col min="17" max="20" width="10.7109375" style="67" customWidth="1"/>
    <col min="21" max="22" width="7.7109375" style="65" customWidth="1"/>
    <col min="23" max="24" width="10.7109375" style="67" customWidth="1"/>
    <col min="25" max="25" width="14.7109375" style="65" customWidth="1"/>
    <col min="26" max="27" width="12.7109375" style="67" customWidth="1"/>
    <col min="28" max="28" width="10.7109375" style="67" customWidth="1"/>
  </cols>
  <sheetData>
    <row r="1" spans="1:28" x14ac:dyDescent="0.2">
      <c r="A1" s="89" t="s">
        <v>956</v>
      </c>
    </row>
    <row r="3" spans="1:28" x14ac:dyDescent="0.2">
      <c r="Z3" s="87"/>
      <c r="AA3" s="78"/>
    </row>
    <row r="5" spans="1:28" s="84" customFormat="1" ht="38.25" x14ac:dyDescent="0.2">
      <c r="A5" s="226" t="s">
        <v>158</v>
      </c>
      <c r="B5" s="82" t="s">
        <v>0</v>
      </c>
      <c r="C5" s="82" t="s">
        <v>2</v>
      </c>
      <c r="D5" s="125" t="s">
        <v>3</v>
      </c>
      <c r="E5" s="125" t="s">
        <v>58</v>
      </c>
      <c r="F5" s="127" t="s">
        <v>4</v>
      </c>
      <c r="G5" s="82" t="s">
        <v>97</v>
      </c>
      <c r="H5" s="82" t="s">
        <v>99</v>
      </c>
      <c r="I5" s="82" t="s">
        <v>98</v>
      </c>
      <c r="J5" s="82" t="s">
        <v>5</v>
      </c>
      <c r="K5" s="82" t="s">
        <v>6</v>
      </c>
      <c r="L5" s="82" t="s">
        <v>7</v>
      </c>
      <c r="M5" s="82" t="s">
        <v>8</v>
      </c>
      <c r="N5" s="82" t="s">
        <v>1</v>
      </c>
      <c r="O5" s="83" t="s">
        <v>9</v>
      </c>
      <c r="P5" s="85" t="s">
        <v>109</v>
      </c>
      <c r="Q5" s="86" t="s">
        <v>222</v>
      </c>
      <c r="R5" s="86" t="s">
        <v>125</v>
      </c>
      <c r="S5" s="86" t="s">
        <v>1018</v>
      </c>
      <c r="T5" s="86" t="s">
        <v>223</v>
      </c>
      <c r="U5" s="85" t="s">
        <v>196</v>
      </c>
      <c r="V5" s="85" t="s">
        <v>11</v>
      </c>
      <c r="W5" s="86" t="s">
        <v>1019</v>
      </c>
      <c r="X5" s="86" t="s">
        <v>228</v>
      </c>
      <c r="Y5" s="226" t="s">
        <v>229</v>
      </c>
      <c r="Z5" s="227" t="s">
        <v>231</v>
      </c>
      <c r="AA5" s="227" t="s">
        <v>230</v>
      </c>
      <c r="AB5" s="227" t="s">
        <v>232</v>
      </c>
    </row>
    <row r="6" spans="1:28" x14ac:dyDescent="0.2">
      <c r="A6" s="65" t="str">
        <f>CONCATENATE(N6,"-",J6,"-",F6)</f>
        <v>Martini Madness-MLV-0.05</v>
      </c>
      <c r="B6">
        <v>1000</v>
      </c>
      <c r="C6" t="s">
        <v>16</v>
      </c>
      <c r="D6" s="122" t="s">
        <v>238</v>
      </c>
      <c r="E6" s="122" t="s">
        <v>239</v>
      </c>
      <c r="F6" s="126">
        <v>0.05</v>
      </c>
      <c r="G6" t="s">
        <v>28</v>
      </c>
      <c r="H6" t="s">
        <v>101</v>
      </c>
      <c r="I6">
        <v>90</v>
      </c>
      <c r="J6" t="s">
        <v>18</v>
      </c>
      <c r="K6" t="s">
        <v>28</v>
      </c>
      <c r="L6" t="s">
        <v>22</v>
      </c>
      <c r="M6" t="s">
        <v>57</v>
      </c>
      <c r="N6" t="s">
        <v>240</v>
      </c>
      <c r="O6" s="3">
        <v>4.65E-2</v>
      </c>
      <c r="P6" s="65">
        <v>31</v>
      </c>
      <c r="Q6" s="67">
        <v>149333.35</v>
      </c>
      <c r="R6" s="67">
        <v>46576</v>
      </c>
      <c r="S6" s="67">
        <v>6999</v>
      </c>
      <c r="T6" s="67">
        <v>6944.0007750000004</v>
      </c>
      <c r="U6" s="65" t="s">
        <v>271</v>
      </c>
      <c r="V6" s="65">
        <v>0</v>
      </c>
      <c r="W6" s="67">
        <v>6999</v>
      </c>
      <c r="X6" s="67">
        <v>6944.0007750000004</v>
      </c>
      <c r="Y6" s="65" t="str">
        <f>CONCATENATE(C6,"-",J6,"-",F6)</f>
        <v>B-MLV-0.05</v>
      </c>
      <c r="Z6" s="67">
        <f>X6/P6</f>
        <v>224.00002500000002</v>
      </c>
      <c r="AA6" s="67">
        <f>SUMIF($Y$6:$Y$205,Y6,$X$6:$X$205)/SUMIF($Y$6:$Y$205,Y6,$P$6:$P$205)</f>
        <v>218.00000207979627</v>
      </c>
      <c r="AB6" s="67">
        <f t="shared" ref="AB6:AB37" si="0">AA6*P6</f>
        <v>6758.0000644736847</v>
      </c>
    </row>
    <row r="7" spans="1:28" x14ac:dyDescent="0.2">
      <c r="A7" s="65" t="str">
        <f t="shared" ref="A7:A70" si="1">CONCATENATE(N7,"-",J7,"-",F7)</f>
        <v>Martini Madness-MLV-0.05</v>
      </c>
      <c r="B7">
        <v>1001</v>
      </c>
      <c r="C7" t="s">
        <v>16</v>
      </c>
      <c r="D7" s="122" t="s">
        <v>238</v>
      </c>
      <c r="E7" s="122" t="s">
        <v>238</v>
      </c>
      <c r="F7" s="126">
        <v>0.05</v>
      </c>
      <c r="G7" t="s">
        <v>28</v>
      </c>
      <c r="H7" t="s">
        <v>101</v>
      </c>
      <c r="I7">
        <v>90</v>
      </c>
      <c r="J7" t="s">
        <v>18</v>
      </c>
      <c r="K7" t="s">
        <v>28</v>
      </c>
      <c r="L7" t="s">
        <v>22</v>
      </c>
      <c r="M7" t="s">
        <v>57</v>
      </c>
      <c r="N7" t="s">
        <v>240</v>
      </c>
      <c r="O7" s="3">
        <v>4.65E-2</v>
      </c>
      <c r="P7" s="65">
        <v>31</v>
      </c>
      <c r="Q7" s="67">
        <v>154666.65</v>
      </c>
      <c r="R7" s="67">
        <v>40651</v>
      </c>
      <c r="S7" s="67">
        <v>7090</v>
      </c>
      <c r="T7" s="67">
        <v>7191.9992249999996</v>
      </c>
      <c r="U7" s="65" t="s">
        <v>271</v>
      </c>
      <c r="V7" s="65">
        <v>0</v>
      </c>
      <c r="W7" s="67">
        <v>7090</v>
      </c>
      <c r="X7" s="67">
        <v>7191.9992249999996</v>
      </c>
      <c r="Y7" s="65" t="str">
        <f t="shared" ref="Y7:Y70" si="2">CONCATENATE(C7,"-",J7,"-",F7)</f>
        <v>B-MLV-0.05</v>
      </c>
      <c r="Z7" s="67">
        <f t="shared" ref="Z7:Z70" si="3">X7/P7</f>
        <v>231.99997499999998</v>
      </c>
      <c r="AA7" s="67">
        <f t="shared" ref="AA7:AA70" si="4">SUMIF($Y$6:$Y$205,Y7,$X$6:$X$205)/SUMIF($Y$6:$Y$205,Y7,$P$6:$P$205)</f>
        <v>218.00000207979627</v>
      </c>
      <c r="AB7" s="67">
        <f t="shared" si="0"/>
        <v>6758.0000644736847</v>
      </c>
    </row>
    <row r="8" spans="1:28" x14ac:dyDescent="0.2">
      <c r="A8" s="65" t="str">
        <f t="shared" si="1"/>
        <v>Diamond Head-MLV-0.05</v>
      </c>
      <c r="B8">
        <v>1002</v>
      </c>
      <c r="C8" t="s">
        <v>16</v>
      </c>
      <c r="D8" s="122" t="s">
        <v>241</v>
      </c>
      <c r="E8" s="122" t="s">
        <v>242</v>
      </c>
      <c r="F8" s="126">
        <v>0.05</v>
      </c>
      <c r="G8" t="s">
        <v>28</v>
      </c>
      <c r="H8" t="s">
        <v>101</v>
      </c>
      <c r="I8">
        <v>200</v>
      </c>
      <c r="J8" t="s">
        <v>18</v>
      </c>
      <c r="K8" t="s">
        <v>28</v>
      </c>
      <c r="L8" t="s">
        <v>21</v>
      </c>
      <c r="M8" t="s">
        <v>57</v>
      </c>
      <c r="N8" t="s">
        <v>49</v>
      </c>
      <c r="O8" s="3">
        <v>5.0999999999999997E-2</v>
      </c>
      <c r="P8" s="65">
        <v>31</v>
      </c>
      <c r="Q8" s="67">
        <v>135549</v>
      </c>
      <c r="R8" s="67">
        <v>22592</v>
      </c>
      <c r="S8" s="67">
        <v>7097</v>
      </c>
      <c r="T8" s="67">
        <v>6912.9989999999998</v>
      </c>
      <c r="U8" s="65" t="s">
        <v>271</v>
      </c>
      <c r="V8" s="65">
        <v>0</v>
      </c>
      <c r="W8" s="67">
        <v>7097</v>
      </c>
      <c r="X8" s="67">
        <v>6912.9989999999998</v>
      </c>
      <c r="Y8" s="65" t="str">
        <f t="shared" si="2"/>
        <v>B-MLV-0.05</v>
      </c>
      <c r="Z8" s="67">
        <f t="shared" si="3"/>
        <v>222.99996774193548</v>
      </c>
      <c r="AA8" s="67">
        <f t="shared" si="4"/>
        <v>218.00000207979627</v>
      </c>
      <c r="AB8" s="67">
        <f t="shared" si="0"/>
        <v>6758.0000644736847</v>
      </c>
    </row>
    <row r="9" spans="1:28" x14ac:dyDescent="0.2">
      <c r="A9" s="65" t="str">
        <f t="shared" si="1"/>
        <v>Diamond Head-MLV-0.05</v>
      </c>
      <c r="B9">
        <v>1003</v>
      </c>
      <c r="C9" t="s">
        <v>16</v>
      </c>
      <c r="D9" s="122" t="s">
        <v>241</v>
      </c>
      <c r="E9" s="122" t="s">
        <v>239</v>
      </c>
      <c r="F9" s="126">
        <v>0.05</v>
      </c>
      <c r="G9" t="s">
        <v>28</v>
      </c>
      <c r="H9" t="s">
        <v>101</v>
      </c>
      <c r="I9">
        <v>200</v>
      </c>
      <c r="J9" t="s">
        <v>18</v>
      </c>
      <c r="K9" t="s">
        <v>28</v>
      </c>
      <c r="L9" t="s">
        <v>21</v>
      </c>
      <c r="M9" t="s">
        <v>57</v>
      </c>
      <c r="N9" t="s">
        <v>49</v>
      </c>
      <c r="O9" s="3">
        <v>5.0999999999999997E-2</v>
      </c>
      <c r="P9" s="65">
        <v>31</v>
      </c>
      <c r="Q9" s="67">
        <v>136156.85</v>
      </c>
      <c r="R9" s="67">
        <v>21612</v>
      </c>
      <c r="S9" s="67">
        <v>7094</v>
      </c>
      <c r="T9" s="67">
        <v>6943.99935</v>
      </c>
      <c r="U9" s="65" t="s">
        <v>271</v>
      </c>
      <c r="V9" s="65">
        <v>0</v>
      </c>
      <c r="W9" s="67">
        <v>7094</v>
      </c>
      <c r="X9" s="67">
        <v>6943.99935</v>
      </c>
      <c r="Y9" s="65" t="str">
        <f t="shared" si="2"/>
        <v>B-MLV-0.05</v>
      </c>
      <c r="Z9" s="67">
        <f t="shared" si="3"/>
        <v>223.99997903225807</v>
      </c>
      <c r="AA9" s="67">
        <f t="shared" si="4"/>
        <v>218.00000207979627</v>
      </c>
      <c r="AB9" s="67">
        <f t="shared" si="0"/>
        <v>6758.0000644736847</v>
      </c>
    </row>
    <row r="10" spans="1:28" x14ac:dyDescent="0.2">
      <c r="A10" s="65" t="str">
        <f t="shared" si="1"/>
        <v>Grabby Crabs-MLV-0.01</v>
      </c>
      <c r="B10">
        <v>1004</v>
      </c>
      <c r="C10" t="s">
        <v>25</v>
      </c>
      <c r="D10" s="122" t="s">
        <v>243</v>
      </c>
      <c r="E10" s="122" t="s">
        <v>242</v>
      </c>
      <c r="F10" s="126">
        <v>0.01</v>
      </c>
      <c r="G10" t="s">
        <v>17</v>
      </c>
      <c r="H10" s="5" t="s">
        <v>100</v>
      </c>
      <c r="I10">
        <v>300</v>
      </c>
      <c r="J10" t="s">
        <v>18</v>
      </c>
      <c r="K10" t="s">
        <v>28</v>
      </c>
      <c r="L10" t="s">
        <v>22</v>
      </c>
      <c r="M10" t="s">
        <v>57</v>
      </c>
      <c r="N10" t="s">
        <v>244</v>
      </c>
      <c r="O10" s="3">
        <v>7.6799999999999993E-2</v>
      </c>
      <c r="P10" s="65">
        <v>31</v>
      </c>
      <c r="Q10" s="67">
        <v>87994.79</v>
      </c>
      <c r="R10" s="67">
        <v>34107</v>
      </c>
      <c r="S10" s="67">
        <v>6645</v>
      </c>
      <c r="T10" s="67">
        <v>6757.9998719999985</v>
      </c>
      <c r="U10" s="65" t="s">
        <v>271</v>
      </c>
      <c r="V10" s="65">
        <v>0</v>
      </c>
      <c r="W10" s="67">
        <v>6645</v>
      </c>
      <c r="X10" s="67">
        <v>6757.9998719999985</v>
      </c>
      <c r="Y10" s="65" t="str">
        <f t="shared" si="2"/>
        <v>C-MLV-0.01</v>
      </c>
      <c r="Z10" s="67">
        <f t="shared" si="3"/>
        <v>217.99999587096769</v>
      </c>
      <c r="AA10" s="67">
        <f t="shared" si="4"/>
        <v>185.40928632834098</v>
      </c>
      <c r="AB10" s="67">
        <f t="shared" si="0"/>
        <v>5747.6878761785701</v>
      </c>
    </row>
    <row r="11" spans="1:28" x14ac:dyDescent="0.2">
      <c r="A11" s="65" t="str">
        <f t="shared" si="1"/>
        <v>Grabby Crabs-MLV-0.01</v>
      </c>
      <c r="B11">
        <v>1005</v>
      </c>
      <c r="C11" t="s">
        <v>25</v>
      </c>
      <c r="D11" s="122" t="s">
        <v>243</v>
      </c>
      <c r="E11" s="122" t="s">
        <v>239</v>
      </c>
      <c r="F11" s="126">
        <v>0.01</v>
      </c>
      <c r="G11" t="s">
        <v>17</v>
      </c>
      <c r="H11" s="5" t="s">
        <v>100</v>
      </c>
      <c r="I11">
        <v>300</v>
      </c>
      <c r="J11" t="s">
        <v>18</v>
      </c>
      <c r="K11" t="s">
        <v>28</v>
      </c>
      <c r="L11" t="s">
        <v>22</v>
      </c>
      <c r="M11" t="s">
        <v>57</v>
      </c>
      <c r="N11" t="s">
        <v>244</v>
      </c>
      <c r="O11" s="3">
        <v>8.9300000000000004E-2</v>
      </c>
      <c r="P11" s="65">
        <v>31</v>
      </c>
      <c r="Q11" s="67">
        <v>62833.15</v>
      </c>
      <c r="R11" s="67">
        <v>22281</v>
      </c>
      <c r="S11" s="67">
        <v>5443</v>
      </c>
      <c r="T11" s="67">
        <v>5611.0002950000007</v>
      </c>
      <c r="U11" s="65" t="s">
        <v>271</v>
      </c>
      <c r="V11" s="65">
        <v>0</v>
      </c>
      <c r="W11" s="67">
        <v>5443</v>
      </c>
      <c r="X11" s="67">
        <v>5611.0002950000007</v>
      </c>
      <c r="Y11" s="65" t="str">
        <f t="shared" si="2"/>
        <v>C-MLV-0.01</v>
      </c>
      <c r="Z11" s="67">
        <f t="shared" si="3"/>
        <v>181.00000951612907</v>
      </c>
      <c r="AA11" s="67">
        <f t="shared" si="4"/>
        <v>185.40928632834098</v>
      </c>
      <c r="AB11" s="67">
        <f t="shared" si="0"/>
        <v>5747.6878761785701</v>
      </c>
    </row>
    <row r="12" spans="1:28" x14ac:dyDescent="0.2">
      <c r="A12" s="65" t="str">
        <f t="shared" si="1"/>
        <v>Hang 10-MLV-0.05</v>
      </c>
      <c r="B12">
        <v>1006</v>
      </c>
      <c r="C12" t="s">
        <v>16</v>
      </c>
      <c r="D12" s="122" t="s">
        <v>241</v>
      </c>
      <c r="E12" s="122" t="s">
        <v>245</v>
      </c>
      <c r="F12" s="126">
        <v>0.05</v>
      </c>
      <c r="G12" t="s">
        <v>28</v>
      </c>
      <c r="H12" t="s">
        <v>101</v>
      </c>
      <c r="I12">
        <v>200</v>
      </c>
      <c r="J12" t="s">
        <v>18</v>
      </c>
      <c r="K12" t="s">
        <v>28</v>
      </c>
      <c r="L12" t="s">
        <v>21</v>
      </c>
      <c r="M12" t="s">
        <v>57</v>
      </c>
      <c r="N12" t="s">
        <v>51</v>
      </c>
      <c r="O12" s="3">
        <v>5.0999999999999997E-2</v>
      </c>
      <c r="P12" s="65">
        <v>31</v>
      </c>
      <c r="Q12" s="67">
        <v>133725.5</v>
      </c>
      <c r="R12" s="67">
        <v>19104</v>
      </c>
      <c r="S12" s="67">
        <v>6888</v>
      </c>
      <c r="T12" s="67">
        <v>6820.0004999999992</v>
      </c>
      <c r="U12" s="65" t="s">
        <v>271</v>
      </c>
      <c r="V12" s="65">
        <v>0</v>
      </c>
      <c r="W12" s="67">
        <v>6888</v>
      </c>
      <c r="X12" s="67">
        <v>6820.0004999999992</v>
      </c>
      <c r="Y12" s="65" t="str">
        <f t="shared" si="2"/>
        <v>B-MLV-0.05</v>
      </c>
      <c r="Z12" s="67">
        <f t="shared" si="3"/>
        <v>220.00001612903222</v>
      </c>
      <c r="AA12" s="67">
        <f t="shared" si="4"/>
        <v>218.00000207979627</v>
      </c>
      <c r="AB12" s="67">
        <f t="shared" si="0"/>
        <v>6758.0000644736847</v>
      </c>
    </row>
    <row r="13" spans="1:28" x14ac:dyDescent="0.2">
      <c r="A13" s="65" t="str">
        <f t="shared" si="1"/>
        <v>Hang 10-MLV-0.05</v>
      </c>
      <c r="B13">
        <v>1007</v>
      </c>
      <c r="C13" t="s">
        <v>16</v>
      </c>
      <c r="D13" s="122" t="s">
        <v>241</v>
      </c>
      <c r="E13" s="122" t="s">
        <v>238</v>
      </c>
      <c r="F13" s="126">
        <v>0.05</v>
      </c>
      <c r="G13" t="s">
        <v>28</v>
      </c>
      <c r="H13" t="s">
        <v>101</v>
      </c>
      <c r="I13">
        <v>200</v>
      </c>
      <c r="J13" t="s">
        <v>18</v>
      </c>
      <c r="K13" t="s">
        <v>28</v>
      </c>
      <c r="L13" t="s">
        <v>21</v>
      </c>
      <c r="M13" t="s">
        <v>57</v>
      </c>
      <c r="N13" t="s">
        <v>51</v>
      </c>
      <c r="O13" s="3">
        <v>5.0999999999999997E-2</v>
      </c>
      <c r="P13" s="65">
        <v>31</v>
      </c>
      <c r="Q13" s="67">
        <v>136156.85</v>
      </c>
      <c r="R13" s="67">
        <v>20947</v>
      </c>
      <c r="S13" s="67">
        <v>7071</v>
      </c>
      <c r="T13" s="67">
        <v>6943.99935</v>
      </c>
      <c r="U13" s="65" t="s">
        <v>271</v>
      </c>
      <c r="V13" s="65">
        <v>0</v>
      </c>
      <c r="W13" s="67">
        <v>7071</v>
      </c>
      <c r="X13" s="67">
        <v>6943.99935</v>
      </c>
      <c r="Y13" s="65" t="str">
        <f t="shared" si="2"/>
        <v>B-MLV-0.05</v>
      </c>
      <c r="Z13" s="67">
        <f t="shared" si="3"/>
        <v>223.99997903225807</v>
      </c>
      <c r="AA13" s="67">
        <f t="shared" si="4"/>
        <v>218.00000207979627</v>
      </c>
      <c r="AB13" s="67">
        <f t="shared" si="0"/>
        <v>6758.0000644736847</v>
      </c>
    </row>
    <row r="14" spans="1:28" x14ac:dyDescent="0.2">
      <c r="A14" s="65" t="str">
        <f t="shared" si="1"/>
        <v>Puffer Fish-MLV-0.01</v>
      </c>
      <c r="B14">
        <v>1008</v>
      </c>
      <c r="C14" t="s">
        <v>25</v>
      </c>
      <c r="D14" s="122" t="s">
        <v>243</v>
      </c>
      <c r="E14" s="122" t="s">
        <v>245</v>
      </c>
      <c r="F14" s="126">
        <v>0.01</v>
      </c>
      <c r="G14" t="s">
        <v>17</v>
      </c>
      <c r="H14" s="5" t="s">
        <v>100</v>
      </c>
      <c r="I14">
        <v>300</v>
      </c>
      <c r="J14" t="s">
        <v>18</v>
      </c>
      <c r="K14" t="s">
        <v>28</v>
      </c>
      <c r="L14" t="s">
        <v>22</v>
      </c>
      <c r="M14" t="s">
        <v>57</v>
      </c>
      <c r="N14" t="s">
        <v>246</v>
      </c>
      <c r="O14" s="3">
        <v>8.9300000000000004E-2</v>
      </c>
      <c r="P14" s="65">
        <v>31</v>
      </c>
      <c r="Q14" s="67">
        <v>66651.740000000005</v>
      </c>
      <c r="R14" s="67">
        <v>28854</v>
      </c>
      <c r="S14" s="67">
        <v>5942</v>
      </c>
      <c r="T14" s="67">
        <v>5952.0003820000011</v>
      </c>
      <c r="U14" s="65" t="s">
        <v>271</v>
      </c>
      <c r="V14" s="65">
        <v>0</v>
      </c>
      <c r="W14" s="67">
        <v>5942</v>
      </c>
      <c r="X14" s="67">
        <v>5952.0003820000011</v>
      </c>
      <c r="Y14" s="65" t="str">
        <f t="shared" si="2"/>
        <v>C-MLV-0.01</v>
      </c>
      <c r="Z14" s="67">
        <f t="shared" si="3"/>
        <v>192.00001232258069</v>
      </c>
      <c r="AA14" s="67">
        <f t="shared" si="4"/>
        <v>185.40928632834098</v>
      </c>
      <c r="AB14" s="67">
        <f t="shared" si="0"/>
        <v>5747.6878761785701</v>
      </c>
    </row>
    <row r="15" spans="1:28" x14ac:dyDescent="0.2">
      <c r="A15" s="65" t="str">
        <f t="shared" si="1"/>
        <v>Puffer Fish-MLV-0.01</v>
      </c>
      <c r="B15">
        <v>1009</v>
      </c>
      <c r="C15" t="s">
        <v>25</v>
      </c>
      <c r="D15" s="122" t="s">
        <v>243</v>
      </c>
      <c r="E15" s="122" t="s">
        <v>238</v>
      </c>
      <c r="F15" s="126">
        <v>0.01</v>
      </c>
      <c r="G15" t="s">
        <v>17</v>
      </c>
      <c r="H15" s="5" t="s">
        <v>100</v>
      </c>
      <c r="I15">
        <v>300</v>
      </c>
      <c r="J15" t="s">
        <v>18</v>
      </c>
      <c r="K15" t="s">
        <v>28</v>
      </c>
      <c r="L15" t="s">
        <v>22</v>
      </c>
      <c r="M15" t="s">
        <v>57</v>
      </c>
      <c r="N15" t="s">
        <v>246</v>
      </c>
      <c r="O15" s="3">
        <v>7.6799999999999993E-2</v>
      </c>
      <c r="P15" s="65">
        <v>31</v>
      </c>
      <c r="Q15" s="67">
        <v>74270.83</v>
      </c>
      <c r="R15" s="67">
        <v>34385</v>
      </c>
      <c r="S15" s="67">
        <v>5742</v>
      </c>
      <c r="T15" s="67">
        <v>5703.9997439999997</v>
      </c>
      <c r="U15" s="65" t="s">
        <v>271</v>
      </c>
      <c r="V15" s="65">
        <v>0</v>
      </c>
      <c r="W15" s="67">
        <v>5742</v>
      </c>
      <c r="X15" s="67">
        <v>5703.9997439999997</v>
      </c>
      <c r="Y15" s="65" t="str">
        <f t="shared" si="2"/>
        <v>C-MLV-0.01</v>
      </c>
      <c r="Z15" s="67">
        <f t="shared" si="3"/>
        <v>183.99999174193547</v>
      </c>
      <c r="AA15" s="67">
        <f t="shared" si="4"/>
        <v>185.40928632834098</v>
      </c>
      <c r="AB15" s="67">
        <f t="shared" si="0"/>
        <v>5747.6878761785701</v>
      </c>
    </row>
    <row r="16" spans="1:28" x14ac:dyDescent="0.2">
      <c r="A16" s="65" t="str">
        <f t="shared" si="1"/>
        <v>Sleepy Starfish-MLV-0.01</v>
      </c>
      <c r="B16">
        <v>1010</v>
      </c>
      <c r="C16" t="s">
        <v>25</v>
      </c>
      <c r="D16" s="122" t="s">
        <v>243</v>
      </c>
      <c r="E16" s="122" t="s">
        <v>247</v>
      </c>
      <c r="F16" s="126">
        <v>0.01</v>
      </c>
      <c r="G16" t="s">
        <v>17</v>
      </c>
      <c r="H16" s="5" t="s">
        <v>100</v>
      </c>
      <c r="I16">
        <v>300</v>
      </c>
      <c r="J16" t="s">
        <v>18</v>
      </c>
      <c r="K16" t="s">
        <v>28</v>
      </c>
      <c r="L16" t="s">
        <v>22</v>
      </c>
      <c r="M16" t="s">
        <v>57</v>
      </c>
      <c r="N16" t="s">
        <v>248</v>
      </c>
      <c r="O16" s="3">
        <v>8.9300000000000004E-2</v>
      </c>
      <c r="P16" s="65">
        <v>31</v>
      </c>
      <c r="Q16" s="67">
        <v>84703.25</v>
      </c>
      <c r="R16" s="67">
        <v>39767</v>
      </c>
      <c r="S16" s="67">
        <v>7627</v>
      </c>
      <c r="T16" s="67">
        <v>7564.0002250000007</v>
      </c>
      <c r="U16" s="65" t="s">
        <v>271</v>
      </c>
      <c r="V16" s="65">
        <v>0</v>
      </c>
      <c r="W16" s="67">
        <v>7627</v>
      </c>
      <c r="X16" s="67">
        <v>7564.0002250000007</v>
      </c>
      <c r="Y16" s="65" t="str">
        <f t="shared" si="2"/>
        <v>C-MLV-0.01</v>
      </c>
      <c r="Z16" s="67">
        <f t="shared" si="3"/>
        <v>244.00000725806453</v>
      </c>
      <c r="AA16" s="67">
        <f t="shared" si="4"/>
        <v>185.40928632834098</v>
      </c>
      <c r="AB16" s="67">
        <f t="shared" si="0"/>
        <v>5747.6878761785701</v>
      </c>
    </row>
    <row r="17" spans="1:28" x14ac:dyDescent="0.2">
      <c r="A17" s="65" t="str">
        <f t="shared" si="1"/>
        <v>Sleepy Starfish-MLV-0.01</v>
      </c>
      <c r="B17">
        <v>1011</v>
      </c>
      <c r="C17" t="s">
        <v>25</v>
      </c>
      <c r="D17" s="122" t="s">
        <v>243</v>
      </c>
      <c r="E17" s="122" t="s">
        <v>249</v>
      </c>
      <c r="F17" s="126">
        <v>0.01</v>
      </c>
      <c r="G17" t="s">
        <v>17</v>
      </c>
      <c r="H17" s="5" t="s">
        <v>100</v>
      </c>
      <c r="I17">
        <v>300</v>
      </c>
      <c r="J17" t="s">
        <v>18</v>
      </c>
      <c r="K17" t="s">
        <v>28</v>
      </c>
      <c r="L17" t="s">
        <v>22</v>
      </c>
      <c r="M17" t="s">
        <v>57</v>
      </c>
      <c r="N17" t="s">
        <v>248</v>
      </c>
      <c r="O17" s="3">
        <v>8.9300000000000004E-2</v>
      </c>
      <c r="P17" s="65">
        <v>31</v>
      </c>
      <c r="Q17" s="67">
        <v>96159.01</v>
      </c>
      <c r="R17" s="67">
        <v>37709</v>
      </c>
      <c r="S17" s="67">
        <v>8458</v>
      </c>
      <c r="T17" s="67">
        <v>8586.9995930000005</v>
      </c>
      <c r="U17" s="65" t="s">
        <v>271</v>
      </c>
      <c r="V17" s="65">
        <v>0</v>
      </c>
      <c r="W17" s="67">
        <v>8458</v>
      </c>
      <c r="X17" s="67">
        <v>8586.9995930000005</v>
      </c>
      <c r="Y17" s="65" t="str">
        <f t="shared" si="2"/>
        <v>C-MLV-0.01</v>
      </c>
      <c r="Z17" s="67">
        <f t="shared" si="3"/>
        <v>276.99998687096775</v>
      </c>
      <c r="AA17" s="67">
        <f t="shared" si="4"/>
        <v>185.40928632834098</v>
      </c>
      <c r="AB17" s="67">
        <f t="shared" si="0"/>
        <v>5747.6878761785701</v>
      </c>
    </row>
    <row r="18" spans="1:28" x14ac:dyDescent="0.2">
      <c r="A18" s="65" t="str">
        <f t="shared" si="1"/>
        <v>Penny Pinchers-MLV-0.01</v>
      </c>
      <c r="B18">
        <v>1012</v>
      </c>
      <c r="C18" t="s">
        <v>12</v>
      </c>
      <c r="D18" s="122" t="s">
        <v>247</v>
      </c>
      <c r="E18" s="122" t="s">
        <v>242</v>
      </c>
      <c r="F18" s="126">
        <v>0.01</v>
      </c>
      <c r="G18" t="s">
        <v>28</v>
      </c>
      <c r="H18" t="s">
        <v>101</v>
      </c>
      <c r="I18">
        <v>200</v>
      </c>
      <c r="J18" t="s">
        <v>18</v>
      </c>
      <c r="K18" t="s">
        <v>250</v>
      </c>
      <c r="L18" t="s">
        <v>22</v>
      </c>
      <c r="M18" t="s">
        <v>57</v>
      </c>
      <c r="N18" t="s">
        <v>86</v>
      </c>
      <c r="O18" s="3">
        <v>8.1000000000000003E-2</v>
      </c>
      <c r="P18" s="65">
        <v>31</v>
      </c>
      <c r="Q18" s="67">
        <v>102720.99</v>
      </c>
      <c r="R18" s="67">
        <v>75530.400000000009</v>
      </c>
      <c r="S18" s="67">
        <v>7665</v>
      </c>
      <c r="T18" s="67">
        <v>8320.4001900000003</v>
      </c>
      <c r="U18" s="65" t="s">
        <v>271</v>
      </c>
      <c r="V18" s="65">
        <v>0</v>
      </c>
      <c r="W18" s="67">
        <v>7665</v>
      </c>
      <c r="X18" s="67">
        <v>8320.4001900000003</v>
      </c>
      <c r="Y18" s="65" t="str">
        <f t="shared" si="2"/>
        <v>A-MLV-0.01</v>
      </c>
      <c r="Z18" s="67">
        <f t="shared" si="3"/>
        <v>268.40000612903225</v>
      </c>
      <c r="AA18" s="67">
        <f t="shared" si="4"/>
        <v>233.09873385944707</v>
      </c>
      <c r="AB18" s="67">
        <f t="shared" si="0"/>
        <v>7226.0607496428593</v>
      </c>
    </row>
    <row r="19" spans="1:28" x14ac:dyDescent="0.2">
      <c r="A19" s="65" t="str">
        <f t="shared" si="1"/>
        <v>Penny Pinchers-MLV-0.01</v>
      </c>
      <c r="B19">
        <v>1013</v>
      </c>
      <c r="C19" t="s">
        <v>12</v>
      </c>
      <c r="D19" s="122" t="s">
        <v>247</v>
      </c>
      <c r="E19" s="122" t="s">
        <v>239</v>
      </c>
      <c r="F19" s="126">
        <v>0.01</v>
      </c>
      <c r="G19" t="s">
        <v>28</v>
      </c>
      <c r="H19" t="s">
        <v>101</v>
      </c>
      <c r="I19">
        <v>200</v>
      </c>
      <c r="J19" t="s">
        <v>18</v>
      </c>
      <c r="K19" t="s">
        <v>250</v>
      </c>
      <c r="L19" t="s">
        <v>22</v>
      </c>
      <c r="M19" t="s">
        <v>57</v>
      </c>
      <c r="N19" t="s">
        <v>86</v>
      </c>
      <c r="O19" s="3">
        <v>8.1000000000000003E-2</v>
      </c>
      <c r="P19" s="65">
        <v>31</v>
      </c>
      <c r="Q19" s="67">
        <v>86723.46</v>
      </c>
      <c r="R19" s="67">
        <v>72270</v>
      </c>
      <c r="S19" s="67">
        <v>6556</v>
      </c>
      <c r="T19" s="67">
        <v>7024.6002600000011</v>
      </c>
      <c r="U19" s="65" t="s">
        <v>271</v>
      </c>
      <c r="V19" s="65">
        <v>0</v>
      </c>
      <c r="W19" s="67">
        <v>6556</v>
      </c>
      <c r="X19" s="67">
        <v>7024.6002600000011</v>
      </c>
      <c r="Y19" s="65" t="str">
        <f t="shared" si="2"/>
        <v>A-MLV-0.01</v>
      </c>
      <c r="Z19" s="67">
        <f t="shared" si="3"/>
        <v>226.60000838709681</v>
      </c>
      <c r="AA19" s="67">
        <f t="shared" si="4"/>
        <v>233.09873385944707</v>
      </c>
      <c r="AB19" s="67">
        <f t="shared" si="0"/>
        <v>7226.0607496428593</v>
      </c>
    </row>
    <row r="20" spans="1:28" x14ac:dyDescent="0.2">
      <c r="A20" s="65" t="str">
        <f t="shared" si="1"/>
        <v>Penny Grabbers-MLV-0.01</v>
      </c>
      <c r="B20">
        <v>1014</v>
      </c>
      <c r="C20" t="s">
        <v>12</v>
      </c>
      <c r="D20" s="122" t="s">
        <v>247</v>
      </c>
      <c r="E20" s="122" t="s">
        <v>245</v>
      </c>
      <c r="F20" s="126">
        <v>0.01</v>
      </c>
      <c r="G20" t="s">
        <v>28</v>
      </c>
      <c r="H20" t="s">
        <v>101</v>
      </c>
      <c r="I20">
        <v>200</v>
      </c>
      <c r="J20" t="s">
        <v>18</v>
      </c>
      <c r="K20" t="s">
        <v>250</v>
      </c>
      <c r="L20" t="s">
        <v>22</v>
      </c>
      <c r="M20" t="s">
        <v>57</v>
      </c>
      <c r="N20" t="s">
        <v>87</v>
      </c>
      <c r="O20" s="3">
        <v>8.8800000000000004E-2</v>
      </c>
      <c r="P20" s="65">
        <v>31</v>
      </c>
      <c r="Q20" s="67">
        <v>98690.31</v>
      </c>
      <c r="R20" s="67">
        <v>75221.2</v>
      </c>
      <c r="S20" s="67">
        <v>8073</v>
      </c>
      <c r="T20" s="67">
        <v>8763.699528000001</v>
      </c>
      <c r="U20" s="65" t="s">
        <v>271</v>
      </c>
      <c r="V20" s="65">
        <v>0</v>
      </c>
      <c r="W20" s="67">
        <v>8073</v>
      </c>
      <c r="X20" s="67">
        <v>8763.699528000001</v>
      </c>
      <c r="Y20" s="65" t="str">
        <f t="shared" si="2"/>
        <v>A-MLV-0.01</v>
      </c>
      <c r="Z20" s="67">
        <f t="shared" si="3"/>
        <v>282.69998477419358</v>
      </c>
      <c r="AA20" s="67">
        <f t="shared" si="4"/>
        <v>233.09873385944707</v>
      </c>
      <c r="AB20" s="67">
        <f t="shared" si="0"/>
        <v>7226.0607496428593</v>
      </c>
    </row>
    <row r="21" spans="1:28" x14ac:dyDescent="0.2">
      <c r="A21" s="65" t="str">
        <f t="shared" si="1"/>
        <v>Penny Grabbers-MLV-0.01</v>
      </c>
      <c r="B21">
        <v>1015</v>
      </c>
      <c r="C21" t="s">
        <v>12</v>
      </c>
      <c r="D21" s="122" t="s">
        <v>247</v>
      </c>
      <c r="E21" s="122" t="s">
        <v>238</v>
      </c>
      <c r="F21" s="126">
        <v>0.01</v>
      </c>
      <c r="G21" t="s">
        <v>28</v>
      </c>
      <c r="H21" t="s">
        <v>101</v>
      </c>
      <c r="I21">
        <v>200</v>
      </c>
      <c r="J21" t="s">
        <v>18</v>
      </c>
      <c r="K21" t="s">
        <v>250</v>
      </c>
      <c r="L21" t="s">
        <v>22</v>
      </c>
      <c r="M21" t="s">
        <v>57</v>
      </c>
      <c r="N21" t="s">
        <v>87</v>
      </c>
      <c r="O21" s="3">
        <v>8.8800000000000004E-2</v>
      </c>
      <c r="P21" s="65">
        <v>31</v>
      </c>
      <c r="Q21" s="67">
        <v>99074.33</v>
      </c>
      <c r="R21" s="67">
        <v>73811.3</v>
      </c>
      <c r="S21" s="67">
        <v>8185</v>
      </c>
      <c r="T21" s="67">
        <v>8797.8005040000007</v>
      </c>
      <c r="U21" s="65" t="s">
        <v>271</v>
      </c>
      <c r="V21" s="65">
        <v>0</v>
      </c>
      <c r="W21" s="67">
        <v>8185</v>
      </c>
      <c r="X21" s="67">
        <v>8797.8005040000007</v>
      </c>
      <c r="Y21" s="65" t="str">
        <f t="shared" si="2"/>
        <v>A-MLV-0.01</v>
      </c>
      <c r="Z21" s="67">
        <f t="shared" si="3"/>
        <v>283.80001625806455</v>
      </c>
      <c r="AA21" s="67">
        <f t="shared" si="4"/>
        <v>233.09873385944707</v>
      </c>
      <c r="AB21" s="67">
        <f t="shared" si="0"/>
        <v>7226.0607496428593</v>
      </c>
    </row>
    <row r="22" spans="1:28" x14ac:dyDescent="0.2">
      <c r="A22" s="65" t="str">
        <f t="shared" si="1"/>
        <v>Penny Collectors-MLV-0.01</v>
      </c>
      <c r="B22">
        <v>1016</v>
      </c>
      <c r="C22" t="s">
        <v>12</v>
      </c>
      <c r="D22" s="122" t="s">
        <v>247</v>
      </c>
      <c r="E22" s="122" t="s">
        <v>247</v>
      </c>
      <c r="F22" s="126">
        <v>0.01</v>
      </c>
      <c r="G22" t="s">
        <v>28</v>
      </c>
      <c r="H22" t="s">
        <v>101</v>
      </c>
      <c r="I22">
        <v>200</v>
      </c>
      <c r="J22" t="s">
        <v>18</v>
      </c>
      <c r="K22" t="s">
        <v>250</v>
      </c>
      <c r="L22" t="s">
        <v>22</v>
      </c>
      <c r="M22" t="s">
        <v>57</v>
      </c>
      <c r="N22" t="s">
        <v>88</v>
      </c>
      <c r="O22" s="3">
        <v>8.1000000000000003E-2</v>
      </c>
      <c r="P22" s="65">
        <v>31</v>
      </c>
      <c r="Q22" s="67">
        <v>68283.95</v>
      </c>
      <c r="R22" s="67">
        <v>35784.100000000006</v>
      </c>
      <c r="S22" s="67">
        <v>2749</v>
      </c>
      <c r="T22" s="67">
        <v>5530.9999500000004</v>
      </c>
      <c r="U22" s="65" t="s">
        <v>271</v>
      </c>
      <c r="V22" s="65">
        <v>0</v>
      </c>
      <c r="W22" s="67">
        <v>2749</v>
      </c>
      <c r="X22" s="67">
        <v>5530.9999500000004</v>
      </c>
      <c r="Y22" s="65" t="str">
        <f t="shared" si="2"/>
        <v>A-MLV-0.01</v>
      </c>
      <c r="Z22" s="67">
        <f t="shared" si="3"/>
        <v>178.41935322580647</v>
      </c>
      <c r="AA22" s="67">
        <f t="shared" si="4"/>
        <v>233.09873385944707</v>
      </c>
      <c r="AB22" s="67">
        <f t="shared" si="0"/>
        <v>7226.0607496428593</v>
      </c>
    </row>
    <row r="23" spans="1:28" x14ac:dyDescent="0.2">
      <c r="A23" s="65" t="str">
        <f t="shared" si="1"/>
        <v>Penny Collectors-MLV-0.01</v>
      </c>
      <c r="B23">
        <v>1017</v>
      </c>
      <c r="C23" t="s">
        <v>12</v>
      </c>
      <c r="D23" s="122" t="s">
        <v>247</v>
      </c>
      <c r="E23" s="122" t="s">
        <v>249</v>
      </c>
      <c r="F23" s="126">
        <v>0.01</v>
      </c>
      <c r="G23" t="s">
        <v>28</v>
      </c>
      <c r="H23" t="s">
        <v>101</v>
      </c>
      <c r="I23">
        <v>200</v>
      </c>
      <c r="J23" t="s">
        <v>18</v>
      </c>
      <c r="K23" t="s">
        <v>250</v>
      </c>
      <c r="L23" t="s">
        <v>22</v>
      </c>
      <c r="M23" t="s">
        <v>57</v>
      </c>
      <c r="N23" t="s">
        <v>88</v>
      </c>
      <c r="O23" s="3">
        <v>8.1000000000000003E-2</v>
      </c>
      <c r="P23" s="65">
        <v>31</v>
      </c>
      <c r="Q23" s="67">
        <v>69748.149999999994</v>
      </c>
      <c r="R23" s="67">
        <v>70469.3</v>
      </c>
      <c r="S23" s="67">
        <v>7245</v>
      </c>
      <c r="T23" s="67">
        <v>5649.6001499999993</v>
      </c>
      <c r="U23" s="65" t="s">
        <v>271</v>
      </c>
      <c r="V23" s="65">
        <v>0</v>
      </c>
      <c r="W23" s="67">
        <v>7245</v>
      </c>
      <c r="X23" s="67">
        <v>5649.6001499999993</v>
      </c>
      <c r="Y23" s="65" t="str">
        <f t="shared" si="2"/>
        <v>A-MLV-0.01</v>
      </c>
      <c r="Z23" s="67">
        <f t="shared" si="3"/>
        <v>182.24516612903224</v>
      </c>
      <c r="AA23" s="67">
        <f t="shared" si="4"/>
        <v>233.09873385944707</v>
      </c>
      <c r="AB23" s="67">
        <f t="shared" si="0"/>
        <v>7226.0607496428593</v>
      </c>
    </row>
    <row r="24" spans="1:28" x14ac:dyDescent="0.2">
      <c r="A24" s="65" t="str">
        <f t="shared" si="1"/>
        <v>Penny Grabbers-MLV-0.01</v>
      </c>
      <c r="B24">
        <v>1018</v>
      </c>
      <c r="C24" t="s">
        <v>12</v>
      </c>
      <c r="D24" s="122" t="s">
        <v>247</v>
      </c>
      <c r="E24" s="122" t="s">
        <v>251</v>
      </c>
      <c r="F24" s="126">
        <v>0.01</v>
      </c>
      <c r="G24" t="s">
        <v>28</v>
      </c>
      <c r="H24" t="s">
        <v>101</v>
      </c>
      <c r="I24">
        <v>200</v>
      </c>
      <c r="J24" t="s">
        <v>18</v>
      </c>
      <c r="K24" t="s">
        <v>250</v>
      </c>
      <c r="L24" t="s">
        <v>22</v>
      </c>
      <c r="M24" t="s">
        <v>57</v>
      </c>
      <c r="N24" t="s">
        <v>87</v>
      </c>
      <c r="O24" s="3">
        <v>8.8800000000000004E-2</v>
      </c>
      <c r="P24" s="65">
        <v>31</v>
      </c>
      <c r="Q24" s="67">
        <v>100994.37</v>
      </c>
      <c r="R24" s="67">
        <v>88992.200000000012</v>
      </c>
      <c r="S24" s="67">
        <v>8493</v>
      </c>
      <c r="T24" s="67">
        <v>8968.300056</v>
      </c>
      <c r="U24" s="65" t="s">
        <v>271</v>
      </c>
      <c r="V24" s="65">
        <v>0</v>
      </c>
      <c r="W24" s="67">
        <v>8493</v>
      </c>
      <c r="X24" s="67">
        <v>8968.300056</v>
      </c>
      <c r="Y24" s="65" t="str">
        <f t="shared" si="2"/>
        <v>A-MLV-0.01</v>
      </c>
      <c r="Z24" s="67">
        <f t="shared" si="3"/>
        <v>289.30000180645163</v>
      </c>
      <c r="AA24" s="67">
        <f t="shared" si="4"/>
        <v>233.09873385944707</v>
      </c>
      <c r="AB24" s="67">
        <f t="shared" si="0"/>
        <v>7226.0607496428593</v>
      </c>
    </row>
    <row r="25" spans="1:28" x14ac:dyDescent="0.2">
      <c r="A25" s="65" t="str">
        <f t="shared" si="1"/>
        <v>Penny Grabbers-MLV-0.01</v>
      </c>
      <c r="B25">
        <v>1019</v>
      </c>
      <c r="C25" t="s">
        <v>12</v>
      </c>
      <c r="D25" s="122" t="s">
        <v>247</v>
      </c>
      <c r="E25" s="122" t="s">
        <v>243</v>
      </c>
      <c r="F25" s="126">
        <v>0.01</v>
      </c>
      <c r="G25" t="s">
        <v>28</v>
      </c>
      <c r="H25" t="s">
        <v>101</v>
      </c>
      <c r="I25">
        <v>200</v>
      </c>
      <c r="J25" t="s">
        <v>18</v>
      </c>
      <c r="K25" t="s">
        <v>250</v>
      </c>
      <c r="L25" t="s">
        <v>22</v>
      </c>
      <c r="M25" t="s">
        <v>57</v>
      </c>
      <c r="N25" t="s">
        <v>87</v>
      </c>
      <c r="O25" s="3">
        <v>8.8800000000000004E-2</v>
      </c>
      <c r="P25" s="65">
        <v>31</v>
      </c>
      <c r="Q25" s="67">
        <v>97154.28</v>
      </c>
      <c r="R25" s="67">
        <v>85608.6</v>
      </c>
      <c r="S25" s="67">
        <v>8170</v>
      </c>
      <c r="T25" s="67">
        <v>8627.3000640000009</v>
      </c>
      <c r="U25" s="65" t="s">
        <v>271</v>
      </c>
      <c r="V25" s="65">
        <v>0</v>
      </c>
      <c r="W25" s="67">
        <v>8170</v>
      </c>
      <c r="X25" s="67">
        <v>8627.3000640000009</v>
      </c>
      <c r="Y25" s="65" t="str">
        <f t="shared" si="2"/>
        <v>A-MLV-0.01</v>
      </c>
      <c r="Z25" s="67">
        <f t="shared" si="3"/>
        <v>278.30000206451615</v>
      </c>
      <c r="AA25" s="67">
        <f t="shared" si="4"/>
        <v>233.09873385944707</v>
      </c>
      <c r="AB25" s="67">
        <f t="shared" si="0"/>
        <v>7226.0607496428593</v>
      </c>
    </row>
    <row r="26" spans="1:28" x14ac:dyDescent="0.2">
      <c r="A26" s="65" t="str">
        <f t="shared" si="1"/>
        <v>Penny Pinchers-MLV-0.01</v>
      </c>
      <c r="B26">
        <v>1020</v>
      </c>
      <c r="C26" t="s">
        <v>12</v>
      </c>
      <c r="D26" s="122" t="s">
        <v>247</v>
      </c>
      <c r="E26" s="122" t="s">
        <v>241</v>
      </c>
      <c r="F26" s="126">
        <v>0.01</v>
      </c>
      <c r="G26" t="s">
        <v>28</v>
      </c>
      <c r="H26" t="s">
        <v>101</v>
      </c>
      <c r="I26">
        <v>200</v>
      </c>
      <c r="J26" t="s">
        <v>18</v>
      </c>
      <c r="K26" t="s">
        <v>250</v>
      </c>
      <c r="L26" t="s">
        <v>22</v>
      </c>
      <c r="M26" t="s">
        <v>57</v>
      </c>
      <c r="N26" t="s">
        <v>86</v>
      </c>
      <c r="O26" s="3">
        <v>8.1000000000000003E-2</v>
      </c>
      <c r="P26" s="65">
        <v>31</v>
      </c>
      <c r="Q26" s="67">
        <v>89670.37</v>
      </c>
      <c r="R26" s="67">
        <v>71166.700000000012</v>
      </c>
      <c r="S26" s="67">
        <v>6746</v>
      </c>
      <c r="T26" s="67">
        <v>7263.29997</v>
      </c>
      <c r="U26" s="65" t="s">
        <v>271</v>
      </c>
      <c r="V26" s="65">
        <v>0</v>
      </c>
      <c r="W26" s="67">
        <v>6746</v>
      </c>
      <c r="X26" s="67">
        <v>7263.29997</v>
      </c>
      <c r="Y26" s="65" t="str">
        <f t="shared" si="2"/>
        <v>A-MLV-0.01</v>
      </c>
      <c r="Z26" s="67">
        <f t="shared" si="3"/>
        <v>234.29999903225806</v>
      </c>
      <c r="AA26" s="67">
        <f t="shared" si="4"/>
        <v>233.09873385944707</v>
      </c>
      <c r="AB26" s="67">
        <f t="shared" si="0"/>
        <v>7226.0607496428593</v>
      </c>
    </row>
    <row r="27" spans="1:28" x14ac:dyDescent="0.2">
      <c r="A27" s="65" t="str">
        <f t="shared" si="1"/>
        <v>Penny Pinchers-MLV-0.01</v>
      </c>
      <c r="B27">
        <v>1021</v>
      </c>
      <c r="C27" t="s">
        <v>12</v>
      </c>
      <c r="D27" s="122" t="s">
        <v>247</v>
      </c>
      <c r="E27" s="122">
        <v>10</v>
      </c>
      <c r="F27" s="126">
        <v>0.01</v>
      </c>
      <c r="G27" t="s">
        <v>28</v>
      </c>
      <c r="H27" t="s">
        <v>101</v>
      </c>
      <c r="I27">
        <v>200</v>
      </c>
      <c r="J27" t="s">
        <v>18</v>
      </c>
      <c r="K27" t="s">
        <v>250</v>
      </c>
      <c r="L27" t="s">
        <v>22</v>
      </c>
      <c r="M27" t="s">
        <v>57</v>
      </c>
      <c r="N27" t="s">
        <v>86</v>
      </c>
      <c r="O27" s="3">
        <v>8.1000000000000003E-2</v>
      </c>
      <c r="P27" s="65">
        <v>31</v>
      </c>
      <c r="Q27" s="67">
        <v>99774.07</v>
      </c>
      <c r="R27" s="67">
        <v>97817.500000000015</v>
      </c>
      <c r="S27" s="67">
        <v>7653</v>
      </c>
      <c r="T27" s="67">
        <v>8081.6996700000009</v>
      </c>
      <c r="U27" s="65" t="s">
        <v>271</v>
      </c>
      <c r="V27" s="65">
        <v>0</v>
      </c>
      <c r="W27" s="67">
        <v>7653</v>
      </c>
      <c r="X27" s="67">
        <v>8081.6996700000009</v>
      </c>
      <c r="Y27" s="65" t="str">
        <f t="shared" si="2"/>
        <v>A-MLV-0.01</v>
      </c>
      <c r="Z27" s="67">
        <f t="shared" si="3"/>
        <v>260.69998935483875</v>
      </c>
      <c r="AA27" s="67">
        <f t="shared" si="4"/>
        <v>233.09873385944707</v>
      </c>
      <c r="AB27" s="67">
        <f t="shared" si="0"/>
        <v>7226.0607496428593</v>
      </c>
    </row>
    <row r="28" spans="1:28" x14ac:dyDescent="0.2">
      <c r="A28" s="65" t="str">
        <f t="shared" si="1"/>
        <v>Penny Station-MLV-0.01</v>
      </c>
      <c r="B28">
        <v>1022</v>
      </c>
      <c r="C28" t="s">
        <v>25</v>
      </c>
      <c r="D28" s="122" t="s">
        <v>249</v>
      </c>
      <c r="E28" s="122" t="s">
        <v>242</v>
      </c>
      <c r="F28" s="126">
        <v>0.01</v>
      </c>
      <c r="G28" t="s">
        <v>28</v>
      </c>
      <c r="H28" t="s">
        <v>101</v>
      </c>
      <c r="I28">
        <v>200</v>
      </c>
      <c r="J28" t="s">
        <v>18</v>
      </c>
      <c r="K28" t="s">
        <v>250</v>
      </c>
      <c r="L28" t="s">
        <v>22</v>
      </c>
      <c r="M28" t="s">
        <v>57</v>
      </c>
      <c r="N28" t="s">
        <v>32</v>
      </c>
      <c r="O28" s="3">
        <v>9.8800000000000013E-2</v>
      </c>
      <c r="P28" s="65">
        <v>31</v>
      </c>
      <c r="Q28" s="67">
        <v>80712.95</v>
      </c>
      <c r="R28" s="67">
        <v>79130.73000000001</v>
      </c>
      <c r="S28" s="67">
        <v>7621</v>
      </c>
      <c r="T28" s="67">
        <v>7974.4394600000005</v>
      </c>
      <c r="U28" s="65" t="s">
        <v>271</v>
      </c>
      <c r="V28" s="65">
        <v>0</v>
      </c>
      <c r="W28" s="67">
        <v>7621</v>
      </c>
      <c r="X28" s="67">
        <v>7974.4394600000005</v>
      </c>
      <c r="Y28" s="65" t="str">
        <f t="shared" si="2"/>
        <v>C-MLV-0.01</v>
      </c>
      <c r="Z28" s="67">
        <f t="shared" si="3"/>
        <v>257.23998258064518</v>
      </c>
      <c r="AA28" s="67">
        <f t="shared" si="4"/>
        <v>185.40928632834098</v>
      </c>
      <c r="AB28" s="67">
        <f t="shared" si="0"/>
        <v>5747.6878761785701</v>
      </c>
    </row>
    <row r="29" spans="1:28" x14ac:dyDescent="0.2">
      <c r="A29" s="65" t="str">
        <f t="shared" si="1"/>
        <v>Penny Station-MLV-0.01</v>
      </c>
      <c r="B29">
        <v>1023</v>
      </c>
      <c r="C29" t="s">
        <v>25</v>
      </c>
      <c r="D29" s="122" t="s">
        <v>249</v>
      </c>
      <c r="E29" s="122" t="s">
        <v>239</v>
      </c>
      <c r="F29" s="126">
        <v>0.01</v>
      </c>
      <c r="G29" t="s">
        <v>28</v>
      </c>
      <c r="H29" t="s">
        <v>101</v>
      </c>
      <c r="I29">
        <v>200</v>
      </c>
      <c r="J29" t="s">
        <v>18</v>
      </c>
      <c r="K29" t="s">
        <v>250</v>
      </c>
      <c r="L29" t="s">
        <v>22</v>
      </c>
      <c r="M29" t="s">
        <v>57</v>
      </c>
      <c r="N29" t="s">
        <v>32</v>
      </c>
      <c r="O29" s="3">
        <v>8.1000000000000003E-2</v>
      </c>
      <c r="P29" s="65">
        <v>31</v>
      </c>
      <c r="Q29" s="67">
        <v>85935.07</v>
      </c>
      <c r="R29" s="67">
        <v>65102.430000000008</v>
      </c>
      <c r="S29" s="67">
        <v>6492</v>
      </c>
      <c r="T29" s="67">
        <v>6960.740670000001</v>
      </c>
      <c r="U29" s="65" t="s">
        <v>271</v>
      </c>
      <c r="V29" s="65">
        <v>0</v>
      </c>
      <c r="W29" s="67">
        <v>6492</v>
      </c>
      <c r="X29" s="67">
        <v>6960.740670000001</v>
      </c>
      <c r="Y29" s="65" t="str">
        <f t="shared" si="2"/>
        <v>C-MLV-0.01</v>
      </c>
      <c r="Z29" s="67">
        <f t="shared" si="3"/>
        <v>224.54002161290325</v>
      </c>
      <c r="AA29" s="67">
        <f t="shared" si="4"/>
        <v>185.40928632834098</v>
      </c>
      <c r="AB29" s="67">
        <f t="shared" si="0"/>
        <v>5747.6878761785701</v>
      </c>
    </row>
    <row r="30" spans="1:28" x14ac:dyDescent="0.2">
      <c r="A30" s="65" t="str">
        <f t="shared" si="1"/>
        <v>Penny Station-MLV-0.01</v>
      </c>
      <c r="B30">
        <v>1024</v>
      </c>
      <c r="C30" t="s">
        <v>25</v>
      </c>
      <c r="D30" s="122" t="s">
        <v>249</v>
      </c>
      <c r="E30" s="122" t="s">
        <v>245</v>
      </c>
      <c r="F30" s="126">
        <v>0.01</v>
      </c>
      <c r="G30" t="s">
        <v>28</v>
      </c>
      <c r="H30" t="s">
        <v>101</v>
      </c>
      <c r="I30">
        <v>200</v>
      </c>
      <c r="J30" t="s">
        <v>18</v>
      </c>
      <c r="K30" t="s">
        <v>250</v>
      </c>
      <c r="L30" t="s">
        <v>22</v>
      </c>
      <c r="M30" t="s">
        <v>57</v>
      </c>
      <c r="N30" t="s">
        <v>32</v>
      </c>
      <c r="O30" s="3">
        <v>9.8800000000000013E-2</v>
      </c>
      <c r="P30" s="65">
        <v>31</v>
      </c>
      <c r="Q30" s="67">
        <v>73188.87</v>
      </c>
      <c r="R30" s="67">
        <v>57179.22</v>
      </c>
      <c r="S30" s="67">
        <v>6767</v>
      </c>
      <c r="T30" s="67">
        <v>7231.0603560000009</v>
      </c>
      <c r="U30" s="65" t="s">
        <v>271</v>
      </c>
      <c r="V30" s="65">
        <v>0</v>
      </c>
      <c r="W30" s="67">
        <v>6767</v>
      </c>
      <c r="X30" s="67">
        <v>7231.0603560000009</v>
      </c>
      <c r="Y30" s="65" t="str">
        <f t="shared" si="2"/>
        <v>C-MLV-0.01</v>
      </c>
      <c r="Z30" s="67">
        <f t="shared" si="3"/>
        <v>233.26001148387098</v>
      </c>
      <c r="AA30" s="67">
        <f t="shared" si="4"/>
        <v>185.40928632834098</v>
      </c>
      <c r="AB30" s="67">
        <f t="shared" si="0"/>
        <v>5747.6878761785701</v>
      </c>
    </row>
    <row r="31" spans="1:28" x14ac:dyDescent="0.2">
      <c r="A31" s="65" t="str">
        <f t="shared" si="1"/>
        <v>Penny Station-MLV-0.01</v>
      </c>
      <c r="B31">
        <v>1025</v>
      </c>
      <c r="C31" t="s">
        <v>25</v>
      </c>
      <c r="D31" s="122" t="s">
        <v>249</v>
      </c>
      <c r="E31" s="122" t="s">
        <v>238</v>
      </c>
      <c r="F31" s="126">
        <v>0.01</v>
      </c>
      <c r="G31" t="s">
        <v>28</v>
      </c>
      <c r="H31" t="s">
        <v>101</v>
      </c>
      <c r="I31">
        <v>200</v>
      </c>
      <c r="J31" t="s">
        <v>18</v>
      </c>
      <c r="K31" t="s">
        <v>250</v>
      </c>
      <c r="L31" t="s">
        <v>22</v>
      </c>
      <c r="M31" t="s">
        <v>57</v>
      </c>
      <c r="N31" t="s">
        <v>32</v>
      </c>
      <c r="O31" s="3">
        <v>8.1000000000000003E-2</v>
      </c>
      <c r="P31" s="65">
        <v>31</v>
      </c>
      <c r="Q31" s="67">
        <v>99284.2</v>
      </c>
      <c r="R31" s="67">
        <v>91929.510000000009</v>
      </c>
      <c r="S31" s="67">
        <v>7649</v>
      </c>
      <c r="T31" s="67">
        <v>8042.0201999999999</v>
      </c>
      <c r="U31" s="65" t="s">
        <v>271</v>
      </c>
      <c r="V31" s="65">
        <v>0</v>
      </c>
      <c r="W31" s="67">
        <v>7649</v>
      </c>
      <c r="X31" s="67">
        <v>8042.0201999999999</v>
      </c>
      <c r="Y31" s="65" t="str">
        <f t="shared" si="2"/>
        <v>C-MLV-0.01</v>
      </c>
      <c r="Z31" s="67">
        <f t="shared" si="3"/>
        <v>259.42000645161289</v>
      </c>
      <c r="AA31" s="67">
        <f t="shared" si="4"/>
        <v>185.40928632834098</v>
      </c>
      <c r="AB31" s="67">
        <f t="shared" si="0"/>
        <v>5747.6878761785701</v>
      </c>
    </row>
    <row r="32" spans="1:28" x14ac:dyDescent="0.2">
      <c r="A32" s="65" t="str">
        <f t="shared" si="1"/>
        <v>Pipeline-MLV-0.05</v>
      </c>
      <c r="B32">
        <v>1026</v>
      </c>
      <c r="C32" t="s">
        <v>16</v>
      </c>
      <c r="D32" s="122" t="s">
        <v>241</v>
      </c>
      <c r="E32" s="122" t="s">
        <v>247</v>
      </c>
      <c r="F32" s="126">
        <v>0.05</v>
      </c>
      <c r="G32" t="s">
        <v>28</v>
      </c>
      <c r="H32" t="s">
        <v>101</v>
      </c>
      <c r="I32">
        <v>200</v>
      </c>
      <c r="J32" t="s">
        <v>18</v>
      </c>
      <c r="K32" t="s">
        <v>28</v>
      </c>
      <c r="L32" t="s">
        <v>21</v>
      </c>
      <c r="M32" t="s">
        <v>57</v>
      </c>
      <c r="N32" t="s">
        <v>48</v>
      </c>
      <c r="O32" s="3">
        <v>5.0999999999999997E-2</v>
      </c>
      <c r="P32" s="65">
        <v>31</v>
      </c>
      <c r="Q32" s="67">
        <v>129470.6</v>
      </c>
      <c r="R32" s="67">
        <v>18496</v>
      </c>
      <c r="S32" s="67">
        <v>6669</v>
      </c>
      <c r="T32" s="67">
        <v>6603.0006000000003</v>
      </c>
      <c r="U32" s="65" t="s">
        <v>271</v>
      </c>
      <c r="V32" s="65">
        <v>0</v>
      </c>
      <c r="W32" s="67">
        <v>6669</v>
      </c>
      <c r="X32" s="67">
        <v>6603.0006000000003</v>
      </c>
      <c r="Y32" s="65" t="str">
        <f t="shared" si="2"/>
        <v>B-MLV-0.05</v>
      </c>
      <c r="Z32" s="67">
        <f t="shared" si="3"/>
        <v>213.00001935483871</v>
      </c>
      <c r="AA32" s="67">
        <f t="shared" si="4"/>
        <v>218.00000207979627</v>
      </c>
      <c r="AB32" s="67">
        <f t="shared" si="0"/>
        <v>6758.0000644736847</v>
      </c>
    </row>
    <row r="33" spans="1:28" x14ac:dyDescent="0.2">
      <c r="A33" s="65" t="str">
        <f t="shared" si="1"/>
        <v>Pipeline-MLV-0.05</v>
      </c>
      <c r="B33">
        <v>1027</v>
      </c>
      <c r="C33" t="s">
        <v>16</v>
      </c>
      <c r="D33" s="122" t="s">
        <v>241</v>
      </c>
      <c r="E33" s="122" t="s">
        <v>249</v>
      </c>
      <c r="F33" s="126">
        <v>0.05</v>
      </c>
      <c r="G33" t="s">
        <v>28</v>
      </c>
      <c r="H33" t="s">
        <v>101</v>
      </c>
      <c r="I33">
        <v>200</v>
      </c>
      <c r="J33" t="s">
        <v>18</v>
      </c>
      <c r="K33" t="s">
        <v>28</v>
      </c>
      <c r="L33" t="s">
        <v>21</v>
      </c>
      <c r="M33" t="s">
        <v>57</v>
      </c>
      <c r="N33" t="s">
        <v>48</v>
      </c>
      <c r="O33" s="3">
        <v>5.0999999999999997E-2</v>
      </c>
      <c r="P33" s="65">
        <v>31</v>
      </c>
      <c r="Q33" s="67">
        <v>129470.6</v>
      </c>
      <c r="R33" s="67">
        <v>23540</v>
      </c>
      <c r="S33" s="67">
        <v>6834</v>
      </c>
      <c r="T33" s="67">
        <v>6603.0006000000003</v>
      </c>
      <c r="U33" s="65" t="s">
        <v>271</v>
      </c>
      <c r="V33" s="65">
        <v>0</v>
      </c>
      <c r="W33" s="67">
        <v>6834</v>
      </c>
      <c r="X33" s="67">
        <v>6603.0006000000003</v>
      </c>
      <c r="Y33" s="65" t="str">
        <f t="shared" si="2"/>
        <v>B-MLV-0.05</v>
      </c>
      <c r="Z33" s="67">
        <f t="shared" si="3"/>
        <v>213.00001935483871</v>
      </c>
      <c r="AA33" s="67">
        <f t="shared" si="4"/>
        <v>218.00000207979627</v>
      </c>
      <c r="AB33" s="67">
        <f t="shared" si="0"/>
        <v>6758.0000644736847</v>
      </c>
    </row>
    <row r="34" spans="1:28" x14ac:dyDescent="0.2">
      <c r="A34" s="65" t="str">
        <f t="shared" si="1"/>
        <v>Crazy Clams-MLV-0.01</v>
      </c>
      <c r="B34">
        <v>1028</v>
      </c>
      <c r="C34" t="s">
        <v>25</v>
      </c>
      <c r="D34" s="122" t="s">
        <v>245</v>
      </c>
      <c r="E34" s="122" t="s">
        <v>242</v>
      </c>
      <c r="F34" s="126">
        <v>0.01</v>
      </c>
      <c r="G34" t="s">
        <v>17</v>
      </c>
      <c r="H34" s="5" t="s">
        <v>100</v>
      </c>
      <c r="I34">
        <v>300</v>
      </c>
      <c r="J34" t="s">
        <v>18</v>
      </c>
      <c r="K34" t="s">
        <v>28</v>
      </c>
      <c r="L34" t="s">
        <v>22</v>
      </c>
      <c r="M34" t="s">
        <v>57</v>
      </c>
      <c r="N34" t="s">
        <v>252</v>
      </c>
      <c r="O34" s="3">
        <v>7.6799999999999993E-2</v>
      </c>
      <c r="P34" s="65">
        <v>31</v>
      </c>
      <c r="Q34" s="67">
        <v>79518.23</v>
      </c>
      <c r="R34" s="67">
        <v>30121</v>
      </c>
      <c r="S34" s="67">
        <v>5985</v>
      </c>
      <c r="T34" s="67">
        <v>6107.0000639999989</v>
      </c>
      <c r="U34" s="65" t="s">
        <v>271</v>
      </c>
      <c r="V34" s="65">
        <v>0</v>
      </c>
      <c r="W34" s="67">
        <v>5985</v>
      </c>
      <c r="X34" s="67">
        <v>6107.0000639999989</v>
      </c>
      <c r="Y34" s="65" t="str">
        <f t="shared" si="2"/>
        <v>C-MLV-0.01</v>
      </c>
      <c r="Z34" s="67">
        <f t="shared" si="3"/>
        <v>197.00000206451608</v>
      </c>
      <c r="AA34" s="67">
        <f t="shared" si="4"/>
        <v>185.40928632834098</v>
      </c>
      <c r="AB34" s="67">
        <f t="shared" si="0"/>
        <v>5747.6878761785701</v>
      </c>
    </row>
    <row r="35" spans="1:28" x14ac:dyDescent="0.2">
      <c r="A35" s="65" t="str">
        <f t="shared" si="1"/>
        <v>Crazy Clams-MLV-0.01</v>
      </c>
      <c r="B35">
        <v>1029</v>
      </c>
      <c r="C35" t="s">
        <v>25</v>
      </c>
      <c r="D35" s="122" t="s">
        <v>245</v>
      </c>
      <c r="E35" s="122" t="s">
        <v>239</v>
      </c>
      <c r="F35" s="126">
        <v>0.01</v>
      </c>
      <c r="G35" t="s">
        <v>17</v>
      </c>
      <c r="H35" s="5" t="s">
        <v>100</v>
      </c>
      <c r="I35">
        <v>300</v>
      </c>
      <c r="J35" t="s">
        <v>18</v>
      </c>
      <c r="K35" t="s">
        <v>28</v>
      </c>
      <c r="L35" t="s">
        <v>22</v>
      </c>
      <c r="M35" t="s">
        <v>57</v>
      </c>
      <c r="N35" t="s">
        <v>252</v>
      </c>
      <c r="O35" s="3">
        <v>8.9300000000000004E-2</v>
      </c>
      <c r="P35" s="65">
        <v>31</v>
      </c>
      <c r="Q35" s="67">
        <v>58667.41</v>
      </c>
      <c r="R35" s="67">
        <v>27937</v>
      </c>
      <c r="S35" s="67">
        <v>5291</v>
      </c>
      <c r="T35" s="67">
        <v>5238.9997130000002</v>
      </c>
      <c r="U35" s="65" t="s">
        <v>271</v>
      </c>
      <c r="V35" s="65">
        <v>0</v>
      </c>
      <c r="W35" s="67">
        <v>5291</v>
      </c>
      <c r="X35" s="67">
        <v>5238.9997130000002</v>
      </c>
      <c r="Y35" s="65" t="str">
        <f t="shared" si="2"/>
        <v>C-MLV-0.01</v>
      </c>
      <c r="Z35" s="67">
        <f t="shared" si="3"/>
        <v>168.99999074193548</v>
      </c>
      <c r="AA35" s="67">
        <f t="shared" si="4"/>
        <v>185.40928632834098</v>
      </c>
      <c r="AB35" s="67">
        <f t="shared" si="0"/>
        <v>5747.6878761785701</v>
      </c>
    </row>
    <row r="36" spans="1:28" x14ac:dyDescent="0.2">
      <c r="A36" s="65" t="str">
        <f t="shared" si="1"/>
        <v>Green Plankton-MLV-0.01</v>
      </c>
      <c r="B36">
        <v>1030</v>
      </c>
      <c r="C36" t="s">
        <v>25</v>
      </c>
      <c r="D36" s="122" t="s">
        <v>245</v>
      </c>
      <c r="E36" s="122" t="s">
        <v>245</v>
      </c>
      <c r="F36" s="126">
        <v>0.01</v>
      </c>
      <c r="G36" t="s">
        <v>17</v>
      </c>
      <c r="H36" s="5" t="s">
        <v>100</v>
      </c>
      <c r="I36">
        <v>300</v>
      </c>
      <c r="J36" t="s">
        <v>18</v>
      </c>
      <c r="K36" t="s">
        <v>28</v>
      </c>
      <c r="L36" t="s">
        <v>22</v>
      </c>
      <c r="M36" t="s">
        <v>57</v>
      </c>
      <c r="N36" t="s">
        <v>253</v>
      </c>
      <c r="O36" s="3">
        <v>8.9300000000000004E-2</v>
      </c>
      <c r="P36" s="65">
        <v>31</v>
      </c>
      <c r="Q36" s="67">
        <v>47211.65</v>
      </c>
      <c r="R36" s="67">
        <v>17106</v>
      </c>
      <c r="S36" s="67">
        <v>4104</v>
      </c>
      <c r="T36" s="67">
        <v>4216.0003450000004</v>
      </c>
      <c r="U36" s="65" t="s">
        <v>271</v>
      </c>
      <c r="V36" s="65">
        <v>0</v>
      </c>
      <c r="W36" s="67">
        <v>4104</v>
      </c>
      <c r="X36" s="67">
        <v>4216.0003450000004</v>
      </c>
      <c r="Y36" s="65" t="str">
        <f t="shared" si="2"/>
        <v>C-MLV-0.01</v>
      </c>
      <c r="Z36" s="67">
        <f t="shared" si="3"/>
        <v>136.00001112903226</v>
      </c>
      <c r="AA36" s="67">
        <f t="shared" si="4"/>
        <v>185.40928632834098</v>
      </c>
      <c r="AB36" s="67">
        <f t="shared" si="0"/>
        <v>5747.6878761785701</v>
      </c>
    </row>
    <row r="37" spans="1:28" x14ac:dyDescent="0.2">
      <c r="A37" s="65" t="str">
        <f t="shared" si="1"/>
        <v>Green Plankton-MLV-0.01</v>
      </c>
      <c r="B37">
        <v>1031</v>
      </c>
      <c r="C37" t="s">
        <v>25</v>
      </c>
      <c r="D37" s="122" t="s">
        <v>245</v>
      </c>
      <c r="E37" s="122" t="s">
        <v>238</v>
      </c>
      <c r="F37" s="126">
        <v>0.01</v>
      </c>
      <c r="G37" t="s">
        <v>17</v>
      </c>
      <c r="H37" s="5" t="s">
        <v>100</v>
      </c>
      <c r="I37">
        <v>300</v>
      </c>
      <c r="J37" t="s">
        <v>18</v>
      </c>
      <c r="K37" t="s">
        <v>28</v>
      </c>
      <c r="L37" t="s">
        <v>22</v>
      </c>
      <c r="M37" t="s">
        <v>57</v>
      </c>
      <c r="N37" t="s">
        <v>253</v>
      </c>
      <c r="O37" s="3">
        <v>7.6799999999999993E-2</v>
      </c>
      <c r="P37" s="65">
        <v>31</v>
      </c>
      <c r="Q37" s="67">
        <v>66601.56</v>
      </c>
      <c r="R37" s="67">
        <v>24944</v>
      </c>
      <c r="S37" s="67">
        <v>5004</v>
      </c>
      <c r="T37" s="67">
        <v>5114.9998079999996</v>
      </c>
      <c r="U37" s="65" t="s">
        <v>271</v>
      </c>
      <c r="V37" s="65">
        <v>0</v>
      </c>
      <c r="W37" s="67">
        <v>5004</v>
      </c>
      <c r="X37" s="67">
        <v>5114.9998079999996</v>
      </c>
      <c r="Y37" s="65" t="str">
        <f t="shared" si="2"/>
        <v>C-MLV-0.01</v>
      </c>
      <c r="Z37" s="67">
        <f t="shared" si="3"/>
        <v>164.99999380645161</v>
      </c>
      <c r="AA37" s="67">
        <f t="shared" si="4"/>
        <v>185.40928632834098</v>
      </c>
      <c r="AB37" s="67">
        <f t="shared" si="0"/>
        <v>5747.6878761785701</v>
      </c>
    </row>
    <row r="38" spans="1:28" x14ac:dyDescent="0.2">
      <c r="A38" s="65" t="str">
        <f t="shared" si="1"/>
        <v>South Shore-MLV-0.05</v>
      </c>
      <c r="B38">
        <v>1032</v>
      </c>
      <c r="C38" t="s">
        <v>16</v>
      </c>
      <c r="D38" s="122" t="s">
        <v>241</v>
      </c>
      <c r="E38" s="122" t="s">
        <v>251</v>
      </c>
      <c r="F38" s="126">
        <v>0.05</v>
      </c>
      <c r="G38" t="s">
        <v>28</v>
      </c>
      <c r="H38" t="s">
        <v>101</v>
      </c>
      <c r="I38">
        <v>200</v>
      </c>
      <c r="J38" t="s">
        <v>18</v>
      </c>
      <c r="K38" t="s">
        <v>28</v>
      </c>
      <c r="L38" t="s">
        <v>21</v>
      </c>
      <c r="M38" t="s">
        <v>57</v>
      </c>
      <c r="N38" t="s">
        <v>52</v>
      </c>
      <c r="O38" s="3">
        <v>5.0999999999999997E-2</v>
      </c>
      <c r="P38" s="65">
        <v>31</v>
      </c>
      <c r="Q38" s="67">
        <v>131901.95000000001</v>
      </c>
      <c r="R38" s="67">
        <v>21275</v>
      </c>
      <c r="S38" s="67">
        <v>6884</v>
      </c>
      <c r="T38" s="67">
        <v>6726.9994500000003</v>
      </c>
      <c r="U38" s="65" t="s">
        <v>271</v>
      </c>
      <c r="V38" s="65">
        <v>0</v>
      </c>
      <c r="W38" s="67">
        <v>6884</v>
      </c>
      <c r="X38" s="67">
        <v>6726.9994500000003</v>
      </c>
      <c r="Y38" s="65" t="str">
        <f t="shared" si="2"/>
        <v>B-MLV-0.05</v>
      </c>
      <c r="Z38" s="67">
        <f t="shared" si="3"/>
        <v>216.99998225806453</v>
      </c>
      <c r="AA38" s="67">
        <f t="shared" si="4"/>
        <v>218.00000207979627</v>
      </c>
      <c r="AB38" s="67">
        <f t="shared" ref="AB38:AB69" si="5">AA38*P38</f>
        <v>6758.0000644736847</v>
      </c>
    </row>
    <row r="39" spans="1:28" x14ac:dyDescent="0.2">
      <c r="A39" s="65" t="str">
        <f t="shared" si="1"/>
        <v>South Shore-MLV-0.05</v>
      </c>
      <c r="B39">
        <v>1033</v>
      </c>
      <c r="C39" t="s">
        <v>16</v>
      </c>
      <c r="D39" s="122" t="s">
        <v>245</v>
      </c>
      <c r="E39" s="122" t="s">
        <v>242</v>
      </c>
      <c r="F39" s="126">
        <v>0.05</v>
      </c>
      <c r="G39" t="s">
        <v>28</v>
      </c>
      <c r="H39" t="s">
        <v>101</v>
      </c>
      <c r="I39">
        <v>200</v>
      </c>
      <c r="J39" t="s">
        <v>18</v>
      </c>
      <c r="K39" t="s">
        <v>28</v>
      </c>
      <c r="L39" t="s">
        <v>21</v>
      </c>
      <c r="M39" t="s">
        <v>57</v>
      </c>
      <c r="N39" t="s">
        <v>52</v>
      </c>
      <c r="O39" s="3">
        <v>5.0999999999999997E-2</v>
      </c>
      <c r="P39" s="65">
        <v>31</v>
      </c>
      <c r="Q39" s="67">
        <v>137372.54999999999</v>
      </c>
      <c r="R39" s="67">
        <v>20202</v>
      </c>
      <c r="S39" s="67">
        <v>7099</v>
      </c>
      <c r="T39" s="67">
        <v>7006.0000499999987</v>
      </c>
      <c r="U39" s="65" t="s">
        <v>271</v>
      </c>
      <c r="V39" s="65">
        <v>0</v>
      </c>
      <c r="W39" s="67">
        <v>7099</v>
      </c>
      <c r="X39" s="67">
        <v>7006.0000499999987</v>
      </c>
      <c r="Y39" s="65" t="str">
        <f t="shared" si="2"/>
        <v>B-MLV-0.05</v>
      </c>
      <c r="Z39" s="67">
        <f t="shared" si="3"/>
        <v>226.00000161290319</v>
      </c>
      <c r="AA39" s="67">
        <f t="shared" si="4"/>
        <v>218.00000207979627</v>
      </c>
      <c r="AB39" s="67">
        <f t="shared" si="5"/>
        <v>6758.0000644736847</v>
      </c>
    </row>
    <row r="40" spans="1:28" x14ac:dyDescent="0.2">
      <c r="A40" s="65" t="str">
        <f t="shared" si="1"/>
        <v>Fun Sea Sponges-MLV-0.01</v>
      </c>
      <c r="B40">
        <v>1034</v>
      </c>
      <c r="C40" t="s">
        <v>25</v>
      </c>
      <c r="D40" s="122" t="s">
        <v>245</v>
      </c>
      <c r="E40" s="122" t="s">
        <v>247</v>
      </c>
      <c r="F40" s="126">
        <v>0.01</v>
      </c>
      <c r="G40" t="s">
        <v>17</v>
      </c>
      <c r="H40" s="5" t="s">
        <v>100</v>
      </c>
      <c r="I40">
        <v>300</v>
      </c>
      <c r="J40" t="s">
        <v>18</v>
      </c>
      <c r="K40" t="s">
        <v>28</v>
      </c>
      <c r="L40" t="s">
        <v>22</v>
      </c>
      <c r="M40" t="s">
        <v>57</v>
      </c>
      <c r="N40" t="s">
        <v>254</v>
      </c>
      <c r="O40" s="3">
        <v>8.9300000000000004E-2</v>
      </c>
      <c r="P40" s="65">
        <v>31</v>
      </c>
      <c r="Q40" s="67">
        <v>73247.48</v>
      </c>
      <c r="R40" s="67">
        <v>34880</v>
      </c>
      <c r="S40" s="67">
        <v>6606</v>
      </c>
      <c r="T40" s="67">
        <v>6540.9999639999996</v>
      </c>
      <c r="U40" s="65" t="s">
        <v>271</v>
      </c>
      <c r="V40" s="65">
        <v>0</v>
      </c>
      <c r="W40" s="67">
        <v>6606</v>
      </c>
      <c r="X40" s="67">
        <v>6540.9999639999996</v>
      </c>
      <c r="Y40" s="65" t="str">
        <f t="shared" si="2"/>
        <v>C-MLV-0.01</v>
      </c>
      <c r="Z40" s="67">
        <f t="shared" si="3"/>
        <v>210.99999883870967</v>
      </c>
      <c r="AA40" s="67">
        <f t="shared" si="4"/>
        <v>185.40928632834098</v>
      </c>
      <c r="AB40" s="67">
        <f t="shared" si="5"/>
        <v>5747.6878761785701</v>
      </c>
    </row>
    <row r="41" spans="1:28" x14ac:dyDescent="0.2">
      <c r="A41" s="65" t="str">
        <f t="shared" si="1"/>
        <v>Fun Sea Sponges-MLV-0.01</v>
      </c>
      <c r="B41">
        <v>1035</v>
      </c>
      <c r="C41" t="s">
        <v>25</v>
      </c>
      <c r="D41" s="122" t="s">
        <v>245</v>
      </c>
      <c r="E41" s="122" t="s">
        <v>249</v>
      </c>
      <c r="F41" s="126">
        <v>0.01</v>
      </c>
      <c r="G41" t="s">
        <v>17</v>
      </c>
      <c r="H41" s="5" t="s">
        <v>100</v>
      </c>
      <c r="I41">
        <v>300</v>
      </c>
      <c r="J41" t="s">
        <v>18</v>
      </c>
      <c r="K41" t="s">
        <v>28</v>
      </c>
      <c r="L41" t="s">
        <v>22</v>
      </c>
      <c r="M41" t="s">
        <v>57</v>
      </c>
      <c r="N41" t="s">
        <v>254</v>
      </c>
      <c r="O41" s="3">
        <v>7.6799999999999993E-2</v>
      </c>
      <c r="P41" s="65">
        <v>31</v>
      </c>
      <c r="Q41" s="67">
        <v>71445.31</v>
      </c>
      <c r="R41" s="67">
        <v>25608</v>
      </c>
      <c r="S41" s="67">
        <v>5332</v>
      </c>
      <c r="T41" s="67">
        <v>5486.9998079999996</v>
      </c>
      <c r="U41" s="65" t="s">
        <v>271</v>
      </c>
      <c r="V41" s="65">
        <v>0</v>
      </c>
      <c r="W41" s="67">
        <v>5332</v>
      </c>
      <c r="X41" s="67">
        <v>5486.9998079999996</v>
      </c>
      <c r="Y41" s="65" t="str">
        <f t="shared" si="2"/>
        <v>C-MLV-0.01</v>
      </c>
      <c r="Z41" s="67">
        <f t="shared" si="3"/>
        <v>176.99999380645161</v>
      </c>
      <c r="AA41" s="67">
        <f t="shared" si="4"/>
        <v>185.40928632834098</v>
      </c>
      <c r="AB41" s="67">
        <f t="shared" si="5"/>
        <v>5747.6878761785701</v>
      </c>
    </row>
    <row r="42" spans="1:28" x14ac:dyDescent="0.2">
      <c r="A42" s="65" t="str">
        <f t="shared" si="1"/>
        <v>Giant Squid-MLV-0.01</v>
      </c>
      <c r="B42">
        <v>1036</v>
      </c>
      <c r="C42" t="s">
        <v>25</v>
      </c>
      <c r="D42" s="122" t="s">
        <v>245</v>
      </c>
      <c r="E42" s="122" t="s">
        <v>251</v>
      </c>
      <c r="F42" s="126">
        <v>0.01</v>
      </c>
      <c r="G42" t="s">
        <v>17</v>
      </c>
      <c r="H42" s="5" t="s">
        <v>100</v>
      </c>
      <c r="I42">
        <v>300</v>
      </c>
      <c r="J42" t="s">
        <v>18</v>
      </c>
      <c r="K42" t="s">
        <v>28</v>
      </c>
      <c r="L42" t="s">
        <v>22</v>
      </c>
      <c r="M42" t="s">
        <v>57</v>
      </c>
      <c r="N42" t="s">
        <v>255</v>
      </c>
      <c r="O42" s="3">
        <v>8.9300000000000004E-2</v>
      </c>
      <c r="P42" s="65">
        <v>31</v>
      </c>
      <c r="Q42" s="67">
        <v>59014.559999999998</v>
      </c>
      <c r="R42" s="67">
        <v>22611</v>
      </c>
      <c r="S42" s="67">
        <v>5173</v>
      </c>
      <c r="T42" s="67">
        <v>5270.0002080000004</v>
      </c>
      <c r="U42" s="65" t="s">
        <v>271</v>
      </c>
      <c r="V42" s="65">
        <v>0</v>
      </c>
      <c r="W42" s="67">
        <v>5173</v>
      </c>
      <c r="X42" s="67">
        <v>5270.0002080000004</v>
      </c>
      <c r="Y42" s="65" t="str">
        <f t="shared" si="2"/>
        <v>C-MLV-0.01</v>
      </c>
      <c r="Z42" s="67">
        <f t="shared" si="3"/>
        <v>170.00000670967742</v>
      </c>
      <c r="AA42" s="67">
        <f t="shared" si="4"/>
        <v>185.40928632834098</v>
      </c>
      <c r="AB42" s="67">
        <f t="shared" si="5"/>
        <v>5747.6878761785701</v>
      </c>
    </row>
    <row r="43" spans="1:28" x14ac:dyDescent="0.2">
      <c r="A43" s="65" t="str">
        <f t="shared" si="1"/>
        <v>Giant Squid-MLV-0.01</v>
      </c>
      <c r="B43">
        <v>1037</v>
      </c>
      <c r="C43" t="s">
        <v>25</v>
      </c>
      <c r="D43" s="122" t="s">
        <v>245</v>
      </c>
      <c r="E43" s="122" t="s">
        <v>243</v>
      </c>
      <c r="F43" s="126">
        <v>0.01</v>
      </c>
      <c r="G43" t="s">
        <v>17</v>
      </c>
      <c r="H43" s="5" t="s">
        <v>100</v>
      </c>
      <c r="I43">
        <v>300</v>
      </c>
      <c r="J43" t="s">
        <v>18</v>
      </c>
      <c r="K43" t="s">
        <v>28</v>
      </c>
      <c r="L43" t="s">
        <v>22</v>
      </c>
      <c r="M43" t="s">
        <v>57</v>
      </c>
      <c r="N43" t="s">
        <v>255</v>
      </c>
      <c r="O43" s="3">
        <v>7.6799999999999993E-2</v>
      </c>
      <c r="P43" s="65">
        <v>31</v>
      </c>
      <c r="Q43" s="67">
        <v>81132.81</v>
      </c>
      <c r="R43" s="67">
        <v>31085</v>
      </c>
      <c r="S43" s="67">
        <v>6117</v>
      </c>
      <c r="T43" s="67">
        <v>6230.9998079999996</v>
      </c>
      <c r="U43" s="65" t="s">
        <v>271</v>
      </c>
      <c r="V43" s="65">
        <v>0</v>
      </c>
      <c r="W43" s="67">
        <v>6117</v>
      </c>
      <c r="X43" s="67">
        <v>6230.9998079999996</v>
      </c>
      <c r="Y43" s="65" t="str">
        <f t="shared" si="2"/>
        <v>C-MLV-0.01</v>
      </c>
      <c r="Z43" s="67">
        <f t="shared" si="3"/>
        <v>200.99999380645161</v>
      </c>
      <c r="AA43" s="67">
        <f t="shared" si="4"/>
        <v>185.40928632834098</v>
      </c>
      <c r="AB43" s="67">
        <f t="shared" si="5"/>
        <v>5747.6878761785701</v>
      </c>
    </row>
    <row r="44" spans="1:28" x14ac:dyDescent="0.2">
      <c r="A44" s="65" t="str">
        <f t="shared" si="1"/>
        <v>Sunset Beach-MLV-0.05</v>
      </c>
      <c r="B44">
        <v>1038</v>
      </c>
      <c r="C44" t="s">
        <v>16</v>
      </c>
      <c r="D44" s="122" t="s">
        <v>245</v>
      </c>
      <c r="E44" s="122" t="s">
        <v>239</v>
      </c>
      <c r="F44" s="126">
        <v>0.05</v>
      </c>
      <c r="G44" t="s">
        <v>28</v>
      </c>
      <c r="H44" t="s">
        <v>101</v>
      </c>
      <c r="I44">
        <v>200</v>
      </c>
      <c r="J44" t="s">
        <v>18</v>
      </c>
      <c r="K44" t="s">
        <v>28</v>
      </c>
      <c r="L44" t="s">
        <v>21</v>
      </c>
      <c r="M44" t="s">
        <v>57</v>
      </c>
      <c r="N44" t="s">
        <v>47</v>
      </c>
      <c r="O44" s="3">
        <v>5.0999999999999997E-2</v>
      </c>
      <c r="P44" s="65">
        <v>31</v>
      </c>
      <c r="Q44" s="67">
        <v>120352.95</v>
      </c>
      <c r="R44" s="67">
        <v>23145</v>
      </c>
      <c r="S44" s="67">
        <v>6384</v>
      </c>
      <c r="T44" s="67">
        <v>6138.0004499999995</v>
      </c>
      <c r="U44" s="65" t="s">
        <v>271</v>
      </c>
      <c r="V44" s="65">
        <v>0</v>
      </c>
      <c r="W44" s="67">
        <v>6384</v>
      </c>
      <c r="X44" s="67">
        <v>6138.0004499999995</v>
      </c>
      <c r="Y44" s="65" t="str">
        <f t="shared" si="2"/>
        <v>B-MLV-0.05</v>
      </c>
      <c r="Z44" s="67">
        <f t="shared" si="3"/>
        <v>198.00001451612903</v>
      </c>
      <c r="AA44" s="67">
        <f t="shared" si="4"/>
        <v>218.00000207979627</v>
      </c>
      <c r="AB44" s="67">
        <f t="shared" si="5"/>
        <v>6758.0000644736847</v>
      </c>
    </row>
    <row r="45" spans="1:28" x14ac:dyDescent="0.2">
      <c r="A45" s="65" t="str">
        <f t="shared" si="1"/>
        <v>Sunset Beach-MLV-0.05</v>
      </c>
      <c r="B45">
        <v>1039</v>
      </c>
      <c r="C45" t="s">
        <v>16</v>
      </c>
      <c r="D45" s="122" t="s">
        <v>245</v>
      </c>
      <c r="E45" s="122" t="s">
        <v>245</v>
      </c>
      <c r="F45" s="126">
        <v>0.05</v>
      </c>
      <c r="G45" t="s">
        <v>28</v>
      </c>
      <c r="H45" t="s">
        <v>101</v>
      </c>
      <c r="I45">
        <v>200</v>
      </c>
      <c r="J45" t="s">
        <v>18</v>
      </c>
      <c r="K45" t="s">
        <v>28</v>
      </c>
      <c r="L45" t="s">
        <v>21</v>
      </c>
      <c r="M45" t="s">
        <v>57</v>
      </c>
      <c r="N45" t="s">
        <v>47</v>
      </c>
      <c r="O45" s="3">
        <v>5.0999999999999997E-2</v>
      </c>
      <c r="P45" s="65">
        <v>31</v>
      </c>
      <c r="Q45" s="67">
        <v>122176.45</v>
      </c>
      <c r="R45" s="67">
        <v>22214</v>
      </c>
      <c r="S45" s="67">
        <v>6449</v>
      </c>
      <c r="T45" s="67">
        <v>6230.9989499999992</v>
      </c>
      <c r="U45" s="65" t="s">
        <v>271</v>
      </c>
      <c r="V45" s="65">
        <v>0</v>
      </c>
      <c r="W45" s="67">
        <v>6449</v>
      </c>
      <c r="X45" s="67">
        <v>6230.9989499999992</v>
      </c>
      <c r="Y45" s="65" t="str">
        <f t="shared" si="2"/>
        <v>B-MLV-0.05</v>
      </c>
      <c r="Z45" s="67">
        <f t="shared" si="3"/>
        <v>200.99996612903223</v>
      </c>
      <c r="AA45" s="67">
        <f t="shared" si="4"/>
        <v>218.00000207979627</v>
      </c>
      <c r="AB45" s="67">
        <f t="shared" si="5"/>
        <v>6758.0000644736847</v>
      </c>
    </row>
    <row r="46" spans="1:28" x14ac:dyDescent="0.2">
      <c r="A46" s="65" t="str">
        <f t="shared" si="1"/>
        <v>Sugar Daddy-MLV-0.05</v>
      </c>
      <c r="B46">
        <v>1040</v>
      </c>
      <c r="C46" t="s">
        <v>16</v>
      </c>
      <c r="D46" s="122" t="s">
        <v>238</v>
      </c>
      <c r="E46" s="122" t="s">
        <v>242</v>
      </c>
      <c r="F46" s="126">
        <v>0.05</v>
      </c>
      <c r="G46" t="s">
        <v>28</v>
      </c>
      <c r="H46" t="s">
        <v>101</v>
      </c>
      <c r="I46">
        <v>75</v>
      </c>
      <c r="J46" t="s">
        <v>18</v>
      </c>
      <c r="K46" t="s">
        <v>28</v>
      </c>
      <c r="L46" t="s">
        <v>22</v>
      </c>
      <c r="M46" t="s">
        <v>57</v>
      </c>
      <c r="N46" t="s">
        <v>256</v>
      </c>
      <c r="O46" s="3">
        <v>4.65E-2</v>
      </c>
      <c r="P46" s="65">
        <v>31</v>
      </c>
      <c r="Q46" s="67">
        <v>153333.35</v>
      </c>
      <c r="R46" s="67">
        <v>52489</v>
      </c>
      <c r="S46" s="67">
        <v>7107</v>
      </c>
      <c r="T46" s="67">
        <v>7130.0007750000004</v>
      </c>
      <c r="U46" s="65" t="s">
        <v>271</v>
      </c>
      <c r="V46" s="65">
        <v>0</v>
      </c>
      <c r="W46" s="67">
        <v>7107</v>
      </c>
      <c r="X46" s="67">
        <v>7130.0007750000004</v>
      </c>
      <c r="Y46" s="65" t="str">
        <f t="shared" si="2"/>
        <v>B-MLV-0.05</v>
      </c>
      <c r="Z46" s="67">
        <f t="shared" si="3"/>
        <v>230.00002500000002</v>
      </c>
      <c r="AA46" s="67">
        <f t="shared" si="4"/>
        <v>218.00000207979627</v>
      </c>
      <c r="AB46" s="67">
        <f t="shared" si="5"/>
        <v>6758.0000644736847</v>
      </c>
    </row>
    <row r="47" spans="1:28" x14ac:dyDescent="0.2">
      <c r="A47" s="65" t="str">
        <f t="shared" si="1"/>
        <v>Sugar Daddy-MLV-0.05</v>
      </c>
      <c r="B47">
        <v>1041</v>
      </c>
      <c r="C47" t="s">
        <v>16</v>
      </c>
      <c r="D47" s="122" t="s">
        <v>238</v>
      </c>
      <c r="E47" s="122" t="s">
        <v>245</v>
      </c>
      <c r="F47" s="126">
        <v>0.05</v>
      </c>
      <c r="G47" t="s">
        <v>28</v>
      </c>
      <c r="H47" t="s">
        <v>101</v>
      </c>
      <c r="I47">
        <v>75</v>
      </c>
      <c r="J47" t="s">
        <v>18</v>
      </c>
      <c r="K47" t="s">
        <v>28</v>
      </c>
      <c r="L47" t="s">
        <v>22</v>
      </c>
      <c r="M47" t="s">
        <v>57</v>
      </c>
      <c r="N47" t="s">
        <v>256</v>
      </c>
      <c r="O47" s="3">
        <v>4.65E-2</v>
      </c>
      <c r="P47" s="65">
        <v>31</v>
      </c>
      <c r="Q47" s="67">
        <v>154000</v>
      </c>
      <c r="R47" s="67">
        <v>56879</v>
      </c>
      <c r="S47" s="67">
        <v>7206</v>
      </c>
      <c r="T47" s="67">
        <v>7161</v>
      </c>
      <c r="U47" s="65" t="s">
        <v>271</v>
      </c>
      <c r="V47" s="65">
        <v>0</v>
      </c>
      <c r="W47" s="67">
        <v>7206</v>
      </c>
      <c r="X47" s="67">
        <v>7161</v>
      </c>
      <c r="Y47" s="65" t="str">
        <f t="shared" si="2"/>
        <v>B-MLV-0.05</v>
      </c>
      <c r="Z47" s="67">
        <f t="shared" si="3"/>
        <v>231</v>
      </c>
      <c r="AA47" s="67">
        <f t="shared" si="4"/>
        <v>218.00000207979627</v>
      </c>
      <c r="AB47" s="67">
        <f t="shared" si="5"/>
        <v>6758.0000644736847</v>
      </c>
    </row>
    <row r="48" spans="1:28" x14ac:dyDescent="0.2">
      <c r="A48" s="65" t="str">
        <f t="shared" si="1"/>
        <v>Sugar Daddy-MLV-0.05</v>
      </c>
      <c r="B48">
        <v>1042</v>
      </c>
      <c r="C48" t="s">
        <v>16</v>
      </c>
      <c r="D48" s="122" t="s">
        <v>238</v>
      </c>
      <c r="E48" s="122" t="s">
        <v>247</v>
      </c>
      <c r="F48" s="126">
        <v>0.05</v>
      </c>
      <c r="G48" t="s">
        <v>28</v>
      </c>
      <c r="H48" t="s">
        <v>101</v>
      </c>
      <c r="I48">
        <v>75</v>
      </c>
      <c r="J48" t="s">
        <v>18</v>
      </c>
      <c r="K48" t="s">
        <v>28</v>
      </c>
      <c r="L48" t="s">
        <v>22</v>
      </c>
      <c r="M48" t="s">
        <v>57</v>
      </c>
      <c r="N48" t="s">
        <v>256</v>
      </c>
      <c r="O48" s="3">
        <v>4.65E-2</v>
      </c>
      <c r="P48" s="65">
        <v>31</v>
      </c>
      <c r="Q48" s="67">
        <v>148000</v>
      </c>
      <c r="R48" s="67">
        <v>53261</v>
      </c>
      <c r="S48" s="67">
        <v>6904</v>
      </c>
      <c r="T48" s="67">
        <v>6882</v>
      </c>
      <c r="U48" s="65" t="s">
        <v>271</v>
      </c>
      <c r="V48" s="65">
        <v>0</v>
      </c>
      <c r="W48" s="67">
        <v>6904</v>
      </c>
      <c r="X48" s="67">
        <v>6882</v>
      </c>
      <c r="Y48" s="65" t="str">
        <f t="shared" si="2"/>
        <v>B-MLV-0.05</v>
      </c>
      <c r="Z48" s="67">
        <f t="shared" si="3"/>
        <v>222</v>
      </c>
      <c r="AA48" s="67">
        <f t="shared" si="4"/>
        <v>218.00000207979627</v>
      </c>
      <c r="AB48" s="67">
        <f t="shared" si="5"/>
        <v>6758.0000644736847</v>
      </c>
    </row>
    <row r="49" spans="1:28" x14ac:dyDescent="0.2">
      <c r="A49" s="65" t="str">
        <f t="shared" si="1"/>
        <v>Waikiki-MLV-0.05</v>
      </c>
      <c r="B49">
        <v>1043</v>
      </c>
      <c r="C49" t="s">
        <v>16</v>
      </c>
      <c r="D49" s="122" t="s">
        <v>245</v>
      </c>
      <c r="E49" s="122" t="s">
        <v>238</v>
      </c>
      <c r="F49" s="126">
        <v>0.05</v>
      </c>
      <c r="G49" t="s">
        <v>28</v>
      </c>
      <c r="H49" t="s">
        <v>101</v>
      </c>
      <c r="I49">
        <v>200</v>
      </c>
      <c r="J49" t="s">
        <v>18</v>
      </c>
      <c r="K49" t="s">
        <v>28</v>
      </c>
      <c r="L49" t="s">
        <v>21</v>
      </c>
      <c r="M49" t="s">
        <v>57</v>
      </c>
      <c r="N49" t="s">
        <v>50</v>
      </c>
      <c r="O49" s="3">
        <v>5.0999999999999997E-2</v>
      </c>
      <c r="P49" s="65">
        <v>31</v>
      </c>
      <c r="Q49" s="67">
        <v>125823.55</v>
      </c>
      <c r="R49" s="67">
        <v>18235</v>
      </c>
      <c r="S49" s="67">
        <v>6492</v>
      </c>
      <c r="T49" s="67">
        <v>6417.0010499999999</v>
      </c>
      <c r="U49" s="65" t="s">
        <v>271</v>
      </c>
      <c r="V49" s="65">
        <v>0</v>
      </c>
      <c r="W49" s="67">
        <v>6492</v>
      </c>
      <c r="X49" s="67">
        <v>6417.0010499999999</v>
      </c>
      <c r="Y49" s="65" t="str">
        <f t="shared" si="2"/>
        <v>B-MLV-0.05</v>
      </c>
      <c r="Z49" s="67">
        <f t="shared" si="3"/>
        <v>207.00003387096774</v>
      </c>
      <c r="AA49" s="67">
        <f t="shared" si="4"/>
        <v>218.00000207979627</v>
      </c>
      <c r="AB49" s="67">
        <f t="shared" si="5"/>
        <v>6758.0000644736847</v>
      </c>
    </row>
    <row r="50" spans="1:28" x14ac:dyDescent="0.2">
      <c r="A50" s="65" t="str">
        <f t="shared" si="1"/>
        <v>Waikiki-MLV-0.05</v>
      </c>
      <c r="B50">
        <v>1044</v>
      </c>
      <c r="C50" t="s">
        <v>16</v>
      </c>
      <c r="D50" s="122" t="s">
        <v>245</v>
      </c>
      <c r="E50" s="122" t="s">
        <v>247</v>
      </c>
      <c r="F50" s="126">
        <v>0.05</v>
      </c>
      <c r="G50" t="s">
        <v>28</v>
      </c>
      <c r="H50" t="s">
        <v>101</v>
      </c>
      <c r="I50">
        <v>200</v>
      </c>
      <c r="J50" t="s">
        <v>18</v>
      </c>
      <c r="K50" t="s">
        <v>28</v>
      </c>
      <c r="L50" t="s">
        <v>21</v>
      </c>
      <c r="M50" t="s">
        <v>57</v>
      </c>
      <c r="N50" t="s">
        <v>50</v>
      </c>
      <c r="O50" s="3">
        <v>5.0999999999999997E-2</v>
      </c>
      <c r="P50" s="65">
        <v>31</v>
      </c>
      <c r="Q50" s="67">
        <v>130078.45</v>
      </c>
      <c r="R50" s="67">
        <v>22427</v>
      </c>
      <c r="S50" s="67">
        <v>6833</v>
      </c>
      <c r="T50" s="67">
        <v>6634.0009499999996</v>
      </c>
      <c r="U50" s="65" t="s">
        <v>271</v>
      </c>
      <c r="V50" s="65">
        <v>0</v>
      </c>
      <c r="W50" s="67">
        <v>6833</v>
      </c>
      <c r="X50" s="67">
        <v>6634.0009499999996</v>
      </c>
      <c r="Y50" s="65" t="str">
        <f t="shared" si="2"/>
        <v>B-MLV-0.05</v>
      </c>
      <c r="Z50" s="67">
        <f t="shared" si="3"/>
        <v>214.00003064516127</v>
      </c>
      <c r="AA50" s="67">
        <f t="shared" si="4"/>
        <v>218.00000207979627</v>
      </c>
      <c r="AB50" s="67">
        <f t="shared" si="5"/>
        <v>6758.0000644736847</v>
      </c>
    </row>
    <row r="51" spans="1:28" x14ac:dyDescent="0.2">
      <c r="A51" s="65" t="str">
        <f t="shared" si="1"/>
        <v>Waimea Bay-MLV-0.05</v>
      </c>
      <c r="B51">
        <v>1045</v>
      </c>
      <c r="C51" t="s">
        <v>16</v>
      </c>
      <c r="D51" s="122" t="s">
        <v>245</v>
      </c>
      <c r="E51" s="122" t="s">
        <v>249</v>
      </c>
      <c r="F51" s="126">
        <v>0.05</v>
      </c>
      <c r="G51" t="s">
        <v>28</v>
      </c>
      <c r="H51" t="s">
        <v>101</v>
      </c>
      <c r="I51">
        <v>200</v>
      </c>
      <c r="J51" t="s">
        <v>18</v>
      </c>
      <c r="K51" t="s">
        <v>28</v>
      </c>
      <c r="L51" t="s">
        <v>21</v>
      </c>
      <c r="M51" t="s">
        <v>57</v>
      </c>
      <c r="N51" t="s">
        <v>53</v>
      </c>
      <c r="O51" s="3">
        <v>5.0999999999999997E-2</v>
      </c>
      <c r="P51" s="65">
        <v>31</v>
      </c>
      <c r="Q51" s="67">
        <v>122784.3</v>
      </c>
      <c r="R51" s="67">
        <v>22324</v>
      </c>
      <c r="S51" s="67">
        <v>6481</v>
      </c>
      <c r="T51" s="67">
        <v>6261.9992999999995</v>
      </c>
      <c r="U51" s="65" t="s">
        <v>271</v>
      </c>
      <c r="V51" s="65">
        <v>0</v>
      </c>
      <c r="W51" s="67">
        <v>6481</v>
      </c>
      <c r="X51" s="67">
        <v>6261.9992999999995</v>
      </c>
      <c r="Y51" s="65" t="str">
        <f t="shared" si="2"/>
        <v>B-MLV-0.05</v>
      </c>
      <c r="Z51" s="67">
        <f t="shared" si="3"/>
        <v>201.99997741935482</v>
      </c>
      <c r="AA51" s="67">
        <f t="shared" si="4"/>
        <v>218.00000207979627</v>
      </c>
      <c r="AB51" s="67">
        <f t="shared" si="5"/>
        <v>6758.0000644736847</v>
      </c>
    </row>
    <row r="52" spans="1:28" x14ac:dyDescent="0.2">
      <c r="A52" s="65" t="str">
        <f t="shared" si="1"/>
        <v>Waimea Bay-MLV-0.05</v>
      </c>
      <c r="B52">
        <v>1046</v>
      </c>
      <c r="C52" t="s">
        <v>16</v>
      </c>
      <c r="D52" s="122" t="s">
        <v>245</v>
      </c>
      <c r="E52" s="122" t="s">
        <v>251</v>
      </c>
      <c r="F52" s="126">
        <v>0.05</v>
      </c>
      <c r="G52" t="s">
        <v>28</v>
      </c>
      <c r="H52" t="s">
        <v>101</v>
      </c>
      <c r="I52">
        <v>200</v>
      </c>
      <c r="J52" t="s">
        <v>18</v>
      </c>
      <c r="K52" t="s">
        <v>28</v>
      </c>
      <c r="L52" t="s">
        <v>21</v>
      </c>
      <c r="M52" t="s">
        <v>57</v>
      </c>
      <c r="N52" t="s">
        <v>53</v>
      </c>
      <c r="O52" s="3">
        <v>5.0999999999999997E-2</v>
      </c>
      <c r="P52" s="65">
        <v>31</v>
      </c>
      <c r="Q52" s="67">
        <v>134333.35</v>
      </c>
      <c r="R52" s="67">
        <v>20050</v>
      </c>
      <c r="S52" s="67">
        <v>6954</v>
      </c>
      <c r="T52" s="67">
        <v>6851.0008499999994</v>
      </c>
      <c r="U52" s="65" t="s">
        <v>271</v>
      </c>
      <c r="V52" s="65">
        <v>0</v>
      </c>
      <c r="W52" s="67">
        <v>6954</v>
      </c>
      <c r="X52" s="67">
        <v>6851.0008499999994</v>
      </c>
      <c r="Y52" s="65" t="str">
        <f t="shared" si="2"/>
        <v>B-MLV-0.05</v>
      </c>
      <c r="Z52" s="67">
        <f t="shared" si="3"/>
        <v>221.00002741935481</v>
      </c>
      <c r="AA52" s="67">
        <f t="shared" si="4"/>
        <v>218.00000207979627</v>
      </c>
      <c r="AB52" s="67">
        <f t="shared" si="5"/>
        <v>6758.0000644736847</v>
      </c>
    </row>
    <row r="53" spans="1:28" x14ac:dyDescent="0.2">
      <c r="A53" s="65" t="str">
        <f t="shared" si="1"/>
        <v>Bank Robbers-MLV-0.01</v>
      </c>
      <c r="B53">
        <v>1047</v>
      </c>
      <c r="C53" t="s">
        <v>12</v>
      </c>
      <c r="D53" s="122" t="s">
        <v>249</v>
      </c>
      <c r="E53" s="122" t="s">
        <v>242</v>
      </c>
      <c r="F53" s="126">
        <v>0.01</v>
      </c>
      <c r="G53" t="s">
        <v>28</v>
      </c>
      <c r="H53" t="s">
        <v>101</v>
      </c>
      <c r="I53">
        <v>250</v>
      </c>
      <c r="J53" t="s">
        <v>18</v>
      </c>
      <c r="K53" t="s">
        <v>257</v>
      </c>
      <c r="L53" t="s">
        <v>22</v>
      </c>
      <c r="M53" t="s">
        <v>24</v>
      </c>
      <c r="N53" t="s">
        <v>33</v>
      </c>
      <c r="O53" s="3">
        <v>0.1012</v>
      </c>
      <c r="P53" s="65">
        <v>31</v>
      </c>
      <c r="Q53" s="67">
        <v>65247.040000000001</v>
      </c>
      <c r="R53" s="67">
        <v>47452</v>
      </c>
      <c r="S53" s="67">
        <v>6834</v>
      </c>
      <c r="T53" s="67">
        <v>6603.0004479999998</v>
      </c>
      <c r="U53" s="65" t="s">
        <v>271</v>
      </c>
      <c r="V53" s="65">
        <v>0</v>
      </c>
      <c r="W53" s="67">
        <v>6834</v>
      </c>
      <c r="X53" s="67">
        <v>6603.0004479999998</v>
      </c>
      <c r="Y53" s="65" t="str">
        <f t="shared" si="2"/>
        <v>A-MLV-0.01</v>
      </c>
      <c r="Z53" s="67">
        <f t="shared" si="3"/>
        <v>213.00001445161288</v>
      </c>
      <c r="AA53" s="67">
        <f t="shared" si="4"/>
        <v>233.09873385944707</v>
      </c>
      <c r="AB53" s="67">
        <f t="shared" si="5"/>
        <v>7226.0607496428593</v>
      </c>
    </row>
    <row r="54" spans="1:28" x14ac:dyDescent="0.2">
      <c r="A54" s="65" t="str">
        <f t="shared" si="1"/>
        <v>Bank Robbers-MLV-0.01</v>
      </c>
      <c r="B54">
        <v>1048</v>
      </c>
      <c r="C54" t="s">
        <v>12</v>
      </c>
      <c r="D54" s="122" t="s">
        <v>249</v>
      </c>
      <c r="E54" s="122" t="s">
        <v>239</v>
      </c>
      <c r="F54" s="126">
        <v>0.01</v>
      </c>
      <c r="G54" t="s">
        <v>28</v>
      </c>
      <c r="H54" t="s">
        <v>101</v>
      </c>
      <c r="I54">
        <v>250</v>
      </c>
      <c r="J54" t="s">
        <v>18</v>
      </c>
      <c r="K54" t="s">
        <v>257</v>
      </c>
      <c r="L54" t="s">
        <v>22</v>
      </c>
      <c r="M54" t="s">
        <v>24</v>
      </c>
      <c r="N54" t="s">
        <v>33</v>
      </c>
      <c r="O54" s="3">
        <v>8.8999999999999996E-2</v>
      </c>
      <c r="P54" s="65">
        <v>31</v>
      </c>
      <c r="Q54" s="67">
        <v>66179.78</v>
      </c>
      <c r="R54" s="67">
        <v>42697</v>
      </c>
      <c r="S54" s="67">
        <v>6027</v>
      </c>
      <c r="T54" s="67">
        <v>5890.0004199999994</v>
      </c>
      <c r="U54" s="65" t="s">
        <v>271</v>
      </c>
      <c r="V54" s="65">
        <v>0</v>
      </c>
      <c r="W54" s="67">
        <v>6027</v>
      </c>
      <c r="X54" s="67">
        <v>5890.0004199999994</v>
      </c>
      <c r="Y54" s="65" t="str">
        <f t="shared" si="2"/>
        <v>A-MLV-0.01</v>
      </c>
      <c r="Z54" s="67">
        <f t="shared" si="3"/>
        <v>190.00001354838707</v>
      </c>
      <c r="AA54" s="67">
        <f t="shared" si="4"/>
        <v>233.09873385944707</v>
      </c>
      <c r="AB54" s="67">
        <f t="shared" si="5"/>
        <v>7226.0607496428593</v>
      </c>
    </row>
    <row r="55" spans="1:28" x14ac:dyDescent="0.2">
      <c r="A55" s="65" t="str">
        <f t="shared" si="1"/>
        <v>Bank Robbers-MLV-0.01</v>
      </c>
      <c r="B55">
        <v>1049</v>
      </c>
      <c r="C55" t="s">
        <v>12</v>
      </c>
      <c r="D55" s="122" t="s">
        <v>249</v>
      </c>
      <c r="E55" s="122" t="s">
        <v>245</v>
      </c>
      <c r="F55" s="126">
        <v>0.01</v>
      </c>
      <c r="G55" t="s">
        <v>28</v>
      </c>
      <c r="H55" t="s">
        <v>101</v>
      </c>
      <c r="I55">
        <v>250</v>
      </c>
      <c r="J55" t="s">
        <v>18</v>
      </c>
      <c r="K55" t="s">
        <v>257</v>
      </c>
      <c r="L55" t="s">
        <v>22</v>
      </c>
      <c r="M55" t="s">
        <v>24</v>
      </c>
      <c r="N55" t="s">
        <v>33</v>
      </c>
      <c r="O55" s="3">
        <v>0.1012</v>
      </c>
      <c r="P55" s="65">
        <v>31</v>
      </c>
      <c r="Q55" s="67">
        <v>60345.85</v>
      </c>
      <c r="R55" s="67">
        <v>37136</v>
      </c>
      <c r="S55" s="67">
        <v>6219</v>
      </c>
      <c r="T55" s="67">
        <v>6107.0000199999995</v>
      </c>
      <c r="U55" s="65" t="s">
        <v>271</v>
      </c>
      <c r="V55" s="65">
        <v>0</v>
      </c>
      <c r="W55" s="67">
        <v>6219</v>
      </c>
      <c r="X55" s="67">
        <v>6107.0000199999995</v>
      </c>
      <c r="Y55" s="65" t="str">
        <f t="shared" si="2"/>
        <v>A-MLV-0.01</v>
      </c>
      <c r="Z55" s="67">
        <f t="shared" si="3"/>
        <v>197.00000064516126</v>
      </c>
      <c r="AA55" s="67">
        <f t="shared" si="4"/>
        <v>233.09873385944707</v>
      </c>
      <c r="AB55" s="67">
        <f t="shared" si="5"/>
        <v>7226.0607496428593</v>
      </c>
    </row>
    <row r="56" spans="1:28" x14ac:dyDescent="0.2">
      <c r="A56" s="65" t="str">
        <f t="shared" si="1"/>
        <v>Bank Robbers-MLV-0.01</v>
      </c>
      <c r="B56">
        <v>1050</v>
      </c>
      <c r="C56" t="s">
        <v>12</v>
      </c>
      <c r="D56" s="122" t="s">
        <v>249</v>
      </c>
      <c r="E56" s="122" t="s">
        <v>238</v>
      </c>
      <c r="F56" s="126">
        <v>0.01</v>
      </c>
      <c r="G56" t="s">
        <v>28</v>
      </c>
      <c r="H56" t="s">
        <v>101</v>
      </c>
      <c r="I56">
        <v>250</v>
      </c>
      <c r="J56" t="s">
        <v>18</v>
      </c>
      <c r="K56" t="s">
        <v>257</v>
      </c>
      <c r="L56" t="s">
        <v>22</v>
      </c>
      <c r="M56" t="s">
        <v>24</v>
      </c>
      <c r="N56" t="s">
        <v>33</v>
      </c>
      <c r="O56" s="3">
        <v>8.8999999999999996E-2</v>
      </c>
      <c r="P56" s="65">
        <v>31</v>
      </c>
      <c r="Q56" s="67">
        <v>77325.84</v>
      </c>
      <c r="R56" s="67">
        <v>68734</v>
      </c>
      <c r="S56" s="67">
        <v>7238</v>
      </c>
      <c r="T56" s="67">
        <v>6881.9997599999997</v>
      </c>
      <c r="U56" s="65" t="s">
        <v>271</v>
      </c>
      <c r="V56" s="65">
        <v>0</v>
      </c>
      <c r="W56" s="67">
        <v>7238</v>
      </c>
      <c r="X56" s="67">
        <v>6881.9997599999997</v>
      </c>
      <c r="Y56" s="65" t="str">
        <f t="shared" si="2"/>
        <v>A-MLV-0.01</v>
      </c>
      <c r="Z56" s="67">
        <f t="shared" si="3"/>
        <v>221.99999225806451</v>
      </c>
      <c r="AA56" s="67">
        <f t="shared" si="4"/>
        <v>233.09873385944707</v>
      </c>
      <c r="AB56" s="67">
        <f t="shared" si="5"/>
        <v>7226.0607496428593</v>
      </c>
    </row>
    <row r="57" spans="1:28" x14ac:dyDescent="0.2">
      <c r="A57" s="65" t="str">
        <f t="shared" si="1"/>
        <v>Bank Robbers-MLV-0.01</v>
      </c>
      <c r="B57">
        <v>1051</v>
      </c>
      <c r="C57" t="s">
        <v>25</v>
      </c>
      <c r="D57" s="122" t="s">
        <v>247</v>
      </c>
      <c r="E57" s="122" t="s">
        <v>242</v>
      </c>
      <c r="F57" s="126">
        <v>0.01</v>
      </c>
      <c r="G57" t="s">
        <v>28</v>
      </c>
      <c r="H57" t="s">
        <v>101</v>
      </c>
      <c r="I57">
        <v>250</v>
      </c>
      <c r="J57" t="s">
        <v>18</v>
      </c>
      <c r="K57" t="s">
        <v>257</v>
      </c>
      <c r="L57" t="s">
        <v>22</v>
      </c>
      <c r="M57" t="s">
        <v>24</v>
      </c>
      <c r="N57" t="s">
        <v>33</v>
      </c>
      <c r="O57" s="3">
        <v>8.900000000000001E-2</v>
      </c>
      <c r="P57" s="65">
        <v>31</v>
      </c>
      <c r="Q57" s="67">
        <v>58865.17</v>
      </c>
      <c r="R57" s="67">
        <v>36225</v>
      </c>
      <c r="S57" s="67">
        <v>5335</v>
      </c>
      <c r="T57" s="67">
        <v>5239.0001300000004</v>
      </c>
      <c r="U57" s="65" t="s">
        <v>271</v>
      </c>
      <c r="V57" s="65">
        <v>0</v>
      </c>
      <c r="W57" s="67">
        <v>5335</v>
      </c>
      <c r="X57" s="67">
        <v>5239.0001300000004</v>
      </c>
      <c r="Y57" s="65" t="str">
        <f t="shared" si="2"/>
        <v>C-MLV-0.01</v>
      </c>
      <c r="Z57" s="67">
        <f t="shared" si="3"/>
        <v>169.00000419354839</v>
      </c>
      <c r="AA57" s="67">
        <f t="shared" si="4"/>
        <v>185.40928632834098</v>
      </c>
      <c r="AB57" s="67">
        <f t="shared" si="5"/>
        <v>5747.6878761785701</v>
      </c>
    </row>
    <row r="58" spans="1:28" x14ac:dyDescent="0.2">
      <c r="A58" s="65" t="str">
        <f t="shared" si="1"/>
        <v>Bank Robbers-MLV-0.01</v>
      </c>
      <c r="B58">
        <v>1052</v>
      </c>
      <c r="C58" t="s">
        <v>25</v>
      </c>
      <c r="D58" s="122" t="s">
        <v>247</v>
      </c>
      <c r="E58" s="122" t="s">
        <v>239</v>
      </c>
      <c r="F58" s="126">
        <v>0.01</v>
      </c>
      <c r="G58" t="s">
        <v>28</v>
      </c>
      <c r="H58" t="s">
        <v>101</v>
      </c>
      <c r="I58">
        <v>250</v>
      </c>
      <c r="J58" t="s">
        <v>18</v>
      </c>
      <c r="K58" t="s">
        <v>257</v>
      </c>
      <c r="L58" t="s">
        <v>22</v>
      </c>
      <c r="M58" t="s">
        <v>24</v>
      </c>
      <c r="N58" t="s">
        <v>33</v>
      </c>
      <c r="O58" s="3">
        <v>8.900000000000001E-2</v>
      </c>
      <c r="P58" s="65">
        <v>31</v>
      </c>
      <c r="Q58" s="67">
        <v>51550.559999999998</v>
      </c>
      <c r="R58" s="67">
        <v>39654</v>
      </c>
      <c r="S58" s="67">
        <v>4772</v>
      </c>
      <c r="T58" s="67">
        <v>4587.9998400000004</v>
      </c>
      <c r="U58" s="65" t="s">
        <v>271</v>
      </c>
      <c r="V58" s="65">
        <v>0</v>
      </c>
      <c r="W58" s="67">
        <v>4772</v>
      </c>
      <c r="X58" s="67">
        <v>4587.9998400000004</v>
      </c>
      <c r="Y58" s="65" t="str">
        <f t="shared" si="2"/>
        <v>C-MLV-0.01</v>
      </c>
      <c r="Z58" s="67">
        <f t="shared" si="3"/>
        <v>147.99999483870968</v>
      </c>
      <c r="AA58" s="67">
        <f t="shared" si="4"/>
        <v>185.40928632834098</v>
      </c>
      <c r="AB58" s="67">
        <f t="shared" si="5"/>
        <v>5747.6878761785701</v>
      </c>
    </row>
    <row r="59" spans="1:28" x14ac:dyDescent="0.2">
      <c r="A59" s="65" t="str">
        <f t="shared" si="1"/>
        <v>Bank Robbers-MLV-0.01</v>
      </c>
      <c r="B59">
        <v>1053</v>
      </c>
      <c r="C59" t="s">
        <v>25</v>
      </c>
      <c r="D59" s="122" t="s">
        <v>247</v>
      </c>
      <c r="E59" s="122" t="s">
        <v>245</v>
      </c>
      <c r="F59" s="126">
        <v>0.01</v>
      </c>
      <c r="G59" t="s">
        <v>28</v>
      </c>
      <c r="H59" t="s">
        <v>101</v>
      </c>
      <c r="I59">
        <v>250</v>
      </c>
      <c r="J59" t="s">
        <v>18</v>
      </c>
      <c r="K59" t="s">
        <v>257</v>
      </c>
      <c r="L59" t="s">
        <v>22</v>
      </c>
      <c r="M59" t="s">
        <v>24</v>
      </c>
      <c r="N59" t="s">
        <v>33</v>
      </c>
      <c r="O59" s="3">
        <v>0.1012</v>
      </c>
      <c r="P59" s="65">
        <v>31</v>
      </c>
      <c r="Q59" s="67">
        <v>46254.94</v>
      </c>
      <c r="R59" s="67">
        <v>38546</v>
      </c>
      <c r="S59" s="67">
        <v>4899</v>
      </c>
      <c r="T59" s="67">
        <v>4680.9999280000002</v>
      </c>
      <c r="U59" s="65" t="s">
        <v>271</v>
      </c>
      <c r="V59" s="65">
        <v>0</v>
      </c>
      <c r="W59" s="67">
        <v>4899</v>
      </c>
      <c r="X59" s="67">
        <v>4680.9999280000002</v>
      </c>
      <c r="Y59" s="65" t="str">
        <f t="shared" si="2"/>
        <v>C-MLV-0.01</v>
      </c>
      <c r="Z59" s="67">
        <f t="shared" si="3"/>
        <v>150.99999767741937</v>
      </c>
      <c r="AA59" s="67">
        <f t="shared" si="4"/>
        <v>185.40928632834098</v>
      </c>
      <c r="AB59" s="67">
        <f t="shared" si="5"/>
        <v>5747.6878761785701</v>
      </c>
    </row>
    <row r="60" spans="1:28" x14ac:dyDescent="0.2">
      <c r="A60" s="65" t="str">
        <f t="shared" si="1"/>
        <v>Bank Robbers-MLV-0.01</v>
      </c>
      <c r="B60">
        <v>1054</v>
      </c>
      <c r="C60" t="s">
        <v>25</v>
      </c>
      <c r="D60" s="122" t="s">
        <v>247</v>
      </c>
      <c r="E60" s="122" t="s">
        <v>238</v>
      </c>
      <c r="F60" s="126">
        <v>0.01</v>
      </c>
      <c r="G60" t="s">
        <v>28</v>
      </c>
      <c r="H60" t="s">
        <v>101</v>
      </c>
      <c r="I60">
        <v>250</v>
      </c>
      <c r="J60" t="s">
        <v>18</v>
      </c>
      <c r="K60" t="s">
        <v>257</v>
      </c>
      <c r="L60" t="s">
        <v>22</v>
      </c>
      <c r="M60" t="s">
        <v>24</v>
      </c>
      <c r="N60" t="s">
        <v>33</v>
      </c>
      <c r="O60" s="3">
        <v>0.1012</v>
      </c>
      <c r="P60" s="65">
        <v>31</v>
      </c>
      <c r="Q60" s="67">
        <v>44417</v>
      </c>
      <c r="R60" s="67">
        <v>41318</v>
      </c>
      <c r="S60" s="67">
        <v>4742</v>
      </c>
      <c r="T60" s="67">
        <v>4495.0003999999999</v>
      </c>
      <c r="U60" s="65" t="s">
        <v>271</v>
      </c>
      <c r="V60" s="65">
        <v>0</v>
      </c>
      <c r="W60" s="67">
        <v>4742</v>
      </c>
      <c r="X60" s="67">
        <v>4495.0003999999999</v>
      </c>
      <c r="Y60" s="65" t="str">
        <f t="shared" si="2"/>
        <v>C-MLV-0.01</v>
      </c>
      <c r="Z60" s="67">
        <f t="shared" si="3"/>
        <v>145.00001290322581</v>
      </c>
      <c r="AA60" s="67">
        <f t="shared" si="4"/>
        <v>185.40928632834098</v>
      </c>
      <c r="AB60" s="67">
        <f t="shared" si="5"/>
        <v>5747.6878761785701</v>
      </c>
    </row>
    <row r="61" spans="1:28" x14ac:dyDescent="0.2">
      <c r="A61" s="65" t="str">
        <f t="shared" si="1"/>
        <v>Bank Robbers-MLV-0.01</v>
      </c>
      <c r="B61">
        <v>1055</v>
      </c>
      <c r="C61" t="s">
        <v>25</v>
      </c>
      <c r="D61" s="122" t="s">
        <v>247</v>
      </c>
      <c r="E61" s="122" t="s">
        <v>247</v>
      </c>
      <c r="F61" s="126">
        <v>0.01</v>
      </c>
      <c r="G61" t="s">
        <v>28</v>
      </c>
      <c r="H61" t="s">
        <v>101</v>
      </c>
      <c r="I61">
        <v>250</v>
      </c>
      <c r="J61" t="s">
        <v>18</v>
      </c>
      <c r="K61" t="s">
        <v>257</v>
      </c>
      <c r="L61" t="s">
        <v>22</v>
      </c>
      <c r="M61" t="s">
        <v>24</v>
      </c>
      <c r="N61" t="s">
        <v>33</v>
      </c>
      <c r="O61" s="3">
        <v>8.900000000000001E-2</v>
      </c>
      <c r="P61" s="65">
        <v>31</v>
      </c>
      <c r="Q61" s="67">
        <v>49112.36</v>
      </c>
      <c r="R61" s="67">
        <v>31182</v>
      </c>
      <c r="S61" s="67">
        <v>4466</v>
      </c>
      <c r="T61" s="67">
        <v>4371.0000400000008</v>
      </c>
      <c r="U61" s="65" t="s">
        <v>271</v>
      </c>
      <c r="V61" s="65">
        <v>0</v>
      </c>
      <c r="W61" s="67">
        <v>4466</v>
      </c>
      <c r="X61" s="67">
        <v>4371.0000400000008</v>
      </c>
      <c r="Y61" s="65" t="str">
        <f t="shared" si="2"/>
        <v>C-MLV-0.01</v>
      </c>
      <c r="Z61" s="67">
        <f t="shared" si="3"/>
        <v>141.00000129032261</v>
      </c>
      <c r="AA61" s="67">
        <f t="shared" si="4"/>
        <v>185.40928632834098</v>
      </c>
      <c r="AB61" s="67">
        <f t="shared" si="5"/>
        <v>5747.6878761785701</v>
      </c>
    </row>
    <row r="62" spans="1:28" x14ac:dyDescent="0.2">
      <c r="A62" s="65" t="str">
        <f t="shared" si="1"/>
        <v>Bank Robbers-MLV-0.01</v>
      </c>
      <c r="B62">
        <v>1056</v>
      </c>
      <c r="C62" t="s">
        <v>25</v>
      </c>
      <c r="D62" s="122" t="s">
        <v>247</v>
      </c>
      <c r="E62" s="122" t="s">
        <v>249</v>
      </c>
      <c r="F62" s="126">
        <v>0.01</v>
      </c>
      <c r="G62" t="s">
        <v>28</v>
      </c>
      <c r="H62" t="s">
        <v>101</v>
      </c>
      <c r="I62">
        <v>250</v>
      </c>
      <c r="J62" t="s">
        <v>18</v>
      </c>
      <c r="K62" t="s">
        <v>257</v>
      </c>
      <c r="L62" t="s">
        <v>22</v>
      </c>
      <c r="M62" t="s">
        <v>24</v>
      </c>
      <c r="N62" t="s">
        <v>33</v>
      </c>
      <c r="O62" s="3">
        <v>8.900000000000001E-2</v>
      </c>
      <c r="P62" s="65">
        <v>31</v>
      </c>
      <c r="Q62" s="67">
        <v>49460.67</v>
      </c>
      <c r="R62" s="67">
        <v>49461</v>
      </c>
      <c r="S62" s="67">
        <v>4666</v>
      </c>
      <c r="T62" s="67">
        <v>4401.9996300000003</v>
      </c>
      <c r="U62" s="65" t="s">
        <v>271</v>
      </c>
      <c r="V62" s="65">
        <v>0</v>
      </c>
      <c r="W62" s="67">
        <v>4666</v>
      </c>
      <c r="X62" s="67">
        <v>4401.9996300000003</v>
      </c>
      <c r="Y62" s="65" t="str">
        <f t="shared" si="2"/>
        <v>C-MLV-0.01</v>
      </c>
      <c r="Z62" s="67">
        <f t="shared" si="3"/>
        <v>141.99998806451615</v>
      </c>
      <c r="AA62" s="67">
        <f t="shared" si="4"/>
        <v>185.40928632834098</v>
      </c>
      <c r="AB62" s="67">
        <f t="shared" si="5"/>
        <v>5747.6878761785701</v>
      </c>
    </row>
    <row r="63" spans="1:28" x14ac:dyDescent="0.2">
      <c r="A63" s="65" t="str">
        <f t="shared" si="1"/>
        <v>Bank Robbers-MLV-0.01</v>
      </c>
      <c r="B63">
        <v>1057</v>
      </c>
      <c r="C63" t="s">
        <v>25</v>
      </c>
      <c r="D63" s="122" t="s">
        <v>247</v>
      </c>
      <c r="E63" s="122" t="s">
        <v>251</v>
      </c>
      <c r="F63" s="126">
        <v>0.01</v>
      </c>
      <c r="G63" t="s">
        <v>28</v>
      </c>
      <c r="H63" t="s">
        <v>101</v>
      </c>
      <c r="I63">
        <v>250</v>
      </c>
      <c r="J63" t="s">
        <v>18</v>
      </c>
      <c r="K63" t="s">
        <v>257</v>
      </c>
      <c r="L63" t="s">
        <v>22</v>
      </c>
      <c r="M63" t="s">
        <v>24</v>
      </c>
      <c r="N63" t="s">
        <v>33</v>
      </c>
      <c r="O63" s="3">
        <v>0.1012</v>
      </c>
      <c r="P63" s="65">
        <v>31</v>
      </c>
      <c r="Q63" s="67">
        <v>42885.38</v>
      </c>
      <c r="R63" s="67">
        <v>32989</v>
      </c>
      <c r="S63" s="67">
        <v>4514</v>
      </c>
      <c r="T63" s="67">
        <v>4340.0004559999998</v>
      </c>
      <c r="U63" s="65" t="s">
        <v>271</v>
      </c>
      <c r="V63" s="65">
        <v>0</v>
      </c>
      <c r="W63" s="67">
        <v>4514</v>
      </c>
      <c r="X63" s="67">
        <v>4340.0004559999998</v>
      </c>
      <c r="Y63" s="65" t="str">
        <f t="shared" si="2"/>
        <v>C-MLV-0.01</v>
      </c>
      <c r="Z63" s="67">
        <f t="shared" si="3"/>
        <v>140.0000147096774</v>
      </c>
      <c r="AA63" s="67">
        <f t="shared" si="4"/>
        <v>185.40928632834098</v>
      </c>
      <c r="AB63" s="67">
        <f t="shared" si="5"/>
        <v>5747.6878761785701</v>
      </c>
    </row>
    <row r="64" spans="1:28" x14ac:dyDescent="0.2">
      <c r="A64" s="65" t="str">
        <f t="shared" si="1"/>
        <v>Bank Robbers-MLV-0.01</v>
      </c>
      <c r="B64">
        <v>1058</v>
      </c>
      <c r="C64" t="s">
        <v>25</v>
      </c>
      <c r="D64" s="122" t="s">
        <v>247</v>
      </c>
      <c r="E64" s="122" t="s">
        <v>243</v>
      </c>
      <c r="F64" s="126">
        <v>0.01</v>
      </c>
      <c r="G64" t="s">
        <v>28</v>
      </c>
      <c r="H64" t="s">
        <v>101</v>
      </c>
      <c r="I64">
        <v>250</v>
      </c>
      <c r="J64" t="s">
        <v>18</v>
      </c>
      <c r="K64" t="s">
        <v>257</v>
      </c>
      <c r="L64" t="s">
        <v>22</v>
      </c>
      <c r="M64" t="s">
        <v>24</v>
      </c>
      <c r="N64" t="s">
        <v>33</v>
      </c>
      <c r="O64" s="3">
        <v>0.1012</v>
      </c>
      <c r="P64" s="65">
        <v>31</v>
      </c>
      <c r="Q64" s="67">
        <v>43498.02</v>
      </c>
      <c r="R64" s="67">
        <v>28999</v>
      </c>
      <c r="S64" s="67">
        <v>4519</v>
      </c>
      <c r="T64" s="67">
        <v>4401.999624</v>
      </c>
      <c r="U64" s="65" t="s">
        <v>271</v>
      </c>
      <c r="V64" s="65">
        <v>0</v>
      </c>
      <c r="W64" s="67">
        <v>4519</v>
      </c>
      <c r="X64" s="67">
        <v>4401.999624</v>
      </c>
      <c r="Y64" s="65" t="str">
        <f t="shared" si="2"/>
        <v>C-MLV-0.01</v>
      </c>
      <c r="Z64" s="67">
        <f t="shared" si="3"/>
        <v>141.99998787096774</v>
      </c>
      <c r="AA64" s="67">
        <f t="shared" si="4"/>
        <v>185.40928632834098</v>
      </c>
      <c r="AB64" s="67">
        <f t="shared" si="5"/>
        <v>5747.6878761785701</v>
      </c>
    </row>
    <row r="65" spans="1:28" x14ac:dyDescent="0.2">
      <c r="A65" s="65" t="str">
        <f t="shared" si="1"/>
        <v>Bank Robbers-MLV-0.01</v>
      </c>
      <c r="B65">
        <v>1059</v>
      </c>
      <c r="C65" t="s">
        <v>25</v>
      </c>
      <c r="D65" s="122" t="s">
        <v>247</v>
      </c>
      <c r="E65" s="122" t="s">
        <v>241</v>
      </c>
      <c r="F65" s="126">
        <v>0.01</v>
      </c>
      <c r="G65" t="s">
        <v>28</v>
      </c>
      <c r="H65" t="s">
        <v>101</v>
      </c>
      <c r="I65">
        <v>250</v>
      </c>
      <c r="J65" t="s">
        <v>18</v>
      </c>
      <c r="K65" t="s">
        <v>257</v>
      </c>
      <c r="L65" t="s">
        <v>22</v>
      </c>
      <c r="M65" t="s">
        <v>24</v>
      </c>
      <c r="N65" t="s">
        <v>33</v>
      </c>
      <c r="O65" s="3">
        <v>8.900000000000001E-2</v>
      </c>
      <c r="P65" s="65">
        <v>31</v>
      </c>
      <c r="Q65" s="67">
        <v>50157.3</v>
      </c>
      <c r="R65" s="67">
        <v>40945</v>
      </c>
      <c r="S65" s="67">
        <v>4665</v>
      </c>
      <c r="T65" s="67">
        <v>4463.9997000000003</v>
      </c>
      <c r="U65" s="65" t="s">
        <v>271</v>
      </c>
      <c r="V65" s="65">
        <v>0</v>
      </c>
      <c r="W65" s="67">
        <v>4665</v>
      </c>
      <c r="X65" s="67">
        <v>4463.9997000000003</v>
      </c>
      <c r="Y65" s="65" t="str">
        <f t="shared" si="2"/>
        <v>C-MLV-0.01</v>
      </c>
      <c r="Z65" s="67">
        <f t="shared" si="3"/>
        <v>143.99999032258066</v>
      </c>
      <c r="AA65" s="67">
        <f t="shared" si="4"/>
        <v>185.40928632834098</v>
      </c>
      <c r="AB65" s="67">
        <f t="shared" si="5"/>
        <v>5747.6878761785701</v>
      </c>
    </row>
    <row r="66" spans="1:28" x14ac:dyDescent="0.2">
      <c r="A66" s="65" t="str">
        <f t="shared" si="1"/>
        <v>Bank Robbers-MLV-0.01</v>
      </c>
      <c r="B66">
        <v>1060</v>
      </c>
      <c r="C66" t="s">
        <v>25</v>
      </c>
      <c r="D66" s="122" t="s">
        <v>247</v>
      </c>
      <c r="E66" s="122" t="s">
        <v>258</v>
      </c>
      <c r="F66" s="126">
        <v>0.01</v>
      </c>
      <c r="G66" t="s">
        <v>28</v>
      </c>
      <c r="H66" t="s">
        <v>101</v>
      </c>
      <c r="I66">
        <v>250</v>
      </c>
      <c r="J66" t="s">
        <v>18</v>
      </c>
      <c r="K66" t="s">
        <v>257</v>
      </c>
      <c r="L66" t="s">
        <v>22</v>
      </c>
      <c r="M66" t="s">
        <v>24</v>
      </c>
      <c r="N66" t="s">
        <v>33</v>
      </c>
      <c r="O66" s="3">
        <v>8.900000000000001E-2</v>
      </c>
      <c r="P66" s="65">
        <v>31</v>
      </c>
      <c r="Q66" s="67">
        <v>60258.43</v>
      </c>
      <c r="R66" s="67">
        <v>56054</v>
      </c>
      <c r="S66" s="67">
        <v>5658</v>
      </c>
      <c r="T66" s="67">
        <v>5363.0002700000005</v>
      </c>
      <c r="U66" s="65" t="s">
        <v>271</v>
      </c>
      <c r="V66" s="65">
        <v>0</v>
      </c>
      <c r="W66" s="67">
        <v>5658</v>
      </c>
      <c r="X66" s="67">
        <v>5363.0002700000005</v>
      </c>
      <c r="Y66" s="65" t="str">
        <f t="shared" si="2"/>
        <v>C-MLV-0.01</v>
      </c>
      <c r="Z66" s="67">
        <f t="shared" si="3"/>
        <v>173.00000870967745</v>
      </c>
      <c r="AA66" s="67">
        <f t="shared" si="4"/>
        <v>185.40928632834098</v>
      </c>
      <c r="AB66" s="67">
        <f t="shared" si="5"/>
        <v>5747.6878761785701</v>
      </c>
    </row>
    <row r="67" spans="1:28" x14ac:dyDescent="0.2">
      <c r="A67" s="65" t="str">
        <f t="shared" si="1"/>
        <v>Poker Deluxe-Poker-0.05</v>
      </c>
      <c r="B67">
        <v>1061</v>
      </c>
      <c r="C67" t="s">
        <v>12</v>
      </c>
      <c r="D67" s="122" t="s">
        <v>242</v>
      </c>
      <c r="E67" s="122" t="s">
        <v>242</v>
      </c>
      <c r="F67" s="126">
        <v>0.05</v>
      </c>
      <c r="G67" t="s">
        <v>28</v>
      </c>
      <c r="H67" t="s">
        <v>101</v>
      </c>
      <c r="I67">
        <v>10</v>
      </c>
      <c r="J67" t="s">
        <v>20</v>
      </c>
      <c r="K67" t="s">
        <v>28</v>
      </c>
      <c r="L67" t="s">
        <v>21</v>
      </c>
      <c r="M67" t="s">
        <v>24</v>
      </c>
      <c r="N67" t="s">
        <v>31</v>
      </c>
      <c r="O67" s="3">
        <v>2.2499999999999999E-2</v>
      </c>
      <c r="P67" s="65">
        <v>31</v>
      </c>
      <c r="Q67" s="67">
        <v>297600</v>
      </c>
      <c r="R67" s="67">
        <v>753418</v>
      </c>
      <c r="S67" s="67">
        <v>6663</v>
      </c>
      <c r="T67" s="67">
        <v>6696</v>
      </c>
      <c r="U67" s="65" t="s">
        <v>271</v>
      </c>
      <c r="V67" s="65">
        <v>0</v>
      </c>
      <c r="W67" s="67">
        <v>6663</v>
      </c>
      <c r="X67" s="67">
        <v>6696</v>
      </c>
      <c r="Y67" s="65" t="str">
        <f t="shared" si="2"/>
        <v>A-Poker-0.05</v>
      </c>
      <c r="Z67" s="67">
        <f t="shared" si="3"/>
        <v>216</v>
      </c>
      <c r="AA67" s="67">
        <f t="shared" si="4"/>
        <v>206.62499848790321</v>
      </c>
      <c r="AB67" s="67">
        <f t="shared" si="5"/>
        <v>6405.3749531249996</v>
      </c>
    </row>
    <row r="68" spans="1:28" x14ac:dyDescent="0.2">
      <c r="A68" s="65" t="str">
        <f t="shared" si="1"/>
        <v>Poker Deluxe-Poker-0.05</v>
      </c>
      <c r="B68">
        <v>1062</v>
      </c>
      <c r="C68" t="s">
        <v>12</v>
      </c>
      <c r="D68" s="122" t="s">
        <v>242</v>
      </c>
      <c r="E68" s="122" t="s">
        <v>239</v>
      </c>
      <c r="F68" s="126">
        <v>0.05</v>
      </c>
      <c r="G68" t="s">
        <v>28</v>
      </c>
      <c r="H68" t="s">
        <v>101</v>
      </c>
      <c r="I68">
        <v>10</v>
      </c>
      <c r="J68" t="s">
        <v>20</v>
      </c>
      <c r="K68" t="s">
        <v>28</v>
      </c>
      <c r="L68" t="s">
        <v>21</v>
      </c>
      <c r="M68" t="s">
        <v>24</v>
      </c>
      <c r="N68" t="s">
        <v>31</v>
      </c>
      <c r="O68" s="3">
        <v>2.2499999999999999E-2</v>
      </c>
      <c r="P68" s="65">
        <v>31</v>
      </c>
      <c r="Q68" s="67">
        <v>264533.34999999998</v>
      </c>
      <c r="R68" s="67">
        <v>881778</v>
      </c>
      <c r="S68" s="67">
        <v>6111</v>
      </c>
      <c r="T68" s="67">
        <v>5952.0003749999996</v>
      </c>
      <c r="U68" s="65" t="s">
        <v>271</v>
      </c>
      <c r="V68" s="65">
        <v>0</v>
      </c>
      <c r="W68" s="67">
        <v>6111</v>
      </c>
      <c r="X68" s="67">
        <v>5952.0003749999996</v>
      </c>
      <c r="Y68" s="65" t="str">
        <f t="shared" si="2"/>
        <v>A-Poker-0.05</v>
      </c>
      <c r="Z68" s="67">
        <f t="shared" si="3"/>
        <v>192.00001209677419</v>
      </c>
      <c r="AA68" s="67">
        <f t="shared" si="4"/>
        <v>206.62499848790321</v>
      </c>
      <c r="AB68" s="67">
        <f t="shared" si="5"/>
        <v>6405.3749531249996</v>
      </c>
    </row>
    <row r="69" spans="1:28" x14ac:dyDescent="0.2">
      <c r="A69" s="65" t="str">
        <f t="shared" si="1"/>
        <v>Poker Deluxe-Poker-0.05</v>
      </c>
      <c r="B69">
        <v>1063</v>
      </c>
      <c r="C69" t="s">
        <v>12</v>
      </c>
      <c r="D69" s="122" t="s">
        <v>242</v>
      </c>
      <c r="E69" s="122" t="s">
        <v>245</v>
      </c>
      <c r="F69" s="126">
        <v>0.05</v>
      </c>
      <c r="G69" t="s">
        <v>28</v>
      </c>
      <c r="H69" t="s">
        <v>101</v>
      </c>
      <c r="I69">
        <v>10</v>
      </c>
      <c r="J69" t="s">
        <v>20</v>
      </c>
      <c r="K69" t="s">
        <v>28</v>
      </c>
      <c r="L69" t="s">
        <v>21</v>
      </c>
      <c r="M69" t="s">
        <v>24</v>
      </c>
      <c r="N69" t="s">
        <v>31</v>
      </c>
      <c r="O69" s="3">
        <v>2.2499999999999999E-2</v>
      </c>
      <c r="P69" s="65">
        <v>31</v>
      </c>
      <c r="Q69" s="67">
        <v>272800</v>
      </c>
      <c r="R69" s="67">
        <v>924746</v>
      </c>
      <c r="S69" s="67">
        <v>6312</v>
      </c>
      <c r="T69" s="67">
        <v>6138</v>
      </c>
      <c r="U69" s="65" t="s">
        <v>271</v>
      </c>
      <c r="V69" s="65">
        <v>0</v>
      </c>
      <c r="W69" s="67">
        <v>6312</v>
      </c>
      <c r="X69" s="67">
        <v>6138</v>
      </c>
      <c r="Y69" s="65" t="str">
        <f t="shared" si="2"/>
        <v>A-Poker-0.05</v>
      </c>
      <c r="Z69" s="67">
        <f t="shared" si="3"/>
        <v>198</v>
      </c>
      <c r="AA69" s="67">
        <f t="shared" si="4"/>
        <v>206.62499848790321</v>
      </c>
      <c r="AB69" s="67">
        <f t="shared" si="5"/>
        <v>6405.3749531249996</v>
      </c>
    </row>
    <row r="70" spans="1:28" x14ac:dyDescent="0.2">
      <c r="A70" s="65" t="str">
        <f t="shared" si="1"/>
        <v>Poker Deluxe-Poker-0.05</v>
      </c>
      <c r="B70">
        <v>1064</v>
      </c>
      <c r="C70" t="s">
        <v>12</v>
      </c>
      <c r="D70" s="122" t="s">
        <v>242</v>
      </c>
      <c r="E70" s="122" t="s">
        <v>238</v>
      </c>
      <c r="F70" s="126">
        <v>0.05</v>
      </c>
      <c r="G70" t="s">
        <v>28</v>
      </c>
      <c r="H70" t="s">
        <v>101</v>
      </c>
      <c r="I70">
        <v>10</v>
      </c>
      <c r="J70" t="s">
        <v>20</v>
      </c>
      <c r="K70" t="s">
        <v>28</v>
      </c>
      <c r="L70" t="s">
        <v>21</v>
      </c>
      <c r="M70" t="s">
        <v>24</v>
      </c>
      <c r="N70" t="s">
        <v>31</v>
      </c>
      <c r="O70" s="3">
        <v>2.2499999999999999E-2</v>
      </c>
      <c r="P70" s="65">
        <v>31</v>
      </c>
      <c r="Q70" s="67">
        <v>300355.55</v>
      </c>
      <c r="R70" s="67">
        <v>760394</v>
      </c>
      <c r="S70" s="67">
        <v>6724</v>
      </c>
      <c r="T70" s="67">
        <v>6757.9998749999995</v>
      </c>
      <c r="U70" s="65" t="s">
        <v>271</v>
      </c>
      <c r="V70" s="65">
        <v>0</v>
      </c>
      <c r="W70" s="67">
        <v>6724</v>
      </c>
      <c r="X70" s="67">
        <v>6757.9998749999995</v>
      </c>
      <c r="Y70" s="65" t="str">
        <f t="shared" si="2"/>
        <v>A-Poker-0.05</v>
      </c>
      <c r="Z70" s="67">
        <f t="shared" si="3"/>
        <v>217.99999596774191</v>
      </c>
      <c r="AA70" s="67">
        <f t="shared" si="4"/>
        <v>206.62499848790321</v>
      </c>
      <c r="AB70" s="67">
        <f t="shared" ref="AB70:AB101" si="6">AA70*P70</f>
        <v>6405.3749531249996</v>
      </c>
    </row>
    <row r="71" spans="1:28" x14ac:dyDescent="0.2">
      <c r="A71" s="65" t="str">
        <f t="shared" ref="A71:A134" si="7">CONCATENATE(N71,"-",J71,"-",F71)</f>
        <v>Poker Deluxe-Poker-0.05</v>
      </c>
      <c r="B71">
        <v>1065</v>
      </c>
      <c r="C71" t="s">
        <v>12</v>
      </c>
      <c r="D71" s="122" t="s">
        <v>242</v>
      </c>
      <c r="E71" s="122" t="s">
        <v>247</v>
      </c>
      <c r="F71" s="126">
        <v>0.05</v>
      </c>
      <c r="G71" t="s">
        <v>28</v>
      </c>
      <c r="H71" t="s">
        <v>101</v>
      </c>
      <c r="I71">
        <v>10</v>
      </c>
      <c r="J71" t="s">
        <v>20</v>
      </c>
      <c r="K71" t="s">
        <v>28</v>
      </c>
      <c r="L71" t="s">
        <v>21</v>
      </c>
      <c r="M71" t="s">
        <v>24</v>
      </c>
      <c r="N71" t="s">
        <v>31</v>
      </c>
      <c r="O71" s="3">
        <v>2.2499999999999999E-2</v>
      </c>
      <c r="P71" s="65">
        <v>31</v>
      </c>
      <c r="Q71" s="67">
        <v>296222.2</v>
      </c>
      <c r="R71" s="67">
        <v>987407</v>
      </c>
      <c r="S71" s="67">
        <v>6843</v>
      </c>
      <c r="T71" s="67">
        <v>6664.9994999999999</v>
      </c>
      <c r="U71" s="65" t="s">
        <v>271</v>
      </c>
      <c r="V71" s="65">
        <v>0</v>
      </c>
      <c r="W71" s="67">
        <v>6843</v>
      </c>
      <c r="X71" s="67">
        <v>6664.9994999999999</v>
      </c>
      <c r="Y71" s="65" t="str">
        <f t="shared" ref="Y71:Y134" si="8">CONCATENATE(C71,"-",J71,"-",F71)</f>
        <v>A-Poker-0.05</v>
      </c>
      <c r="Z71" s="67">
        <f t="shared" ref="Z71:Z134" si="9">X71/P71</f>
        <v>214.99998387096772</v>
      </c>
      <c r="AA71" s="67">
        <f t="shared" ref="AA71:AA134" si="10">SUMIF($Y$6:$Y$205,Y71,$X$6:$X$205)/SUMIF($Y$6:$Y$205,Y71,$P$6:$P$205)</f>
        <v>206.62499848790321</v>
      </c>
      <c r="AB71" s="67">
        <f t="shared" si="6"/>
        <v>6405.3749531249996</v>
      </c>
    </row>
    <row r="72" spans="1:28" x14ac:dyDescent="0.2">
      <c r="A72" s="65" t="str">
        <f t="shared" si="7"/>
        <v>Poker Deluxe-Poker-0.05</v>
      </c>
      <c r="B72">
        <v>1066</v>
      </c>
      <c r="C72" t="s">
        <v>12</v>
      </c>
      <c r="D72" s="122" t="s">
        <v>242</v>
      </c>
      <c r="E72" s="122" t="s">
        <v>249</v>
      </c>
      <c r="F72" s="126">
        <v>0.05</v>
      </c>
      <c r="G72" t="s">
        <v>28</v>
      </c>
      <c r="H72" t="s">
        <v>101</v>
      </c>
      <c r="I72">
        <v>10</v>
      </c>
      <c r="J72" t="s">
        <v>20</v>
      </c>
      <c r="K72" t="s">
        <v>28</v>
      </c>
      <c r="L72" t="s">
        <v>21</v>
      </c>
      <c r="M72" t="s">
        <v>24</v>
      </c>
      <c r="N72" t="s">
        <v>31</v>
      </c>
      <c r="O72" s="3">
        <v>2.2499999999999999E-2</v>
      </c>
      <c r="P72" s="65">
        <v>31</v>
      </c>
      <c r="Q72" s="67">
        <v>271422.2</v>
      </c>
      <c r="R72" s="67">
        <v>969365</v>
      </c>
      <c r="S72" s="67">
        <v>6311</v>
      </c>
      <c r="T72" s="67">
        <v>6106.9994999999999</v>
      </c>
      <c r="U72" s="65" t="s">
        <v>271</v>
      </c>
      <c r="V72" s="65">
        <v>0</v>
      </c>
      <c r="W72" s="67">
        <v>6311</v>
      </c>
      <c r="X72" s="67">
        <v>6106.9994999999999</v>
      </c>
      <c r="Y72" s="65" t="str">
        <f t="shared" si="8"/>
        <v>A-Poker-0.05</v>
      </c>
      <c r="Z72" s="67">
        <f t="shared" si="9"/>
        <v>196.99998387096772</v>
      </c>
      <c r="AA72" s="67">
        <f t="shared" si="10"/>
        <v>206.62499848790321</v>
      </c>
      <c r="AB72" s="67">
        <f t="shared" si="6"/>
        <v>6405.3749531249996</v>
      </c>
    </row>
    <row r="73" spans="1:28" x14ac:dyDescent="0.2">
      <c r="A73" s="65" t="str">
        <f t="shared" si="7"/>
        <v>Poker Deluxe-Poker-0.05</v>
      </c>
      <c r="B73">
        <v>1067</v>
      </c>
      <c r="C73" t="s">
        <v>12</v>
      </c>
      <c r="D73" s="122" t="s">
        <v>242</v>
      </c>
      <c r="E73" s="122" t="s">
        <v>251</v>
      </c>
      <c r="F73" s="126">
        <v>0.05</v>
      </c>
      <c r="G73" t="s">
        <v>28</v>
      </c>
      <c r="H73" t="s">
        <v>101</v>
      </c>
      <c r="I73">
        <v>10</v>
      </c>
      <c r="J73" t="s">
        <v>20</v>
      </c>
      <c r="K73" t="s">
        <v>28</v>
      </c>
      <c r="L73" t="s">
        <v>21</v>
      </c>
      <c r="M73" t="s">
        <v>24</v>
      </c>
      <c r="N73" t="s">
        <v>31</v>
      </c>
      <c r="O73" s="3">
        <v>2.2499999999999999E-2</v>
      </c>
      <c r="P73" s="65">
        <v>31</v>
      </c>
      <c r="Q73" s="67">
        <v>263155.55</v>
      </c>
      <c r="R73" s="67">
        <v>809709</v>
      </c>
      <c r="S73" s="67">
        <v>6030</v>
      </c>
      <c r="T73" s="67">
        <v>5920.9998749999995</v>
      </c>
      <c r="U73" s="65" t="s">
        <v>271</v>
      </c>
      <c r="V73" s="65">
        <v>0</v>
      </c>
      <c r="W73" s="67">
        <v>6030</v>
      </c>
      <c r="X73" s="67">
        <v>5920.9998749999995</v>
      </c>
      <c r="Y73" s="65" t="str">
        <f t="shared" si="8"/>
        <v>A-Poker-0.05</v>
      </c>
      <c r="Z73" s="67">
        <f t="shared" si="9"/>
        <v>190.99999596774191</v>
      </c>
      <c r="AA73" s="67">
        <f t="shared" si="10"/>
        <v>206.62499848790321</v>
      </c>
      <c r="AB73" s="67">
        <f t="shared" si="6"/>
        <v>6405.3749531249996</v>
      </c>
    </row>
    <row r="74" spans="1:28" x14ac:dyDescent="0.2">
      <c r="A74" s="65" t="str">
        <f t="shared" si="7"/>
        <v>Poker Deluxe-Poker-0.05</v>
      </c>
      <c r="B74">
        <v>1068</v>
      </c>
      <c r="C74" t="s">
        <v>12</v>
      </c>
      <c r="D74" s="122" t="s">
        <v>242</v>
      </c>
      <c r="E74" s="122" t="s">
        <v>243</v>
      </c>
      <c r="F74" s="126">
        <v>0.05</v>
      </c>
      <c r="G74" t="s">
        <v>28</v>
      </c>
      <c r="H74" t="s">
        <v>101</v>
      </c>
      <c r="I74">
        <v>10</v>
      </c>
      <c r="J74" t="s">
        <v>20</v>
      </c>
      <c r="K74" t="s">
        <v>28</v>
      </c>
      <c r="L74" t="s">
        <v>21</v>
      </c>
      <c r="M74" t="s">
        <v>24</v>
      </c>
      <c r="N74" t="s">
        <v>31</v>
      </c>
      <c r="O74" s="3">
        <v>2.2499999999999999E-2</v>
      </c>
      <c r="P74" s="65">
        <v>31</v>
      </c>
      <c r="Q74" s="67">
        <v>311377.8</v>
      </c>
      <c r="R74" s="67">
        <v>768834</v>
      </c>
      <c r="S74" s="67">
        <v>6948</v>
      </c>
      <c r="T74" s="67">
        <v>7006.0004999999992</v>
      </c>
      <c r="U74" s="65" t="s">
        <v>271</v>
      </c>
      <c r="V74" s="65">
        <v>0</v>
      </c>
      <c r="W74" s="67">
        <v>6948</v>
      </c>
      <c r="X74" s="67">
        <v>7006.0004999999992</v>
      </c>
      <c r="Y74" s="65" t="str">
        <f t="shared" si="8"/>
        <v>A-Poker-0.05</v>
      </c>
      <c r="Z74" s="67">
        <f t="shared" si="9"/>
        <v>226.00001612903222</v>
      </c>
      <c r="AA74" s="67">
        <f t="shared" si="10"/>
        <v>206.62499848790321</v>
      </c>
      <c r="AB74" s="67">
        <f t="shared" si="6"/>
        <v>6405.3749531249996</v>
      </c>
    </row>
    <row r="75" spans="1:28" x14ac:dyDescent="0.2">
      <c r="A75" s="65" t="str">
        <f t="shared" si="7"/>
        <v>Poker Deluxe-Poker-0.05</v>
      </c>
      <c r="B75">
        <v>2069</v>
      </c>
      <c r="C75" t="s">
        <v>25</v>
      </c>
      <c r="D75" s="122" t="s">
        <v>241</v>
      </c>
      <c r="E75" s="122" t="s">
        <v>239</v>
      </c>
      <c r="F75" s="126">
        <v>0.05</v>
      </c>
      <c r="G75" t="s">
        <v>28</v>
      </c>
      <c r="H75" t="s">
        <v>101</v>
      </c>
      <c r="I75">
        <v>10</v>
      </c>
      <c r="J75" t="s">
        <v>20</v>
      </c>
      <c r="K75" t="s">
        <v>28</v>
      </c>
      <c r="L75" t="s">
        <v>22</v>
      </c>
      <c r="M75" t="s">
        <v>24</v>
      </c>
      <c r="N75" t="s">
        <v>31</v>
      </c>
      <c r="O75" s="3">
        <v>0.02</v>
      </c>
      <c r="P75" s="65">
        <v>5</v>
      </c>
      <c r="Q75" s="67">
        <v>28250</v>
      </c>
      <c r="R75" s="67">
        <v>72436</v>
      </c>
      <c r="S75" s="67">
        <v>563</v>
      </c>
      <c r="T75" s="67">
        <v>565</v>
      </c>
      <c r="U75" s="65" t="s">
        <v>271</v>
      </c>
      <c r="V75" s="65">
        <v>0</v>
      </c>
      <c r="W75" s="67">
        <v>563</v>
      </c>
      <c r="X75" s="67">
        <v>565</v>
      </c>
      <c r="Y75" s="65" t="str">
        <f t="shared" si="8"/>
        <v>C-Poker-0.05</v>
      </c>
      <c r="Z75" s="67">
        <f t="shared" si="9"/>
        <v>113</v>
      </c>
      <c r="AA75" s="67">
        <f t="shared" si="10"/>
        <v>118.5</v>
      </c>
      <c r="AB75" s="67">
        <f t="shared" si="6"/>
        <v>592.5</v>
      </c>
    </row>
    <row r="76" spans="1:28" x14ac:dyDescent="0.2">
      <c r="A76" s="65" t="str">
        <f t="shared" si="7"/>
        <v>Poker Deluxe-Poker-0.05</v>
      </c>
      <c r="B76">
        <v>2070</v>
      </c>
      <c r="C76" t="s">
        <v>25</v>
      </c>
      <c r="D76" s="122" t="s">
        <v>241</v>
      </c>
      <c r="E76" s="122" t="s">
        <v>245</v>
      </c>
      <c r="F76" s="126">
        <v>0.05</v>
      </c>
      <c r="G76" t="s">
        <v>28</v>
      </c>
      <c r="H76" t="s">
        <v>101</v>
      </c>
      <c r="I76">
        <v>10</v>
      </c>
      <c r="J76" t="s">
        <v>20</v>
      </c>
      <c r="K76" t="s">
        <v>28</v>
      </c>
      <c r="L76" t="s">
        <v>22</v>
      </c>
      <c r="M76" t="s">
        <v>24</v>
      </c>
      <c r="N76" t="s">
        <v>31</v>
      </c>
      <c r="O76" s="3">
        <v>0.02</v>
      </c>
      <c r="P76" s="65">
        <v>5</v>
      </c>
      <c r="Q76" s="67">
        <v>27250</v>
      </c>
      <c r="R76" s="67">
        <v>90833</v>
      </c>
      <c r="S76" s="67">
        <v>560</v>
      </c>
      <c r="T76" s="67">
        <v>545</v>
      </c>
      <c r="U76" s="65" t="s">
        <v>271</v>
      </c>
      <c r="V76" s="65">
        <v>0</v>
      </c>
      <c r="W76" s="67">
        <v>560</v>
      </c>
      <c r="X76" s="67">
        <v>545</v>
      </c>
      <c r="Y76" s="65" t="str">
        <f t="shared" si="8"/>
        <v>C-Poker-0.05</v>
      </c>
      <c r="Z76" s="67">
        <f t="shared" si="9"/>
        <v>109</v>
      </c>
      <c r="AA76" s="67">
        <f t="shared" si="10"/>
        <v>118.5</v>
      </c>
      <c r="AB76" s="67">
        <f t="shared" si="6"/>
        <v>592.5</v>
      </c>
    </row>
    <row r="77" spans="1:28" x14ac:dyDescent="0.2">
      <c r="A77" s="65" t="str">
        <f t="shared" si="7"/>
        <v>Poker Deluxe-Poker-0.05</v>
      </c>
      <c r="B77">
        <v>2071</v>
      </c>
      <c r="C77" t="s">
        <v>25</v>
      </c>
      <c r="D77" s="122" t="s">
        <v>241</v>
      </c>
      <c r="E77" s="122" t="s">
        <v>241</v>
      </c>
      <c r="F77" s="126">
        <v>0.05</v>
      </c>
      <c r="G77" t="s">
        <v>28</v>
      </c>
      <c r="H77" t="s">
        <v>101</v>
      </c>
      <c r="I77">
        <v>10</v>
      </c>
      <c r="J77" t="s">
        <v>20</v>
      </c>
      <c r="K77" t="s">
        <v>28</v>
      </c>
      <c r="L77" t="s">
        <v>22</v>
      </c>
      <c r="M77" t="s">
        <v>24</v>
      </c>
      <c r="N77" t="s">
        <v>31</v>
      </c>
      <c r="O77" s="3">
        <v>0.02</v>
      </c>
      <c r="P77" s="65">
        <v>5</v>
      </c>
      <c r="Q77" s="67">
        <v>27500</v>
      </c>
      <c r="R77" s="67">
        <v>85938</v>
      </c>
      <c r="S77" s="67">
        <v>561</v>
      </c>
      <c r="T77" s="67">
        <v>550</v>
      </c>
      <c r="U77" s="65" t="s">
        <v>271</v>
      </c>
      <c r="V77" s="65">
        <v>0</v>
      </c>
      <c r="W77" s="67">
        <v>561</v>
      </c>
      <c r="X77" s="67">
        <v>550</v>
      </c>
      <c r="Y77" s="65" t="str">
        <f t="shared" si="8"/>
        <v>C-Poker-0.05</v>
      </c>
      <c r="Z77" s="67">
        <f t="shared" si="9"/>
        <v>110</v>
      </c>
      <c r="AA77" s="67">
        <f t="shared" si="10"/>
        <v>118.5</v>
      </c>
      <c r="AB77" s="67">
        <f t="shared" si="6"/>
        <v>592.5</v>
      </c>
    </row>
    <row r="78" spans="1:28" x14ac:dyDescent="0.2">
      <c r="A78" s="65" t="str">
        <f t="shared" si="7"/>
        <v>Poker Deluxe-Poker-0.05</v>
      </c>
      <c r="B78">
        <v>2072</v>
      </c>
      <c r="C78" t="s">
        <v>25</v>
      </c>
      <c r="D78" s="122" t="s">
        <v>241</v>
      </c>
      <c r="E78" s="122">
        <v>10</v>
      </c>
      <c r="F78" s="126">
        <v>0.05</v>
      </c>
      <c r="G78" t="s">
        <v>28</v>
      </c>
      <c r="H78" t="s">
        <v>101</v>
      </c>
      <c r="I78">
        <v>10</v>
      </c>
      <c r="J78" t="s">
        <v>20</v>
      </c>
      <c r="K78" t="s">
        <v>28</v>
      </c>
      <c r="L78" t="s">
        <v>22</v>
      </c>
      <c r="M78" t="s">
        <v>24</v>
      </c>
      <c r="N78" t="s">
        <v>31</v>
      </c>
      <c r="O78" s="3">
        <v>0.02</v>
      </c>
      <c r="P78" s="65">
        <v>5</v>
      </c>
      <c r="Q78" s="67">
        <v>35500</v>
      </c>
      <c r="R78" s="67">
        <v>95946</v>
      </c>
      <c r="S78" s="67">
        <v>712</v>
      </c>
      <c r="T78" s="67">
        <v>710</v>
      </c>
      <c r="U78" s="65" t="s">
        <v>271</v>
      </c>
      <c r="V78" s="65">
        <v>0</v>
      </c>
      <c r="W78" s="67">
        <v>712</v>
      </c>
      <c r="X78" s="67">
        <v>710</v>
      </c>
      <c r="Y78" s="65" t="str">
        <f t="shared" si="8"/>
        <v>C-Poker-0.05</v>
      </c>
      <c r="Z78" s="67">
        <f t="shared" si="9"/>
        <v>142</v>
      </c>
      <c r="AA78" s="67">
        <f t="shared" si="10"/>
        <v>118.5</v>
      </c>
      <c r="AB78" s="67">
        <f t="shared" si="6"/>
        <v>592.5</v>
      </c>
    </row>
    <row r="79" spans="1:28" x14ac:dyDescent="0.2">
      <c r="A79" s="65" t="str">
        <f t="shared" si="7"/>
        <v>Poker Deluxe-Poker-0.25</v>
      </c>
      <c r="B79">
        <v>1073</v>
      </c>
      <c r="C79" t="s">
        <v>25</v>
      </c>
      <c r="D79" s="122" t="s">
        <v>241</v>
      </c>
      <c r="E79" s="122" t="s">
        <v>242</v>
      </c>
      <c r="F79" s="126">
        <v>0.25</v>
      </c>
      <c r="G79" t="s">
        <v>28</v>
      </c>
      <c r="H79" t="s">
        <v>101</v>
      </c>
      <c r="I79">
        <v>5</v>
      </c>
      <c r="J79" t="s">
        <v>20</v>
      </c>
      <c r="K79" t="s">
        <v>28</v>
      </c>
      <c r="L79" t="s">
        <v>22</v>
      </c>
      <c r="M79" t="s">
        <v>24</v>
      </c>
      <c r="N79" t="s">
        <v>31</v>
      </c>
      <c r="O79" s="3">
        <v>1.7500000000000002E-2</v>
      </c>
      <c r="P79" s="65">
        <v>31</v>
      </c>
      <c r="Q79" s="67">
        <v>256857.25</v>
      </c>
      <c r="R79" s="67">
        <v>348281</v>
      </c>
      <c r="S79" s="67">
        <v>4622</v>
      </c>
      <c r="T79" s="67">
        <v>4495.0018750000008</v>
      </c>
      <c r="U79" s="65" t="s">
        <v>271</v>
      </c>
      <c r="V79" s="65">
        <v>0</v>
      </c>
      <c r="W79" s="67">
        <v>4622</v>
      </c>
      <c r="X79" s="67">
        <v>4495.0018750000008</v>
      </c>
      <c r="Y79" s="65" t="str">
        <f t="shared" si="8"/>
        <v>C-Poker-0.25</v>
      </c>
      <c r="Z79" s="67">
        <f t="shared" si="9"/>
        <v>145.00006048387098</v>
      </c>
      <c r="AA79" s="67">
        <f t="shared" si="10"/>
        <v>129.66667338709678</v>
      </c>
      <c r="AB79" s="67">
        <f t="shared" si="6"/>
        <v>4019.6668750000003</v>
      </c>
    </row>
    <row r="80" spans="1:28" x14ac:dyDescent="0.2">
      <c r="A80" s="65" t="str">
        <f t="shared" si="7"/>
        <v>Poker Deluxe-Poker-0.25</v>
      </c>
      <c r="B80">
        <v>1074</v>
      </c>
      <c r="C80" t="s">
        <v>25</v>
      </c>
      <c r="D80" s="122" t="s">
        <v>241</v>
      </c>
      <c r="E80" s="122" t="s">
        <v>238</v>
      </c>
      <c r="F80" s="126">
        <v>0.25</v>
      </c>
      <c r="G80" t="s">
        <v>28</v>
      </c>
      <c r="H80" t="s">
        <v>101</v>
      </c>
      <c r="I80">
        <v>5</v>
      </c>
      <c r="J80" t="s">
        <v>20</v>
      </c>
      <c r="K80" t="s">
        <v>28</v>
      </c>
      <c r="L80" t="s">
        <v>22</v>
      </c>
      <c r="M80" t="s">
        <v>24</v>
      </c>
      <c r="N80" t="s">
        <v>31</v>
      </c>
      <c r="O80" s="3">
        <v>1.7500000000000002E-2</v>
      </c>
      <c r="P80" s="65">
        <v>31</v>
      </c>
      <c r="Q80" s="67">
        <v>210800</v>
      </c>
      <c r="R80" s="67">
        <v>219013</v>
      </c>
      <c r="S80" s="67">
        <v>3683</v>
      </c>
      <c r="T80" s="67">
        <v>3689.0000000000005</v>
      </c>
      <c r="U80" s="65" t="s">
        <v>271</v>
      </c>
      <c r="V80" s="65">
        <v>0</v>
      </c>
      <c r="W80" s="67">
        <v>3683</v>
      </c>
      <c r="X80" s="67">
        <v>3689.0000000000005</v>
      </c>
      <c r="Y80" s="65" t="str">
        <f t="shared" si="8"/>
        <v>C-Poker-0.25</v>
      </c>
      <c r="Z80" s="67">
        <f t="shared" si="9"/>
        <v>119.00000000000001</v>
      </c>
      <c r="AA80" s="67">
        <f t="shared" si="10"/>
        <v>129.66667338709678</v>
      </c>
      <c r="AB80" s="67">
        <f t="shared" si="6"/>
        <v>4019.6668750000003</v>
      </c>
    </row>
    <row r="81" spans="1:28" x14ac:dyDescent="0.2">
      <c r="A81" s="65" t="str">
        <f t="shared" si="7"/>
        <v>Poker Deluxe-Poker-0.25</v>
      </c>
      <c r="B81">
        <v>1075</v>
      </c>
      <c r="C81" t="s">
        <v>25</v>
      </c>
      <c r="D81" s="122" t="s">
        <v>241</v>
      </c>
      <c r="E81" s="122" t="s">
        <v>247</v>
      </c>
      <c r="F81" s="126">
        <v>0.25</v>
      </c>
      <c r="G81" t="s">
        <v>28</v>
      </c>
      <c r="H81" t="s">
        <v>101</v>
      </c>
      <c r="I81">
        <v>5</v>
      </c>
      <c r="J81" t="s">
        <v>20</v>
      </c>
      <c r="K81" t="s">
        <v>28</v>
      </c>
      <c r="L81" t="s">
        <v>22</v>
      </c>
      <c r="M81" t="s">
        <v>24</v>
      </c>
      <c r="N81" t="s">
        <v>31</v>
      </c>
      <c r="O81" s="3">
        <v>1.7500000000000002E-2</v>
      </c>
      <c r="P81" s="65">
        <v>31</v>
      </c>
      <c r="Q81" s="67">
        <v>262171.5</v>
      </c>
      <c r="R81" s="67">
        <v>367960</v>
      </c>
      <c r="S81" s="67">
        <v>4733</v>
      </c>
      <c r="T81" s="67">
        <v>4588.0012500000003</v>
      </c>
      <c r="U81" s="65" t="s">
        <v>271</v>
      </c>
      <c r="V81" s="65">
        <v>0</v>
      </c>
      <c r="W81" s="67">
        <v>4733</v>
      </c>
      <c r="X81" s="67">
        <v>4588.0012500000003</v>
      </c>
      <c r="Y81" s="65" t="str">
        <f t="shared" si="8"/>
        <v>C-Poker-0.25</v>
      </c>
      <c r="Z81" s="67">
        <f t="shared" si="9"/>
        <v>148.00004032258065</v>
      </c>
      <c r="AA81" s="67">
        <f t="shared" si="10"/>
        <v>129.66667338709678</v>
      </c>
      <c r="AB81" s="67">
        <f t="shared" si="6"/>
        <v>4019.6668750000003</v>
      </c>
    </row>
    <row r="82" spans="1:28" x14ac:dyDescent="0.2">
      <c r="A82" s="65" t="str">
        <f t="shared" si="7"/>
        <v>Poker Deluxe-Poker-0.25</v>
      </c>
      <c r="B82">
        <v>1076</v>
      </c>
      <c r="C82" t="s">
        <v>25</v>
      </c>
      <c r="D82" s="122" t="s">
        <v>241</v>
      </c>
      <c r="E82" s="122" t="s">
        <v>249</v>
      </c>
      <c r="F82" s="126">
        <v>0.25</v>
      </c>
      <c r="G82" t="s">
        <v>28</v>
      </c>
      <c r="H82" t="s">
        <v>101</v>
      </c>
      <c r="I82">
        <v>5</v>
      </c>
      <c r="J82" t="s">
        <v>20</v>
      </c>
      <c r="K82" t="s">
        <v>28</v>
      </c>
      <c r="L82" t="s">
        <v>22</v>
      </c>
      <c r="M82" t="s">
        <v>24</v>
      </c>
      <c r="N82" t="s">
        <v>31</v>
      </c>
      <c r="O82" s="3">
        <v>1.7500000000000002E-2</v>
      </c>
      <c r="P82" s="65">
        <v>31</v>
      </c>
      <c r="Q82" s="67">
        <v>248000</v>
      </c>
      <c r="R82" s="67">
        <v>354286</v>
      </c>
      <c r="S82" s="67">
        <v>4485</v>
      </c>
      <c r="T82" s="67">
        <v>4340</v>
      </c>
      <c r="U82" s="65" t="s">
        <v>271</v>
      </c>
      <c r="V82" s="65">
        <v>0</v>
      </c>
      <c r="W82" s="67">
        <v>4485</v>
      </c>
      <c r="X82" s="67">
        <v>4340</v>
      </c>
      <c r="Y82" s="65" t="str">
        <f t="shared" si="8"/>
        <v>C-Poker-0.25</v>
      </c>
      <c r="Z82" s="67">
        <f t="shared" si="9"/>
        <v>140</v>
      </c>
      <c r="AA82" s="67">
        <f t="shared" si="10"/>
        <v>129.66667338709678</v>
      </c>
      <c r="AB82" s="67">
        <f t="shared" si="6"/>
        <v>4019.6668750000003</v>
      </c>
    </row>
    <row r="83" spans="1:28" x14ac:dyDescent="0.2">
      <c r="A83" s="65" t="str">
        <f t="shared" si="7"/>
        <v>Poker Deluxe-Poker-0.25</v>
      </c>
      <c r="B83">
        <v>1077</v>
      </c>
      <c r="C83" t="s">
        <v>25</v>
      </c>
      <c r="D83" s="122" t="s">
        <v>241</v>
      </c>
      <c r="E83" s="122" t="s">
        <v>251</v>
      </c>
      <c r="F83" s="126">
        <v>0.25</v>
      </c>
      <c r="G83" t="s">
        <v>28</v>
      </c>
      <c r="H83" t="s">
        <v>101</v>
      </c>
      <c r="I83">
        <v>5</v>
      </c>
      <c r="J83" t="s">
        <v>20</v>
      </c>
      <c r="K83" t="s">
        <v>28</v>
      </c>
      <c r="L83" t="s">
        <v>22</v>
      </c>
      <c r="M83" t="s">
        <v>24</v>
      </c>
      <c r="N83" t="s">
        <v>31</v>
      </c>
      <c r="O83" s="3">
        <v>1.7500000000000002E-2</v>
      </c>
      <c r="P83" s="65">
        <v>31</v>
      </c>
      <c r="Q83" s="67">
        <v>203714.25</v>
      </c>
      <c r="R83" s="67">
        <v>211651</v>
      </c>
      <c r="S83" s="67">
        <v>3559</v>
      </c>
      <c r="T83" s="67">
        <v>3564.9993750000003</v>
      </c>
      <c r="U83" s="65" t="s">
        <v>271</v>
      </c>
      <c r="V83" s="65">
        <v>0</v>
      </c>
      <c r="W83" s="67">
        <v>3559</v>
      </c>
      <c r="X83" s="67">
        <v>3564.9993750000003</v>
      </c>
      <c r="Y83" s="65" t="str">
        <f t="shared" si="8"/>
        <v>C-Poker-0.25</v>
      </c>
      <c r="Z83" s="67">
        <f t="shared" si="9"/>
        <v>114.99997983870969</v>
      </c>
      <c r="AA83" s="67">
        <f t="shared" si="10"/>
        <v>129.66667338709678</v>
      </c>
      <c r="AB83" s="67">
        <f t="shared" si="6"/>
        <v>4019.6668750000003</v>
      </c>
    </row>
    <row r="84" spans="1:28" x14ac:dyDescent="0.2">
      <c r="A84" s="65" t="str">
        <f t="shared" si="7"/>
        <v>Poker Deluxe-Poker-0.25</v>
      </c>
      <c r="B84">
        <v>1078</v>
      </c>
      <c r="C84" t="s">
        <v>25</v>
      </c>
      <c r="D84" s="122" t="s">
        <v>241</v>
      </c>
      <c r="E84" s="122" t="s">
        <v>243</v>
      </c>
      <c r="F84" s="126">
        <v>0.25</v>
      </c>
      <c r="G84" t="s">
        <v>28</v>
      </c>
      <c r="H84" t="s">
        <v>101</v>
      </c>
      <c r="I84">
        <v>5</v>
      </c>
      <c r="J84" t="s">
        <v>20</v>
      </c>
      <c r="K84" t="s">
        <v>28</v>
      </c>
      <c r="L84" t="s">
        <v>22</v>
      </c>
      <c r="M84" t="s">
        <v>24</v>
      </c>
      <c r="N84" t="s">
        <v>31</v>
      </c>
      <c r="O84" s="3">
        <v>1.7500000000000002E-2</v>
      </c>
      <c r="P84" s="65">
        <v>31</v>
      </c>
      <c r="Q84" s="67">
        <v>196628.5</v>
      </c>
      <c r="R84" s="67">
        <v>238338</v>
      </c>
      <c r="S84" s="67">
        <v>3498</v>
      </c>
      <c r="T84" s="67">
        <v>3440.9987500000002</v>
      </c>
      <c r="U84" s="65" t="s">
        <v>271</v>
      </c>
      <c r="V84" s="65">
        <v>0</v>
      </c>
      <c r="W84" s="67">
        <v>3498</v>
      </c>
      <c r="X84" s="67">
        <v>3440.9987500000002</v>
      </c>
      <c r="Y84" s="65" t="str">
        <f t="shared" si="8"/>
        <v>C-Poker-0.25</v>
      </c>
      <c r="Z84" s="67">
        <f t="shared" si="9"/>
        <v>110.99995967741935</v>
      </c>
      <c r="AA84" s="67">
        <f t="shared" si="10"/>
        <v>129.66667338709678</v>
      </c>
      <c r="AB84" s="67">
        <f t="shared" si="6"/>
        <v>4019.6668750000003</v>
      </c>
    </row>
    <row r="85" spans="1:28" x14ac:dyDescent="0.2">
      <c r="A85" s="65" t="str">
        <f t="shared" si="7"/>
        <v>Sleepy 7's-Reels-0.25</v>
      </c>
      <c r="B85">
        <v>2079</v>
      </c>
      <c r="C85" t="s">
        <v>12</v>
      </c>
      <c r="D85" s="122" t="s">
        <v>251</v>
      </c>
      <c r="E85" s="122" t="s">
        <v>242</v>
      </c>
      <c r="F85" s="126">
        <v>0.25</v>
      </c>
      <c r="G85" t="s">
        <v>28</v>
      </c>
      <c r="H85" t="s">
        <v>101</v>
      </c>
      <c r="I85">
        <v>3</v>
      </c>
      <c r="J85" t="s">
        <v>19</v>
      </c>
      <c r="K85" t="s">
        <v>28</v>
      </c>
      <c r="L85" t="s">
        <v>22</v>
      </c>
      <c r="M85" t="s">
        <v>24</v>
      </c>
      <c r="N85" t="s">
        <v>42</v>
      </c>
      <c r="O85" s="3">
        <v>0.06</v>
      </c>
      <c r="P85" s="65">
        <v>20</v>
      </c>
      <c r="Q85" s="67">
        <v>83666.75</v>
      </c>
      <c r="R85" s="67">
        <v>128225</v>
      </c>
      <c r="S85" s="67">
        <v>4928</v>
      </c>
      <c r="T85" s="67">
        <v>5020.0050000000001</v>
      </c>
      <c r="U85" s="65" t="s">
        <v>271</v>
      </c>
      <c r="V85" s="65">
        <v>0</v>
      </c>
      <c r="W85" s="67">
        <v>4928</v>
      </c>
      <c r="X85" s="67">
        <v>5020.0050000000001</v>
      </c>
      <c r="Y85" s="65" t="str">
        <f t="shared" si="8"/>
        <v>A-Reels-0.25</v>
      </c>
      <c r="Z85" s="67">
        <f t="shared" si="9"/>
        <v>251.00024999999999</v>
      </c>
      <c r="AA85" s="67">
        <f t="shared" si="10"/>
        <v>241.9201181818182</v>
      </c>
      <c r="AB85" s="67">
        <f t="shared" si="6"/>
        <v>4838.4023636363636</v>
      </c>
    </row>
    <row r="86" spans="1:28" x14ac:dyDescent="0.2">
      <c r="A86" s="65" t="str">
        <f t="shared" si="7"/>
        <v>Sleepy 7's-Reels-0.25</v>
      </c>
      <c r="B86">
        <v>2080</v>
      </c>
      <c r="C86" t="s">
        <v>12</v>
      </c>
      <c r="D86" s="122" t="s">
        <v>251</v>
      </c>
      <c r="E86" s="122" t="s">
        <v>245</v>
      </c>
      <c r="F86" s="126">
        <v>0.25</v>
      </c>
      <c r="G86" t="s">
        <v>28</v>
      </c>
      <c r="H86" t="s">
        <v>101</v>
      </c>
      <c r="I86">
        <v>3</v>
      </c>
      <c r="J86" t="s">
        <v>19</v>
      </c>
      <c r="K86" t="s">
        <v>28</v>
      </c>
      <c r="L86" t="s">
        <v>22</v>
      </c>
      <c r="M86" t="s">
        <v>24</v>
      </c>
      <c r="N86" t="s">
        <v>42</v>
      </c>
      <c r="O86" s="3">
        <v>6.5000000000000002E-2</v>
      </c>
      <c r="P86" s="65">
        <v>20</v>
      </c>
      <c r="Q86" s="67">
        <v>77538.5</v>
      </c>
      <c r="R86" s="67">
        <v>139709</v>
      </c>
      <c r="S86" s="67">
        <v>5057</v>
      </c>
      <c r="T86" s="67">
        <v>5040.0025000000005</v>
      </c>
      <c r="U86" s="65" t="s">
        <v>271</v>
      </c>
      <c r="V86" s="65">
        <v>0</v>
      </c>
      <c r="W86" s="67">
        <v>5057</v>
      </c>
      <c r="X86" s="67">
        <v>5040.0025000000005</v>
      </c>
      <c r="Y86" s="65" t="str">
        <f t="shared" si="8"/>
        <v>A-Reels-0.25</v>
      </c>
      <c r="Z86" s="67">
        <f t="shared" si="9"/>
        <v>252.00012500000003</v>
      </c>
      <c r="AA86" s="67">
        <f t="shared" si="10"/>
        <v>241.9201181818182</v>
      </c>
      <c r="AB86" s="67">
        <f t="shared" si="6"/>
        <v>4838.4023636363636</v>
      </c>
    </row>
    <row r="87" spans="1:28" x14ac:dyDescent="0.2">
      <c r="A87" s="65" t="str">
        <f t="shared" si="7"/>
        <v>Sleepy 7's-Reels-0.25</v>
      </c>
      <c r="B87">
        <v>2081</v>
      </c>
      <c r="C87" t="s">
        <v>12</v>
      </c>
      <c r="D87" s="122" t="s">
        <v>251</v>
      </c>
      <c r="E87" s="122" t="s">
        <v>238</v>
      </c>
      <c r="F87" s="126">
        <v>0.25</v>
      </c>
      <c r="G87" t="s">
        <v>28</v>
      </c>
      <c r="H87" t="s">
        <v>101</v>
      </c>
      <c r="I87">
        <v>3</v>
      </c>
      <c r="J87" t="s">
        <v>19</v>
      </c>
      <c r="K87" t="s">
        <v>28</v>
      </c>
      <c r="L87" t="s">
        <v>22</v>
      </c>
      <c r="M87" t="s">
        <v>24</v>
      </c>
      <c r="N87" t="s">
        <v>42</v>
      </c>
      <c r="O87" s="3">
        <v>0.06</v>
      </c>
      <c r="P87" s="65">
        <v>20</v>
      </c>
      <c r="Q87" s="67">
        <v>84666.75</v>
      </c>
      <c r="R87" s="67">
        <v>141111</v>
      </c>
      <c r="S87" s="67">
        <v>5046</v>
      </c>
      <c r="T87" s="67">
        <v>5080.0050000000001</v>
      </c>
      <c r="U87" s="65" t="s">
        <v>271</v>
      </c>
      <c r="V87" s="65">
        <v>0</v>
      </c>
      <c r="W87" s="67">
        <v>5046</v>
      </c>
      <c r="X87" s="67">
        <v>5080.0050000000001</v>
      </c>
      <c r="Y87" s="65" t="str">
        <f t="shared" si="8"/>
        <v>A-Reels-0.25</v>
      </c>
      <c r="Z87" s="67">
        <f t="shared" si="9"/>
        <v>254.00024999999999</v>
      </c>
      <c r="AA87" s="67">
        <f t="shared" si="10"/>
        <v>241.9201181818182</v>
      </c>
      <c r="AB87" s="67">
        <f t="shared" si="6"/>
        <v>4838.4023636363636</v>
      </c>
    </row>
    <row r="88" spans="1:28" x14ac:dyDescent="0.2">
      <c r="A88" s="65" t="str">
        <f t="shared" si="7"/>
        <v>Sleepy 7's-Reels-0.25</v>
      </c>
      <c r="B88">
        <v>2082</v>
      </c>
      <c r="C88" t="s">
        <v>12</v>
      </c>
      <c r="D88" s="122" t="s">
        <v>251</v>
      </c>
      <c r="E88" s="122" t="s">
        <v>249</v>
      </c>
      <c r="F88" s="126">
        <v>0.25</v>
      </c>
      <c r="G88" t="s">
        <v>28</v>
      </c>
      <c r="H88" t="s">
        <v>101</v>
      </c>
      <c r="I88">
        <v>3</v>
      </c>
      <c r="J88" t="s">
        <v>19</v>
      </c>
      <c r="K88" t="s">
        <v>28</v>
      </c>
      <c r="L88" t="s">
        <v>22</v>
      </c>
      <c r="M88" t="s">
        <v>24</v>
      </c>
      <c r="N88" t="s">
        <v>42</v>
      </c>
      <c r="O88" s="3">
        <v>6.5000000000000002E-2</v>
      </c>
      <c r="P88" s="65">
        <v>20</v>
      </c>
      <c r="Q88" s="67">
        <v>78461.5</v>
      </c>
      <c r="R88" s="67">
        <v>121646</v>
      </c>
      <c r="S88" s="67">
        <v>5015</v>
      </c>
      <c r="T88" s="67">
        <v>5099.9975000000004</v>
      </c>
      <c r="U88" s="65" t="s">
        <v>271</v>
      </c>
      <c r="V88" s="65">
        <v>0</v>
      </c>
      <c r="W88" s="67">
        <v>5015</v>
      </c>
      <c r="X88" s="67">
        <v>5099.9975000000004</v>
      </c>
      <c r="Y88" s="65" t="str">
        <f t="shared" si="8"/>
        <v>A-Reels-0.25</v>
      </c>
      <c r="Z88" s="67">
        <f t="shared" si="9"/>
        <v>254.99987500000003</v>
      </c>
      <c r="AA88" s="67">
        <f t="shared" si="10"/>
        <v>241.9201181818182</v>
      </c>
      <c r="AB88" s="67">
        <f t="shared" si="6"/>
        <v>4838.4023636363636</v>
      </c>
    </row>
    <row r="89" spans="1:28" x14ac:dyDescent="0.2">
      <c r="A89" s="65" t="str">
        <f t="shared" si="7"/>
        <v>Smokin 7's-Reels-0.25</v>
      </c>
      <c r="B89">
        <v>1083</v>
      </c>
      <c r="C89" t="s">
        <v>12</v>
      </c>
      <c r="D89" s="122" t="s">
        <v>243</v>
      </c>
      <c r="E89" s="122" t="s">
        <v>242</v>
      </c>
      <c r="F89" s="126">
        <v>0.25</v>
      </c>
      <c r="G89" t="s">
        <v>28</v>
      </c>
      <c r="H89" t="s">
        <v>101</v>
      </c>
      <c r="I89">
        <v>3</v>
      </c>
      <c r="J89" t="s">
        <v>19</v>
      </c>
      <c r="K89" t="s">
        <v>28</v>
      </c>
      <c r="L89" t="s">
        <v>22</v>
      </c>
      <c r="M89" t="s">
        <v>24</v>
      </c>
      <c r="N89" t="s">
        <v>23</v>
      </c>
      <c r="O89" s="3">
        <v>6.5000000000000002E-2</v>
      </c>
      <c r="P89" s="65">
        <v>31</v>
      </c>
      <c r="Q89" s="67">
        <v>114461.5</v>
      </c>
      <c r="R89" s="67">
        <v>299246</v>
      </c>
      <c r="S89" s="67">
        <v>7750</v>
      </c>
      <c r="T89" s="67">
        <v>7439.9975000000004</v>
      </c>
      <c r="U89" s="65" t="s">
        <v>271</v>
      </c>
      <c r="V89" s="65">
        <v>0</v>
      </c>
      <c r="W89" s="67">
        <v>7750</v>
      </c>
      <c r="X89" s="67">
        <v>7439.9975000000004</v>
      </c>
      <c r="Y89" s="65" t="str">
        <f t="shared" si="8"/>
        <v>A-Reels-0.25</v>
      </c>
      <c r="Z89" s="67">
        <f t="shared" si="9"/>
        <v>239.99991935483871</v>
      </c>
      <c r="AA89" s="67">
        <f t="shared" si="10"/>
        <v>241.9201181818182</v>
      </c>
      <c r="AB89" s="67">
        <f t="shared" si="6"/>
        <v>7499.5236636363643</v>
      </c>
    </row>
    <row r="90" spans="1:28" x14ac:dyDescent="0.2">
      <c r="A90" s="65" t="str">
        <f t="shared" si="7"/>
        <v>Insane 7s-Reels-0.25</v>
      </c>
      <c r="B90">
        <v>1084</v>
      </c>
      <c r="C90" t="s">
        <v>12</v>
      </c>
      <c r="D90" s="122" t="s">
        <v>243</v>
      </c>
      <c r="E90" s="122" t="s">
        <v>239</v>
      </c>
      <c r="F90" s="126">
        <v>0.25</v>
      </c>
      <c r="G90" t="s">
        <v>28</v>
      </c>
      <c r="H90" t="s">
        <v>101</v>
      </c>
      <c r="I90">
        <v>3</v>
      </c>
      <c r="J90" t="s">
        <v>19</v>
      </c>
      <c r="K90" t="s">
        <v>28</v>
      </c>
      <c r="L90" t="s">
        <v>22</v>
      </c>
      <c r="M90" t="s">
        <v>24</v>
      </c>
      <c r="N90" t="s">
        <v>259</v>
      </c>
      <c r="O90" s="3">
        <v>0.06</v>
      </c>
      <c r="P90" s="65">
        <v>31</v>
      </c>
      <c r="Q90" s="67">
        <v>127616.75</v>
      </c>
      <c r="R90" s="67">
        <v>278944</v>
      </c>
      <c r="S90" s="67">
        <v>7848</v>
      </c>
      <c r="T90" s="67">
        <v>7657.0050000000001</v>
      </c>
      <c r="U90" s="65" t="s">
        <v>271</v>
      </c>
      <c r="V90" s="65">
        <v>0</v>
      </c>
      <c r="W90" s="67">
        <v>7848</v>
      </c>
      <c r="X90" s="67">
        <v>7657.0050000000001</v>
      </c>
      <c r="Y90" s="65" t="str">
        <f t="shared" si="8"/>
        <v>A-Reels-0.25</v>
      </c>
      <c r="Z90" s="67">
        <f t="shared" si="9"/>
        <v>247.00016129032258</v>
      </c>
      <c r="AA90" s="67">
        <f t="shared" si="10"/>
        <v>241.9201181818182</v>
      </c>
      <c r="AB90" s="67">
        <f t="shared" si="6"/>
        <v>7499.5236636363643</v>
      </c>
    </row>
    <row r="91" spans="1:28" x14ac:dyDescent="0.2">
      <c r="A91" s="65" t="str">
        <f t="shared" si="7"/>
        <v>Insane 7s-Reels-0.25</v>
      </c>
      <c r="B91">
        <v>1085</v>
      </c>
      <c r="C91" t="s">
        <v>12</v>
      </c>
      <c r="D91" s="122" t="s">
        <v>243</v>
      </c>
      <c r="E91" s="122" t="s">
        <v>245</v>
      </c>
      <c r="F91" s="126">
        <v>0.25</v>
      </c>
      <c r="G91" t="s">
        <v>28</v>
      </c>
      <c r="H91" t="s">
        <v>101</v>
      </c>
      <c r="I91">
        <v>3</v>
      </c>
      <c r="J91" t="s">
        <v>19</v>
      </c>
      <c r="K91" t="s">
        <v>28</v>
      </c>
      <c r="L91" t="s">
        <v>22</v>
      </c>
      <c r="M91" t="s">
        <v>24</v>
      </c>
      <c r="N91" t="s">
        <v>259</v>
      </c>
      <c r="O91" s="3">
        <v>6.5000000000000002E-2</v>
      </c>
      <c r="P91" s="65">
        <v>31</v>
      </c>
      <c r="Q91" s="67">
        <v>116846.25</v>
      </c>
      <c r="R91" s="67">
        <v>268612</v>
      </c>
      <c r="S91" s="67">
        <v>7823</v>
      </c>
      <c r="T91" s="67">
        <v>7595.0062500000004</v>
      </c>
      <c r="U91" s="65" t="s">
        <v>271</v>
      </c>
      <c r="V91" s="65">
        <v>0</v>
      </c>
      <c r="W91" s="67">
        <v>7823</v>
      </c>
      <c r="X91" s="67">
        <v>7595.0062500000004</v>
      </c>
      <c r="Y91" s="65" t="str">
        <f t="shared" si="8"/>
        <v>A-Reels-0.25</v>
      </c>
      <c r="Z91" s="67">
        <f t="shared" si="9"/>
        <v>245.00020161290323</v>
      </c>
      <c r="AA91" s="67">
        <f t="shared" si="10"/>
        <v>241.9201181818182</v>
      </c>
      <c r="AB91" s="67">
        <f t="shared" si="6"/>
        <v>7499.5236636363643</v>
      </c>
    </row>
    <row r="92" spans="1:28" x14ac:dyDescent="0.2">
      <c r="A92" s="65" t="str">
        <f t="shared" si="7"/>
        <v>Insane 7s-Reels-0.25</v>
      </c>
      <c r="B92">
        <v>1086</v>
      </c>
      <c r="C92" t="s">
        <v>12</v>
      </c>
      <c r="D92" s="122" t="s">
        <v>243</v>
      </c>
      <c r="E92" s="122" t="s">
        <v>238</v>
      </c>
      <c r="F92" s="126">
        <v>0.25</v>
      </c>
      <c r="G92" t="s">
        <v>28</v>
      </c>
      <c r="H92" t="s">
        <v>101</v>
      </c>
      <c r="I92">
        <v>3</v>
      </c>
      <c r="J92" t="s">
        <v>19</v>
      </c>
      <c r="K92" t="s">
        <v>28</v>
      </c>
      <c r="L92" t="s">
        <v>22</v>
      </c>
      <c r="M92" t="s">
        <v>24</v>
      </c>
      <c r="N92" t="s">
        <v>259</v>
      </c>
      <c r="O92" s="3">
        <v>0.06</v>
      </c>
      <c r="P92" s="65">
        <v>31</v>
      </c>
      <c r="Q92" s="67">
        <v>122966.75</v>
      </c>
      <c r="R92" s="67">
        <v>264445</v>
      </c>
      <c r="S92" s="67">
        <v>7550</v>
      </c>
      <c r="T92" s="67">
        <v>7378.0050000000001</v>
      </c>
      <c r="U92" s="65" t="s">
        <v>271</v>
      </c>
      <c r="V92" s="65">
        <v>0</v>
      </c>
      <c r="W92" s="67">
        <v>7550</v>
      </c>
      <c r="X92" s="67">
        <v>7378.0050000000001</v>
      </c>
      <c r="Y92" s="65" t="str">
        <f t="shared" si="8"/>
        <v>A-Reels-0.25</v>
      </c>
      <c r="Z92" s="67">
        <f t="shared" si="9"/>
        <v>238.00016129032258</v>
      </c>
      <c r="AA92" s="67">
        <f t="shared" si="10"/>
        <v>241.9201181818182</v>
      </c>
      <c r="AB92" s="67">
        <f t="shared" si="6"/>
        <v>7499.5236636363643</v>
      </c>
    </row>
    <row r="93" spans="1:28" x14ac:dyDescent="0.2">
      <c r="A93" s="65" t="str">
        <f t="shared" si="7"/>
        <v>Insane 7s-Reels-0.25</v>
      </c>
      <c r="B93">
        <v>1087</v>
      </c>
      <c r="C93" t="s">
        <v>12</v>
      </c>
      <c r="D93" s="122" t="s">
        <v>243</v>
      </c>
      <c r="E93" s="122" t="s">
        <v>247</v>
      </c>
      <c r="F93" s="126">
        <v>0.25</v>
      </c>
      <c r="G93" t="s">
        <v>28</v>
      </c>
      <c r="H93" t="s">
        <v>101</v>
      </c>
      <c r="I93">
        <v>3</v>
      </c>
      <c r="J93" t="s">
        <v>19</v>
      </c>
      <c r="K93" t="s">
        <v>28</v>
      </c>
      <c r="L93" t="s">
        <v>22</v>
      </c>
      <c r="M93" t="s">
        <v>24</v>
      </c>
      <c r="N93" t="s">
        <v>259</v>
      </c>
      <c r="O93" s="3">
        <v>6.5000000000000002E-2</v>
      </c>
      <c r="P93" s="65">
        <v>31</v>
      </c>
      <c r="Q93" s="67">
        <v>113507.75</v>
      </c>
      <c r="R93" s="67">
        <v>236474</v>
      </c>
      <c r="S93" s="67">
        <v>7526</v>
      </c>
      <c r="T93" s="67">
        <v>7378.0037499999999</v>
      </c>
      <c r="U93" s="65" t="s">
        <v>271</v>
      </c>
      <c r="V93" s="65">
        <v>0</v>
      </c>
      <c r="W93" s="67">
        <v>7526</v>
      </c>
      <c r="X93" s="67">
        <v>7378.0037499999999</v>
      </c>
      <c r="Y93" s="65" t="str">
        <f t="shared" si="8"/>
        <v>A-Reels-0.25</v>
      </c>
      <c r="Z93" s="67">
        <f t="shared" si="9"/>
        <v>238.00012096774194</v>
      </c>
      <c r="AA93" s="67">
        <f t="shared" si="10"/>
        <v>241.9201181818182</v>
      </c>
      <c r="AB93" s="67">
        <f t="shared" si="6"/>
        <v>7499.5236636363643</v>
      </c>
    </row>
    <row r="94" spans="1:28" x14ac:dyDescent="0.2">
      <c r="A94" s="65" t="str">
        <f t="shared" si="7"/>
        <v>Insane 7s-Reels-1</v>
      </c>
      <c r="B94">
        <v>1088</v>
      </c>
      <c r="C94" t="s">
        <v>16</v>
      </c>
      <c r="D94" s="122" t="s">
        <v>251</v>
      </c>
      <c r="E94" s="122" t="s">
        <v>242</v>
      </c>
      <c r="F94" s="126">
        <v>1</v>
      </c>
      <c r="G94" t="s">
        <v>28</v>
      </c>
      <c r="H94" t="s">
        <v>101</v>
      </c>
      <c r="I94">
        <v>3</v>
      </c>
      <c r="J94" t="s">
        <v>19</v>
      </c>
      <c r="K94" t="s">
        <v>257</v>
      </c>
      <c r="L94" t="s">
        <v>22</v>
      </c>
      <c r="M94" t="s">
        <v>24</v>
      </c>
      <c r="N94" t="s">
        <v>259</v>
      </c>
      <c r="O94" s="3">
        <v>2.8000000000000001E-2</v>
      </c>
      <c r="P94" s="65">
        <v>31</v>
      </c>
      <c r="Q94" s="67">
        <v>249107</v>
      </c>
      <c r="R94" s="67">
        <v>131803</v>
      </c>
      <c r="S94" s="67">
        <v>7126</v>
      </c>
      <c r="T94" s="67">
        <v>6974.9960000000001</v>
      </c>
      <c r="U94" s="65" t="s">
        <v>271</v>
      </c>
      <c r="V94" s="65">
        <v>0</v>
      </c>
      <c r="W94" s="67">
        <v>7126</v>
      </c>
      <c r="X94" s="67">
        <v>6974.9960000000001</v>
      </c>
      <c r="Y94" s="65" t="str">
        <f t="shared" si="8"/>
        <v>B-Reels-1</v>
      </c>
      <c r="Z94" s="67">
        <f t="shared" si="9"/>
        <v>224.99987096774194</v>
      </c>
      <c r="AA94" s="67">
        <f t="shared" si="10"/>
        <v>246.72218727598562</v>
      </c>
      <c r="AB94" s="67">
        <f t="shared" si="6"/>
        <v>7648.3878055555542</v>
      </c>
    </row>
    <row r="95" spans="1:28" x14ac:dyDescent="0.2">
      <c r="A95" s="65" t="str">
        <f t="shared" si="7"/>
        <v>Insane 7s-Reels-1</v>
      </c>
      <c r="B95">
        <v>1089</v>
      </c>
      <c r="C95" t="s">
        <v>16</v>
      </c>
      <c r="D95" s="122" t="s">
        <v>251</v>
      </c>
      <c r="E95" s="122" t="s">
        <v>238</v>
      </c>
      <c r="F95" s="126">
        <v>1</v>
      </c>
      <c r="G95" t="s">
        <v>28</v>
      </c>
      <c r="H95" t="s">
        <v>101</v>
      </c>
      <c r="I95">
        <v>3</v>
      </c>
      <c r="J95" t="s">
        <v>19</v>
      </c>
      <c r="K95" t="s">
        <v>257</v>
      </c>
      <c r="L95" t="s">
        <v>22</v>
      </c>
      <c r="M95" t="s">
        <v>24</v>
      </c>
      <c r="N95" t="s">
        <v>259</v>
      </c>
      <c r="O95" s="3">
        <v>2.8000000000000001E-2</v>
      </c>
      <c r="P95" s="65">
        <v>31</v>
      </c>
      <c r="Q95" s="67">
        <v>243571</v>
      </c>
      <c r="R95" s="67">
        <v>126860</v>
      </c>
      <c r="S95" s="67">
        <v>6956</v>
      </c>
      <c r="T95" s="67">
        <v>6819.9880000000003</v>
      </c>
      <c r="U95" s="65" t="s">
        <v>271</v>
      </c>
      <c r="V95" s="65">
        <v>0</v>
      </c>
      <c r="W95" s="67">
        <v>6956</v>
      </c>
      <c r="X95" s="67">
        <v>6819.9880000000003</v>
      </c>
      <c r="Y95" s="65" t="str">
        <f t="shared" si="8"/>
        <v>B-Reels-1</v>
      </c>
      <c r="Z95" s="67">
        <f t="shared" si="9"/>
        <v>219.99961290322582</v>
      </c>
      <c r="AA95" s="67">
        <f t="shared" si="10"/>
        <v>246.72218727598562</v>
      </c>
      <c r="AB95" s="67">
        <f t="shared" si="6"/>
        <v>7648.3878055555542</v>
      </c>
    </row>
    <row r="96" spans="1:28" x14ac:dyDescent="0.2">
      <c r="A96" s="65" t="str">
        <f t="shared" si="7"/>
        <v>Insane 7s-Reels-1</v>
      </c>
      <c r="B96">
        <v>1090</v>
      </c>
      <c r="C96" t="s">
        <v>16</v>
      </c>
      <c r="D96" s="122" t="s">
        <v>243</v>
      </c>
      <c r="E96" s="122" t="s">
        <v>242</v>
      </c>
      <c r="F96" s="126">
        <v>1</v>
      </c>
      <c r="G96" t="s">
        <v>28</v>
      </c>
      <c r="H96" t="s">
        <v>101</v>
      </c>
      <c r="I96">
        <v>3</v>
      </c>
      <c r="J96" t="s">
        <v>19</v>
      </c>
      <c r="K96" t="s">
        <v>257</v>
      </c>
      <c r="L96" t="s">
        <v>22</v>
      </c>
      <c r="M96" t="s">
        <v>24</v>
      </c>
      <c r="N96" t="s">
        <v>259</v>
      </c>
      <c r="O96" s="3">
        <v>2.8000000000000001E-2</v>
      </c>
      <c r="P96" s="65">
        <v>31</v>
      </c>
      <c r="Q96" s="67">
        <v>280107</v>
      </c>
      <c r="R96" s="67">
        <v>119704</v>
      </c>
      <c r="S96" s="67">
        <v>7817</v>
      </c>
      <c r="T96" s="67">
        <v>7842.9960000000001</v>
      </c>
      <c r="U96" s="65" t="s">
        <v>271</v>
      </c>
      <c r="V96" s="65">
        <v>0</v>
      </c>
      <c r="W96" s="67">
        <v>7817</v>
      </c>
      <c r="X96" s="67">
        <v>7842.9960000000001</v>
      </c>
      <c r="Y96" s="65" t="str">
        <f t="shared" si="8"/>
        <v>B-Reels-1</v>
      </c>
      <c r="Z96" s="67">
        <f t="shared" si="9"/>
        <v>252.99987096774194</v>
      </c>
      <c r="AA96" s="67">
        <f t="shared" si="10"/>
        <v>246.72218727598562</v>
      </c>
      <c r="AB96" s="67">
        <f t="shared" si="6"/>
        <v>7648.3878055555542</v>
      </c>
    </row>
    <row r="97" spans="1:28" x14ac:dyDescent="0.2">
      <c r="A97" s="65" t="str">
        <f t="shared" si="7"/>
        <v>Insane 7s-Reels-1</v>
      </c>
      <c r="B97">
        <v>1091</v>
      </c>
      <c r="C97" t="s">
        <v>16</v>
      </c>
      <c r="D97" s="122" t="s">
        <v>243</v>
      </c>
      <c r="E97" s="122" t="s">
        <v>238</v>
      </c>
      <c r="F97" s="126">
        <v>1</v>
      </c>
      <c r="G97" t="s">
        <v>28</v>
      </c>
      <c r="H97" t="s">
        <v>101</v>
      </c>
      <c r="I97">
        <v>3</v>
      </c>
      <c r="J97" t="s">
        <v>19</v>
      </c>
      <c r="K97" t="s">
        <v>257</v>
      </c>
      <c r="L97" t="s">
        <v>22</v>
      </c>
      <c r="M97" t="s">
        <v>24</v>
      </c>
      <c r="N97" t="s">
        <v>259</v>
      </c>
      <c r="O97" s="3">
        <v>2.8000000000000001E-2</v>
      </c>
      <c r="P97" s="65">
        <v>31</v>
      </c>
      <c r="Q97" s="67">
        <v>255750</v>
      </c>
      <c r="R97" s="67">
        <v>115203</v>
      </c>
      <c r="S97" s="67">
        <v>7185</v>
      </c>
      <c r="T97" s="67">
        <v>7161</v>
      </c>
      <c r="U97" s="65" t="s">
        <v>271</v>
      </c>
      <c r="V97" s="65">
        <v>0</v>
      </c>
      <c r="W97" s="67">
        <v>7185</v>
      </c>
      <c r="X97" s="67">
        <v>7161</v>
      </c>
      <c r="Y97" s="65" t="str">
        <f t="shared" si="8"/>
        <v>B-Reels-1</v>
      </c>
      <c r="Z97" s="67">
        <f t="shared" si="9"/>
        <v>231</v>
      </c>
      <c r="AA97" s="67">
        <f t="shared" si="10"/>
        <v>246.72218727598562</v>
      </c>
      <c r="AB97" s="67">
        <f t="shared" si="6"/>
        <v>7648.3878055555542</v>
      </c>
    </row>
    <row r="98" spans="1:28" x14ac:dyDescent="0.2">
      <c r="A98" s="65" t="str">
        <f t="shared" si="7"/>
        <v>Insane 7s-Reels-1</v>
      </c>
      <c r="B98">
        <v>1092</v>
      </c>
      <c r="C98" t="s">
        <v>16</v>
      </c>
      <c r="D98" s="122" t="s">
        <v>243</v>
      </c>
      <c r="E98" s="122" t="s">
        <v>251</v>
      </c>
      <c r="F98" s="126">
        <v>1</v>
      </c>
      <c r="G98" t="s">
        <v>28</v>
      </c>
      <c r="H98" t="s">
        <v>101</v>
      </c>
      <c r="I98">
        <v>3</v>
      </c>
      <c r="J98" t="s">
        <v>19</v>
      </c>
      <c r="K98" t="s">
        <v>257</v>
      </c>
      <c r="L98" t="s">
        <v>22</v>
      </c>
      <c r="M98" t="s">
        <v>24</v>
      </c>
      <c r="N98" t="s">
        <v>259</v>
      </c>
      <c r="O98" s="3">
        <v>2.8000000000000001E-2</v>
      </c>
      <c r="P98" s="65">
        <v>31</v>
      </c>
      <c r="Q98" s="67">
        <v>272357</v>
      </c>
      <c r="R98" s="67">
        <v>171294</v>
      </c>
      <c r="S98" s="67">
        <v>7918</v>
      </c>
      <c r="T98" s="67">
        <v>7625.9960000000001</v>
      </c>
      <c r="U98" s="65" t="s">
        <v>271</v>
      </c>
      <c r="V98" s="65">
        <v>0</v>
      </c>
      <c r="W98" s="67">
        <v>7918</v>
      </c>
      <c r="X98" s="67">
        <v>7625.9960000000001</v>
      </c>
      <c r="Y98" s="65" t="str">
        <f t="shared" si="8"/>
        <v>B-Reels-1</v>
      </c>
      <c r="Z98" s="67">
        <f t="shared" si="9"/>
        <v>245.99987096774194</v>
      </c>
      <c r="AA98" s="67">
        <f t="shared" si="10"/>
        <v>246.72218727598562</v>
      </c>
      <c r="AB98" s="67">
        <f t="shared" si="6"/>
        <v>7648.3878055555542</v>
      </c>
    </row>
    <row r="99" spans="1:28" x14ac:dyDescent="0.2">
      <c r="A99" s="65" t="str">
        <f t="shared" si="7"/>
        <v>Insane 7s-Reels-1</v>
      </c>
      <c r="B99">
        <v>1093</v>
      </c>
      <c r="C99" t="s">
        <v>16</v>
      </c>
      <c r="D99" s="122" t="s">
        <v>243</v>
      </c>
      <c r="E99" s="122" t="s">
        <v>258</v>
      </c>
      <c r="F99" s="126">
        <v>1</v>
      </c>
      <c r="G99" t="s">
        <v>28</v>
      </c>
      <c r="H99" t="s">
        <v>101</v>
      </c>
      <c r="I99">
        <v>3</v>
      </c>
      <c r="J99" t="s">
        <v>19</v>
      </c>
      <c r="K99" t="s">
        <v>257</v>
      </c>
      <c r="L99" t="s">
        <v>22</v>
      </c>
      <c r="M99" t="s">
        <v>24</v>
      </c>
      <c r="N99" t="s">
        <v>259</v>
      </c>
      <c r="O99" s="3">
        <v>2.8000000000000001E-2</v>
      </c>
      <c r="P99" s="65">
        <v>31</v>
      </c>
      <c r="Q99" s="67">
        <v>252429</v>
      </c>
      <c r="R99" s="67">
        <v>106510</v>
      </c>
      <c r="S99" s="67">
        <v>7033</v>
      </c>
      <c r="T99" s="67">
        <v>7068.0119999999997</v>
      </c>
      <c r="U99" s="65" t="s">
        <v>271</v>
      </c>
      <c r="V99" s="65">
        <v>0</v>
      </c>
      <c r="W99" s="67">
        <v>7033</v>
      </c>
      <c r="X99" s="67">
        <v>7068.0119999999997</v>
      </c>
      <c r="Y99" s="65" t="str">
        <f t="shared" si="8"/>
        <v>B-Reels-1</v>
      </c>
      <c r="Z99" s="67">
        <f t="shared" si="9"/>
        <v>228.00038709677418</v>
      </c>
      <c r="AA99" s="67">
        <f t="shared" si="10"/>
        <v>246.72218727598562</v>
      </c>
      <c r="AB99" s="67">
        <f t="shared" si="6"/>
        <v>7648.3878055555542</v>
      </c>
    </row>
    <row r="100" spans="1:28" x14ac:dyDescent="0.2">
      <c r="A100" s="65" t="str">
        <f t="shared" si="7"/>
        <v>Ultra Triple Double 7's Deluxe-Reels-1</v>
      </c>
      <c r="B100">
        <v>1094</v>
      </c>
      <c r="C100" t="s">
        <v>16</v>
      </c>
      <c r="D100" s="122" t="s">
        <v>251</v>
      </c>
      <c r="E100" s="122" t="s">
        <v>245</v>
      </c>
      <c r="F100" s="126">
        <v>1</v>
      </c>
      <c r="G100" t="s">
        <v>28</v>
      </c>
      <c r="H100" t="s">
        <v>101</v>
      </c>
      <c r="I100">
        <v>3</v>
      </c>
      <c r="J100" t="s">
        <v>19</v>
      </c>
      <c r="K100" t="s">
        <v>257</v>
      </c>
      <c r="L100" t="s">
        <v>22</v>
      </c>
      <c r="M100" t="s">
        <v>24</v>
      </c>
      <c r="N100" t="s">
        <v>260</v>
      </c>
      <c r="O100" s="3">
        <v>2.8500000000000001E-2</v>
      </c>
      <c r="P100" s="65">
        <v>31</v>
      </c>
      <c r="Q100" s="67">
        <v>240386</v>
      </c>
      <c r="R100" s="67">
        <v>97718</v>
      </c>
      <c r="S100" s="67">
        <v>6782</v>
      </c>
      <c r="T100" s="67">
        <v>6851.0010000000002</v>
      </c>
      <c r="U100" s="65" t="s">
        <v>271</v>
      </c>
      <c r="V100" s="65">
        <v>0</v>
      </c>
      <c r="W100" s="67">
        <v>6782</v>
      </c>
      <c r="X100" s="67">
        <v>6851.0010000000002</v>
      </c>
      <c r="Y100" s="65" t="str">
        <f t="shared" si="8"/>
        <v>B-Reels-1</v>
      </c>
      <c r="Z100" s="67">
        <f t="shared" si="9"/>
        <v>221.00003225806452</v>
      </c>
      <c r="AA100" s="67">
        <f t="shared" si="10"/>
        <v>246.72218727598562</v>
      </c>
      <c r="AB100" s="67">
        <f t="shared" si="6"/>
        <v>7648.3878055555542</v>
      </c>
    </row>
    <row r="101" spans="1:28" x14ac:dyDescent="0.2">
      <c r="A101" s="65" t="str">
        <f t="shared" si="7"/>
        <v>Ultra Triple Double 7's Deluxe-Reels-1</v>
      </c>
      <c r="B101">
        <v>1095</v>
      </c>
      <c r="C101" t="s">
        <v>16</v>
      </c>
      <c r="D101" s="122" t="s">
        <v>251</v>
      </c>
      <c r="E101" s="122" t="s">
        <v>249</v>
      </c>
      <c r="F101" s="126">
        <v>1</v>
      </c>
      <c r="G101" t="s">
        <v>28</v>
      </c>
      <c r="H101" t="s">
        <v>101</v>
      </c>
      <c r="I101">
        <v>3</v>
      </c>
      <c r="J101" t="s">
        <v>19</v>
      </c>
      <c r="K101" t="s">
        <v>257</v>
      </c>
      <c r="L101" t="s">
        <v>22</v>
      </c>
      <c r="M101" t="s">
        <v>24</v>
      </c>
      <c r="N101" t="s">
        <v>260</v>
      </c>
      <c r="O101" s="3">
        <v>2.8500000000000001E-2</v>
      </c>
      <c r="P101" s="65">
        <v>31</v>
      </c>
      <c r="Q101" s="67">
        <v>238211</v>
      </c>
      <c r="R101" s="67">
        <v>120309</v>
      </c>
      <c r="S101" s="67">
        <v>6902</v>
      </c>
      <c r="T101" s="67">
        <v>6789.0135</v>
      </c>
      <c r="U101" s="65" t="s">
        <v>271</v>
      </c>
      <c r="V101" s="65">
        <v>0</v>
      </c>
      <c r="W101" s="67">
        <v>6902</v>
      </c>
      <c r="X101" s="67">
        <v>6789.0135</v>
      </c>
      <c r="Y101" s="65" t="str">
        <f t="shared" si="8"/>
        <v>B-Reels-1</v>
      </c>
      <c r="Z101" s="67">
        <f t="shared" si="9"/>
        <v>219.00043548387097</v>
      </c>
      <c r="AA101" s="67">
        <f t="shared" si="10"/>
        <v>246.72218727598562</v>
      </c>
      <c r="AB101" s="67">
        <f t="shared" si="6"/>
        <v>7648.3878055555542</v>
      </c>
    </row>
    <row r="102" spans="1:28" x14ac:dyDescent="0.2">
      <c r="A102" s="65" t="str">
        <f t="shared" si="7"/>
        <v>Ultra Triple Double 7's Deluxe-Reels-1</v>
      </c>
      <c r="B102">
        <v>1096</v>
      </c>
      <c r="C102" t="s">
        <v>16</v>
      </c>
      <c r="D102" s="122" t="s">
        <v>243</v>
      </c>
      <c r="E102" s="122" t="s">
        <v>245</v>
      </c>
      <c r="F102" s="126">
        <v>1</v>
      </c>
      <c r="G102" t="s">
        <v>28</v>
      </c>
      <c r="H102" t="s">
        <v>101</v>
      </c>
      <c r="I102">
        <v>3</v>
      </c>
      <c r="J102" t="s">
        <v>19</v>
      </c>
      <c r="K102" t="s">
        <v>257</v>
      </c>
      <c r="L102" t="s">
        <v>22</v>
      </c>
      <c r="M102" t="s">
        <v>24</v>
      </c>
      <c r="N102" t="s">
        <v>260</v>
      </c>
      <c r="O102" s="3">
        <v>2.8500000000000001E-2</v>
      </c>
      <c r="P102" s="65">
        <v>31</v>
      </c>
      <c r="Q102" s="67">
        <v>243649</v>
      </c>
      <c r="R102" s="67">
        <v>147666</v>
      </c>
      <c r="S102" s="67">
        <v>7187</v>
      </c>
      <c r="T102" s="67">
        <v>6943.9965000000002</v>
      </c>
      <c r="U102" s="65" t="s">
        <v>271</v>
      </c>
      <c r="V102" s="65">
        <v>0</v>
      </c>
      <c r="W102" s="67">
        <v>7187</v>
      </c>
      <c r="X102" s="67">
        <v>6943.9965000000002</v>
      </c>
      <c r="Y102" s="65" t="str">
        <f t="shared" si="8"/>
        <v>B-Reels-1</v>
      </c>
      <c r="Z102" s="67">
        <f t="shared" si="9"/>
        <v>223.99988709677419</v>
      </c>
      <c r="AA102" s="67">
        <f t="shared" si="10"/>
        <v>246.72218727598562</v>
      </c>
      <c r="AB102" s="67">
        <f t="shared" ref="AB102:AB133" si="11">AA102*P102</f>
        <v>7648.3878055555542</v>
      </c>
    </row>
    <row r="103" spans="1:28" x14ac:dyDescent="0.2">
      <c r="A103" s="65" t="str">
        <f t="shared" si="7"/>
        <v>Ultra Triple Double 7's Deluxe-Reels-1</v>
      </c>
      <c r="B103">
        <v>1097</v>
      </c>
      <c r="C103" t="s">
        <v>16</v>
      </c>
      <c r="D103" s="122" t="s">
        <v>243</v>
      </c>
      <c r="E103" s="122" t="s">
        <v>249</v>
      </c>
      <c r="F103" s="126">
        <v>1</v>
      </c>
      <c r="G103" t="s">
        <v>28</v>
      </c>
      <c r="H103" t="s">
        <v>101</v>
      </c>
      <c r="I103">
        <v>3</v>
      </c>
      <c r="J103" t="s">
        <v>19</v>
      </c>
      <c r="K103" t="s">
        <v>257</v>
      </c>
      <c r="L103" t="s">
        <v>22</v>
      </c>
      <c r="M103" t="s">
        <v>24</v>
      </c>
      <c r="N103" t="s">
        <v>260</v>
      </c>
      <c r="O103" s="3">
        <v>2.8500000000000001E-2</v>
      </c>
      <c r="P103" s="65">
        <v>31</v>
      </c>
      <c r="Q103" s="67">
        <v>269754</v>
      </c>
      <c r="R103" s="67">
        <v>169657</v>
      </c>
      <c r="S103" s="67">
        <v>7983</v>
      </c>
      <c r="T103" s="67">
        <v>7687.9890000000005</v>
      </c>
      <c r="U103" s="65" t="s">
        <v>271</v>
      </c>
      <c r="V103" s="65">
        <v>0</v>
      </c>
      <c r="W103" s="67">
        <v>7983</v>
      </c>
      <c r="X103" s="67">
        <v>7687.9890000000005</v>
      </c>
      <c r="Y103" s="65" t="str">
        <f t="shared" si="8"/>
        <v>B-Reels-1</v>
      </c>
      <c r="Z103" s="67">
        <f t="shared" si="9"/>
        <v>247.99964516129035</v>
      </c>
      <c r="AA103" s="67">
        <f t="shared" si="10"/>
        <v>246.72218727598562</v>
      </c>
      <c r="AB103" s="67">
        <f t="shared" si="11"/>
        <v>7648.3878055555542</v>
      </c>
    </row>
    <row r="104" spans="1:28" x14ac:dyDescent="0.2">
      <c r="A104" s="65" t="str">
        <f t="shared" si="7"/>
        <v>Ultra Triple Double 7's Deluxe-Reels-1</v>
      </c>
      <c r="B104">
        <v>1098</v>
      </c>
      <c r="C104" t="s">
        <v>16</v>
      </c>
      <c r="D104" s="122" t="s">
        <v>243</v>
      </c>
      <c r="E104" s="122" t="s">
        <v>241</v>
      </c>
      <c r="F104" s="126">
        <v>1</v>
      </c>
      <c r="G104" t="s">
        <v>28</v>
      </c>
      <c r="H104" t="s">
        <v>101</v>
      </c>
      <c r="I104">
        <v>3</v>
      </c>
      <c r="J104" t="s">
        <v>19</v>
      </c>
      <c r="K104" t="s">
        <v>257</v>
      </c>
      <c r="L104" t="s">
        <v>22</v>
      </c>
      <c r="M104" t="s">
        <v>24</v>
      </c>
      <c r="N104" t="s">
        <v>260</v>
      </c>
      <c r="O104" s="3">
        <v>2.8500000000000001E-2</v>
      </c>
      <c r="P104" s="65">
        <v>31</v>
      </c>
      <c r="Q104" s="67">
        <v>244737</v>
      </c>
      <c r="R104" s="67">
        <v>105947</v>
      </c>
      <c r="S104" s="67">
        <v>6963</v>
      </c>
      <c r="T104" s="67">
        <v>6975.0045</v>
      </c>
      <c r="U104" s="65" t="s">
        <v>271</v>
      </c>
      <c r="V104" s="65">
        <v>0</v>
      </c>
      <c r="W104" s="67">
        <v>6963</v>
      </c>
      <c r="X104" s="67">
        <v>6975.0045</v>
      </c>
      <c r="Y104" s="65" t="str">
        <f t="shared" si="8"/>
        <v>B-Reels-1</v>
      </c>
      <c r="Z104" s="67">
        <f t="shared" si="9"/>
        <v>225.00014516129033</v>
      </c>
      <c r="AA104" s="67">
        <f t="shared" si="10"/>
        <v>246.72218727598562</v>
      </c>
      <c r="AB104" s="67">
        <f t="shared" si="11"/>
        <v>7648.3878055555542</v>
      </c>
    </row>
    <row r="105" spans="1:28" x14ac:dyDescent="0.2">
      <c r="A105" s="65" t="str">
        <f t="shared" si="7"/>
        <v>Ultra Triple Double 7's Deluxe-Reels-1</v>
      </c>
      <c r="B105">
        <v>1099</v>
      </c>
      <c r="C105" t="s">
        <v>16</v>
      </c>
      <c r="D105" s="122" t="s">
        <v>243</v>
      </c>
      <c r="E105" s="122" t="s">
        <v>261</v>
      </c>
      <c r="F105" s="126">
        <v>1</v>
      </c>
      <c r="G105" t="s">
        <v>28</v>
      </c>
      <c r="H105" t="s">
        <v>101</v>
      </c>
      <c r="I105">
        <v>3</v>
      </c>
      <c r="J105" t="s">
        <v>19</v>
      </c>
      <c r="K105" t="s">
        <v>257</v>
      </c>
      <c r="L105" t="s">
        <v>22</v>
      </c>
      <c r="M105" t="s">
        <v>24</v>
      </c>
      <c r="N105" t="s">
        <v>260</v>
      </c>
      <c r="O105" s="3">
        <v>2.8500000000000001E-2</v>
      </c>
      <c r="P105" s="65">
        <v>31</v>
      </c>
      <c r="Q105" s="67">
        <v>278456</v>
      </c>
      <c r="R105" s="67">
        <v>140634</v>
      </c>
      <c r="S105" s="67">
        <v>8068</v>
      </c>
      <c r="T105" s="67">
        <v>7935.9960000000001</v>
      </c>
      <c r="U105" s="65" t="s">
        <v>271</v>
      </c>
      <c r="V105" s="65">
        <v>0</v>
      </c>
      <c r="W105" s="67">
        <v>8068</v>
      </c>
      <c r="X105" s="67">
        <v>7935.9960000000001</v>
      </c>
      <c r="Y105" s="65" t="str">
        <f t="shared" si="8"/>
        <v>B-Reels-1</v>
      </c>
      <c r="Z105" s="67">
        <f t="shared" si="9"/>
        <v>255.99987096774194</v>
      </c>
      <c r="AA105" s="67">
        <f t="shared" si="10"/>
        <v>246.72218727598562</v>
      </c>
      <c r="AB105" s="67">
        <f t="shared" si="11"/>
        <v>7648.3878055555542</v>
      </c>
    </row>
    <row r="106" spans="1:28" x14ac:dyDescent="0.2">
      <c r="A106" s="65" t="str">
        <f t="shared" si="7"/>
        <v>Smokin 7s-Reels-1</v>
      </c>
      <c r="B106">
        <v>1100</v>
      </c>
      <c r="C106" t="s">
        <v>16</v>
      </c>
      <c r="D106" s="122" t="s">
        <v>251</v>
      </c>
      <c r="E106" s="122" t="s">
        <v>239</v>
      </c>
      <c r="F106" s="126">
        <v>1</v>
      </c>
      <c r="G106" t="s">
        <v>28</v>
      </c>
      <c r="H106" t="s">
        <v>101</v>
      </c>
      <c r="I106">
        <v>3</v>
      </c>
      <c r="J106" t="s">
        <v>19</v>
      </c>
      <c r="K106" t="s">
        <v>257</v>
      </c>
      <c r="L106" t="s">
        <v>22</v>
      </c>
      <c r="M106" t="s">
        <v>24</v>
      </c>
      <c r="N106" t="s">
        <v>262</v>
      </c>
      <c r="O106" s="3">
        <v>2.9000000000000001E-2</v>
      </c>
      <c r="P106" s="65">
        <v>31</v>
      </c>
      <c r="Q106" s="67">
        <v>716207</v>
      </c>
      <c r="R106" s="67">
        <v>426314</v>
      </c>
      <c r="S106" s="67">
        <v>5366</v>
      </c>
      <c r="T106" s="67">
        <v>20770.003000000001</v>
      </c>
      <c r="U106" s="65" t="s">
        <v>271</v>
      </c>
      <c r="V106" s="65">
        <v>0</v>
      </c>
      <c r="W106" s="67">
        <v>5366</v>
      </c>
      <c r="X106" s="67">
        <v>20770.003000000001</v>
      </c>
      <c r="Y106" s="65" t="str">
        <f t="shared" si="8"/>
        <v>B-Reels-1</v>
      </c>
      <c r="Z106" s="67">
        <f t="shared" si="9"/>
        <v>670.00009677419359</v>
      </c>
      <c r="AA106" s="67">
        <f t="shared" si="10"/>
        <v>246.72218727598562</v>
      </c>
      <c r="AB106" s="67">
        <f t="shared" si="11"/>
        <v>7648.3878055555542</v>
      </c>
    </row>
    <row r="107" spans="1:28" x14ac:dyDescent="0.2">
      <c r="A107" s="65" t="str">
        <f t="shared" si="7"/>
        <v>Smokin 7s-Reels-1</v>
      </c>
      <c r="B107">
        <v>1101</v>
      </c>
      <c r="C107" t="s">
        <v>16</v>
      </c>
      <c r="D107" s="122" t="s">
        <v>251</v>
      </c>
      <c r="E107" s="122" t="s">
        <v>247</v>
      </c>
      <c r="F107" s="126">
        <v>1</v>
      </c>
      <c r="G107" t="s">
        <v>28</v>
      </c>
      <c r="H107" t="s">
        <v>101</v>
      </c>
      <c r="I107">
        <v>3</v>
      </c>
      <c r="J107" t="s">
        <v>19</v>
      </c>
      <c r="K107" t="s">
        <v>257</v>
      </c>
      <c r="L107" t="s">
        <v>22</v>
      </c>
      <c r="M107" t="s">
        <v>24</v>
      </c>
      <c r="N107" t="s">
        <v>262</v>
      </c>
      <c r="O107" s="3">
        <v>2.9000000000000001E-2</v>
      </c>
      <c r="P107" s="65">
        <v>31</v>
      </c>
      <c r="Q107" s="67">
        <v>189207</v>
      </c>
      <c r="R107" s="67">
        <v>88830</v>
      </c>
      <c r="S107" s="67">
        <v>5533</v>
      </c>
      <c r="T107" s="67">
        <v>5487.0030000000006</v>
      </c>
      <c r="U107" s="65" t="s">
        <v>271</v>
      </c>
      <c r="V107" s="65">
        <v>0</v>
      </c>
      <c r="W107" s="67">
        <v>5533</v>
      </c>
      <c r="X107" s="67">
        <v>5487.0030000000006</v>
      </c>
      <c r="Y107" s="65" t="str">
        <f t="shared" si="8"/>
        <v>B-Reels-1</v>
      </c>
      <c r="Z107" s="67">
        <f t="shared" si="9"/>
        <v>177.00009677419357</v>
      </c>
      <c r="AA107" s="67">
        <f t="shared" si="10"/>
        <v>246.72218727598562</v>
      </c>
      <c r="AB107" s="67">
        <f t="shared" si="11"/>
        <v>7648.3878055555542</v>
      </c>
    </row>
    <row r="108" spans="1:28" x14ac:dyDescent="0.2">
      <c r="A108" s="65" t="str">
        <f t="shared" si="7"/>
        <v>Smokin 7s-Reels-1</v>
      </c>
      <c r="B108">
        <v>1102</v>
      </c>
      <c r="C108" t="s">
        <v>16</v>
      </c>
      <c r="D108" s="122" t="s">
        <v>243</v>
      </c>
      <c r="E108" s="122" t="s">
        <v>239</v>
      </c>
      <c r="F108" s="126">
        <v>1</v>
      </c>
      <c r="G108" t="s">
        <v>28</v>
      </c>
      <c r="H108" t="s">
        <v>101</v>
      </c>
      <c r="I108">
        <v>3</v>
      </c>
      <c r="J108" t="s">
        <v>19</v>
      </c>
      <c r="K108" t="s">
        <v>257</v>
      </c>
      <c r="L108" t="s">
        <v>22</v>
      </c>
      <c r="M108" t="s">
        <v>24</v>
      </c>
      <c r="N108" t="s">
        <v>262</v>
      </c>
      <c r="O108" s="3">
        <v>2.9000000000000001E-2</v>
      </c>
      <c r="P108" s="65">
        <v>31</v>
      </c>
      <c r="Q108" s="67">
        <v>210586</v>
      </c>
      <c r="R108" s="67">
        <v>92362</v>
      </c>
      <c r="S108" s="67">
        <v>6107</v>
      </c>
      <c r="T108" s="67">
        <v>6106.9940000000006</v>
      </c>
      <c r="U108" s="65" t="s">
        <v>271</v>
      </c>
      <c r="V108" s="65">
        <v>0</v>
      </c>
      <c r="W108" s="67">
        <v>6107</v>
      </c>
      <c r="X108" s="67">
        <v>6106.9940000000006</v>
      </c>
      <c r="Y108" s="65" t="str">
        <f t="shared" si="8"/>
        <v>B-Reels-1</v>
      </c>
      <c r="Z108" s="67">
        <f t="shared" si="9"/>
        <v>196.99980645161293</v>
      </c>
      <c r="AA108" s="67">
        <f t="shared" si="10"/>
        <v>246.72218727598562</v>
      </c>
      <c r="AB108" s="67">
        <f t="shared" si="11"/>
        <v>7648.3878055555542</v>
      </c>
    </row>
    <row r="109" spans="1:28" x14ac:dyDescent="0.2">
      <c r="A109" s="65" t="str">
        <f t="shared" si="7"/>
        <v>Smokin 7s-Reels-1</v>
      </c>
      <c r="B109">
        <v>1103</v>
      </c>
      <c r="C109" t="s">
        <v>16</v>
      </c>
      <c r="D109" s="122" t="s">
        <v>243</v>
      </c>
      <c r="E109" s="122" t="s">
        <v>247</v>
      </c>
      <c r="F109" s="126">
        <v>1</v>
      </c>
      <c r="G109" t="s">
        <v>28</v>
      </c>
      <c r="H109" t="s">
        <v>101</v>
      </c>
      <c r="I109">
        <v>3</v>
      </c>
      <c r="J109" t="s">
        <v>19</v>
      </c>
      <c r="K109" t="s">
        <v>257</v>
      </c>
      <c r="L109" t="s">
        <v>22</v>
      </c>
      <c r="M109" t="s">
        <v>24</v>
      </c>
      <c r="N109" t="s">
        <v>262</v>
      </c>
      <c r="O109" s="3">
        <v>2.9000000000000001E-2</v>
      </c>
      <c r="P109" s="65">
        <v>31</v>
      </c>
      <c r="Q109" s="67">
        <v>217000</v>
      </c>
      <c r="R109" s="67">
        <v>90417</v>
      </c>
      <c r="S109" s="67">
        <v>6251</v>
      </c>
      <c r="T109" s="67">
        <v>6293</v>
      </c>
      <c r="U109" s="65" t="s">
        <v>271</v>
      </c>
      <c r="V109" s="65">
        <v>0</v>
      </c>
      <c r="W109" s="67">
        <v>6251</v>
      </c>
      <c r="X109" s="67">
        <v>6293</v>
      </c>
      <c r="Y109" s="65" t="str">
        <f t="shared" si="8"/>
        <v>B-Reels-1</v>
      </c>
      <c r="Z109" s="67">
        <f t="shared" si="9"/>
        <v>203</v>
      </c>
      <c r="AA109" s="67">
        <f t="shared" si="10"/>
        <v>246.72218727598562</v>
      </c>
      <c r="AB109" s="67">
        <f t="shared" si="11"/>
        <v>7648.3878055555542</v>
      </c>
    </row>
    <row r="110" spans="1:28" x14ac:dyDescent="0.2">
      <c r="A110" s="65" t="str">
        <f t="shared" si="7"/>
        <v>Smokin 7s-Reels-1</v>
      </c>
      <c r="B110">
        <v>1104</v>
      </c>
      <c r="C110" t="s">
        <v>16</v>
      </c>
      <c r="D110" s="122" t="s">
        <v>243</v>
      </c>
      <c r="E110" s="122" t="s">
        <v>243</v>
      </c>
      <c r="F110" s="126">
        <v>1</v>
      </c>
      <c r="G110" t="s">
        <v>28</v>
      </c>
      <c r="H110" t="s">
        <v>101</v>
      </c>
      <c r="I110">
        <v>3</v>
      </c>
      <c r="J110" t="s">
        <v>19</v>
      </c>
      <c r="K110" t="s">
        <v>257</v>
      </c>
      <c r="L110" t="s">
        <v>22</v>
      </c>
      <c r="M110" t="s">
        <v>24</v>
      </c>
      <c r="N110" t="s">
        <v>262</v>
      </c>
      <c r="O110" s="3">
        <v>2.9000000000000001E-2</v>
      </c>
      <c r="P110" s="65">
        <v>31</v>
      </c>
      <c r="Q110" s="67">
        <v>210586</v>
      </c>
      <c r="R110" s="67">
        <v>116992</v>
      </c>
      <c r="S110" s="67">
        <v>6270</v>
      </c>
      <c r="T110" s="67">
        <v>6106.9940000000006</v>
      </c>
      <c r="U110" s="65" t="s">
        <v>271</v>
      </c>
      <c r="V110" s="65">
        <v>0</v>
      </c>
      <c r="W110" s="67">
        <v>6270</v>
      </c>
      <c r="X110" s="67">
        <v>6106.9940000000006</v>
      </c>
      <c r="Y110" s="65" t="str">
        <f t="shared" si="8"/>
        <v>B-Reels-1</v>
      </c>
      <c r="Z110" s="67">
        <f t="shared" si="9"/>
        <v>196.99980645161293</v>
      </c>
      <c r="AA110" s="67">
        <f t="shared" si="10"/>
        <v>246.72218727598562</v>
      </c>
      <c r="AB110" s="67">
        <f t="shared" si="11"/>
        <v>7648.3878055555542</v>
      </c>
    </row>
    <row r="111" spans="1:28" x14ac:dyDescent="0.2">
      <c r="A111" s="65" t="str">
        <f t="shared" si="7"/>
        <v>Smokin 7s-Reels-1</v>
      </c>
      <c r="B111">
        <v>1105</v>
      </c>
      <c r="C111" t="s">
        <v>16</v>
      </c>
      <c r="D111" s="122" t="s">
        <v>243</v>
      </c>
      <c r="E111" s="122" t="s">
        <v>263</v>
      </c>
      <c r="F111" s="126">
        <v>1</v>
      </c>
      <c r="G111" t="s">
        <v>28</v>
      </c>
      <c r="H111" t="s">
        <v>101</v>
      </c>
      <c r="I111">
        <v>3</v>
      </c>
      <c r="J111" t="s">
        <v>19</v>
      </c>
      <c r="K111" t="s">
        <v>257</v>
      </c>
      <c r="L111" t="s">
        <v>22</v>
      </c>
      <c r="M111" t="s">
        <v>24</v>
      </c>
      <c r="N111" t="s">
        <v>262</v>
      </c>
      <c r="O111" s="3">
        <v>2.9000000000000001E-2</v>
      </c>
      <c r="P111" s="65">
        <v>31</v>
      </c>
      <c r="Q111" s="67">
        <v>214862</v>
      </c>
      <c r="R111" s="67">
        <v>98111</v>
      </c>
      <c r="S111" s="67">
        <v>6262</v>
      </c>
      <c r="T111" s="67">
        <v>6230.9980000000005</v>
      </c>
      <c r="U111" s="65" t="s">
        <v>271</v>
      </c>
      <c r="V111" s="65">
        <v>0</v>
      </c>
      <c r="W111" s="67">
        <v>6262</v>
      </c>
      <c r="X111" s="67">
        <v>6230.9980000000005</v>
      </c>
      <c r="Y111" s="65" t="str">
        <f t="shared" si="8"/>
        <v>B-Reels-1</v>
      </c>
      <c r="Z111" s="67">
        <f t="shared" si="9"/>
        <v>200.99993548387098</v>
      </c>
      <c r="AA111" s="67">
        <f t="shared" si="10"/>
        <v>246.72218727598562</v>
      </c>
      <c r="AB111" s="67">
        <f t="shared" si="11"/>
        <v>7648.3878055555542</v>
      </c>
    </row>
    <row r="112" spans="1:28" x14ac:dyDescent="0.2">
      <c r="A112" s="65" t="str">
        <f t="shared" si="7"/>
        <v>Super Sleepy 7's-Reels-0.25</v>
      </c>
      <c r="B112">
        <v>2106</v>
      </c>
      <c r="C112" t="s">
        <v>12</v>
      </c>
      <c r="D112" s="122" t="s">
        <v>251</v>
      </c>
      <c r="E112" s="122" t="s">
        <v>239</v>
      </c>
      <c r="F112" s="126">
        <v>0.25</v>
      </c>
      <c r="G112" t="s">
        <v>28</v>
      </c>
      <c r="H112" t="s">
        <v>101</v>
      </c>
      <c r="I112">
        <v>3</v>
      </c>
      <c r="J112" t="s">
        <v>19</v>
      </c>
      <c r="K112" t="s">
        <v>28</v>
      </c>
      <c r="L112" t="s">
        <v>22</v>
      </c>
      <c r="M112" t="s">
        <v>24</v>
      </c>
      <c r="N112" t="s">
        <v>43</v>
      </c>
      <c r="O112" s="3">
        <v>6.5000000000000002E-2</v>
      </c>
      <c r="P112" s="65">
        <v>20</v>
      </c>
      <c r="Q112" s="67">
        <v>68000</v>
      </c>
      <c r="R112" s="67">
        <v>137374</v>
      </c>
      <c r="S112" s="67">
        <v>4494</v>
      </c>
      <c r="T112" s="67">
        <v>4420</v>
      </c>
      <c r="U112" s="65" t="s">
        <v>271</v>
      </c>
      <c r="V112" s="65">
        <v>0</v>
      </c>
      <c r="W112" s="67">
        <v>4494</v>
      </c>
      <c r="X112" s="67">
        <v>4420</v>
      </c>
      <c r="Y112" s="65" t="str">
        <f t="shared" si="8"/>
        <v>A-Reels-0.25</v>
      </c>
      <c r="Z112" s="67">
        <f t="shared" si="9"/>
        <v>221</v>
      </c>
      <c r="AA112" s="67">
        <f t="shared" si="10"/>
        <v>241.9201181818182</v>
      </c>
      <c r="AB112" s="67">
        <f t="shared" si="11"/>
        <v>4838.4023636363636</v>
      </c>
    </row>
    <row r="113" spans="1:28" x14ac:dyDescent="0.2">
      <c r="A113" s="65" t="str">
        <f t="shared" si="7"/>
        <v>Super Sleepy 7's-Reels-0.25</v>
      </c>
      <c r="B113">
        <v>2107</v>
      </c>
      <c r="C113" t="s">
        <v>12</v>
      </c>
      <c r="D113" s="122" t="s">
        <v>251</v>
      </c>
      <c r="E113" s="122" t="s">
        <v>247</v>
      </c>
      <c r="F113" s="126">
        <v>0.25</v>
      </c>
      <c r="G113" t="s">
        <v>28</v>
      </c>
      <c r="H113" t="s">
        <v>101</v>
      </c>
      <c r="I113">
        <v>3</v>
      </c>
      <c r="J113" t="s">
        <v>19</v>
      </c>
      <c r="K113" t="s">
        <v>28</v>
      </c>
      <c r="L113" t="s">
        <v>22</v>
      </c>
      <c r="M113" t="s">
        <v>24</v>
      </c>
      <c r="N113" t="s">
        <v>43</v>
      </c>
      <c r="O113" s="3">
        <v>0.06</v>
      </c>
      <c r="P113" s="65">
        <v>20</v>
      </c>
      <c r="Q113" s="67">
        <v>73666.75</v>
      </c>
      <c r="R113" s="67">
        <v>134551</v>
      </c>
      <c r="S113" s="67">
        <v>4442</v>
      </c>
      <c r="T113" s="67">
        <v>4420.0050000000001</v>
      </c>
      <c r="U113" s="65" t="s">
        <v>271</v>
      </c>
      <c r="V113" s="65">
        <v>0</v>
      </c>
      <c r="W113" s="67">
        <v>4442</v>
      </c>
      <c r="X113" s="67">
        <v>4420.0050000000001</v>
      </c>
      <c r="Y113" s="65" t="str">
        <f t="shared" si="8"/>
        <v>A-Reels-0.25</v>
      </c>
      <c r="Z113" s="67">
        <f t="shared" si="9"/>
        <v>221.00024999999999</v>
      </c>
      <c r="AA113" s="67">
        <f t="shared" si="10"/>
        <v>241.9201181818182</v>
      </c>
      <c r="AB113" s="67">
        <f t="shared" si="11"/>
        <v>4838.4023636363636</v>
      </c>
    </row>
    <row r="114" spans="1:28" x14ac:dyDescent="0.2">
      <c r="A114" s="65" t="str">
        <f t="shared" si="7"/>
        <v>Butterfly Temple-MLV-0.01</v>
      </c>
      <c r="B114">
        <v>1108</v>
      </c>
      <c r="C114" t="s">
        <v>12</v>
      </c>
      <c r="D114" s="122" t="s">
        <v>245</v>
      </c>
      <c r="E114" s="122" t="s">
        <v>242</v>
      </c>
      <c r="F114" s="126">
        <v>0.01</v>
      </c>
      <c r="G114" t="s">
        <v>28</v>
      </c>
      <c r="H114" t="s">
        <v>101</v>
      </c>
      <c r="I114">
        <v>200</v>
      </c>
      <c r="J114" t="s">
        <v>18</v>
      </c>
      <c r="K114" t="s">
        <v>28</v>
      </c>
      <c r="L114" t="s">
        <v>22</v>
      </c>
      <c r="M114" t="s">
        <v>34</v>
      </c>
      <c r="N114" t="s">
        <v>35</v>
      </c>
      <c r="O114" s="3">
        <v>7.0000000000000007E-2</v>
      </c>
      <c r="P114" s="65">
        <v>31</v>
      </c>
      <c r="Q114" s="67">
        <v>106285.71</v>
      </c>
      <c r="R114" s="67">
        <v>94898</v>
      </c>
      <c r="S114" s="67">
        <v>7688</v>
      </c>
      <c r="T114" s="67">
        <v>7439.9997000000012</v>
      </c>
      <c r="U114" s="65" t="s">
        <v>271</v>
      </c>
      <c r="V114" s="65">
        <v>0</v>
      </c>
      <c r="W114" s="67">
        <v>7688</v>
      </c>
      <c r="X114" s="67">
        <v>7439.9997000000012</v>
      </c>
      <c r="Y114" s="65" t="str">
        <f t="shared" si="8"/>
        <v>A-MLV-0.01</v>
      </c>
      <c r="Z114" s="67">
        <f t="shared" si="9"/>
        <v>239.99999032258069</v>
      </c>
      <c r="AA114" s="67">
        <f t="shared" si="10"/>
        <v>233.09873385944707</v>
      </c>
      <c r="AB114" s="67">
        <f t="shared" si="11"/>
        <v>7226.0607496428593</v>
      </c>
    </row>
    <row r="115" spans="1:28" x14ac:dyDescent="0.2">
      <c r="A115" s="65" t="str">
        <f t="shared" si="7"/>
        <v>Butterfly Temple-MLV-0.01</v>
      </c>
      <c r="B115">
        <v>1109</v>
      </c>
      <c r="C115" t="s">
        <v>12</v>
      </c>
      <c r="D115" s="122" t="s">
        <v>245</v>
      </c>
      <c r="E115" s="122" t="s">
        <v>239</v>
      </c>
      <c r="F115" s="126">
        <v>0.01</v>
      </c>
      <c r="G115" t="s">
        <v>28</v>
      </c>
      <c r="H115" t="s">
        <v>101</v>
      </c>
      <c r="I115">
        <v>200</v>
      </c>
      <c r="J115" t="s">
        <v>18</v>
      </c>
      <c r="K115" t="s">
        <v>28</v>
      </c>
      <c r="L115" t="s">
        <v>22</v>
      </c>
      <c r="M115" t="s">
        <v>34</v>
      </c>
      <c r="N115" t="s">
        <v>35</v>
      </c>
      <c r="O115" s="3">
        <v>7.0000000000000007E-2</v>
      </c>
      <c r="P115" s="65">
        <v>31</v>
      </c>
      <c r="Q115" s="67">
        <v>94328.57</v>
      </c>
      <c r="R115" s="67">
        <v>79939</v>
      </c>
      <c r="S115" s="67">
        <v>6790</v>
      </c>
      <c r="T115" s="67">
        <v>6602.9999000000007</v>
      </c>
      <c r="U115" s="65" t="s">
        <v>271</v>
      </c>
      <c r="V115" s="65">
        <v>0</v>
      </c>
      <c r="W115" s="67">
        <v>6790</v>
      </c>
      <c r="X115" s="67">
        <v>6602.9999000000007</v>
      </c>
      <c r="Y115" s="65" t="str">
        <f t="shared" si="8"/>
        <v>A-MLV-0.01</v>
      </c>
      <c r="Z115" s="67">
        <f t="shared" si="9"/>
        <v>212.99999677419356</v>
      </c>
      <c r="AA115" s="67">
        <f t="shared" si="10"/>
        <v>233.09873385944707</v>
      </c>
      <c r="AB115" s="67">
        <f t="shared" si="11"/>
        <v>7226.0607496428593</v>
      </c>
    </row>
    <row r="116" spans="1:28" x14ac:dyDescent="0.2">
      <c r="A116" s="65" t="str">
        <f t="shared" si="7"/>
        <v>Butterfly Temple-MLV-0.01</v>
      </c>
      <c r="B116">
        <v>1110</v>
      </c>
      <c r="C116" t="s">
        <v>16</v>
      </c>
      <c r="D116" s="122" t="s">
        <v>247</v>
      </c>
      <c r="E116" s="122" t="s">
        <v>239</v>
      </c>
      <c r="F116" s="126">
        <v>0.01</v>
      </c>
      <c r="G116" t="s">
        <v>28</v>
      </c>
      <c r="H116" t="s">
        <v>101</v>
      </c>
      <c r="I116">
        <v>200</v>
      </c>
      <c r="J116" t="s">
        <v>18</v>
      </c>
      <c r="K116" t="s">
        <v>257</v>
      </c>
      <c r="L116" t="s">
        <v>22</v>
      </c>
      <c r="M116" t="s">
        <v>34</v>
      </c>
      <c r="N116" t="s">
        <v>35</v>
      </c>
      <c r="O116" s="3">
        <v>7.0000000000000007E-2</v>
      </c>
      <c r="P116" s="65">
        <v>31</v>
      </c>
      <c r="Q116" s="67">
        <v>93885.71</v>
      </c>
      <c r="R116" s="67">
        <v>82356</v>
      </c>
      <c r="S116" s="67">
        <v>6780</v>
      </c>
      <c r="T116" s="67">
        <v>6571.9997000000012</v>
      </c>
      <c r="U116" s="65" t="s">
        <v>271</v>
      </c>
      <c r="V116" s="65">
        <v>0</v>
      </c>
      <c r="W116" s="67">
        <v>6780</v>
      </c>
      <c r="X116" s="67">
        <v>6571.9997000000012</v>
      </c>
      <c r="Y116" s="65" t="str">
        <f t="shared" si="8"/>
        <v>B-MLV-0.01</v>
      </c>
      <c r="Z116" s="67">
        <f t="shared" si="9"/>
        <v>211.99999032258069</v>
      </c>
      <c r="AA116" s="67">
        <f t="shared" si="10"/>
        <v>207.33333201075268</v>
      </c>
      <c r="AB116" s="67">
        <f t="shared" si="11"/>
        <v>6427.3332923333328</v>
      </c>
    </row>
    <row r="117" spans="1:28" x14ac:dyDescent="0.2">
      <c r="A117" s="65" t="str">
        <f t="shared" si="7"/>
        <v>Circle of Fortune-Reels-0.25</v>
      </c>
      <c r="B117">
        <v>2111</v>
      </c>
      <c r="C117" t="s">
        <v>16</v>
      </c>
      <c r="D117" s="122" t="s">
        <v>239</v>
      </c>
      <c r="E117" s="122" t="s">
        <v>242</v>
      </c>
      <c r="F117" s="126">
        <v>0.25</v>
      </c>
      <c r="G117" t="s">
        <v>28</v>
      </c>
      <c r="H117" t="s">
        <v>101</v>
      </c>
      <c r="I117">
        <v>3</v>
      </c>
      <c r="J117" t="s">
        <v>19</v>
      </c>
      <c r="K117" t="s">
        <v>257</v>
      </c>
      <c r="L117" t="s">
        <v>22</v>
      </c>
      <c r="M117" t="s">
        <v>30</v>
      </c>
      <c r="N117" t="s">
        <v>44</v>
      </c>
      <c r="O117" s="3">
        <v>4.8500000000000001E-2</v>
      </c>
      <c r="P117" s="65">
        <v>10</v>
      </c>
      <c r="Q117" s="67">
        <v>54226.75</v>
      </c>
      <c r="R117" s="67">
        <v>114766</v>
      </c>
      <c r="S117" s="67">
        <v>5374</v>
      </c>
      <c r="T117" s="67">
        <v>2629.9973749999999</v>
      </c>
      <c r="U117" s="65" t="s">
        <v>180</v>
      </c>
      <c r="V117" s="65">
        <v>542.26750000000004</v>
      </c>
      <c r="W117" s="67">
        <v>4831.7325000000001</v>
      </c>
      <c r="X117" s="67">
        <v>2087.729875</v>
      </c>
      <c r="Y117" s="65" t="str">
        <f t="shared" si="8"/>
        <v>B-Reels-0.25</v>
      </c>
      <c r="Z117" s="67">
        <f t="shared" si="9"/>
        <v>208.7729875</v>
      </c>
      <c r="AA117" s="67">
        <f t="shared" si="10"/>
        <v>203.35696385869565</v>
      </c>
      <c r="AB117" s="67">
        <f t="shared" si="11"/>
        <v>2033.5696385869564</v>
      </c>
    </row>
    <row r="118" spans="1:28" x14ac:dyDescent="0.2">
      <c r="A118" s="65" t="str">
        <f t="shared" si="7"/>
        <v>Circle of Dreams-Reels-0.25</v>
      </c>
      <c r="B118">
        <v>2112</v>
      </c>
      <c r="C118" t="s">
        <v>16</v>
      </c>
      <c r="D118" s="122" t="s">
        <v>239</v>
      </c>
      <c r="E118" s="122" t="s">
        <v>239</v>
      </c>
      <c r="F118" s="126">
        <v>0.25</v>
      </c>
      <c r="G118" t="s">
        <v>28</v>
      </c>
      <c r="H118" t="s">
        <v>101</v>
      </c>
      <c r="I118">
        <v>3</v>
      </c>
      <c r="J118" t="s">
        <v>19</v>
      </c>
      <c r="K118" t="s">
        <v>257</v>
      </c>
      <c r="L118" t="s">
        <v>22</v>
      </c>
      <c r="M118" t="s">
        <v>30</v>
      </c>
      <c r="N118" t="s">
        <v>91</v>
      </c>
      <c r="O118" s="3">
        <v>4.8500000000000001E-2</v>
      </c>
      <c r="P118" s="65">
        <v>10</v>
      </c>
      <c r="Q118" s="67">
        <v>40206.25</v>
      </c>
      <c r="R118" s="67">
        <v>87883</v>
      </c>
      <c r="S118" s="67">
        <v>1999</v>
      </c>
      <c r="T118" s="67">
        <v>1950.003125</v>
      </c>
      <c r="U118" s="65" t="s">
        <v>180</v>
      </c>
      <c r="V118" s="65">
        <v>402.0625</v>
      </c>
      <c r="W118" s="67">
        <v>1596.9375</v>
      </c>
      <c r="X118" s="67">
        <v>1547.940625</v>
      </c>
      <c r="Y118" s="65" t="str">
        <f t="shared" si="8"/>
        <v>B-Reels-0.25</v>
      </c>
      <c r="Z118" s="67">
        <f t="shared" si="9"/>
        <v>154.7940625</v>
      </c>
      <c r="AA118" s="67">
        <f t="shared" si="10"/>
        <v>203.35696385869565</v>
      </c>
      <c r="AB118" s="67">
        <f t="shared" si="11"/>
        <v>2033.5696385869564</v>
      </c>
    </row>
    <row r="119" spans="1:28" x14ac:dyDescent="0.2">
      <c r="A119" s="65" t="str">
        <f t="shared" si="7"/>
        <v>Circle of Cash-Reels-0.25</v>
      </c>
      <c r="B119">
        <v>2113</v>
      </c>
      <c r="C119" t="s">
        <v>25</v>
      </c>
      <c r="D119" s="122" t="s">
        <v>242</v>
      </c>
      <c r="E119" s="122" t="s">
        <v>238</v>
      </c>
      <c r="F119" s="126">
        <v>0.25</v>
      </c>
      <c r="G119" t="s">
        <v>28</v>
      </c>
      <c r="H119" t="s">
        <v>101</v>
      </c>
      <c r="I119">
        <v>3</v>
      </c>
      <c r="J119" t="s">
        <v>19</v>
      </c>
      <c r="K119" t="s">
        <v>257</v>
      </c>
      <c r="L119" t="s">
        <v>22</v>
      </c>
      <c r="M119" t="s">
        <v>30</v>
      </c>
      <c r="N119" t="s">
        <v>92</v>
      </c>
      <c r="O119" s="3">
        <v>4.8500000000000001E-2</v>
      </c>
      <c r="P119" s="65">
        <v>10</v>
      </c>
      <c r="Q119" s="67">
        <v>36082.5</v>
      </c>
      <c r="R119" s="67">
        <v>104587</v>
      </c>
      <c r="S119" s="67">
        <v>1838</v>
      </c>
      <c r="T119" s="67">
        <v>1750.00125</v>
      </c>
      <c r="U119" s="65" t="s">
        <v>180</v>
      </c>
      <c r="V119" s="65">
        <v>360.82499999999999</v>
      </c>
      <c r="W119" s="67">
        <v>1477.175</v>
      </c>
      <c r="X119" s="67">
        <v>1389.17625</v>
      </c>
      <c r="Y119" s="65" t="str">
        <f t="shared" si="8"/>
        <v>C-Reels-0.25</v>
      </c>
      <c r="Z119" s="67">
        <f t="shared" si="9"/>
        <v>138.91762499999999</v>
      </c>
      <c r="AA119" s="67">
        <f t="shared" si="10"/>
        <v>176.99994430970148</v>
      </c>
      <c r="AB119" s="67">
        <f t="shared" si="11"/>
        <v>1769.9994430970148</v>
      </c>
    </row>
    <row r="120" spans="1:28" x14ac:dyDescent="0.2">
      <c r="A120" s="65" t="str">
        <f t="shared" si="7"/>
        <v>Circle of Winners-Reels-0.25</v>
      </c>
      <c r="B120">
        <v>2114</v>
      </c>
      <c r="C120" t="s">
        <v>16</v>
      </c>
      <c r="D120" s="122" t="s">
        <v>239</v>
      </c>
      <c r="E120" s="122" t="s">
        <v>245</v>
      </c>
      <c r="F120" s="126">
        <v>0.25</v>
      </c>
      <c r="G120" t="s">
        <v>28</v>
      </c>
      <c r="H120" t="s">
        <v>101</v>
      </c>
      <c r="I120">
        <v>3</v>
      </c>
      <c r="J120" t="s">
        <v>19</v>
      </c>
      <c r="K120" t="s">
        <v>257</v>
      </c>
      <c r="L120" t="s">
        <v>22</v>
      </c>
      <c r="M120" t="s">
        <v>30</v>
      </c>
      <c r="N120" t="s">
        <v>93</v>
      </c>
      <c r="O120" s="3">
        <v>4.8500000000000001E-2</v>
      </c>
      <c r="P120" s="65">
        <v>10</v>
      </c>
      <c r="Q120" s="67">
        <v>43711.25</v>
      </c>
      <c r="R120" s="67">
        <v>105967</v>
      </c>
      <c r="S120" s="67">
        <v>2194</v>
      </c>
      <c r="T120" s="67">
        <v>2119.995625</v>
      </c>
      <c r="U120" s="65" t="s">
        <v>180</v>
      </c>
      <c r="V120" s="65">
        <v>437.11250000000001</v>
      </c>
      <c r="W120" s="67">
        <v>1756.8875</v>
      </c>
      <c r="X120" s="67">
        <v>1682.8831250000001</v>
      </c>
      <c r="Y120" s="65" t="str">
        <f t="shared" si="8"/>
        <v>B-Reels-0.25</v>
      </c>
      <c r="Z120" s="67">
        <f t="shared" si="9"/>
        <v>168.28831250000002</v>
      </c>
      <c r="AA120" s="67">
        <f t="shared" si="10"/>
        <v>203.35696385869565</v>
      </c>
      <c r="AB120" s="67">
        <f t="shared" si="11"/>
        <v>2033.5696385869564</v>
      </c>
    </row>
    <row r="121" spans="1:28" x14ac:dyDescent="0.2">
      <c r="A121" s="65" t="str">
        <f t="shared" si="7"/>
        <v>Circle of Fortune-Reels-0.25</v>
      </c>
      <c r="B121">
        <v>2115</v>
      </c>
      <c r="C121" t="s">
        <v>16</v>
      </c>
      <c r="D121" s="122" t="s">
        <v>239</v>
      </c>
      <c r="E121" s="122" t="s">
        <v>238</v>
      </c>
      <c r="F121" s="126">
        <v>0.25</v>
      </c>
      <c r="G121" t="s">
        <v>28</v>
      </c>
      <c r="H121" t="s">
        <v>101</v>
      </c>
      <c r="I121">
        <v>3</v>
      </c>
      <c r="J121" t="s">
        <v>19</v>
      </c>
      <c r="K121" t="s">
        <v>257</v>
      </c>
      <c r="L121" t="s">
        <v>22</v>
      </c>
      <c r="M121" t="s">
        <v>30</v>
      </c>
      <c r="N121" t="s">
        <v>44</v>
      </c>
      <c r="O121" s="3">
        <v>4.8500000000000001E-2</v>
      </c>
      <c r="P121" s="65">
        <v>10</v>
      </c>
      <c r="Q121" s="67">
        <v>50103</v>
      </c>
      <c r="R121" s="67">
        <v>92783</v>
      </c>
      <c r="S121" s="67">
        <v>4892</v>
      </c>
      <c r="T121" s="67">
        <v>2429.9955</v>
      </c>
      <c r="U121" s="65" t="s">
        <v>180</v>
      </c>
      <c r="V121" s="65">
        <v>501.03000000000003</v>
      </c>
      <c r="W121" s="67">
        <v>4390.97</v>
      </c>
      <c r="X121" s="67">
        <v>1928.9655</v>
      </c>
      <c r="Y121" s="65" t="str">
        <f t="shared" si="8"/>
        <v>B-Reels-0.25</v>
      </c>
      <c r="Z121" s="67">
        <f t="shared" si="9"/>
        <v>192.89654999999999</v>
      </c>
      <c r="AA121" s="67">
        <f t="shared" si="10"/>
        <v>203.35696385869565</v>
      </c>
      <c r="AB121" s="67">
        <f t="shared" si="11"/>
        <v>2033.5696385869564</v>
      </c>
    </row>
    <row r="122" spans="1:28" x14ac:dyDescent="0.2">
      <c r="A122" s="65" t="str">
        <f t="shared" si="7"/>
        <v>Circle of Dreams-Reels-0.25</v>
      </c>
      <c r="B122">
        <v>2116</v>
      </c>
      <c r="C122" t="s">
        <v>16</v>
      </c>
      <c r="D122" s="122" t="s">
        <v>239</v>
      </c>
      <c r="E122" s="122" t="s">
        <v>247</v>
      </c>
      <c r="F122" s="126">
        <v>0.25</v>
      </c>
      <c r="G122" t="s">
        <v>28</v>
      </c>
      <c r="H122" t="s">
        <v>101</v>
      </c>
      <c r="I122">
        <v>3</v>
      </c>
      <c r="J122" t="s">
        <v>19</v>
      </c>
      <c r="K122" t="s">
        <v>257</v>
      </c>
      <c r="L122" t="s">
        <v>22</v>
      </c>
      <c r="M122" t="s">
        <v>30</v>
      </c>
      <c r="N122" t="s">
        <v>91</v>
      </c>
      <c r="O122" s="3">
        <v>4.8500000000000001E-2</v>
      </c>
      <c r="P122" s="65">
        <v>10</v>
      </c>
      <c r="Q122" s="67">
        <v>41649.5</v>
      </c>
      <c r="R122" s="67">
        <v>113332</v>
      </c>
      <c r="S122" s="67">
        <v>2111</v>
      </c>
      <c r="T122" s="67">
        <v>2020.0007500000002</v>
      </c>
      <c r="U122" s="65" t="s">
        <v>180</v>
      </c>
      <c r="V122" s="65">
        <v>416.495</v>
      </c>
      <c r="W122" s="67">
        <v>1694.5050000000001</v>
      </c>
      <c r="X122" s="67">
        <v>1603.5057500000003</v>
      </c>
      <c r="Y122" s="65" t="str">
        <f t="shared" si="8"/>
        <v>B-Reels-0.25</v>
      </c>
      <c r="Z122" s="67">
        <f t="shared" si="9"/>
        <v>160.35057500000002</v>
      </c>
      <c r="AA122" s="67">
        <f t="shared" si="10"/>
        <v>203.35696385869565</v>
      </c>
      <c r="AB122" s="67">
        <f t="shared" si="11"/>
        <v>2033.5696385869564</v>
      </c>
    </row>
    <row r="123" spans="1:28" x14ac:dyDescent="0.2">
      <c r="A123" s="65" t="str">
        <f t="shared" si="7"/>
        <v>Circle of Cash-Reels-0.25</v>
      </c>
      <c r="B123">
        <v>2117</v>
      </c>
      <c r="C123" t="s">
        <v>25</v>
      </c>
      <c r="D123" s="122" t="s">
        <v>242</v>
      </c>
      <c r="E123" s="122" t="s">
        <v>249</v>
      </c>
      <c r="F123" s="126">
        <v>0.25</v>
      </c>
      <c r="G123" t="s">
        <v>28</v>
      </c>
      <c r="H123" t="s">
        <v>101</v>
      </c>
      <c r="I123">
        <v>3</v>
      </c>
      <c r="J123" t="s">
        <v>19</v>
      </c>
      <c r="K123" t="s">
        <v>257</v>
      </c>
      <c r="L123" t="s">
        <v>22</v>
      </c>
      <c r="M123" t="s">
        <v>30</v>
      </c>
      <c r="N123" t="s">
        <v>92</v>
      </c>
      <c r="O123" s="3">
        <v>4.8500000000000001E-2</v>
      </c>
      <c r="P123" s="65">
        <v>10</v>
      </c>
      <c r="Q123" s="67">
        <v>36082.5</v>
      </c>
      <c r="R123" s="67">
        <v>126605</v>
      </c>
      <c r="S123" s="67">
        <v>1861</v>
      </c>
      <c r="T123" s="67">
        <v>1750.00125</v>
      </c>
      <c r="U123" s="65" t="s">
        <v>180</v>
      </c>
      <c r="V123" s="65">
        <v>360.82499999999999</v>
      </c>
      <c r="W123" s="67">
        <v>1500.175</v>
      </c>
      <c r="X123" s="67">
        <v>1389.17625</v>
      </c>
      <c r="Y123" s="65" t="str">
        <f t="shared" si="8"/>
        <v>C-Reels-0.25</v>
      </c>
      <c r="Z123" s="67">
        <f t="shared" si="9"/>
        <v>138.91762499999999</v>
      </c>
      <c r="AA123" s="67">
        <f t="shared" si="10"/>
        <v>176.99994430970148</v>
      </c>
      <c r="AB123" s="67">
        <f t="shared" si="11"/>
        <v>1769.9994430970148</v>
      </c>
    </row>
    <row r="124" spans="1:28" x14ac:dyDescent="0.2">
      <c r="A124" s="65" t="str">
        <f t="shared" si="7"/>
        <v>Circle of Winners-Reels-0.25</v>
      </c>
      <c r="B124">
        <v>2118</v>
      </c>
      <c r="C124" t="s">
        <v>16</v>
      </c>
      <c r="D124" s="122" t="s">
        <v>239</v>
      </c>
      <c r="E124" s="122" t="s">
        <v>249</v>
      </c>
      <c r="F124" s="126">
        <v>0.25</v>
      </c>
      <c r="G124" t="s">
        <v>28</v>
      </c>
      <c r="H124" t="s">
        <v>101</v>
      </c>
      <c r="I124">
        <v>3</v>
      </c>
      <c r="J124" t="s">
        <v>19</v>
      </c>
      <c r="K124" t="s">
        <v>257</v>
      </c>
      <c r="L124" t="s">
        <v>22</v>
      </c>
      <c r="M124" t="s">
        <v>30</v>
      </c>
      <c r="N124" t="s">
        <v>93</v>
      </c>
      <c r="O124" s="3">
        <v>4.8500000000000001E-2</v>
      </c>
      <c r="P124" s="65">
        <v>10</v>
      </c>
      <c r="Q124" s="67">
        <v>51134</v>
      </c>
      <c r="R124" s="67">
        <v>121748</v>
      </c>
      <c r="S124" s="67">
        <v>5125</v>
      </c>
      <c r="T124" s="67">
        <v>2479.9990000000003</v>
      </c>
      <c r="U124" s="65" t="s">
        <v>180</v>
      </c>
      <c r="V124" s="65">
        <v>511.34000000000003</v>
      </c>
      <c r="W124" s="67">
        <v>4613.66</v>
      </c>
      <c r="X124" s="67">
        <v>1968.6590000000001</v>
      </c>
      <c r="Y124" s="65" t="str">
        <f t="shared" si="8"/>
        <v>B-Reels-0.25</v>
      </c>
      <c r="Z124" s="67">
        <f t="shared" si="9"/>
        <v>196.86590000000001</v>
      </c>
      <c r="AA124" s="67">
        <f t="shared" si="10"/>
        <v>203.35696385869565</v>
      </c>
      <c r="AB124" s="67">
        <f t="shared" si="11"/>
        <v>2033.5696385869564</v>
      </c>
    </row>
    <row r="125" spans="1:28" x14ac:dyDescent="0.2">
      <c r="A125" s="65" t="str">
        <f t="shared" si="7"/>
        <v>Circle of Fortune-Reels-0.25</v>
      </c>
      <c r="B125">
        <v>1119</v>
      </c>
      <c r="C125" t="s">
        <v>25</v>
      </c>
      <c r="D125" s="122" t="s">
        <v>242</v>
      </c>
      <c r="E125" s="122" t="s">
        <v>242</v>
      </c>
      <c r="F125" s="126">
        <v>0.25</v>
      </c>
      <c r="G125" t="s">
        <v>28</v>
      </c>
      <c r="H125" t="s">
        <v>101</v>
      </c>
      <c r="I125">
        <v>3</v>
      </c>
      <c r="J125" t="s">
        <v>19</v>
      </c>
      <c r="K125" t="s">
        <v>257</v>
      </c>
      <c r="L125" t="s">
        <v>21</v>
      </c>
      <c r="M125" t="s">
        <v>30</v>
      </c>
      <c r="N125" t="s">
        <v>44</v>
      </c>
      <c r="O125" s="3">
        <v>4.36E-2</v>
      </c>
      <c r="P125" s="65">
        <v>31</v>
      </c>
      <c r="Q125" s="67">
        <v>157844</v>
      </c>
      <c r="R125" s="67">
        <v>309498</v>
      </c>
      <c r="S125" s="67">
        <v>6974</v>
      </c>
      <c r="T125" s="67">
        <v>6881.9984000000004</v>
      </c>
      <c r="U125" s="65" t="s">
        <v>271</v>
      </c>
      <c r="V125" s="65">
        <v>1578.44</v>
      </c>
      <c r="W125" s="67">
        <v>5395.5599999999995</v>
      </c>
      <c r="X125" s="67">
        <v>5303.5583999999999</v>
      </c>
      <c r="Y125" s="65" t="str">
        <f t="shared" si="8"/>
        <v>C-Reels-0.25</v>
      </c>
      <c r="Z125" s="67">
        <f t="shared" si="9"/>
        <v>171.08252903225807</v>
      </c>
      <c r="AA125" s="67">
        <f t="shared" si="10"/>
        <v>176.99994430970148</v>
      </c>
      <c r="AB125" s="67">
        <f t="shared" si="11"/>
        <v>5486.998273600746</v>
      </c>
    </row>
    <row r="126" spans="1:28" x14ac:dyDescent="0.2">
      <c r="A126" s="65" t="str">
        <f t="shared" si="7"/>
        <v>Circle of Dreams-Reels-0.25</v>
      </c>
      <c r="B126">
        <v>1120</v>
      </c>
      <c r="C126" t="s">
        <v>25</v>
      </c>
      <c r="D126" s="122" t="s">
        <v>242</v>
      </c>
      <c r="E126" s="122" t="s">
        <v>239</v>
      </c>
      <c r="F126" s="126">
        <v>0.25</v>
      </c>
      <c r="G126" t="s">
        <v>28</v>
      </c>
      <c r="H126" t="s">
        <v>101</v>
      </c>
      <c r="I126">
        <v>3</v>
      </c>
      <c r="J126" t="s">
        <v>19</v>
      </c>
      <c r="K126" t="s">
        <v>257</v>
      </c>
      <c r="L126" t="s">
        <v>21</v>
      </c>
      <c r="M126" t="s">
        <v>30</v>
      </c>
      <c r="N126" t="s">
        <v>91</v>
      </c>
      <c r="O126" s="3">
        <v>4.36E-2</v>
      </c>
      <c r="P126" s="65">
        <v>31</v>
      </c>
      <c r="Q126" s="67">
        <v>112339.5</v>
      </c>
      <c r="R126" s="67">
        <v>325622</v>
      </c>
      <c r="S126" s="67">
        <v>5143</v>
      </c>
      <c r="T126" s="67">
        <v>4898.0021999999999</v>
      </c>
      <c r="U126" s="65" t="s">
        <v>180</v>
      </c>
      <c r="V126" s="65">
        <v>1123.395</v>
      </c>
      <c r="W126" s="67">
        <v>4019.605</v>
      </c>
      <c r="X126" s="67">
        <v>3774.6071999999999</v>
      </c>
      <c r="Y126" s="65" t="str">
        <f t="shared" si="8"/>
        <v>C-Reels-0.25</v>
      </c>
      <c r="Z126" s="67">
        <f t="shared" si="9"/>
        <v>121.76152258064516</v>
      </c>
      <c r="AA126" s="67">
        <f t="shared" si="10"/>
        <v>176.99994430970148</v>
      </c>
      <c r="AB126" s="67">
        <f t="shared" si="11"/>
        <v>5486.998273600746</v>
      </c>
    </row>
    <row r="127" spans="1:28" x14ac:dyDescent="0.2">
      <c r="A127" s="65" t="str">
        <f t="shared" si="7"/>
        <v>Circle of Cash-Reels-0.25</v>
      </c>
      <c r="B127">
        <v>1121</v>
      </c>
      <c r="C127" t="s">
        <v>25</v>
      </c>
      <c r="D127" s="122" t="s">
        <v>242</v>
      </c>
      <c r="E127" s="122" t="s">
        <v>245</v>
      </c>
      <c r="F127" s="126">
        <v>0.25</v>
      </c>
      <c r="G127" t="s">
        <v>28</v>
      </c>
      <c r="H127" t="s">
        <v>101</v>
      </c>
      <c r="I127">
        <v>3</v>
      </c>
      <c r="J127" t="s">
        <v>19</v>
      </c>
      <c r="K127" t="s">
        <v>257</v>
      </c>
      <c r="L127" t="s">
        <v>21</v>
      </c>
      <c r="M127" t="s">
        <v>30</v>
      </c>
      <c r="N127" t="s">
        <v>92</v>
      </c>
      <c r="O127" s="3">
        <v>4.36E-2</v>
      </c>
      <c r="P127" s="65">
        <v>31</v>
      </c>
      <c r="Q127" s="67">
        <v>126559.75</v>
      </c>
      <c r="R127" s="67">
        <v>312493</v>
      </c>
      <c r="S127" s="67">
        <v>5720</v>
      </c>
      <c r="T127" s="67">
        <v>5518.0051000000003</v>
      </c>
      <c r="U127" s="65" t="s">
        <v>180</v>
      </c>
      <c r="V127" s="65">
        <v>1265.5975000000001</v>
      </c>
      <c r="W127" s="67">
        <v>4454.4025000000001</v>
      </c>
      <c r="X127" s="67">
        <v>4252.4076000000005</v>
      </c>
      <c r="Y127" s="65" t="str">
        <f t="shared" si="8"/>
        <v>C-Reels-0.25</v>
      </c>
      <c r="Z127" s="67">
        <f t="shared" si="9"/>
        <v>137.17443870967745</v>
      </c>
      <c r="AA127" s="67">
        <f t="shared" si="10"/>
        <v>176.99994430970148</v>
      </c>
      <c r="AB127" s="67">
        <f t="shared" si="11"/>
        <v>5486.998273600746</v>
      </c>
    </row>
    <row r="128" spans="1:28" x14ac:dyDescent="0.2">
      <c r="A128" s="65" t="str">
        <f t="shared" si="7"/>
        <v>Circle of Winners-Reels-0.25</v>
      </c>
      <c r="B128">
        <v>1122</v>
      </c>
      <c r="C128" t="s">
        <v>25</v>
      </c>
      <c r="D128" s="122" t="s">
        <v>242</v>
      </c>
      <c r="E128" s="122" t="s">
        <v>247</v>
      </c>
      <c r="F128" s="126">
        <v>0.25</v>
      </c>
      <c r="G128" t="s">
        <v>28</v>
      </c>
      <c r="H128" t="s">
        <v>101</v>
      </c>
      <c r="I128">
        <v>3</v>
      </c>
      <c r="J128" t="s">
        <v>19</v>
      </c>
      <c r="K128" t="s">
        <v>257</v>
      </c>
      <c r="L128" t="s">
        <v>21</v>
      </c>
      <c r="M128" t="s">
        <v>30</v>
      </c>
      <c r="N128" t="s">
        <v>93</v>
      </c>
      <c r="O128" s="3">
        <v>4.36E-2</v>
      </c>
      <c r="P128" s="65">
        <v>31</v>
      </c>
      <c r="Q128" s="67">
        <v>122293.5</v>
      </c>
      <c r="R128" s="67">
        <v>339704</v>
      </c>
      <c r="S128" s="67">
        <v>5581</v>
      </c>
      <c r="T128" s="67">
        <v>5331.9966000000004</v>
      </c>
      <c r="U128" s="65" t="s">
        <v>180</v>
      </c>
      <c r="V128" s="65">
        <v>1222.9349999999999</v>
      </c>
      <c r="W128" s="67">
        <v>4358.0650000000005</v>
      </c>
      <c r="X128" s="67">
        <v>4109.0616000000009</v>
      </c>
      <c r="Y128" s="65" t="str">
        <f t="shared" si="8"/>
        <v>C-Reels-0.25</v>
      </c>
      <c r="Z128" s="67">
        <f t="shared" si="9"/>
        <v>132.55037419354841</v>
      </c>
      <c r="AA128" s="67">
        <f t="shared" si="10"/>
        <v>176.99994430970148</v>
      </c>
      <c r="AB128" s="67">
        <f t="shared" si="11"/>
        <v>5486.998273600746</v>
      </c>
    </row>
    <row r="129" spans="1:28" x14ac:dyDescent="0.2">
      <c r="A129" s="65" t="str">
        <f t="shared" si="7"/>
        <v>Crouching Tiger-MLV-0.01</v>
      </c>
      <c r="B129">
        <v>1123</v>
      </c>
      <c r="C129" t="s">
        <v>12</v>
      </c>
      <c r="D129" s="122" t="s">
        <v>245</v>
      </c>
      <c r="E129" s="122" t="s">
        <v>245</v>
      </c>
      <c r="F129" s="126">
        <v>0.01</v>
      </c>
      <c r="G129" t="s">
        <v>28</v>
      </c>
      <c r="H129" t="s">
        <v>101</v>
      </c>
      <c r="I129">
        <v>200</v>
      </c>
      <c r="J129" t="s">
        <v>18</v>
      </c>
      <c r="K129" t="s">
        <v>28</v>
      </c>
      <c r="L129" t="s">
        <v>22</v>
      </c>
      <c r="M129" t="s">
        <v>34</v>
      </c>
      <c r="N129" t="s">
        <v>37</v>
      </c>
      <c r="O129" s="3">
        <v>7.0000000000000007E-2</v>
      </c>
      <c r="P129" s="65">
        <v>31</v>
      </c>
      <c r="Q129" s="67">
        <v>95214.29</v>
      </c>
      <c r="R129" s="67">
        <v>68010</v>
      </c>
      <c r="S129" s="67">
        <v>6732</v>
      </c>
      <c r="T129" s="67">
        <v>6665.0003000000006</v>
      </c>
      <c r="U129" s="65" t="s">
        <v>271</v>
      </c>
      <c r="V129" s="65">
        <v>0</v>
      </c>
      <c r="W129" s="67">
        <v>6732</v>
      </c>
      <c r="X129" s="67">
        <v>6665.0003000000006</v>
      </c>
      <c r="Y129" s="65" t="str">
        <f t="shared" si="8"/>
        <v>A-MLV-0.01</v>
      </c>
      <c r="Z129" s="67">
        <f t="shared" si="9"/>
        <v>215.00000967741937</v>
      </c>
      <c r="AA129" s="67">
        <f t="shared" si="10"/>
        <v>233.09873385944707</v>
      </c>
      <c r="AB129" s="67">
        <f t="shared" si="11"/>
        <v>7226.0607496428593</v>
      </c>
    </row>
    <row r="130" spans="1:28" x14ac:dyDescent="0.2">
      <c r="A130" s="65" t="str">
        <f t="shared" si="7"/>
        <v>Crouching Tiger-MLV-0.01</v>
      </c>
      <c r="B130">
        <v>1124</v>
      </c>
      <c r="C130" t="s">
        <v>12</v>
      </c>
      <c r="D130" s="122" t="s">
        <v>245</v>
      </c>
      <c r="E130" s="122" t="s">
        <v>238</v>
      </c>
      <c r="F130" s="126">
        <v>0.01</v>
      </c>
      <c r="G130" t="s">
        <v>28</v>
      </c>
      <c r="H130" t="s">
        <v>101</v>
      </c>
      <c r="I130">
        <v>200</v>
      </c>
      <c r="J130" t="s">
        <v>18</v>
      </c>
      <c r="K130" t="s">
        <v>28</v>
      </c>
      <c r="L130" t="s">
        <v>22</v>
      </c>
      <c r="M130" t="s">
        <v>34</v>
      </c>
      <c r="N130" t="s">
        <v>37</v>
      </c>
      <c r="O130" s="3">
        <v>7.0000000000000007E-2</v>
      </c>
      <c r="P130" s="65">
        <v>31</v>
      </c>
      <c r="Q130" s="67">
        <v>111157.14</v>
      </c>
      <c r="R130" s="67">
        <v>80549</v>
      </c>
      <c r="S130" s="67">
        <v>7872</v>
      </c>
      <c r="T130" s="67">
        <v>7780.9998000000005</v>
      </c>
      <c r="U130" s="65" t="s">
        <v>271</v>
      </c>
      <c r="V130" s="65">
        <v>0</v>
      </c>
      <c r="W130" s="67">
        <v>7872</v>
      </c>
      <c r="X130" s="67">
        <v>7780.9998000000005</v>
      </c>
      <c r="Y130" s="65" t="str">
        <f t="shared" si="8"/>
        <v>A-MLV-0.01</v>
      </c>
      <c r="Z130" s="67">
        <f t="shared" si="9"/>
        <v>250.99999354838712</v>
      </c>
      <c r="AA130" s="67">
        <f t="shared" si="10"/>
        <v>233.09873385944707</v>
      </c>
      <c r="AB130" s="67">
        <f t="shared" si="11"/>
        <v>7226.0607496428593</v>
      </c>
    </row>
    <row r="131" spans="1:28" x14ac:dyDescent="0.2">
      <c r="A131" s="65" t="str">
        <f t="shared" si="7"/>
        <v>Crouching Tiger-MLV-0.01</v>
      </c>
      <c r="B131">
        <v>1125</v>
      </c>
      <c r="C131" t="s">
        <v>16</v>
      </c>
      <c r="D131" s="122" t="s">
        <v>247</v>
      </c>
      <c r="E131" s="122" t="s">
        <v>238</v>
      </c>
      <c r="F131" s="126">
        <v>0.01</v>
      </c>
      <c r="G131" t="s">
        <v>28</v>
      </c>
      <c r="H131" t="s">
        <v>101</v>
      </c>
      <c r="I131">
        <v>200</v>
      </c>
      <c r="J131" t="s">
        <v>18</v>
      </c>
      <c r="K131" t="s">
        <v>257</v>
      </c>
      <c r="L131" t="s">
        <v>22</v>
      </c>
      <c r="M131" t="s">
        <v>34</v>
      </c>
      <c r="N131" t="s">
        <v>37</v>
      </c>
      <c r="O131" s="3">
        <v>7.0000000000000007E-2</v>
      </c>
      <c r="P131" s="65">
        <v>31</v>
      </c>
      <c r="Q131" s="67">
        <v>99642.86</v>
      </c>
      <c r="R131" s="67">
        <v>90584</v>
      </c>
      <c r="S131" s="67">
        <v>7219</v>
      </c>
      <c r="T131" s="67">
        <v>6975.0002000000004</v>
      </c>
      <c r="U131" s="65" t="s">
        <v>271</v>
      </c>
      <c r="V131" s="65">
        <v>0</v>
      </c>
      <c r="W131" s="67">
        <v>7219</v>
      </c>
      <c r="X131" s="67">
        <v>6975.0002000000004</v>
      </c>
      <c r="Y131" s="65" t="str">
        <f t="shared" si="8"/>
        <v>B-MLV-0.01</v>
      </c>
      <c r="Z131" s="67">
        <f t="shared" si="9"/>
        <v>225.0000064516129</v>
      </c>
      <c r="AA131" s="67">
        <f t="shared" si="10"/>
        <v>207.33333201075268</v>
      </c>
      <c r="AB131" s="67">
        <f t="shared" si="11"/>
        <v>6427.3332923333328</v>
      </c>
    </row>
    <row r="132" spans="1:28" x14ac:dyDescent="0.2">
      <c r="A132" s="65" t="str">
        <f t="shared" si="7"/>
        <v>Hidden Dragon-MLV-0.01</v>
      </c>
      <c r="B132">
        <v>1126</v>
      </c>
      <c r="C132" t="s">
        <v>12</v>
      </c>
      <c r="D132" s="122" t="s">
        <v>245</v>
      </c>
      <c r="E132" s="122" t="s">
        <v>247</v>
      </c>
      <c r="F132" s="126">
        <v>0.01</v>
      </c>
      <c r="G132" t="s">
        <v>28</v>
      </c>
      <c r="H132" t="s">
        <v>101</v>
      </c>
      <c r="I132">
        <v>200</v>
      </c>
      <c r="J132" t="s">
        <v>18</v>
      </c>
      <c r="K132" t="s">
        <v>28</v>
      </c>
      <c r="L132" t="s">
        <v>22</v>
      </c>
      <c r="M132" t="s">
        <v>34</v>
      </c>
      <c r="N132" t="s">
        <v>38</v>
      </c>
      <c r="O132" s="3">
        <v>7.0000000000000007E-2</v>
      </c>
      <c r="P132" s="65">
        <v>31</v>
      </c>
      <c r="Q132" s="67">
        <v>109385.71</v>
      </c>
      <c r="R132" s="67">
        <v>79265</v>
      </c>
      <c r="S132" s="67">
        <v>7746</v>
      </c>
      <c r="T132" s="67">
        <v>7656.9997000000012</v>
      </c>
      <c r="U132" s="65" t="s">
        <v>271</v>
      </c>
      <c r="V132" s="65">
        <v>0</v>
      </c>
      <c r="W132" s="67">
        <v>7746</v>
      </c>
      <c r="X132" s="67">
        <v>7656.9997000000012</v>
      </c>
      <c r="Y132" s="65" t="str">
        <f t="shared" si="8"/>
        <v>A-MLV-0.01</v>
      </c>
      <c r="Z132" s="67">
        <f t="shared" si="9"/>
        <v>246.99999032258069</v>
      </c>
      <c r="AA132" s="67">
        <f t="shared" si="10"/>
        <v>233.09873385944707</v>
      </c>
      <c r="AB132" s="67">
        <f t="shared" si="11"/>
        <v>7226.0607496428593</v>
      </c>
    </row>
    <row r="133" spans="1:28" x14ac:dyDescent="0.2">
      <c r="A133" s="65" t="str">
        <f t="shared" si="7"/>
        <v>Hidden Dragon-MLV-0.01</v>
      </c>
      <c r="B133">
        <v>1127</v>
      </c>
      <c r="C133" t="s">
        <v>12</v>
      </c>
      <c r="D133" s="122" t="s">
        <v>245</v>
      </c>
      <c r="E133" s="122" t="s">
        <v>249</v>
      </c>
      <c r="F133" s="126">
        <v>0.01</v>
      </c>
      <c r="G133" t="s">
        <v>28</v>
      </c>
      <c r="H133" t="s">
        <v>101</v>
      </c>
      <c r="I133">
        <v>200</v>
      </c>
      <c r="J133" t="s">
        <v>18</v>
      </c>
      <c r="K133" t="s">
        <v>28</v>
      </c>
      <c r="L133" t="s">
        <v>22</v>
      </c>
      <c r="M133" t="s">
        <v>34</v>
      </c>
      <c r="N133" t="s">
        <v>38</v>
      </c>
      <c r="O133" s="3">
        <v>7.0000000000000007E-2</v>
      </c>
      <c r="P133" s="65">
        <v>31</v>
      </c>
      <c r="Q133" s="67">
        <v>94771.43</v>
      </c>
      <c r="R133" s="67">
        <v>80315</v>
      </c>
      <c r="S133" s="67">
        <v>6822</v>
      </c>
      <c r="T133" s="67">
        <v>6634.0001000000002</v>
      </c>
      <c r="U133" s="65" t="s">
        <v>271</v>
      </c>
      <c r="V133" s="65">
        <v>0</v>
      </c>
      <c r="W133" s="67">
        <v>6822</v>
      </c>
      <c r="X133" s="67">
        <v>6634.0001000000002</v>
      </c>
      <c r="Y133" s="65" t="str">
        <f t="shared" si="8"/>
        <v>A-MLV-0.01</v>
      </c>
      <c r="Z133" s="67">
        <f t="shared" si="9"/>
        <v>214.00000322580647</v>
      </c>
      <c r="AA133" s="67">
        <f t="shared" si="10"/>
        <v>233.09873385944707</v>
      </c>
      <c r="AB133" s="67">
        <f t="shared" si="11"/>
        <v>7226.0607496428593</v>
      </c>
    </row>
    <row r="134" spans="1:28" x14ac:dyDescent="0.2">
      <c r="A134" s="65" t="str">
        <f t="shared" si="7"/>
        <v>Hidden Dragon-MLV-0.01</v>
      </c>
      <c r="B134">
        <v>1128</v>
      </c>
      <c r="C134" t="s">
        <v>12</v>
      </c>
      <c r="D134" s="122" t="s">
        <v>245</v>
      </c>
      <c r="E134" s="122" t="s">
        <v>251</v>
      </c>
      <c r="F134" s="126">
        <v>0.01</v>
      </c>
      <c r="G134" t="s">
        <v>28</v>
      </c>
      <c r="H134" t="s">
        <v>101</v>
      </c>
      <c r="I134">
        <v>200</v>
      </c>
      <c r="J134" t="s">
        <v>18</v>
      </c>
      <c r="K134" t="s">
        <v>28</v>
      </c>
      <c r="L134" t="s">
        <v>22</v>
      </c>
      <c r="M134" t="s">
        <v>34</v>
      </c>
      <c r="N134" t="s">
        <v>38</v>
      </c>
      <c r="O134" s="3">
        <v>7.0000000000000007E-2</v>
      </c>
      <c r="P134" s="65">
        <v>31</v>
      </c>
      <c r="Q134" s="67">
        <v>94328.57</v>
      </c>
      <c r="R134" s="67">
        <v>70394</v>
      </c>
      <c r="S134" s="67">
        <v>6702</v>
      </c>
      <c r="T134" s="67">
        <v>6602.9999000000007</v>
      </c>
      <c r="U134" s="65" t="s">
        <v>271</v>
      </c>
      <c r="V134" s="65">
        <v>0</v>
      </c>
      <c r="W134" s="67">
        <v>6702</v>
      </c>
      <c r="X134" s="67">
        <v>6602.9999000000007</v>
      </c>
      <c r="Y134" s="65" t="str">
        <f t="shared" si="8"/>
        <v>A-MLV-0.01</v>
      </c>
      <c r="Z134" s="67">
        <f t="shared" si="9"/>
        <v>212.99999677419356</v>
      </c>
      <c r="AA134" s="67">
        <f t="shared" si="10"/>
        <v>233.09873385944707</v>
      </c>
      <c r="AB134" s="67">
        <f t="shared" ref="AB134:AB165" si="12">AA134*P134</f>
        <v>7226.0607496428593</v>
      </c>
    </row>
    <row r="135" spans="1:28" x14ac:dyDescent="0.2">
      <c r="A135" s="65" t="str">
        <f t="shared" ref="A135:A198" si="13">CONCATENATE(N135,"-",J135,"-",F135)</f>
        <v>Hidden Dragon-MLV-0.01</v>
      </c>
      <c r="B135">
        <v>1129</v>
      </c>
      <c r="C135" t="s">
        <v>12</v>
      </c>
      <c r="D135" s="122" t="s">
        <v>245</v>
      </c>
      <c r="E135" s="122" t="s">
        <v>243</v>
      </c>
      <c r="F135" s="126">
        <v>0.01</v>
      </c>
      <c r="G135" t="s">
        <v>28</v>
      </c>
      <c r="H135" t="s">
        <v>101</v>
      </c>
      <c r="I135">
        <v>200</v>
      </c>
      <c r="J135" t="s">
        <v>18</v>
      </c>
      <c r="K135" t="s">
        <v>28</v>
      </c>
      <c r="L135" t="s">
        <v>22</v>
      </c>
      <c r="M135" t="s">
        <v>34</v>
      </c>
      <c r="N135" t="s">
        <v>38</v>
      </c>
      <c r="O135" s="3">
        <v>7.0000000000000007E-2</v>
      </c>
      <c r="P135" s="65">
        <v>31</v>
      </c>
      <c r="Q135" s="67">
        <v>107614.29</v>
      </c>
      <c r="R135" s="67">
        <v>77981</v>
      </c>
      <c r="S135" s="67">
        <v>7621</v>
      </c>
      <c r="T135" s="67">
        <v>7533.0003000000006</v>
      </c>
      <c r="U135" s="65" t="s">
        <v>271</v>
      </c>
      <c r="V135" s="65">
        <v>0</v>
      </c>
      <c r="W135" s="67">
        <v>7621</v>
      </c>
      <c r="X135" s="67">
        <v>7533.0003000000006</v>
      </c>
      <c r="Y135" s="65" t="str">
        <f t="shared" ref="Y135:Y198" si="14">CONCATENATE(C135,"-",J135,"-",F135)</f>
        <v>A-MLV-0.01</v>
      </c>
      <c r="Z135" s="67">
        <f t="shared" ref="Z135:Z198" si="15">X135/P135</f>
        <v>243.00000967741937</v>
      </c>
      <c r="AA135" s="67">
        <f t="shared" ref="AA135:AA198" si="16">SUMIF($Y$6:$Y$205,Y135,$X$6:$X$205)/SUMIF($Y$6:$Y$205,Y135,$P$6:$P$205)</f>
        <v>233.09873385944707</v>
      </c>
      <c r="AB135" s="67">
        <f t="shared" si="12"/>
        <v>7226.0607496428593</v>
      </c>
    </row>
    <row r="136" spans="1:28" x14ac:dyDescent="0.2">
      <c r="A136" s="65" t="str">
        <f t="shared" si="13"/>
        <v>Hidden Dragon-MLV-0.01</v>
      </c>
      <c r="B136">
        <v>1130</v>
      </c>
      <c r="C136" t="s">
        <v>16</v>
      </c>
      <c r="D136" s="122" t="s">
        <v>247</v>
      </c>
      <c r="E136" s="122" t="s">
        <v>242</v>
      </c>
      <c r="F136" s="126">
        <v>0.01</v>
      </c>
      <c r="G136" t="s">
        <v>28</v>
      </c>
      <c r="H136" t="s">
        <v>101</v>
      </c>
      <c r="I136">
        <v>200</v>
      </c>
      <c r="J136" t="s">
        <v>18</v>
      </c>
      <c r="K136" t="s">
        <v>257</v>
      </c>
      <c r="L136" t="s">
        <v>22</v>
      </c>
      <c r="M136" t="s">
        <v>34</v>
      </c>
      <c r="N136" t="s">
        <v>38</v>
      </c>
      <c r="O136" s="3">
        <v>7.0000000000000007E-2</v>
      </c>
      <c r="P136" s="65">
        <v>31</v>
      </c>
      <c r="Q136" s="67">
        <v>108942.86</v>
      </c>
      <c r="R136" s="67">
        <v>89297</v>
      </c>
      <c r="S136" s="67">
        <v>7817</v>
      </c>
      <c r="T136" s="67">
        <v>7626.0002000000004</v>
      </c>
      <c r="U136" s="65" t="s">
        <v>271</v>
      </c>
      <c r="V136" s="65">
        <v>0</v>
      </c>
      <c r="W136" s="67">
        <v>7817</v>
      </c>
      <c r="X136" s="67">
        <v>7626.0002000000004</v>
      </c>
      <c r="Y136" s="65" t="str">
        <f t="shared" si="14"/>
        <v>B-MLV-0.01</v>
      </c>
      <c r="Z136" s="67">
        <f t="shared" si="15"/>
        <v>246.0000064516129</v>
      </c>
      <c r="AA136" s="67">
        <f t="shared" si="16"/>
        <v>207.33333201075268</v>
      </c>
      <c r="AB136" s="67">
        <f t="shared" si="12"/>
        <v>6427.3332923333328</v>
      </c>
    </row>
    <row r="137" spans="1:28" x14ac:dyDescent="0.2">
      <c r="A137" s="65" t="str">
        <f t="shared" si="13"/>
        <v>Hidden Dragon-MLV-0.01</v>
      </c>
      <c r="B137">
        <v>1131</v>
      </c>
      <c r="C137" t="s">
        <v>16</v>
      </c>
      <c r="D137" s="122" t="s">
        <v>247</v>
      </c>
      <c r="E137" s="122" t="s">
        <v>247</v>
      </c>
      <c r="F137" s="126">
        <v>0.01</v>
      </c>
      <c r="G137" t="s">
        <v>28</v>
      </c>
      <c r="H137" t="s">
        <v>101</v>
      </c>
      <c r="I137">
        <v>200</v>
      </c>
      <c r="J137" t="s">
        <v>18</v>
      </c>
      <c r="K137" t="s">
        <v>257</v>
      </c>
      <c r="L137" t="s">
        <v>22</v>
      </c>
      <c r="M137" t="s">
        <v>34</v>
      </c>
      <c r="N137" t="s">
        <v>38</v>
      </c>
      <c r="O137" s="3">
        <v>7.0000000000000007E-2</v>
      </c>
      <c r="P137" s="65">
        <v>31</v>
      </c>
      <c r="Q137" s="67">
        <v>95214.29</v>
      </c>
      <c r="R137" s="67">
        <v>86558</v>
      </c>
      <c r="S137" s="67">
        <v>6898</v>
      </c>
      <c r="T137" s="67">
        <v>6665.0003000000006</v>
      </c>
      <c r="U137" s="65" t="s">
        <v>271</v>
      </c>
      <c r="V137" s="65">
        <v>0</v>
      </c>
      <c r="W137" s="67">
        <v>6898</v>
      </c>
      <c r="X137" s="67">
        <v>6665.0003000000006</v>
      </c>
      <c r="Y137" s="65" t="str">
        <f t="shared" si="14"/>
        <v>B-MLV-0.01</v>
      </c>
      <c r="Z137" s="67">
        <f t="shared" si="15"/>
        <v>215.00000967741937</v>
      </c>
      <c r="AA137" s="67">
        <f t="shared" si="16"/>
        <v>207.33333201075268</v>
      </c>
      <c r="AB137" s="67">
        <f t="shared" si="12"/>
        <v>6427.3332923333328</v>
      </c>
    </row>
    <row r="138" spans="1:28" x14ac:dyDescent="0.2">
      <c r="A138" s="65" t="str">
        <f t="shared" si="13"/>
        <v>Lotus Blossom-MLV-0.01</v>
      </c>
      <c r="B138">
        <v>1132</v>
      </c>
      <c r="C138" t="s">
        <v>12</v>
      </c>
      <c r="D138" s="122" t="s">
        <v>258</v>
      </c>
      <c r="E138" s="122" t="s">
        <v>242</v>
      </c>
      <c r="F138" s="126">
        <v>0.01</v>
      </c>
      <c r="G138" t="s">
        <v>28</v>
      </c>
      <c r="H138" t="s">
        <v>101</v>
      </c>
      <c r="I138">
        <v>200</v>
      </c>
      <c r="J138" t="s">
        <v>18</v>
      </c>
      <c r="K138" t="s">
        <v>28</v>
      </c>
      <c r="L138" t="s">
        <v>22</v>
      </c>
      <c r="M138" t="s">
        <v>34</v>
      </c>
      <c r="N138" t="s">
        <v>40</v>
      </c>
      <c r="O138" s="3">
        <v>7.0000000000000007E-2</v>
      </c>
      <c r="P138" s="65">
        <v>31</v>
      </c>
      <c r="Q138" s="67">
        <v>107614.29</v>
      </c>
      <c r="R138" s="67">
        <v>89679</v>
      </c>
      <c r="S138" s="67">
        <v>7734</v>
      </c>
      <c r="T138" s="67">
        <v>7533.0003000000006</v>
      </c>
      <c r="U138" s="65" t="s">
        <v>271</v>
      </c>
      <c r="V138" s="65">
        <v>0</v>
      </c>
      <c r="W138" s="67">
        <v>7734</v>
      </c>
      <c r="X138" s="67">
        <v>7533.0003000000006</v>
      </c>
      <c r="Y138" s="65" t="str">
        <f t="shared" si="14"/>
        <v>A-MLV-0.01</v>
      </c>
      <c r="Z138" s="67">
        <f t="shared" si="15"/>
        <v>243.00000967741937</v>
      </c>
      <c r="AA138" s="67">
        <f t="shared" si="16"/>
        <v>233.09873385944707</v>
      </c>
      <c r="AB138" s="67">
        <f t="shared" si="12"/>
        <v>7226.0607496428593</v>
      </c>
    </row>
    <row r="139" spans="1:28" x14ac:dyDescent="0.2">
      <c r="A139" s="65" t="str">
        <f t="shared" si="13"/>
        <v>Lotus Blossom-MLV-0.01</v>
      </c>
      <c r="B139">
        <v>1133</v>
      </c>
      <c r="C139" t="s">
        <v>12</v>
      </c>
      <c r="D139" s="122" t="s">
        <v>258</v>
      </c>
      <c r="E139" s="122" t="s">
        <v>239</v>
      </c>
      <c r="F139" s="126">
        <v>0.01</v>
      </c>
      <c r="G139" t="s">
        <v>28</v>
      </c>
      <c r="H139" t="s">
        <v>101</v>
      </c>
      <c r="I139">
        <v>200</v>
      </c>
      <c r="J139" t="s">
        <v>18</v>
      </c>
      <c r="K139" t="s">
        <v>28</v>
      </c>
      <c r="L139" t="s">
        <v>22</v>
      </c>
      <c r="M139" t="s">
        <v>34</v>
      </c>
      <c r="N139" t="s">
        <v>40</v>
      </c>
      <c r="O139" s="3">
        <v>7.0000000000000007E-2</v>
      </c>
      <c r="P139" s="65">
        <v>31</v>
      </c>
      <c r="Q139" s="67">
        <v>98757.14</v>
      </c>
      <c r="R139" s="67">
        <v>98757</v>
      </c>
      <c r="S139" s="67">
        <v>7213</v>
      </c>
      <c r="T139" s="67">
        <v>6912.9998000000005</v>
      </c>
      <c r="U139" s="65" t="s">
        <v>271</v>
      </c>
      <c r="V139" s="65">
        <v>0</v>
      </c>
      <c r="W139" s="67">
        <v>7213</v>
      </c>
      <c r="X139" s="67">
        <v>6912.9998000000005</v>
      </c>
      <c r="Y139" s="65" t="str">
        <f t="shared" si="14"/>
        <v>A-MLV-0.01</v>
      </c>
      <c r="Z139" s="67">
        <f t="shared" si="15"/>
        <v>222.99999354838712</v>
      </c>
      <c r="AA139" s="67">
        <f t="shared" si="16"/>
        <v>233.09873385944707</v>
      </c>
      <c r="AB139" s="67">
        <f t="shared" si="12"/>
        <v>7226.0607496428593</v>
      </c>
    </row>
    <row r="140" spans="1:28" x14ac:dyDescent="0.2">
      <c r="A140" s="65" t="str">
        <f t="shared" si="13"/>
        <v>Lotus Blossom-MLV-0.01</v>
      </c>
      <c r="B140">
        <v>1134</v>
      </c>
      <c r="C140" t="s">
        <v>16</v>
      </c>
      <c r="D140" s="122" t="s">
        <v>247</v>
      </c>
      <c r="E140" s="122" t="s">
        <v>251</v>
      </c>
      <c r="F140" s="126">
        <v>0.01</v>
      </c>
      <c r="G140" t="s">
        <v>28</v>
      </c>
      <c r="H140" t="s">
        <v>101</v>
      </c>
      <c r="I140">
        <v>200</v>
      </c>
      <c r="J140" t="s">
        <v>18</v>
      </c>
      <c r="K140" t="s">
        <v>257</v>
      </c>
      <c r="L140" t="s">
        <v>22</v>
      </c>
      <c r="M140" t="s">
        <v>34</v>
      </c>
      <c r="N140" t="s">
        <v>40</v>
      </c>
      <c r="O140" s="3">
        <v>7.0000000000000007E-2</v>
      </c>
      <c r="P140" s="65">
        <v>31</v>
      </c>
      <c r="Q140" s="67">
        <v>109828.57</v>
      </c>
      <c r="R140" s="67">
        <v>94680</v>
      </c>
      <c r="S140" s="67">
        <v>7919</v>
      </c>
      <c r="T140" s="67">
        <v>7687.9999000000016</v>
      </c>
      <c r="U140" s="65" t="s">
        <v>271</v>
      </c>
      <c r="V140" s="65">
        <v>0</v>
      </c>
      <c r="W140" s="67">
        <v>7919</v>
      </c>
      <c r="X140" s="67">
        <v>7687.9999000000016</v>
      </c>
      <c r="Y140" s="65" t="str">
        <f t="shared" si="14"/>
        <v>B-MLV-0.01</v>
      </c>
      <c r="Z140" s="67">
        <f t="shared" si="15"/>
        <v>247.99999677419359</v>
      </c>
      <c r="AA140" s="67">
        <f t="shared" si="16"/>
        <v>207.33333201075268</v>
      </c>
      <c r="AB140" s="67">
        <f t="shared" si="12"/>
        <v>6427.3332923333328</v>
      </c>
    </row>
    <row r="141" spans="1:28" x14ac:dyDescent="0.2">
      <c r="A141" s="65" t="str">
        <f t="shared" si="13"/>
        <v>Mystic Diamond-MLV-0.01</v>
      </c>
      <c r="B141">
        <v>1135</v>
      </c>
      <c r="C141" t="s">
        <v>12</v>
      </c>
      <c r="D141" s="122" t="s">
        <v>258</v>
      </c>
      <c r="E141" s="122" t="s">
        <v>245</v>
      </c>
      <c r="F141" s="126">
        <v>0.01</v>
      </c>
      <c r="G141" t="s">
        <v>28</v>
      </c>
      <c r="H141" t="s">
        <v>101</v>
      </c>
      <c r="I141">
        <v>200</v>
      </c>
      <c r="J141" t="s">
        <v>18</v>
      </c>
      <c r="K141" t="s">
        <v>28</v>
      </c>
      <c r="L141" t="s">
        <v>22</v>
      </c>
      <c r="M141" t="s">
        <v>34</v>
      </c>
      <c r="N141" t="s">
        <v>36</v>
      </c>
      <c r="O141" s="3">
        <v>7.0000000000000007E-2</v>
      </c>
      <c r="P141" s="65">
        <v>31</v>
      </c>
      <c r="Q141" s="67">
        <v>105400</v>
      </c>
      <c r="R141" s="67">
        <v>86393</v>
      </c>
      <c r="S141" s="67">
        <v>7562</v>
      </c>
      <c r="T141" s="67">
        <v>7378.0000000000009</v>
      </c>
      <c r="U141" s="65" t="s">
        <v>271</v>
      </c>
      <c r="V141" s="65">
        <v>0</v>
      </c>
      <c r="W141" s="67">
        <v>7562</v>
      </c>
      <c r="X141" s="67">
        <v>7378.0000000000009</v>
      </c>
      <c r="Y141" s="65" t="str">
        <f t="shared" si="14"/>
        <v>A-MLV-0.01</v>
      </c>
      <c r="Z141" s="67">
        <f t="shared" si="15"/>
        <v>238.00000000000003</v>
      </c>
      <c r="AA141" s="67">
        <f t="shared" si="16"/>
        <v>233.09873385944707</v>
      </c>
      <c r="AB141" s="67">
        <f t="shared" si="12"/>
        <v>7226.0607496428593</v>
      </c>
    </row>
    <row r="142" spans="1:28" x14ac:dyDescent="0.2">
      <c r="A142" s="65" t="str">
        <f t="shared" si="13"/>
        <v>Mystic Diamond-MLV-0.01</v>
      </c>
      <c r="B142">
        <v>1136</v>
      </c>
      <c r="C142" t="s">
        <v>12</v>
      </c>
      <c r="D142" s="122" t="s">
        <v>258</v>
      </c>
      <c r="E142" s="122" t="s">
        <v>238</v>
      </c>
      <c r="F142" s="126">
        <v>0.01</v>
      </c>
      <c r="G142" t="s">
        <v>28</v>
      </c>
      <c r="H142" t="s">
        <v>101</v>
      </c>
      <c r="I142">
        <v>200</v>
      </c>
      <c r="J142" t="s">
        <v>18</v>
      </c>
      <c r="K142" t="s">
        <v>28</v>
      </c>
      <c r="L142" t="s">
        <v>22</v>
      </c>
      <c r="M142" t="s">
        <v>34</v>
      </c>
      <c r="N142" t="s">
        <v>36</v>
      </c>
      <c r="O142" s="3">
        <v>7.0000000000000007E-2</v>
      </c>
      <c r="P142" s="65">
        <v>31</v>
      </c>
      <c r="Q142" s="67">
        <v>108500</v>
      </c>
      <c r="R142" s="67">
        <v>108500</v>
      </c>
      <c r="S142" s="67">
        <v>7924</v>
      </c>
      <c r="T142" s="67">
        <v>7595.0000000000009</v>
      </c>
      <c r="U142" s="65" t="s">
        <v>271</v>
      </c>
      <c r="V142" s="65">
        <v>0</v>
      </c>
      <c r="W142" s="67">
        <v>7924</v>
      </c>
      <c r="X142" s="67">
        <v>7595.0000000000009</v>
      </c>
      <c r="Y142" s="65" t="str">
        <f t="shared" si="14"/>
        <v>A-MLV-0.01</v>
      </c>
      <c r="Z142" s="67">
        <f t="shared" si="15"/>
        <v>245.00000000000003</v>
      </c>
      <c r="AA142" s="67">
        <f t="shared" si="16"/>
        <v>233.09873385944707</v>
      </c>
      <c r="AB142" s="67">
        <f t="shared" si="12"/>
        <v>7226.0607496428593</v>
      </c>
    </row>
    <row r="143" spans="1:28" x14ac:dyDescent="0.2">
      <c r="A143" s="65" t="str">
        <f t="shared" si="13"/>
        <v>Mystic Diamond-MLV-0.01</v>
      </c>
      <c r="B143">
        <v>1137</v>
      </c>
      <c r="C143" t="s">
        <v>16</v>
      </c>
      <c r="D143" s="122" t="s">
        <v>247</v>
      </c>
      <c r="E143" s="122" t="s">
        <v>245</v>
      </c>
      <c r="F143" s="126">
        <v>0.01</v>
      </c>
      <c r="G143" t="s">
        <v>28</v>
      </c>
      <c r="H143" t="s">
        <v>101</v>
      </c>
      <c r="I143">
        <v>200</v>
      </c>
      <c r="J143" t="s">
        <v>18</v>
      </c>
      <c r="K143" t="s">
        <v>257</v>
      </c>
      <c r="L143" t="s">
        <v>22</v>
      </c>
      <c r="M143" t="s">
        <v>34</v>
      </c>
      <c r="N143" t="s">
        <v>36</v>
      </c>
      <c r="O143" s="3">
        <v>7.0000000000000007E-2</v>
      </c>
      <c r="P143" s="65">
        <v>31</v>
      </c>
      <c r="Q143" s="67">
        <v>93885.71</v>
      </c>
      <c r="R143" s="67">
        <v>88571</v>
      </c>
      <c r="S143" s="67">
        <v>6824</v>
      </c>
      <c r="T143" s="67">
        <v>6571.9997000000012</v>
      </c>
      <c r="U143" s="65" t="s">
        <v>271</v>
      </c>
      <c r="V143" s="65">
        <v>0</v>
      </c>
      <c r="W143" s="67">
        <v>6824</v>
      </c>
      <c r="X143" s="67">
        <v>6571.9997000000012</v>
      </c>
      <c r="Y143" s="65" t="str">
        <f t="shared" si="14"/>
        <v>B-MLV-0.01</v>
      </c>
      <c r="Z143" s="67">
        <f t="shared" si="15"/>
        <v>211.99999032258069</v>
      </c>
      <c r="AA143" s="67">
        <f t="shared" si="16"/>
        <v>207.33333201075268</v>
      </c>
      <c r="AB143" s="67">
        <f t="shared" si="12"/>
        <v>6427.3332923333328</v>
      </c>
    </row>
    <row r="144" spans="1:28" x14ac:dyDescent="0.2">
      <c r="A144" s="65" t="str">
        <f t="shared" si="13"/>
        <v>Ring of Fire-MLV-0.05</v>
      </c>
      <c r="B144">
        <v>1138</v>
      </c>
      <c r="C144" t="s">
        <v>25</v>
      </c>
      <c r="D144" s="122" t="s">
        <v>239</v>
      </c>
      <c r="E144" s="122" t="s">
        <v>242</v>
      </c>
      <c r="F144" s="126">
        <v>0.05</v>
      </c>
      <c r="G144" t="s">
        <v>28</v>
      </c>
      <c r="H144" t="s">
        <v>101</v>
      </c>
      <c r="I144">
        <v>90</v>
      </c>
      <c r="J144" t="s">
        <v>18</v>
      </c>
      <c r="K144" t="s">
        <v>28</v>
      </c>
      <c r="L144" t="s">
        <v>21</v>
      </c>
      <c r="M144" t="s">
        <v>34</v>
      </c>
      <c r="N144" t="s">
        <v>54</v>
      </c>
      <c r="O144" s="3">
        <v>4.36E-2</v>
      </c>
      <c r="P144" s="65">
        <v>31</v>
      </c>
      <c r="Q144" s="67">
        <v>126559.65</v>
      </c>
      <c r="R144" s="67">
        <v>38448</v>
      </c>
      <c r="S144" s="67">
        <v>5544</v>
      </c>
      <c r="T144" s="67">
        <v>5518.0007399999995</v>
      </c>
      <c r="U144" s="65" t="s">
        <v>271</v>
      </c>
      <c r="V144" s="65">
        <v>0</v>
      </c>
      <c r="W144" s="67">
        <v>5544</v>
      </c>
      <c r="X144" s="67">
        <v>5518.0007399999995</v>
      </c>
      <c r="Y144" s="65" t="str">
        <f t="shared" si="14"/>
        <v>C-MLV-0.05</v>
      </c>
      <c r="Z144" s="67">
        <f t="shared" si="15"/>
        <v>178.00002387096774</v>
      </c>
      <c r="AA144" s="67">
        <f t="shared" si="16"/>
        <v>189.44888490449438</v>
      </c>
      <c r="AB144" s="67">
        <f t="shared" si="12"/>
        <v>5872.9154320393254</v>
      </c>
    </row>
    <row r="145" spans="1:28" x14ac:dyDescent="0.2">
      <c r="A145" s="65" t="str">
        <f t="shared" si="13"/>
        <v>Ring of Fire-MLV-0.05</v>
      </c>
      <c r="B145">
        <v>1139</v>
      </c>
      <c r="C145" t="s">
        <v>25</v>
      </c>
      <c r="D145" s="122" t="s">
        <v>239</v>
      </c>
      <c r="E145" s="122" t="s">
        <v>239</v>
      </c>
      <c r="F145" s="126">
        <v>0.05</v>
      </c>
      <c r="G145" t="s">
        <v>28</v>
      </c>
      <c r="H145" t="s">
        <v>101</v>
      </c>
      <c r="I145">
        <v>90</v>
      </c>
      <c r="J145" t="s">
        <v>18</v>
      </c>
      <c r="K145" t="s">
        <v>28</v>
      </c>
      <c r="L145" t="s">
        <v>21</v>
      </c>
      <c r="M145" t="s">
        <v>34</v>
      </c>
      <c r="N145" t="s">
        <v>54</v>
      </c>
      <c r="O145" s="3">
        <v>5.3600000000000002E-2</v>
      </c>
      <c r="P145" s="65">
        <v>31</v>
      </c>
      <c r="Q145" s="67">
        <v>87910.45</v>
      </c>
      <c r="R145" s="67">
        <v>28170</v>
      </c>
      <c r="S145" s="67">
        <v>4764</v>
      </c>
      <c r="T145" s="67">
        <v>4712.0001199999997</v>
      </c>
      <c r="U145" s="65" t="s">
        <v>271</v>
      </c>
      <c r="V145" s="65">
        <v>0</v>
      </c>
      <c r="W145" s="67">
        <v>4764</v>
      </c>
      <c r="X145" s="67">
        <v>4712.0001199999997</v>
      </c>
      <c r="Y145" s="65" t="str">
        <f t="shared" si="14"/>
        <v>C-MLV-0.05</v>
      </c>
      <c r="Z145" s="67">
        <f t="shared" si="15"/>
        <v>152.00000387096773</v>
      </c>
      <c r="AA145" s="67">
        <f t="shared" si="16"/>
        <v>189.44888490449438</v>
      </c>
      <c r="AB145" s="67">
        <f t="shared" si="12"/>
        <v>5872.9154320393254</v>
      </c>
    </row>
    <row r="146" spans="1:28" x14ac:dyDescent="0.2">
      <c r="A146" s="65" t="str">
        <f t="shared" si="13"/>
        <v>Ring of Fire-MLV-0.05</v>
      </c>
      <c r="B146">
        <v>1140</v>
      </c>
      <c r="C146" t="s">
        <v>25</v>
      </c>
      <c r="D146" s="122" t="s">
        <v>239</v>
      </c>
      <c r="E146" s="122" t="s">
        <v>245</v>
      </c>
      <c r="F146" s="126">
        <v>0.05</v>
      </c>
      <c r="G146" t="s">
        <v>28</v>
      </c>
      <c r="H146" t="s">
        <v>101</v>
      </c>
      <c r="I146">
        <v>90</v>
      </c>
      <c r="J146" t="s">
        <v>18</v>
      </c>
      <c r="K146" t="s">
        <v>28</v>
      </c>
      <c r="L146" t="s">
        <v>21</v>
      </c>
      <c r="M146" t="s">
        <v>34</v>
      </c>
      <c r="N146" t="s">
        <v>54</v>
      </c>
      <c r="O146" s="3">
        <v>4.36E-2</v>
      </c>
      <c r="P146" s="65">
        <v>31</v>
      </c>
      <c r="Q146" s="67">
        <v>127981.65</v>
      </c>
      <c r="R146" s="67">
        <v>39391</v>
      </c>
      <c r="S146" s="67">
        <v>5615</v>
      </c>
      <c r="T146" s="67">
        <v>5579.9999399999997</v>
      </c>
      <c r="U146" s="65" t="s">
        <v>271</v>
      </c>
      <c r="V146" s="65">
        <v>0</v>
      </c>
      <c r="W146" s="67">
        <v>5615</v>
      </c>
      <c r="X146" s="67">
        <v>5579.9999399999997</v>
      </c>
      <c r="Y146" s="65" t="str">
        <f t="shared" si="14"/>
        <v>C-MLV-0.05</v>
      </c>
      <c r="Z146" s="67">
        <f t="shared" si="15"/>
        <v>179.99999806451612</v>
      </c>
      <c r="AA146" s="67">
        <f t="shared" si="16"/>
        <v>189.44888490449438</v>
      </c>
      <c r="AB146" s="67">
        <f t="shared" si="12"/>
        <v>5872.9154320393254</v>
      </c>
    </row>
    <row r="147" spans="1:28" x14ac:dyDescent="0.2">
      <c r="A147" s="65" t="str">
        <f t="shared" si="13"/>
        <v>Ring of Fire-MLV-0.05</v>
      </c>
      <c r="B147">
        <v>1141</v>
      </c>
      <c r="C147" t="s">
        <v>25</v>
      </c>
      <c r="D147" s="122" t="s">
        <v>239</v>
      </c>
      <c r="E147" s="122" t="s">
        <v>238</v>
      </c>
      <c r="F147" s="126">
        <v>0.05</v>
      </c>
      <c r="G147" t="s">
        <v>28</v>
      </c>
      <c r="H147" t="s">
        <v>101</v>
      </c>
      <c r="I147">
        <v>90</v>
      </c>
      <c r="J147" t="s">
        <v>18</v>
      </c>
      <c r="K147" t="s">
        <v>28</v>
      </c>
      <c r="L147" t="s">
        <v>21</v>
      </c>
      <c r="M147" t="s">
        <v>34</v>
      </c>
      <c r="N147" t="s">
        <v>54</v>
      </c>
      <c r="O147" s="3">
        <v>5.3600000000000002E-2</v>
      </c>
      <c r="P147" s="65">
        <v>31</v>
      </c>
      <c r="Q147" s="67">
        <v>102947.75</v>
      </c>
      <c r="R147" s="67">
        <v>33446</v>
      </c>
      <c r="S147" s="67">
        <v>5588</v>
      </c>
      <c r="T147" s="67">
        <v>5517.9994000000006</v>
      </c>
      <c r="U147" s="65" t="s">
        <v>271</v>
      </c>
      <c r="V147" s="65">
        <v>0</v>
      </c>
      <c r="W147" s="67">
        <v>5588</v>
      </c>
      <c r="X147" s="67">
        <v>5517.9994000000006</v>
      </c>
      <c r="Y147" s="65" t="str">
        <f t="shared" si="14"/>
        <v>C-MLV-0.05</v>
      </c>
      <c r="Z147" s="67">
        <f t="shared" si="15"/>
        <v>177.99998064516132</v>
      </c>
      <c r="AA147" s="67">
        <f t="shared" si="16"/>
        <v>189.44888490449438</v>
      </c>
      <c r="AB147" s="67">
        <f t="shared" si="12"/>
        <v>5872.9154320393254</v>
      </c>
    </row>
    <row r="148" spans="1:28" x14ac:dyDescent="0.2">
      <c r="A148" s="65" t="str">
        <f t="shared" si="13"/>
        <v>Ring of Fire-MLV-0.05</v>
      </c>
      <c r="B148">
        <v>1142</v>
      </c>
      <c r="C148" t="s">
        <v>25</v>
      </c>
      <c r="D148" s="122" t="s">
        <v>239</v>
      </c>
      <c r="E148" s="122" t="s">
        <v>247</v>
      </c>
      <c r="F148" s="126">
        <v>0.05</v>
      </c>
      <c r="G148" t="s">
        <v>28</v>
      </c>
      <c r="H148" t="s">
        <v>101</v>
      </c>
      <c r="I148">
        <v>90</v>
      </c>
      <c r="J148" t="s">
        <v>18</v>
      </c>
      <c r="K148" t="s">
        <v>28</v>
      </c>
      <c r="L148" t="s">
        <v>21</v>
      </c>
      <c r="M148" t="s">
        <v>34</v>
      </c>
      <c r="N148" t="s">
        <v>54</v>
      </c>
      <c r="O148" s="3">
        <v>4.36E-2</v>
      </c>
      <c r="P148" s="65">
        <v>31</v>
      </c>
      <c r="Q148" s="67">
        <v>113761.45</v>
      </c>
      <c r="R148" s="67">
        <v>53222</v>
      </c>
      <c r="S148" s="67">
        <v>5196</v>
      </c>
      <c r="T148" s="67">
        <v>4959.9992199999997</v>
      </c>
      <c r="U148" s="65" t="s">
        <v>271</v>
      </c>
      <c r="V148" s="65">
        <v>0</v>
      </c>
      <c r="W148" s="67">
        <v>5196</v>
      </c>
      <c r="X148" s="67">
        <v>4959.9992199999997</v>
      </c>
      <c r="Y148" s="65" t="str">
        <f t="shared" si="14"/>
        <v>C-MLV-0.05</v>
      </c>
      <c r="Z148" s="67">
        <f t="shared" si="15"/>
        <v>159.99997483870968</v>
      </c>
      <c r="AA148" s="67">
        <f t="shared" si="16"/>
        <v>189.44888490449438</v>
      </c>
      <c r="AB148" s="67">
        <f t="shared" si="12"/>
        <v>5872.9154320393254</v>
      </c>
    </row>
    <row r="149" spans="1:28" x14ac:dyDescent="0.2">
      <c r="A149" s="65" t="str">
        <f t="shared" si="13"/>
        <v>Ring of Fire-MLV-0.05</v>
      </c>
      <c r="B149">
        <v>1143</v>
      </c>
      <c r="C149" t="s">
        <v>25</v>
      </c>
      <c r="D149" s="122" t="s">
        <v>239</v>
      </c>
      <c r="E149" s="122" t="s">
        <v>249</v>
      </c>
      <c r="F149" s="126">
        <v>0.05</v>
      </c>
      <c r="G149" t="s">
        <v>28</v>
      </c>
      <c r="H149" t="s">
        <v>101</v>
      </c>
      <c r="I149">
        <v>90</v>
      </c>
      <c r="J149" t="s">
        <v>18</v>
      </c>
      <c r="K149" t="s">
        <v>28</v>
      </c>
      <c r="L149" t="s">
        <v>21</v>
      </c>
      <c r="M149" t="s">
        <v>34</v>
      </c>
      <c r="N149" t="s">
        <v>54</v>
      </c>
      <c r="O149" s="3">
        <v>5.3600000000000002E-2</v>
      </c>
      <c r="P149" s="65">
        <v>31</v>
      </c>
      <c r="Q149" s="67">
        <v>101791.05</v>
      </c>
      <c r="R149" s="67">
        <v>29763</v>
      </c>
      <c r="S149" s="67">
        <v>5456</v>
      </c>
      <c r="T149" s="67">
        <v>5456.0002800000002</v>
      </c>
      <c r="U149" s="65" t="s">
        <v>271</v>
      </c>
      <c r="V149" s="65">
        <v>0</v>
      </c>
      <c r="W149" s="67">
        <v>5456</v>
      </c>
      <c r="X149" s="67">
        <v>5456.0002800000002</v>
      </c>
      <c r="Y149" s="65" t="str">
        <f t="shared" si="14"/>
        <v>C-MLV-0.05</v>
      </c>
      <c r="Z149" s="67">
        <f t="shared" si="15"/>
        <v>176.00000903225808</v>
      </c>
      <c r="AA149" s="67">
        <f t="shared" si="16"/>
        <v>189.44888490449438</v>
      </c>
      <c r="AB149" s="67">
        <f t="shared" si="12"/>
        <v>5872.9154320393254</v>
      </c>
    </row>
    <row r="150" spans="1:28" x14ac:dyDescent="0.2">
      <c r="A150" s="65" t="str">
        <f t="shared" si="13"/>
        <v>Sushi Fever-MLV-0.01</v>
      </c>
      <c r="B150">
        <v>1144</v>
      </c>
      <c r="C150" t="s">
        <v>12</v>
      </c>
      <c r="D150" s="122" t="s">
        <v>258</v>
      </c>
      <c r="E150" s="122" t="s">
        <v>247</v>
      </c>
      <c r="F150" s="126">
        <v>0.01</v>
      </c>
      <c r="G150" t="s">
        <v>28</v>
      </c>
      <c r="H150" t="s">
        <v>101</v>
      </c>
      <c r="I150">
        <v>200</v>
      </c>
      <c r="J150" t="s">
        <v>18</v>
      </c>
      <c r="K150" t="s">
        <v>28</v>
      </c>
      <c r="L150" t="s">
        <v>22</v>
      </c>
      <c r="M150" t="s">
        <v>34</v>
      </c>
      <c r="N150" t="s">
        <v>39</v>
      </c>
      <c r="O150" s="3">
        <v>7.0000000000000007E-2</v>
      </c>
      <c r="P150" s="65">
        <v>31</v>
      </c>
      <c r="Q150" s="67">
        <v>89900</v>
      </c>
      <c r="R150" s="67">
        <v>68106</v>
      </c>
      <c r="S150" s="67">
        <v>6398</v>
      </c>
      <c r="T150" s="67">
        <v>6293.0000000000009</v>
      </c>
      <c r="U150" s="65" t="s">
        <v>271</v>
      </c>
      <c r="V150" s="65">
        <v>0</v>
      </c>
      <c r="W150" s="67">
        <v>6398</v>
      </c>
      <c r="X150" s="67">
        <v>6293.0000000000009</v>
      </c>
      <c r="Y150" s="65" t="str">
        <f t="shared" si="14"/>
        <v>A-MLV-0.01</v>
      </c>
      <c r="Z150" s="67">
        <f t="shared" si="15"/>
        <v>203.00000000000003</v>
      </c>
      <c r="AA150" s="67">
        <f t="shared" si="16"/>
        <v>233.09873385944707</v>
      </c>
      <c r="AB150" s="67">
        <f t="shared" si="12"/>
        <v>7226.0607496428593</v>
      </c>
    </row>
    <row r="151" spans="1:28" x14ac:dyDescent="0.2">
      <c r="A151" s="65" t="str">
        <f t="shared" si="13"/>
        <v>Sushi Fever-MLV-0.01</v>
      </c>
      <c r="B151">
        <v>1145</v>
      </c>
      <c r="C151" t="s">
        <v>12</v>
      </c>
      <c r="D151" s="122" t="s">
        <v>258</v>
      </c>
      <c r="E151" s="122" t="s">
        <v>249</v>
      </c>
      <c r="F151" s="126">
        <v>0.01</v>
      </c>
      <c r="G151" t="s">
        <v>28</v>
      </c>
      <c r="H151" t="s">
        <v>101</v>
      </c>
      <c r="I151">
        <v>200</v>
      </c>
      <c r="J151" t="s">
        <v>18</v>
      </c>
      <c r="K151" t="s">
        <v>28</v>
      </c>
      <c r="L151" t="s">
        <v>22</v>
      </c>
      <c r="M151" t="s">
        <v>34</v>
      </c>
      <c r="N151" t="s">
        <v>39</v>
      </c>
      <c r="O151" s="3">
        <v>7.0000000000000007E-2</v>
      </c>
      <c r="P151" s="65">
        <v>31</v>
      </c>
      <c r="Q151" s="67">
        <v>102742.86</v>
      </c>
      <c r="R151" s="67">
        <v>87070</v>
      </c>
      <c r="S151" s="67">
        <v>7396</v>
      </c>
      <c r="T151" s="67">
        <v>7192.0002000000004</v>
      </c>
      <c r="U151" s="65" t="s">
        <v>271</v>
      </c>
      <c r="V151" s="65">
        <v>0</v>
      </c>
      <c r="W151" s="67">
        <v>7396</v>
      </c>
      <c r="X151" s="67">
        <v>7192.0002000000004</v>
      </c>
      <c r="Y151" s="65" t="str">
        <f t="shared" si="14"/>
        <v>A-MLV-0.01</v>
      </c>
      <c r="Z151" s="67">
        <f t="shared" si="15"/>
        <v>232.0000064516129</v>
      </c>
      <c r="AA151" s="67">
        <f t="shared" si="16"/>
        <v>233.09873385944707</v>
      </c>
      <c r="AB151" s="67">
        <f t="shared" si="12"/>
        <v>7226.0607496428593</v>
      </c>
    </row>
    <row r="152" spans="1:28" x14ac:dyDescent="0.2">
      <c r="A152" s="65" t="str">
        <f t="shared" si="13"/>
        <v>Sushi Fever-MLV-0.01</v>
      </c>
      <c r="B152">
        <v>1146</v>
      </c>
      <c r="C152" t="s">
        <v>16</v>
      </c>
      <c r="D152" s="122" t="s">
        <v>247</v>
      </c>
      <c r="E152" s="122" t="s">
        <v>249</v>
      </c>
      <c r="F152" s="126">
        <v>0.01</v>
      </c>
      <c r="G152" t="s">
        <v>28</v>
      </c>
      <c r="H152" t="s">
        <v>101</v>
      </c>
      <c r="I152">
        <v>200</v>
      </c>
      <c r="J152" t="s">
        <v>18</v>
      </c>
      <c r="K152" t="s">
        <v>257</v>
      </c>
      <c r="L152" t="s">
        <v>22</v>
      </c>
      <c r="M152" t="s">
        <v>34</v>
      </c>
      <c r="N152" t="s">
        <v>39</v>
      </c>
      <c r="O152" s="3">
        <v>7.0000000000000007E-2</v>
      </c>
      <c r="P152" s="65">
        <v>31</v>
      </c>
      <c r="Q152" s="67">
        <v>91671.43</v>
      </c>
      <c r="R152" s="67">
        <v>80414</v>
      </c>
      <c r="S152" s="67">
        <v>6620</v>
      </c>
      <c r="T152" s="67">
        <v>6417.0001000000002</v>
      </c>
      <c r="U152" s="65" t="s">
        <v>271</v>
      </c>
      <c r="V152" s="65">
        <v>0</v>
      </c>
      <c r="W152" s="67">
        <v>6620</v>
      </c>
      <c r="X152" s="67">
        <v>6417.0001000000002</v>
      </c>
      <c r="Y152" s="65" t="str">
        <f t="shared" si="14"/>
        <v>B-MLV-0.01</v>
      </c>
      <c r="Z152" s="67">
        <f t="shared" si="15"/>
        <v>207.00000322580647</v>
      </c>
      <c r="AA152" s="67">
        <f t="shared" si="16"/>
        <v>207.33333201075268</v>
      </c>
      <c r="AB152" s="67">
        <f t="shared" si="12"/>
        <v>6427.3332923333328</v>
      </c>
    </row>
    <row r="153" spans="1:28" x14ac:dyDescent="0.2">
      <c r="A153" s="65" t="str">
        <f t="shared" si="13"/>
        <v>Fifty Hand Poker-Poker-0.01</v>
      </c>
      <c r="B153">
        <v>1147</v>
      </c>
      <c r="C153" t="s">
        <v>12</v>
      </c>
      <c r="D153" s="122" t="s">
        <v>241</v>
      </c>
      <c r="E153" s="122" t="s">
        <v>242</v>
      </c>
      <c r="F153" s="126">
        <v>0.01</v>
      </c>
      <c r="G153" t="s">
        <v>28</v>
      </c>
      <c r="H153" t="s">
        <v>101</v>
      </c>
      <c r="I153">
        <v>250</v>
      </c>
      <c r="J153" t="s">
        <v>20</v>
      </c>
      <c r="K153" t="s">
        <v>28</v>
      </c>
      <c r="L153" t="s">
        <v>22</v>
      </c>
      <c r="M153" t="s">
        <v>30</v>
      </c>
      <c r="N153" t="s">
        <v>264</v>
      </c>
      <c r="O153" s="3">
        <v>2.5000000000000001E-2</v>
      </c>
      <c r="P153" s="65">
        <v>31</v>
      </c>
      <c r="Q153" s="67">
        <v>162440</v>
      </c>
      <c r="R153" s="67">
        <v>196897</v>
      </c>
      <c r="S153" s="67">
        <v>4352</v>
      </c>
      <c r="T153" s="67">
        <v>4061</v>
      </c>
      <c r="U153" s="65" t="s">
        <v>272</v>
      </c>
      <c r="V153" s="65">
        <v>465</v>
      </c>
      <c r="W153" s="67">
        <v>3887</v>
      </c>
      <c r="X153" s="67">
        <v>3596</v>
      </c>
      <c r="Y153" s="65" t="str">
        <f t="shared" si="14"/>
        <v>A-Poker-0.01</v>
      </c>
      <c r="Z153" s="67">
        <f t="shared" si="15"/>
        <v>116</v>
      </c>
      <c r="AA153" s="67">
        <f t="shared" si="16"/>
        <v>99.8</v>
      </c>
      <c r="AB153" s="67">
        <f t="shared" si="12"/>
        <v>3093.7999999999997</v>
      </c>
    </row>
    <row r="154" spans="1:28" x14ac:dyDescent="0.2">
      <c r="A154" s="65" t="str">
        <f t="shared" si="13"/>
        <v>Fifty Hand Poker-Poker-0.01</v>
      </c>
      <c r="B154">
        <v>1148</v>
      </c>
      <c r="C154" t="s">
        <v>12</v>
      </c>
      <c r="D154" s="122" t="s">
        <v>241</v>
      </c>
      <c r="E154" s="122" t="s">
        <v>239</v>
      </c>
      <c r="F154" s="126">
        <v>0.01</v>
      </c>
      <c r="G154" t="s">
        <v>28</v>
      </c>
      <c r="H154" t="s">
        <v>101</v>
      </c>
      <c r="I154">
        <v>250</v>
      </c>
      <c r="J154" t="s">
        <v>20</v>
      </c>
      <c r="K154" t="s">
        <v>28</v>
      </c>
      <c r="L154" t="s">
        <v>22</v>
      </c>
      <c r="M154" t="s">
        <v>30</v>
      </c>
      <c r="N154" t="s">
        <v>264</v>
      </c>
      <c r="O154" s="3">
        <v>2.5000000000000001E-2</v>
      </c>
      <c r="P154" s="65">
        <v>31</v>
      </c>
      <c r="Q154" s="67">
        <v>121520</v>
      </c>
      <c r="R154" s="67">
        <v>88378</v>
      </c>
      <c r="S154" s="67">
        <v>3144</v>
      </c>
      <c r="T154" s="67">
        <v>3038</v>
      </c>
      <c r="U154" s="65" t="s">
        <v>272</v>
      </c>
      <c r="V154" s="65">
        <v>465</v>
      </c>
      <c r="W154" s="67">
        <v>2679</v>
      </c>
      <c r="X154" s="67">
        <v>2573</v>
      </c>
      <c r="Y154" s="65" t="str">
        <f t="shared" si="14"/>
        <v>A-Poker-0.01</v>
      </c>
      <c r="Z154" s="67">
        <f t="shared" si="15"/>
        <v>83</v>
      </c>
      <c r="AA154" s="67">
        <f t="shared" si="16"/>
        <v>99.8</v>
      </c>
      <c r="AB154" s="67">
        <f t="shared" si="12"/>
        <v>3093.7999999999997</v>
      </c>
    </row>
    <row r="155" spans="1:28" x14ac:dyDescent="0.2">
      <c r="A155" s="65" t="str">
        <f t="shared" si="13"/>
        <v>Fifty Hand Poker-Poker-0.01</v>
      </c>
      <c r="B155">
        <v>1149</v>
      </c>
      <c r="C155" t="s">
        <v>12</v>
      </c>
      <c r="D155" s="122" t="s">
        <v>241</v>
      </c>
      <c r="E155" s="122" t="s">
        <v>245</v>
      </c>
      <c r="F155" s="126">
        <v>0.01</v>
      </c>
      <c r="G155" t="s">
        <v>28</v>
      </c>
      <c r="H155" t="s">
        <v>101</v>
      </c>
      <c r="I155">
        <v>250</v>
      </c>
      <c r="J155" t="s">
        <v>20</v>
      </c>
      <c r="K155" t="s">
        <v>28</v>
      </c>
      <c r="L155" t="s">
        <v>22</v>
      </c>
      <c r="M155" t="s">
        <v>30</v>
      </c>
      <c r="N155" t="s">
        <v>264</v>
      </c>
      <c r="O155" s="3">
        <v>2.5000000000000001E-2</v>
      </c>
      <c r="P155" s="65">
        <v>31</v>
      </c>
      <c r="Q155" s="67">
        <v>128960</v>
      </c>
      <c r="R155" s="67">
        <v>161200</v>
      </c>
      <c r="S155" s="67">
        <v>3460</v>
      </c>
      <c r="T155" s="67">
        <v>3224</v>
      </c>
      <c r="U155" s="65" t="s">
        <v>272</v>
      </c>
      <c r="V155" s="65">
        <v>465</v>
      </c>
      <c r="W155" s="67">
        <v>2995</v>
      </c>
      <c r="X155" s="67">
        <v>2759</v>
      </c>
      <c r="Y155" s="65" t="str">
        <f t="shared" si="14"/>
        <v>A-Poker-0.01</v>
      </c>
      <c r="Z155" s="67">
        <f t="shared" si="15"/>
        <v>89</v>
      </c>
      <c r="AA155" s="67">
        <f t="shared" si="16"/>
        <v>99.8</v>
      </c>
      <c r="AB155" s="67">
        <f t="shared" si="12"/>
        <v>3093.7999999999997</v>
      </c>
    </row>
    <row r="156" spans="1:28" x14ac:dyDescent="0.2">
      <c r="A156" s="65" t="str">
        <f t="shared" si="13"/>
        <v>Fifty Hand Poker-Poker-0.01</v>
      </c>
      <c r="B156">
        <v>1150</v>
      </c>
      <c r="C156" t="s">
        <v>12</v>
      </c>
      <c r="D156" s="122" t="s">
        <v>241</v>
      </c>
      <c r="E156" s="122" t="s">
        <v>238</v>
      </c>
      <c r="F156" s="126">
        <v>0.01</v>
      </c>
      <c r="G156" t="s">
        <v>28</v>
      </c>
      <c r="H156" t="s">
        <v>101</v>
      </c>
      <c r="I156">
        <v>250</v>
      </c>
      <c r="J156" t="s">
        <v>20</v>
      </c>
      <c r="K156" t="s">
        <v>28</v>
      </c>
      <c r="L156" t="s">
        <v>22</v>
      </c>
      <c r="M156" t="s">
        <v>30</v>
      </c>
      <c r="N156" t="s">
        <v>264</v>
      </c>
      <c r="O156" s="3">
        <v>2.5000000000000001E-2</v>
      </c>
      <c r="P156" s="65">
        <v>31</v>
      </c>
      <c r="Q156" s="67">
        <v>135160</v>
      </c>
      <c r="R156" s="67">
        <v>128724</v>
      </c>
      <c r="S156" s="67">
        <v>3570</v>
      </c>
      <c r="T156" s="67">
        <v>3379</v>
      </c>
      <c r="U156" s="65" t="s">
        <v>272</v>
      </c>
      <c r="V156" s="65">
        <v>465</v>
      </c>
      <c r="W156" s="67">
        <v>3105</v>
      </c>
      <c r="X156" s="67">
        <v>2914</v>
      </c>
      <c r="Y156" s="65" t="str">
        <f t="shared" si="14"/>
        <v>A-Poker-0.01</v>
      </c>
      <c r="Z156" s="67">
        <f t="shared" si="15"/>
        <v>94</v>
      </c>
      <c r="AA156" s="67">
        <f t="shared" si="16"/>
        <v>99.8</v>
      </c>
      <c r="AB156" s="67">
        <f t="shared" si="12"/>
        <v>3093.7999999999997</v>
      </c>
    </row>
    <row r="157" spans="1:28" x14ac:dyDescent="0.2">
      <c r="A157" s="65" t="str">
        <f t="shared" si="13"/>
        <v>Fifty Hand Poker-Poker-0.01</v>
      </c>
      <c r="B157">
        <v>1151</v>
      </c>
      <c r="C157" t="s">
        <v>12</v>
      </c>
      <c r="D157" s="122" t="s">
        <v>241</v>
      </c>
      <c r="E157" s="122" t="s">
        <v>247</v>
      </c>
      <c r="F157" s="126">
        <v>0.01</v>
      </c>
      <c r="G157" t="s">
        <v>28</v>
      </c>
      <c r="H157" t="s">
        <v>101</v>
      </c>
      <c r="I157">
        <v>250</v>
      </c>
      <c r="J157" t="s">
        <v>20</v>
      </c>
      <c r="K157" t="s">
        <v>28</v>
      </c>
      <c r="L157" t="s">
        <v>22</v>
      </c>
      <c r="M157" t="s">
        <v>30</v>
      </c>
      <c r="N157" t="s">
        <v>264</v>
      </c>
      <c r="O157" s="3">
        <v>2.5000000000000001E-2</v>
      </c>
      <c r="P157" s="65">
        <v>31</v>
      </c>
      <c r="Q157" s="67">
        <v>163680</v>
      </c>
      <c r="R157" s="67">
        <v>218240</v>
      </c>
      <c r="S157" s="67">
        <v>4406</v>
      </c>
      <c r="T157" s="67">
        <v>4092</v>
      </c>
      <c r="U157" s="65" t="s">
        <v>272</v>
      </c>
      <c r="V157" s="65">
        <v>465</v>
      </c>
      <c r="W157" s="67">
        <v>3941</v>
      </c>
      <c r="X157" s="67">
        <v>3627</v>
      </c>
      <c r="Y157" s="65" t="str">
        <f t="shared" si="14"/>
        <v>A-Poker-0.01</v>
      </c>
      <c r="Z157" s="67">
        <f t="shared" si="15"/>
        <v>117</v>
      </c>
      <c r="AA157" s="67">
        <f t="shared" si="16"/>
        <v>99.8</v>
      </c>
      <c r="AB157" s="67">
        <f t="shared" si="12"/>
        <v>3093.7999999999997</v>
      </c>
    </row>
    <row r="158" spans="1:28" x14ac:dyDescent="0.2">
      <c r="A158" s="65" t="str">
        <f t="shared" si="13"/>
        <v>Pawn Shop-MLV-0.05</v>
      </c>
      <c r="B158">
        <v>1152</v>
      </c>
      <c r="C158" t="s">
        <v>12</v>
      </c>
      <c r="D158" s="122" t="s">
        <v>238</v>
      </c>
      <c r="E158" s="122" t="s">
        <v>238</v>
      </c>
      <c r="F158" s="126">
        <v>0.05</v>
      </c>
      <c r="G158" t="s">
        <v>28</v>
      </c>
      <c r="H158" t="s">
        <v>101</v>
      </c>
      <c r="I158">
        <v>75</v>
      </c>
      <c r="J158" t="s">
        <v>18</v>
      </c>
      <c r="K158" t="s">
        <v>28</v>
      </c>
      <c r="L158" t="s">
        <v>22</v>
      </c>
      <c r="M158" t="s">
        <v>30</v>
      </c>
      <c r="N158" t="s">
        <v>265</v>
      </c>
      <c r="O158" s="3">
        <v>5.9400000000000001E-2</v>
      </c>
      <c r="P158" s="65">
        <v>31</v>
      </c>
      <c r="Q158" s="67">
        <v>114814.8</v>
      </c>
      <c r="R158" s="67">
        <v>47840</v>
      </c>
      <c r="S158" s="67">
        <v>6956</v>
      </c>
      <c r="T158" s="67">
        <v>6819.9991200000004</v>
      </c>
      <c r="U158" s="65" t="s">
        <v>271</v>
      </c>
      <c r="V158" s="65">
        <v>0</v>
      </c>
      <c r="W158" s="67">
        <v>6956</v>
      </c>
      <c r="X158" s="67">
        <v>6819.9991200000004</v>
      </c>
      <c r="Y158" s="65" t="str">
        <f t="shared" si="14"/>
        <v>A-MLV-0.05</v>
      </c>
      <c r="Z158" s="67">
        <f t="shared" si="15"/>
        <v>219.99997161290324</v>
      </c>
      <c r="AA158" s="67">
        <f t="shared" si="16"/>
        <v>218.63273690322583</v>
      </c>
      <c r="AB158" s="67">
        <f t="shared" si="12"/>
        <v>6777.6148440000006</v>
      </c>
    </row>
    <row r="159" spans="1:28" x14ac:dyDescent="0.2">
      <c r="A159" s="65" t="str">
        <f t="shared" si="13"/>
        <v>Pawn Shop-MLV-0.05</v>
      </c>
      <c r="B159">
        <v>1153</v>
      </c>
      <c r="C159" t="s">
        <v>12</v>
      </c>
      <c r="D159" s="122" t="s">
        <v>239</v>
      </c>
      <c r="E159" s="122" t="s">
        <v>245</v>
      </c>
      <c r="F159" s="126">
        <v>0.05</v>
      </c>
      <c r="G159" t="s">
        <v>28</v>
      </c>
      <c r="H159" t="s">
        <v>101</v>
      </c>
      <c r="I159">
        <v>75</v>
      </c>
      <c r="J159" t="s">
        <v>18</v>
      </c>
      <c r="K159" t="s">
        <v>28</v>
      </c>
      <c r="L159" t="s">
        <v>22</v>
      </c>
      <c r="M159" t="s">
        <v>30</v>
      </c>
      <c r="N159" t="s">
        <v>265</v>
      </c>
      <c r="O159" s="3">
        <v>5.9400000000000001E-2</v>
      </c>
      <c r="P159" s="65">
        <v>31</v>
      </c>
      <c r="Q159" s="67">
        <v>108552.2</v>
      </c>
      <c r="R159" s="67">
        <v>42321</v>
      </c>
      <c r="S159" s="67">
        <v>6530</v>
      </c>
      <c r="T159" s="67">
        <v>6448.0006800000001</v>
      </c>
      <c r="U159" s="65" t="s">
        <v>271</v>
      </c>
      <c r="V159" s="65">
        <v>0</v>
      </c>
      <c r="W159" s="67">
        <v>6530</v>
      </c>
      <c r="X159" s="67">
        <v>6448.0006800000001</v>
      </c>
      <c r="Y159" s="65" t="str">
        <f t="shared" si="14"/>
        <v>A-MLV-0.05</v>
      </c>
      <c r="Z159" s="67">
        <f t="shared" si="15"/>
        <v>208.00002193548389</v>
      </c>
      <c r="AA159" s="67">
        <f t="shared" si="16"/>
        <v>218.63273690322583</v>
      </c>
      <c r="AB159" s="67">
        <f t="shared" si="12"/>
        <v>6777.6148440000006</v>
      </c>
    </row>
    <row r="160" spans="1:28" x14ac:dyDescent="0.2">
      <c r="A160" s="65" t="str">
        <f t="shared" si="13"/>
        <v>Pawn Shop-MLV-0.05</v>
      </c>
      <c r="B160">
        <v>1154</v>
      </c>
      <c r="C160" t="s">
        <v>12</v>
      </c>
      <c r="D160" s="122" t="s">
        <v>239</v>
      </c>
      <c r="E160" s="122" t="s">
        <v>247</v>
      </c>
      <c r="F160" s="126">
        <v>0.05</v>
      </c>
      <c r="G160" t="s">
        <v>28</v>
      </c>
      <c r="H160" t="s">
        <v>101</v>
      </c>
      <c r="I160">
        <v>75</v>
      </c>
      <c r="J160" t="s">
        <v>18</v>
      </c>
      <c r="K160" t="s">
        <v>28</v>
      </c>
      <c r="L160" t="s">
        <v>22</v>
      </c>
      <c r="M160" t="s">
        <v>30</v>
      </c>
      <c r="N160" t="s">
        <v>265</v>
      </c>
      <c r="O160" s="3">
        <v>5.9400000000000001E-2</v>
      </c>
      <c r="P160" s="65">
        <v>31</v>
      </c>
      <c r="Q160" s="67">
        <v>110117.85</v>
      </c>
      <c r="R160" s="67">
        <v>45456</v>
      </c>
      <c r="S160" s="67">
        <v>6665</v>
      </c>
      <c r="T160" s="67">
        <v>6541.0002900000009</v>
      </c>
      <c r="U160" s="65" t="s">
        <v>271</v>
      </c>
      <c r="V160" s="65">
        <v>0</v>
      </c>
      <c r="W160" s="67">
        <v>6665</v>
      </c>
      <c r="X160" s="67">
        <v>6541.0002900000009</v>
      </c>
      <c r="Y160" s="65" t="str">
        <f t="shared" si="14"/>
        <v>A-MLV-0.05</v>
      </c>
      <c r="Z160" s="67">
        <f t="shared" si="15"/>
        <v>211.00000935483874</v>
      </c>
      <c r="AA160" s="67">
        <f t="shared" si="16"/>
        <v>218.63273690322583</v>
      </c>
      <c r="AB160" s="67">
        <f t="shared" si="12"/>
        <v>6777.6148440000006</v>
      </c>
    </row>
    <row r="161" spans="1:28" x14ac:dyDescent="0.2">
      <c r="A161" s="65" t="str">
        <f t="shared" si="13"/>
        <v>Pawn Shop-MLV-0.05</v>
      </c>
      <c r="B161">
        <v>1155</v>
      </c>
      <c r="C161" t="s">
        <v>12</v>
      </c>
      <c r="D161" s="122" t="s">
        <v>238</v>
      </c>
      <c r="E161" s="122" t="s">
        <v>242</v>
      </c>
      <c r="F161" s="126">
        <v>0.05</v>
      </c>
      <c r="G161" t="s">
        <v>28</v>
      </c>
      <c r="H161" t="s">
        <v>101</v>
      </c>
      <c r="I161">
        <v>75</v>
      </c>
      <c r="J161" t="s">
        <v>18</v>
      </c>
      <c r="K161" t="s">
        <v>28</v>
      </c>
      <c r="L161" t="s">
        <v>22</v>
      </c>
      <c r="M161" t="s">
        <v>30</v>
      </c>
      <c r="N161" t="s">
        <v>265</v>
      </c>
      <c r="O161" s="3">
        <v>5.9400000000000001E-2</v>
      </c>
      <c r="P161" s="65">
        <v>31</v>
      </c>
      <c r="Q161" s="67">
        <v>113249.15</v>
      </c>
      <c r="R161" s="67">
        <v>50333</v>
      </c>
      <c r="S161" s="67">
        <v>6906</v>
      </c>
      <c r="T161" s="67">
        <v>6726.9995099999996</v>
      </c>
      <c r="U161" s="65" t="s">
        <v>271</v>
      </c>
      <c r="V161" s="65">
        <v>0</v>
      </c>
      <c r="W161" s="67">
        <v>6906</v>
      </c>
      <c r="X161" s="67">
        <v>6726.9995099999996</v>
      </c>
      <c r="Y161" s="65" t="str">
        <f t="shared" si="14"/>
        <v>A-MLV-0.05</v>
      </c>
      <c r="Z161" s="67">
        <f t="shared" si="15"/>
        <v>216.99998419354839</v>
      </c>
      <c r="AA161" s="67">
        <f t="shared" si="16"/>
        <v>218.63273690322583</v>
      </c>
      <c r="AB161" s="67">
        <f t="shared" si="12"/>
        <v>6777.6148440000006</v>
      </c>
    </row>
    <row r="162" spans="1:28" x14ac:dyDescent="0.2">
      <c r="A162" s="65" t="str">
        <f t="shared" si="13"/>
        <v>Hollywood-MLV-0.05</v>
      </c>
      <c r="B162">
        <v>1156</v>
      </c>
      <c r="C162" t="s">
        <v>12</v>
      </c>
      <c r="D162" s="122" t="s">
        <v>238</v>
      </c>
      <c r="E162" s="122" t="s">
        <v>239</v>
      </c>
      <c r="F162" s="126">
        <v>0.05</v>
      </c>
      <c r="G162" t="s">
        <v>28</v>
      </c>
      <c r="H162" t="s">
        <v>101</v>
      </c>
      <c r="I162">
        <v>75</v>
      </c>
      <c r="J162" t="s">
        <v>18</v>
      </c>
      <c r="K162" t="s">
        <v>28</v>
      </c>
      <c r="L162" t="s">
        <v>22</v>
      </c>
      <c r="M162" t="s">
        <v>30</v>
      </c>
      <c r="N162" t="s">
        <v>266</v>
      </c>
      <c r="O162" s="3">
        <v>5.9400000000000001E-2</v>
      </c>
      <c r="P162" s="65">
        <v>31</v>
      </c>
      <c r="Q162" s="67">
        <v>116902.35</v>
      </c>
      <c r="R162" s="67">
        <v>61125</v>
      </c>
      <c r="S162" s="67">
        <v>7233</v>
      </c>
      <c r="T162" s="67">
        <v>6943.9995900000004</v>
      </c>
      <c r="U162" s="65" t="s">
        <v>271</v>
      </c>
      <c r="V162" s="65">
        <v>0</v>
      </c>
      <c r="W162" s="67">
        <v>7233</v>
      </c>
      <c r="X162" s="67">
        <v>6943.9995900000004</v>
      </c>
      <c r="Y162" s="65" t="str">
        <f t="shared" si="14"/>
        <v>A-MLV-0.05</v>
      </c>
      <c r="Z162" s="67">
        <f t="shared" si="15"/>
        <v>223.99998677419356</v>
      </c>
      <c r="AA162" s="67">
        <f t="shared" si="16"/>
        <v>218.63273690322583</v>
      </c>
      <c r="AB162" s="67">
        <f t="shared" si="12"/>
        <v>6777.6148440000006</v>
      </c>
    </row>
    <row r="163" spans="1:28" x14ac:dyDescent="0.2">
      <c r="A163" s="65" t="str">
        <f t="shared" si="13"/>
        <v>Hollywood-MLV-0.05</v>
      </c>
      <c r="B163">
        <v>1157</v>
      </c>
      <c r="C163" t="s">
        <v>12</v>
      </c>
      <c r="D163" s="122" t="s">
        <v>238</v>
      </c>
      <c r="E163" s="122" t="s">
        <v>245</v>
      </c>
      <c r="F163" s="126">
        <v>0.05</v>
      </c>
      <c r="G163" t="s">
        <v>28</v>
      </c>
      <c r="H163" t="s">
        <v>101</v>
      </c>
      <c r="I163">
        <v>75</v>
      </c>
      <c r="J163" t="s">
        <v>18</v>
      </c>
      <c r="K163" t="s">
        <v>28</v>
      </c>
      <c r="L163" t="s">
        <v>22</v>
      </c>
      <c r="M163" t="s">
        <v>30</v>
      </c>
      <c r="N163" t="s">
        <v>266</v>
      </c>
      <c r="O163" s="3">
        <v>5.9400000000000001E-2</v>
      </c>
      <c r="P163" s="65">
        <v>31</v>
      </c>
      <c r="Q163" s="67">
        <v>115858.6</v>
      </c>
      <c r="R163" s="67">
        <v>73561</v>
      </c>
      <c r="S163" s="67">
        <v>7272</v>
      </c>
      <c r="T163" s="67">
        <v>6882.0008400000006</v>
      </c>
      <c r="U163" s="65" t="s">
        <v>271</v>
      </c>
      <c r="V163" s="65">
        <v>0</v>
      </c>
      <c r="W163" s="67">
        <v>7272</v>
      </c>
      <c r="X163" s="67">
        <v>6882.0008400000006</v>
      </c>
      <c r="Y163" s="65" t="str">
        <f t="shared" si="14"/>
        <v>A-MLV-0.05</v>
      </c>
      <c r="Z163" s="67">
        <f t="shared" si="15"/>
        <v>222.0000270967742</v>
      </c>
      <c r="AA163" s="67">
        <f t="shared" si="16"/>
        <v>218.63273690322583</v>
      </c>
      <c r="AB163" s="67">
        <f t="shared" si="12"/>
        <v>6777.6148440000006</v>
      </c>
    </row>
    <row r="164" spans="1:28" x14ac:dyDescent="0.2">
      <c r="A164" s="65" t="str">
        <f t="shared" si="13"/>
        <v>Cool Cats-MLV-0.05</v>
      </c>
      <c r="B164">
        <v>1158</v>
      </c>
      <c r="C164" t="s">
        <v>12</v>
      </c>
      <c r="D164" s="122" t="s">
        <v>239</v>
      </c>
      <c r="E164" s="122" t="s">
        <v>249</v>
      </c>
      <c r="F164" s="126">
        <v>0.05</v>
      </c>
      <c r="G164" t="s">
        <v>28</v>
      </c>
      <c r="H164" t="s">
        <v>101</v>
      </c>
      <c r="I164">
        <v>75</v>
      </c>
      <c r="J164" t="s">
        <v>18</v>
      </c>
      <c r="K164" t="s">
        <v>28</v>
      </c>
      <c r="L164" t="s">
        <v>22</v>
      </c>
      <c r="M164" t="s">
        <v>30</v>
      </c>
      <c r="N164" t="s">
        <v>267</v>
      </c>
      <c r="O164" s="3">
        <v>5.9400000000000001E-2</v>
      </c>
      <c r="P164" s="65">
        <v>31</v>
      </c>
      <c r="Q164" s="67">
        <v>123643.1</v>
      </c>
      <c r="R164" s="67">
        <v>77869</v>
      </c>
      <c r="S164" s="67">
        <v>7698</v>
      </c>
      <c r="T164" s="67">
        <v>7344.4001400000006</v>
      </c>
      <c r="U164" s="65" t="s">
        <v>271</v>
      </c>
      <c r="V164" s="65">
        <v>0</v>
      </c>
      <c r="W164" s="67">
        <v>7698</v>
      </c>
      <c r="X164" s="67">
        <v>7344.4001400000006</v>
      </c>
      <c r="Y164" s="65" t="str">
        <f t="shared" si="14"/>
        <v>A-MLV-0.05</v>
      </c>
      <c r="Z164" s="67">
        <f t="shared" si="15"/>
        <v>236.91613354838711</v>
      </c>
      <c r="AA164" s="67">
        <f t="shared" si="16"/>
        <v>218.63273690322583</v>
      </c>
      <c r="AB164" s="67">
        <f t="shared" si="12"/>
        <v>6777.6148440000006</v>
      </c>
    </row>
    <row r="165" spans="1:28" x14ac:dyDescent="0.2">
      <c r="A165" s="65" t="str">
        <f t="shared" si="13"/>
        <v>Cool Cats-MLV-0.05</v>
      </c>
      <c r="B165">
        <v>1159</v>
      </c>
      <c r="C165" t="s">
        <v>12</v>
      </c>
      <c r="D165" s="122" t="s">
        <v>239</v>
      </c>
      <c r="E165" s="122" t="s">
        <v>242</v>
      </c>
      <c r="F165" s="126">
        <v>0.05</v>
      </c>
      <c r="G165" t="s">
        <v>28</v>
      </c>
      <c r="H165" t="s">
        <v>101</v>
      </c>
      <c r="I165">
        <v>75</v>
      </c>
      <c r="J165" t="s">
        <v>18</v>
      </c>
      <c r="K165" t="s">
        <v>28</v>
      </c>
      <c r="L165" t="s">
        <v>22</v>
      </c>
      <c r="M165" t="s">
        <v>30</v>
      </c>
      <c r="N165" t="s">
        <v>267</v>
      </c>
      <c r="O165" s="3">
        <v>5.9400000000000001E-2</v>
      </c>
      <c r="P165" s="65">
        <v>31</v>
      </c>
      <c r="Q165" s="67">
        <v>125989</v>
      </c>
      <c r="R165" s="67">
        <v>47715</v>
      </c>
      <c r="S165" s="67">
        <v>7180</v>
      </c>
      <c r="T165" s="67">
        <v>7483.7466000000004</v>
      </c>
      <c r="U165" s="65" t="s">
        <v>271</v>
      </c>
      <c r="V165" s="65">
        <v>0</v>
      </c>
      <c r="W165" s="67">
        <v>7180</v>
      </c>
      <c r="X165" s="67">
        <v>7483.7466000000004</v>
      </c>
      <c r="Y165" s="65" t="str">
        <f t="shared" si="14"/>
        <v>A-MLV-0.05</v>
      </c>
      <c r="Z165" s="67">
        <f t="shared" si="15"/>
        <v>241.41118064516129</v>
      </c>
      <c r="AA165" s="67">
        <f t="shared" si="16"/>
        <v>218.63273690322583</v>
      </c>
      <c r="AB165" s="67">
        <f t="shared" si="12"/>
        <v>6777.6148440000006</v>
      </c>
    </row>
    <row r="166" spans="1:28" x14ac:dyDescent="0.2">
      <c r="A166" s="65" t="str">
        <f t="shared" si="13"/>
        <v>Big Doggies-MLV-0.01</v>
      </c>
      <c r="B166">
        <v>1160</v>
      </c>
      <c r="C166" t="s">
        <v>16</v>
      </c>
      <c r="D166" s="122" t="s">
        <v>249</v>
      </c>
      <c r="E166" s="122" t="s">
        <v>242</v>
      </c>
      <c r="F166" s="126">
        <v>0.01</v>
      </c>
      <c r="G166" t="s">
        <v>28</v>
      </c>
      <c r="H166" t="s">
        <v>101</v>
      </c>
      <c r="I166">
        <v>300</v>
      </c>
      <c r="J166" t="s">
        <v>18</v>
      </c>
      <c r="K166" t="s">
        <v>257</v>
      </c>
      <c r="L166" t="s">
        <v>22</v>
      </c>
      <c r="M166" t="s">
        <v>30</v>
      </c>
      <c r="N166" t="s">
        <v>268</v>
      </c>
      <c r="O166" s="3">
        <v>8.1900000000000001E-2</v>
      </c>
      <c r="P166" s="65">
        <v>31</v>
      </c>
      <c r="Q166" s="67">
        <v>71916.97</v>
      </c>
      <c r="R166" s="67">
        <v>36880</v>
      </c>
      <c r="S166" s="67">
        <v>5998</v>
      </c>
      <c r="T166" s="67">
        <v>5889.9998430000005</v>
      </c>
      <c r="U166" s="65" t="s">
        <v>271</v>
      </c>
      <c r="V166" s="65">
        <v>0</v>
      </c>
      <c r="W166" s="67">
        <v>5998</v>
      </c>
      <c r="X166" s="67">
        <v>5889.9998430000005</v>
      </c>
      <c r="Y166" s="65" t="str">
        <f t="shared" si="14"/>
        <v>B-MLV-0.01</v>
      </c>
      <c r="Z166" s="67">
        <f t="shared" si="15"/>
        <v>189.9999949354839</v>
      </c>
      <c r="AA166" s="67">
        <f t="shared" si="16"/>
        <v>207.33333201075268</v>
      </c>
      <c r="AB166" s="67">
        <f t="shared" ref="AB166:AB197" si="17">AA166*P166</f>
        <v>6427.3332923333328</v>
      </c>
    </row>
    <row r="167" spans="1:28" x14ac:dyDescent="0.2">
      <c r="A167" s="65" t="str">
        <f t="shared" si="13"/>
        <v>Big Doggies-MLV-0.01</v>
      </c>
      <c r="B167">
        <v>1161</v>
      </c>
      <c r="C167" t="s">
        <v>16</v>
      </c>
      <c r="D167" s="122" t="s">
        <v>249</v>
      </c>
      <c r="E167" s="122" t="s">
        <v>247</v>
      </c>
      <c r="F167" s="126">
        <v>0.01</v>
      </c>
      <c r="G167" t="s">
        <v>28</v>
      </c>
      <c r="H167" t="s">
        <v>101</v>
      </c>
      <c r="I167">
        <v>300</v>
      </c>
      <c r="J167" t="s">
        <v>18</v>
      </c>
      <c r="K167" t="s">
        <v>257</v>
      </c>
      <c r="L167" t="s">
        <v>22</v>
      </c>
      <c r="M167" t="s">
        <v>30</v>
      </c>
      <c r="N167" t="s">
        <v>268</v>
      </c>
      <c r="O167" s="3">
        <v>8.1900000000000001E-2</v>
      </c>
      <c r="P167" s="65">
        <v>31</v>
      </c>
      <c r="Q167" s="67">
        <v>64725.27</v>
      </c>
      <c r="R167" s="67">
        <v>37851</v>
      </c>
      <c r="S167" s="67">
        <v>5469</v>
      </c>
      <c r="T167" s="67">
        <v>5300.999613</v>
      </c>
      <c r="U167" s="65" t="s">
        <v>271</v>
      </c>
      <c r="V167" s="65">
        <v>0</v>
      </c>
      <c r="W167" s="67">
        <v>5469</v>
      </c>
      <c r="X167" s="67">
        <v>5300.999613</v>
      </c>
      <c r="Y167" s="65" t="str">
        <f t="shared" si="14"/>
        <v>B-MLV-0.01</v>
      </c>
      <c r="Z167" s="67">
        <f t="shared" si="15"/>
        <v>170.99998751612904</v>
      </c>
      <c r="AA167" s="67">
        <f t="shared" si="16"/>
        <v>207.33333201075268</v>
      </c>
      <c r="AB167" s="67">
        <f t="shared" si="17"/>
        <v>6427.3332923333328</v>
      </c>
    </row>
    <row r="168" spans="1:28" x14ac:dyDescent="0.2">
      <c r="A168" s="65" t="str">
        <f t="shared" si="13"/>
        <v>Big Doggies-MLV-0.01</v>
      </c>
      <c r="B168">
        <v>1162</v>
      </c>
      <c r="C168" t="s">
        <v>16</v>
      </c>
      <c r="D168" s="122" t="s">
        <v>249</v>
      </c>
      <c r="E168" s="122" t="s">
        <v>241</v>
      </c>
      <c r="F168" s="126">
        <v>0.01</v>
      </c>
      <c r="G168" t="s">
        <v>28</v>
      </c>
      <c r="H168" t="s">
        <v>101</v>
      </c>
      <c r="I168">
        <v>300</v>
      </c>
      <c r="J168" t="s">
        <v>18</v>
      </c>
      <c r="K168" t="s">
        <v>257</v>
      </c>
      <c r="L168" t="s">
        <v>22</v>
      </c>
      <c r="M168" t="s">
        <v>30</v>
      </c>
      <c r="N168" t="s">
        <v>268</v>
      </c>
      <c r="O168" s="3">
        <v>8.1900000000000001E-2</v>
      </c>
      <c r="P168" s="65">
        <v>31</v>
      </c>
      <c r="Q168" s="67">
        <v>67374.850000000006</v>
      </c>
      <c r="R168" s="67">
        <v>40104</v>
      </c>
      <c r="S168" s="67">
        <v>5702</v>
      </c>
      <c r="T168" s="67">
        <v>5518.0002150000009</v>
      </c>
      <c r="U168" s="65" t="s">
        <v>271</v>
      </c>
      <c r="V168" s="65">
        <v>0</v>
      </c>
      <c r="W168" s="67">
        <v>5702</v>
      </c>
      <c r="X168" s="67">
        <v>5518.0002150000009</v>
      </c>
      <c r="Y168" s="65" t="str">
        <f t="shared" si="14"/>
        <v>B-MLV-0.01</v>
      </c>
      <c r="Z168" s="67">
        <f t="shared" si="15"/>
        <v>178.0000069354839</v>
      </c>
      <c r="AA168" s="67">
        <f t="shared" si="16"/>
        <v>207.33333201075268</v>
      </c>
      <c r="AB168" s="67">
        <f t="shared" si="17"/>
        <v>6427.3332923333328</v>
      </c>
    </row>
    <row r="169" spans="1:28" x14ac:dyDescent="0.2">
      <c r="A169" s="65" t="str">
        <f t="shared" si="13"/>
        <v>Darling Diva-Reels-0.25</v>
      </c>
      <c r="B169">
        <v>1163</v>
      </c>
      <c r="C169" t="s">
        <v>16</v>
      </c>
      <c r="D169" s="122" t="s">
        <v>242</v>
      </c>
      <c r="E169" s="122" t="s">
        <v>242</v>
      </c>
      <c r="F169" s="126">
        <v>0.25</v>
      </c>
      <c r="G169" t="s">
        <v>28</v>
      </c>
      <c r="H169" t="s">
        <v>101</v>
      </c>
      <c r="I169">
        <v>4</v>
      </c>
      <c r="J169" t="s">
        <v>19</v>
      </c>
      <c r="K169" t="s">
        <v>28</v>
      </c>
      <c r="L169" t="s">
        <v>22</v>
      </c>
      <c r="M169" t="s">
        <v>30</v>
      </c>
      <c r="N169" t="s">
        <v>269</v>
      </c>
      <c r="O169" s="3">
        <v>5.2400000000000002E-2</v>
      </c>
      <c r="P169" s="65">
        <v>31</v>
      </c>
      <c r="Q169" s="67">
        <v>126011.5</v>
      </c>
      <c r="R169" s="67">
        <v>242330</v>
      </c>
      <c r="S169" s="67">
        <v>6867</v>
      </c>
      <c r="T169" s="67">
        <v>6603.0026000000007</v>
      </c>
      <c r="U169" s="65" t="s">
        <v>271</v>
      </c>
      <c r="V169" s="65">
        <v>0</v>
      </c>
      <c r="W169" s="67">
        <v>6867</v>
      </c>
      <c r="X169" s="67">
        <v>6603.0026000000007</v>
      </c>
      <c r="Y169" s="65" t="str">
        <f t="shared" si="14"/>
        <v>B-Reels-0.25</v>
      </c>
      <c r="Z169" s="67">
        <f t="shared" si="15"/>
        <v>213.00008387096776</v>
      </c>
      <c r="AA169" s="67">
        <f t="shared" si="16"/>
        <v>203.35696385869565</v>
      </c>
      <c r="AB169" s="67">
        <f t="shared" si="17"/>
        <v>6304.0658796195648</v>
      </c>
    </row>
    <row r="170" spans="1:28" x14ac:dyDescent="0.2">
      <c r="A170" s="65" t="str">
        <f t="shared" si="13"/>
        <v>Darling Diva-Reels-0.25</v>
      </c>
      <c r="B170">
        <v>1164</v>
      </c>
      <c r="C170" t="s">
        <v>16</v>
      </c>
      <c r="D170" s="122" t="s">
        <v>242</v>
      </c>
      <c r="E170" s="122" t="s">
        <v>239</v>
      </c>
      <c r="F170" s="126">
        <v>0.25</v>
      </c>
      <c r="G170" t="s">
        <v>28</v>
      </c>
      <c r="H170" t="s">
        <v>101</v>
      </c>
      <c r="I170">
        <v>4</v>
      </c>
      <c r="J170" t="s">
        <v>19</v>
      </c>
      <c r="K170" t="s">
        <v>28</v>
      </c>
      <c r="L170" t="s">
        <v>22</v>
      </c>
      <c r="M170" t="s">
        <v>30</v>
      </c>
      <c r="N170" t="s">
        <v>269</v>
      </c>
      <c r="O170" s="3">
        <v>6.7900000000000002E-2</v>
      </c>
      <c r="P170" s="65">
        <v>31</v>
      </c>
      <c r="Q170" s="67">
        <v>98159</v>
      </c>
      <c r="R170" s="67">
        <v>144351</v>
      </c>
      <c r="S170" s="67">
        <v>6754</v>
      </c>
      <c r="T170" s="67">
        <v>6664.9961000000003</v>
      </c>
      <c r="U170" s="65" t="s">
        <v>271</v>
      </c>
      <c r="V170" s="65">
        <v>0</v>
      </c>
      <c r="W170" s="67">
        <v>6754</v>
      </c>
      <c r="X170" s="67">
        <v>6664.9961000000003</v>
      </c>
      <c r="Y170" s="65" t="str">
        <f t="shared" si="14"/>
        <v>B-Reels-0.25</v>
      </c>
      <c r="Z170" s="67">
        <f t="shared" si="15"/>
        <v>214.99987419354841</v>
      </c>
      <c r="AA170" s="67">
        <f t="shared" si="16"/>
        <v>203.35696385869565</v>
      </c>
      <c r="AB170" s="67">
        <f t="shared" si="17"/>
        <v>6304.0658796195648</v>
      </c>
    </row>
    <row r="171" spans="1:28" x14ac:dyDescent="0.2">
      <c r="A171" s="65" t="str">
        <f t="shared" si="13"/>
        <v>Darling Diva-Reels-0.25</v>
      </c>
      <c r="B171">
        <v>1165</v>
      </c>
      <c r="C171" t="s">
        <v>16</v>
      </c>
      <c r="D171" s="122" t="s">
        <v>242</v>
      </c>
      <c r="E171" s="122" t="s">
        <v>245</v>
      </c>
      <c r="F171" s="126">
        <v>0.25</v>
      </c>
      <c r="G171" t="s">
        <v>28</v>
      </c>
      <c r="H171" t="s">
        <v>101</v>
      </c>
      <c r="I171">
        <v>4</v>
      </c>
      <c r="J171" t="s">
        <v>19</v>
      </c>
      <c r="K171" t="s">
        <v>28</v>
      </c>
      <c r="L171" t="s">
        <v>22</v>
      </c>
      <c r="M171" t="s">
        <v>30</v>
      </c>
      <c r="N171" t="s">
        <v>269</v>
      </c>
      <c r="O171" s="3">
        <v>5.2400000000000002E-2</v>
      </c>
      <c r="P171" s="65">
        <v>31</v>
      </c>
      <c r="Q171" s="67">
        <v>124828.25</v>
      </c>
      <c r="R171" s="67">
        <v>170998</v>
      </c>
      <c r="S171" s="67">
        <v>6574</v>
      </c>
      <c r="T171" s="67">
        <v>6541.0003000000006</v>
      </c>
      <c r="U171" s="65" t="s">
        <v>271</v>
      </c>
      <c r="V171" s="65">
        <v>0</v>
      </c>
      <c r="W171" s="67">
        <v>6574</v>
      </c>
      <c r="X171" s="67">
        <v>6541.0003000000006</v>
      </c>
      <c r="Y171" s="65" t="str">
        <f t="shared" si="14"/>
        <v>B-Reels-0.25</v>
      </c>
      <c r="Z171" s="67">
        <f t="shared" si="15"/>
        <v>211.00000967741937</v>
      </c>
      <c r="AA171" s="67">
        <f t="shared" si="16"/>
        <v>203.35696385869565</v>
      </c>
      <c r="AB171" s="67">
        <f t="shared" si="17"/>
        <v>6304.0658796195648</v>
      </c>
    </row>
    <row r="172" spans="1:28" x14ac:dyDescent="0.2">
      <c r="A172" s="65" t="str">
        <f t="shared" si="13"/>
        <v>Darling Diva-Reels-0.25</v>
      </c>
      <c r="B172">
        <v>1166</v>
      </c>
      <c r="C172" t="s">
        <v>16</v>
      </c>
      <c r="D172" s="122" t="s">
        <v>242</v>
      </c>
      <c r="E172" s="122" t="s">
        <v>238</v>
      </c>
      <c r="F172" s="126">
        <v>0.25</v>
      </c>
      <c r="G172" t="s">
        <v>28</v>
      </c>
      <c r="H172" t="s">
        <v>101</v>
      </c>
      <c r="I172">
        <v>4</v>
      </c>
      <c r="J172" t="s">
        <v>19</v>
      </c>
      <c r="K172" t="s">
        <v>28</v>
      </c>
      <c r="L172" t="s">
        <v>22</v>
      </c>
      <c r="M172" t="s">
        <v>30</v>
      </c>
      <c r="N172" t="s">
        <v>269</v>
      </c>
      <c r="O172" s="3">
        <v>6.7900000000000002E-2</v>
      </c>
      <c r="P172" s="65">
        <v>31</v>
      </c>
      <c r="Q172" s="67">
        <v>99985.25</v>
      </c>
      <c r="R172" s="67">
        <v>175413</v>
      </c>
      <c r="S172" s="67">
        <v>7004</v>
      </c>
      <c r="T172" s="67">
        <v>6788.9984750000003</v>
      </c>
      <c r="U172" s="65" t="s">
        <v>271</v>
      </c>
      <c r="V172" s="65">
        <v>0</v>
      </c>
      <c r="W172" s="67">
        <v>7004</v>
      </c>
      <c r="X172" s="67">
        <v>6788.9984750000003</v>
      </c>
      <c r="Y172" s="65" t="str">
        <f t="shared" si="14"/>
        <v>B-Reels-0.25</v>
      </c>
      <c r="Z172" s="67">
        <f t="shared" si="15"/>
        <v>218.99995080645164</v>
      </c>
      <c r="AA172" s="67">
        <f t="shared" si="16"/>
        <v>203.35696385869565</v>
      </c>
      <c r="AB172" s="67">
        <f t="shared" si="17"/>
        <v>6304.0658796195648</v>
      </c>
    </row>
    <row r="173" spans="1:28" x14ac:dyDescent="0.2">
      <c r="A173" s="65" t="str">
        <f t="shared" si="13"/>
        <v>Green Mushrooms-MLV-0.01</v>
      </c>
      <c r="B173">
        <v>1167</v>
      </c>
      <c r="C173" t="s">
        <v>16</v>
      </c>
      <c r="D173" s="122" t="s">
        <v>249</v>
      </c>
      <c r="E173" s="122" t="s">
        <v>245</v>
      </c>
      <c r="F173" s="126">
        <v>0.01</v>
      </c>
      <c r="G173" t="s">
        <v>28</v>
      </c>
      <c r="H173" t="s">
        <v>101</v>
      </c>
      <c r="I173">
        <v>300</v>
      </c>
      <c r="J173" t="s">
        <v>18</v>
      </c>
      <c r="K173" t="s">
        <v>257</v>
      </c>
      <c r="L173" t="s">
        <v>22</v>
      </c>
      <c r="M173" t="s">
        <v>30</v>
      </c>
      <c r="N173" t="s">
        <v>55</v>
      </c>
      <c r="O173" s="3">
        <v>8.1900000000000001E-2</v>
      </c>
      <c r="P173" s="65">
        <v>31</v>
      </c>
      <c r="Q173" s="67">
        <v>68888.89</v>
      </c>
      <c r="R173" s="67">
        <v>35328</v>
      </c>
      <c r="S173" s="67">
        <v>5745</v>
      </c>
      <c r="T173" s="67">
        <v>5642.0000909999999</v>
      </c>
      <c r="U173" s="65" t="s">
        <v>271</v>
      </c>
      <c r="V173" s="65">
        <v>0</v>
      </c>
      <c r="W173" s="67">
        <v>5745</v>
      </c>
      <c r="X173" s="67">
        <v>5642.0000909999999</v>
      </c>
      <c r="Y173" s="65" t="str">
        <f t="shared" si="14"/>
        <v>B-MLV-0.01</v>
      </c>
      <c r="Z173" s="67">
        <f t="shared" si="15"/>
        <v>182.00000293548388</v>
      </c>
      <c r="AA173" s="67">
        <f t="shared" si="16"/>
        <v>207.33333201075268</v>
      </c>
      <c r="AB173" s="67">
        <f t="shared" si="17"/>
        <v>6427.3332923333328</v>
      </c>
    </row>
    <row r="174" spans="1:28" x14ac:dyDescent="0.2">
      <c r="A174" s="65" t="str">
        <f t="shared" si="13"/>
        <v>Green Mushrooms-MLV-0.01</v>
      </c>
      <c r="B174">
        <v>1168</v>
      </c>
      <c r="C174" t="s">
        <v>16</v>
      </c>
      <c r="D174" s="122" t="s">
        <v>249</v>
      </c>
      <c r="E174" s="122" t="s">
        <v>251</v>
      </c>
      <c r="F174" s="126">
        <v>0.01</v>
      </c>
      <c r="G174" t="s">
        <v>28</v>
      </c>
      <c r="H174" t="s">
        <v>101</v>
      </c>
      <c r="I174">
        <v>300</v>
      </c>
      <c r="J174" t="s">
        <v>18</v>
      </c>
      <c r="K174" t="s">
        <v>257</v>
      </c>
      <c r="L174" t="s">
        <v>22</v>
      </c>
      <c r="M174" t="s">
        <v>30</v>
      </c>
      <c r="N174" t="s">
        <v>55</v>
      </c>
      <c r="O174" s="3">
        <v>8.1900000000000001E-2</v>
      </c>
      <c r="P174" s="65">
        <v>31</v>
      </c>
      <c r="Q174" s="67">
        <v>69645.91</v>
      </c>
      <c r="R174" s="67">
        <v>34650</v>
      </c>
      <c r="S174" s="67">
        <v>5790</v>
      </c>
      <c r="T174" s="67">
        <v>5704.0000290000007</v>
      </c>
      <c r="U174" s="65" t="s">
        <v>271</v>
      </c>
      <c r="V174" s="65">
        <v>0</v>
      </c>
      <c r="W174" s="67">
        <v>5790</v>
      </c>
      <c r="X174" s="67">
        <v>5704.0000290000007</v>
      </c>
      <c r="Y174" s="65" t="str">
        <f t="shared" si="14"/>
        <v>B-MLV-0.01</v>
      </c>
      <c r="Z174" s="67">
        <f t="shared" si="15"/>
        <v>184.00000093548388</v>
      </c>
      <c r="AA174" s="67">
        <f t="shared" si="16"/>
        <v>207.33333201075268</v>
      </c>
      <c r="AB174" s="67">
        <f t="shared" si="17"/>
        <v>6427.3332923333328</v>
      </c>
    </row>
    <row r="175" spans="1:28" x14ac:dyDescent="0.2">
      <c r="A175" s="65" t="str">
        <f t="shared" si="13"/>
        <v>Green Mushrooms-MLV-0.01</v>
      </c>
      <c r="B175">
        <v>1169</v>
      </c>
      <c r="C175" t="s">
        <v>16</v>
      </c>
      <c r="D175" s="122" t="s">
        <v>249</v>
      </c>
      <c r="E175" s="122">
        <v>11</v>
      </c>
      <c r="F175" s="126">
        <v>0.01</v>
      </c>
      <c r="G175" t="s">
        <v>28</v>
      </c>
      <c r="H175" t="s">
        <v>101</v>
      </c>
      <c r="I175">
        <v>300</v>
      </c>
      <c r="J175" t="s">
        <v>18</v>
      </c>
      <c r="K175" t="s">
        <v>257</v>
      </c>
      <c r="L175" t="s">
        <v>22</v>
      </c>
      <c r="M175" t="s">
        <v>30</v>
      </c>
      <c r="N175" t="s">
        <v>55</v>
      </c>
      <c r="O175" s="3">
        <v>8.1900000000000001E-2</v>
      </c>
      <c r="P175" s="65">
        <v>31</v>
      </c>
      <c r="Q175" s="67">
        <v>79487.179999999993</v>
      </c>
      <c r="R175" s="67">
        <v>42735</v>
      </c>
      <c r="S175" s="67">
        <v>6662</v>
      </c>
      <c r="T175" s="67">
        <v>6510.0000419999997</v>
      </c>
      <c r="U175" s="65" t="s">
        <v>271</v>
      </c>
      <c r="V175" s="65">
        <v>0</v>
      </c>
      <c r="W175" s="67">
        <v>6662</v>
      </c>
      <c r="X175" s="67">
        <v>6510.0000419999997</v>
      </c>
      <c r="Y175" s="65" t="str">
        <f t="shared" si="14"/>
        <v>B-MLV-0.01</v>
      </c>
      <c r="Z175" s="67">
        <f t="shared" si="15"/>
        <v>210.0000013548387</v>
      </c>
      <c r="AA175" s="67">
        <f t="shared" si="16"/>
        <v>207.33333201075268</v>
      </c>
      <c r="AB175" s="67">
        <f t="shared" si="17"/>
        <v>6427.3332923333328</v>
      </c>
    </row>
    <row r="176" spans="1:28" x14ac:dyDescent="0.2">
      <c r="A176" s="65" t="str">
        <f t="shared" si="13"/>
        <v>Pawn Shop-MLV-0.05</v>
      </c>
      <c r="B176">
        <v>1171</v>
      </c>
      <c r="C176" t="s">
        <v>12</v>
      </c>
      <c r="D176" s="122" t="s">
        <v>239</v>
      </c>
      <c r="E176" s="122" t="s">
        <v>239</v>
      </c>
      <c r="F176" s="126">
        <v>0.05</v>
      </c>
      <c r="G176" t="s">
        <v>28</v>
      </c>
      <c r="H176" t="s">
        <v>101</v>
      </c>
      <c r="I176">
        <v>75</v>
      </c>
      <c r="J176" t="s">
        <v>18</v>
      </c>
      <c r="K176" t="s">
        <v>28</v>
      </c>
      <c r="L176" t="s">
        <v>22</v>
      </c>
      <c r="M176" t="s">
        <v>30</v>
      </c>
      <c r="N176" t="s">
        <v>265</v>
      </c>
      <c r="O176" s="3">
        <v>5.9400000000000001E-2</v>
      </c>
      <c r="P176" s="65">
        <v>31</v>
      </c>
      <c r="Q176" s="67">
        <v>105420.9</v>
      </c>
      <c r="R176" s="67">
        <v>42887</v>
      </c>
      <c r="S176" s="67">
        <v>6371</v>
      </c>
      <c r="T176" s="67">
        <v>6262.0014599999995</v>
      </c>
      <c r="U176" s="65" t="s">
        <v>271</v>
      </c>
      <c r="V176" s="65">
        <v>0</v>
      </c>
      <c r="W176" s="67">
        <v>6371</v>
      </c>
      <c r="X176" s="67">
        <v>6262.0014599999995</v>
      </c>
      <c r="Y176" s="65" t="str">
        <f t="shared" si="14"/>
        <v>A-MLV-0.05</v>
      </c>
      <c r="Z176" s="67">
        <f t="shared" si="15"/>
        <v>202.00004709677418</v>
      </c>
      <c r="AA176" s="67">
        <f t="shared" si="16"/>
        <v>218.63273690322583</v>
      </c>
      <c r="AB176" s="67">
        <f t="shared" si="17"/>
        <v>6777.6148440000006</v>
      </c>
    </row>
    <row r="177" spans="1:28" x14ac:dyDescent="0.2">
      <c r="A177" s="65" t="str">
        <f t="shared" si="13"/>
        <v>Pawn Shop-MLV-0.05</v>
      </c>
      <c r="B177">
        <v>1172</v>
      </c>
      <c r="C177" t="s">
        <v>12</v>
      </c>
      <c r="D177" s="122" t="s">
        <v>239</v>
      </c>
      <c r="E177" s="122" t="s">
        <v>238</v>
      </c>
      <c r="F177" s="126">
        <v>0.05</v>
      </c>
      <c r="G177" t="s">
        <v>28</v>
      </c>
      <c r="H177" t="s">
        <v>101</v>
      </c>
      <c r="I177">
        <v>75</v>
      </c>
      <c r="J177" t="s">
        <v>18</v>
      </c>
      <c r="K177" t="s">
        <v>28</v>
      </c>
      <c r="L177" t="s">
        <v>22</v>
      </c>
      <c r="M177" t="s">
        <v>30</v>
      </c>
      <c r="N177" t="s">
        <v>265</v>
      </c>
      <c r="O177" s="3">
        <v>5.9400000000000001E-2</v>
      </c>
      <c r="P177" s="65">
        <v>31</v>
      </c>
      <c r="Q177" s="67">
        <v>106464.65</v>
      </c>
      <c r="R177" s="67">
        <v>37356</v>
      </c>
      <c r="S177" s="67">
        <v>6324</v>
      </c>
      <c r="T177" s="67">
        <v>6324.0002100000002</v>
      </c>
      <c r="U177" s="65" t="s">
        <v>271</v>
      </c>
      <c r="V177" s="65">
        <v>0</v>
      </c>
      <c r="W177" s="67">
        <v>6324</v>
      </c>
      <c r="X177" s="67">
        <v>6324.0002100000002</v>
      </c>
      <c r="Y177" s="65" t="str">
        <f t="shared" si="14"/>
        <v>A-MLV-0.05</v>
      </c>
      <c r="Z177" s="67">
        <f t="shared" si="15"/>
        <v>204.00000677419357</v>
      </c>
      <c r="AA177" s="67">
        <f t="shared" si="16"/>
        <v>218.63273690322583</v>
      </c>
      <c r="AB177" s="67">
        <f t="shared" si="17"/>
        <v>6777.6148440000006</v>
      </c>
    </row>
    <row r="178" spans="1:28" x14ac:dyDescent="0.2">
      <c r="A178" s="65" t="str">
        <f t="shared" si="13"/>
        <v>Cool Cats-MLV-0.05</v>
      </c>
      <c r="B178">
        <v>2173</v>
      </c>
      <c r="C178" t="s">
        <v>25</v>
      </c>
      <c r="D178" s="122" t="s">
        <v>238</v>
      </c>
      <c r="E178" s="122" t="s">
        <v>247</v>
      </c>
      <c r="F178" s="126">
        <v>0.05</v>
      </c>
      <c r="G178" t="s">
        <v>28</v>
      </c>
      <c r="H178" t="s">
        <v>101</v>
      </c>
      <c r="I178">
        <v>75</v>
      </c>
      <c r="J178" t="s">
        <v>18</v>
      </c>
      <c r="K178" t="s">
        <v>28</v>
      </c>
      <c r="L178" t="s">
        <v>22</v>
      </c>
      <c r="M178" t="s">
        <v>30</v>
      </c>
      <c r="N178" t="s">
        <v>267</v>
      </c>
      <c r="O178" s="3">
        <v>5.9400000000000001E-2</v>
      </c>
      <c r="P178" s="65">
        <v>15</v>
      </c>
      <c r="Q178" s="67">
        <v>53852.49</v>
      </c>
      <c r="R178" s="67">
        <v>18600.484261501209</v>
      </c>
      <c r="S178" s="67">
        <v>3217.4334140435835</v>
      </c>
      <c r="T178" s="67">
        <v>3198.8379059999997</v>
      </c>
      <c r="U178" s="65" t="s">
        <v>271</v>
      </c>
      <c r="V178" s="65">
        <v>0</v>
      </c>
      <c r="W178" s="67">
        <v>3217.4334140435835</v>
      </c>
      <c r="X178" s="67">
        <v>3198.8379059999997</v>
      </c>
      <c r="Y178" s="65" t="str">
        <f t="shared" si="14"/>
        <v>C-MLV-0.05</v>
      </c>
      <c r="Z178" s="67">
        <f t="shared" si="15"/>
        <v>213.25586039999999</v>
      </c>
      <c r="AA178" s="67">
        <f t="shared" si="16"/>
        <v>189.44888490449438</v>
      </c>
      <c r="AB178" s="67">
        <f t="shared" si="17"/>
        <v>2841.7332735674158</v>
      </c>
    </row>
    <row r="179" spans="1:28" x14ac:dyDescent="0.2">
      <c r="A179" s="65" t="str">
        <f t="shared" si="13"/>
        <v>Cool Cats-MLV-0.05</v>
      </c>
      <c r="B179">
        <v>1174</v>
      </c>
      <c r="C179" t="s">
        <v>25</v>
      </c>
      <c r="D179" s="122" t="s">
        <v>238</v>
      </c>
      <c r="E179" s="122" t="s">
        <v>249</v>
      </c>
      <c r="F179" s="126">
        <v>0.05</v>
      </c>
      <c r="G179" t="s">
        <v>28</v>
      </c>
      <c r="H179" t="s">
        <v>101</v>
      </c>
      <c r="I179">
        <v>75</v>
      </c>
      <c r="J179" t="s">
        <v>18</v>
      </c>
      <c r="K179" t="s">
        <v>28</v>
      </c>
      <c r="L179" t="s">
        <v>22</v>
      </c>
      <c r="M179" t="s">
        <v>30</v>
      </c>
      <c r="N179" t="s">
        <v>267</v>
      </c>
      <c r="O179" s="3">
        <v>5.9400000000000001E-2</v>
      </c>
      <c r="P179" s="65">
        <v>31</v>
      </c>
      <c r="Q179" s="67">
        <v>110074.05</v>
      </c>
      <c r="R179" s="67">
        <v>37338</v>
      </c>
      <c r="S179" s="67">
        <v>6458</v>
      </c>
      <c r="T179" s="67">
        <v>6538.3985700000003</v>
      </c>
      <c r="U179" s="65" t="s">
        <v>271</v>
      </c>
      <c r="V179" s="65">
        <v>0</v>
      </c>
      <c r="W179" s="67">
        <v>6458</v>
      </c>
      <c r="X179" s="67">
        <v>6538.3985700000003</v>
      </c>
      <c r="Y179" s="65" t="str">
        <f t="shared" si="14"/>
        <v>C-MLV-0.05</v>
      </c>
      <c r="Z179" s="67">
        <f t="shared" si="15"/>
        <v>210.91608290322583</v>
      </c>
      <c r="AA179" s="67">
        <f t="shared" si="16"/>
        <v>189.44888490449438</v>
      </c>
      <c r="AB179" s="67">
        <f t="shared" si="17"/>
        <v>5872.9154320393254</v>
      </c>
    </row>
    <row r="180" spans="1:28" x14ac:dyDescent="0.2">
      <c r="A180" s="65" t="str">
        <f t="shared" si="13"/>
        <v>James Bond 777-MLV-0.05</v>
      </c>
      <c r="B180">
        <v>1175</v>
      </c>
      <c r="C180" t="s">
        <v>25</v>
      </c>
      <c r="D180" s="122" t="s">
        <v>238</v>
      </c>
      <c r="E180" s="122" t="s">
        <v>245</v>
      </c>
      <c r="F180" s="126">
        <v>0.05</v>
      </c>
      <c r="G180" t="s">
        <v>28</v>
      </c>
      <c r="H180" t="s">
        <v>101</v>
      </c>
      <c r="I180">
        <v>75</v>
      </c>
      <c r="J180" t="s">
        <v>18</v>
      </c>
      <c r="K180" t="s">
        <v>28</v>
      </c>
      <c r="L180" t="s">
        <v>22</v>
      </c>
      <c r="M180" t="s">
        <v>30</v>
      </c>
      <c r="N180" t="s">
        <v>41</v>
      </c>
      <c r="O180" s="3">
        <v>5.9400000000000001E-2</v>
      </c>
      <c r="P180" s="65">
        <v>31</v>
      </c>
      <c r="Q180" s="67">
        <v>106986.55</v>
      </c>
      <c r="R180" s="67">
        <v>35331</v>
      </c>
      <c r="S180" s="67">
        <v>6305</v>
      </c>
      <c r="T180" s="67">
        <v>6355.0010700000003</v>
      </c>
      <c r="U180" s="65" t="s">
        <v>271</v>
      </c>
      <c r="V180" s="65">
        <v>0</v>
      </c>
      <c r="W180" s="67">
        <v>6305</v>
      </c>
      <c r="X180" s="67">
        <v>6355.0010700000003</v>
      </c>
      <c r="Y180" s="65" t="str">
        <f t="shared" si="14"/>
        <v>C-MLV-0.05</v>
      </c>
      <c r="Z180" s="67">
        <f t="shared" si="15"/>
        <v>205.00003451612903</v>
      </c>
      <c r="AA180" s="67">
        <f t="shared" si="16"/>
        <v>189.44888490449438</v>
      </c>
      <c r="AB180" s="67">
        <f t="shared" si="17"/>
        <v>5872.9154320393254</v>
      </c>
    </row>
    <row r="181" spans="1:28" x14ac:dyDescent="0.2">
      <c r="A181" s="65" t="str">
        <f t="shared" si="13"/>
        <v>James Bond 777-MLV-0.05</v>
      </c>
      <c r="B181">
        <v>1176</v>
      </c>
      <c r="C181" t="s">
        <v>25</v>
      </c>
      <c r="D181" s="122" t="s">
        <v>238</v>
      </c>
      <c r="E181" s="122" t="s">
        <v>238</v>
      </c>
      <c r="F181" s="126">
        <v>0.05</v>
      </c>
      <c r="G181" t="s">
        <v>28</v>
      </c>
      <c r="H181" t="s">
        <v>101</v>
      </c>
      <c r="I181">
        <v>75</v>
      </c>
      <c r="J181" t="s">
        <v>18</v>
      </c>
      <c r="K181" t="s">
        <v>28</v>
      </c>
      <c r="L181" t="s">
        <v>22</v>
      </c>
      <c r="M181" t="s">
        <v>30</v>
      </c>
      <c r="N181" t="s">
        <v>41</v>
      </c>
      <c r="O181" s="3">
        <v>5.9400000000000001E-2</v>
      </c>
      <c r="P181" s="65">
        <v>31</v>
      </c>
      <c r="Q181" s="67">
        <v>107508.4</v>
      </c>
      <c r="R181" s="67">
        <v>36802</v>
      </c>
      <c r="S181" s="67">
        <v>6366</v>
      </c>
      <c r="T181" s="67">
        <v>6385.9989599999999</v>
      </c>
      <c r="U181" s="65" t="s">
        <v>271</v>
      </c>
      <c r="V181" s="65">
        <v>0</v>
      </c>
      <c r="W181" s="67">
        <v>6366</v>
      </c>
      <c r="X181" s="67">
        <v>6385.9989599999999</v>
      </c>
      <c r="Y181" s="65" t="str">
        <f t="shared" si="14"/>
        <v>C-MLV-0.05</v>
      </c>
      <c r="Z181" s="67">
        <f t="shared" si="15"/>
        <v>205.99996645161289</v>
      </c>
      <c r="AA181" s="67">
        <f t="shared" si="16"/>
        <v>189.44888490449438</v>
      </c>
      <c r="AB181" s="67">
        <f t="shared" si="17"/>
        <v>5872.9154320393254</v>
      </c>
    </row>
    <row r="182" spans="1:28" x14ac:dyDescent="0.2">
      <c r="A182" s="65" t="str">
        <f t="shared" si="13"/>
        <v>James Bond 777-MLV-0.05</v>
      </c>
      <c r="B182">
        <v>1177</v>
      </c>
      <c r="C182" t="s">
        <v>25</v>
      </c>
      <c r="D182" s="122" t="s">
        <v>238</v>
      </c>
      <c r="E182" s="122" t="s">
        <v>242</v>
      </c>
      <c r="F182" s="126">
        <v>0.05</v>
      </c>
      <c r="G182" t="s">
        <v>28</v>
      </c>
      <c r="H182" t="s">
        <v>101</v>
      </c>
      <c r="I182">
        <v>75</v>
      </c>
      <c r="J182" t="s">
        <v>18</v>
      </c>
      <c r="K182" t="s">
        <v>28</v>
      </c>
      <c r="L182" t="s">
        <v>22</v>
      </c>
      <c r="M182" t="s">
        <v>30</v>
      </c>
      <c r="N182" t="s">
        <v>41</v>
      </c>
      <c r="O182" s="3">
        <v>5.9400000000000001E-2</v>
      </c>
      <c r="P182" s="65">
        <v>31</v>
      </c>
      <c r="Q182" s="67">
        <v>115555</v>
      </c>
      <c r="R182" s="67">
        <v>44129</v>
      </c>
      <c r="S182" s="67">
        <v>7552</v>
      </c>
      <c r="T182" s="67">
        <v>6863.9670000000006</v>
      </c>
      <c r="U182" s="65" t="s">
        <v>271</v>
      </c>
      <c r="V182" s="65">
        <v>0</v>
      </c>
      <c r="W182" s="67">
        <v>7552</v>
      </c>
      <c r="X182" s="67">
        <v>6863.9670000000006</v>
      </c>
      <c r="Y182" s="65" t="str">
        <f t="shared" si="14"/>
        <v>C-MLV-0.05</v>
      </c>
      <c r="Z182" s="67">
        <f t="shared" si="15"/>
        <v>221.41829032258067</v>
      </c>
      <c r="AA182" s="67">
        <f t="shared" si="16"/>
        <v>189.44888490449438</v>
      </c>
      <c r="AB182" s="67">
        <f t="shared" si="17"/>
        <v>5872.9154320393254</v>
      </c>
    </row>
    <row r="183" spans="1:28" x14ac:dyDescent="0.2">
      <c r="A183" s="65" t="str">
        <f t="shared" si="13"/>
        <v>James Bond 777-MLV-0.05</v>
      </c>
      <c r="B183">
        <v>1178</v>
      </c>
      <c r="C183" t="s">
        <v>25</v>
      </c>
      <c r="D183" s="122" t="s">
        <v>238</v>
      </c>
      <c r="E183" s="122" t="s">
        <v>239</v>
      </c>
      <c r="F183" s="126">
        <v>0.05</v>
      </c>
      <c r="G183" t="s">
        <v>28</v>
      </c>
      <c r="H183" t="s">
        <v>101</v>
      </c>
      <c r="I183">
        <v>75</v>
      </c>
      <c r="J183" t="s">
        <v>18</v>
      </c>
      <c r="K183" t="s">
        <v>28</v>
      </c>
      <c r="L183" t="s">
        <v>22</v>
      </c>
      <c r="M183" t="s">
        <v>30</v>
      </c>
      <c r="N183" t="s">
        <v>41</v>
      </c>
      <c r="O183" s="3">
        <v>5.9400000000000001E-2</v>
      </c>
      <c r="P183" s="65">
        <v>31</v>
      </c>
      <c r="Q183" s="67">
        <v>107030.3</v>
      </c>
      <c r="R183" s="67">
        <v>41540</v>
      </c>
      <c r="S183" s="67">
        <v>6488</v>
      </c>
      <c r="T183" s="67">
        <v>6357.5998200000004</v>
      </c>
      <c r="U183" s="65" t="s">
        <v>271</v>
      </c>
      <c r="V183" s="65">
        <v>0</v>
      </c>
      <c r="W183" s="67">
        <v>6488</v>
      </c>
      <c r="X183" s="67">
        <v>6357.5998200000004</v>
      </c>
      <c r="Y183" s="65" t="str">
        <f t="shared" si="14"/>
        <v>C-MLV-0.05</v>
      </c>
      <c r="Z183" s="67">
        <f t="shared" si="15"/>
        <v>205.08386516129033</v>
      </c>
      <c r="AA183" s="67">
        <f t="shared" si="16"/>
        <v>189.44888490449438</v>
      </c>
      <c r="AB183" s="67">
        <f t="shared" si="17"/>
        <v>5872.9154320393254</v>
      </c>
    </row>
    <row r="184" spans="1:28" x14ac:dyDescent="0.2">
      <c r="A184" s="65" t="str">
        <f t="shared" si="13"/>
        <v>Multi Poker-Poker-0.01</v>
      </c>
      <c r="B184">
        <v>1179</v>
      </c>
      <c r="C184" t="s">
        <v>25</v>
      </c>
      <c r="D184" s="122" t="s">
        <v>263</v>
      </c>
      <c r="E184" s="122" t="s">
        <v>242</v>
      </c>
      <c r="F184" s="126">
        <v>0.01</v>
      </c>
      <c r="G184" t="s">
        <v>17</v>
      </c>
      <c r="H184" s="5" t="s">
        <v>100</v>
      </c>
      <c r="I184">
        <v>300</v>
      </c>
      <c r="J184" t="s">
        <v>20</v>
      </c>
      <c r="K184" t="s">
        <v>28</v>
      </c>
      <c r="L184" t="s">
        <v>21</v>
      </c>
      <c r="M184" t="s">
        <v>30</v>
      </c>
      <c r="N184" t="s">
        <v>29</v>
      </c>
      <c r="O184" s="3">
        <v>1.4999999999999999E-2</v>
      </c>
      <c r="P184" s="65">
        <v>31</v>
      </c>
      <c r="Q184" s="67">
        <v>283133.33</v>
      </c>
      <c r="R184" s="67">
        <v>108480</v>
      </c>
      <c r="S184" s="67">
        <v>4169</v>
      </c>
      <c r="T184" s="67">
        <v>4246.9999500000004</v>
      </c>
      <c r="U184" s="65" t="s">
        <v>271</v>
      </c>
      <c r="V184" s="65">
        <v>0</v>
      </c>
      <c r="W184" s="67">
        <v>4169</v>
      </c>
      <c r="X184" s="67">
        <v>4246.9999500000004</v>
      </c>
      <c r="Y184" s="65" t="str">
        <f t="shared" si="14"/>
        <v>C-Poker-0.01</v>
      </c>
      <c r="Z184" s="67">
        <f t="shared" si="15"/>
        <v>136.99999838709678</v>
      </c>
      <c r="AA184" s="67">
        <f t="shared" si="16"/>
        <v>131.25</v>
      </c>
      <c r="AB184" s="67">
        <f t="shared" si="17"/>
        <v>4068.75</v>
      </c>
    </row>
    <row r="185" spans="1:28" x14ac:dyDescent="0.2">
      <c r="A185" s="65" t="str">
        <f t="shared" si="13"/>
        <v>Multi Poker-Poker-0.01</v>
      </c>
      <c r="B185">
        <v>1180</v>
      </c>
      <c r="C185" t="s">
        <v>25</v>
      </c>
      <c r="D185" s="122" t="s">
        <v>251</v>
      </c>
      <c r="E185" s="122" t="s">
        <v>242</v>
      </c>
      <c r="F185" s="126">
        <v>0.01</v>
      </c>
      <c r="G185" t="s">
        <v>17</v>
      </c>
      <c r="H185" s="5" t="s">
        <v>100</v>
      </c>
      <c r="I185">
        <v>300</v>
      </c>
      <c r="J185" t="s">
        <v>20</v>
      </c>
      <c r="K185" t="s">
        <v>28</v>
      </c>
      <c r="L185" t="s">
        <v>21</v>
      </c>
      <c r="M185" t="s">
        <v>30</v>
      </c>
      <c r="N185" t="s">
        <v>29</v>
      </c>
      <c r="O185" s="3">
        <v>1.4999999999999999E-2</v>
      </c>
      <c r="P185" s="65">
        <v>31</v>
      </c>
      <c r="Q185" s="67">
        <v>256266.67</v>
      </c>
      <c r="R185" s="67">
        <v>92850</v>
      </c>
      <c r="S185" s="67">
        <v>3741</v>
      </c>
      <c r="T185" s="67">
        <v>3844.0000500000001</v>
      </c>
      <c r="U185" s="65" t="s">
        <v>271</v>
      </c>
      <c r="V185" s="65">
        <v>0</v>
      </c>
      <c r="W185" s="67">
        <v>3741</v>
      </c>
      <c r="X185" s="67">
        <v>3844.0000500000001</v>
      </c>
      <c r="Y185" s="65" t="str">
        <f t="shared" si="14"/>
        <v>C-Poker-0.01</v>
      </c>
      <c r="Z185" s="67">
        <f t="shared" si="15"/>
        <v>124.00000161290323</v>
      </c>
      <c r="AA185" s="67">
        <f t="shared" si="16"/>
        <v>131.25</v>
      </c>
      <c r="AB185" s="67">
        <f t="shared" si="17"/>
        <v>4068.75</v>
      </c>
    </row>
    <row r="186" spans="1:28" x14ac:dyDescent="0.2">
      <c r="A186" s="65" t="str">
        <f t="shared" si="13"/>
        <v>Multi Poker-Poker-0.01</v>
      </c>
      <c r="B186">
        <v>1181</v>
      </c>
      <c r="C186" t="s">
        <v>25</v>
      </c>
      <c r="D186" s="122" t="s">
        <v>251</v>
      </c>
      <c r="E186" s="122" t="s">
        <v>239</v>
      </c>
      <c r="F186" s="126">
        <v>0.01</v>
      </c>
      <c r="G186" t="s">
        <v>17</v>
      </c>
      <c r="H186" s="5" t="s">
        <v>100</v>
      </c>
      <c r="I186">
        <v>300</v>
      </c>
      <c r="J186" t="s">
        <v>20</v>
      </c>
      <c r="K186" t="s">
        <v>28</v>
      </c>
      <c r="L186" t="s">
        <v>21</v>
      </c>
      <c r="M186" t="s">
        <v>30</v>
      </c>
      <c r="N186" t="s">
        <v>29</v>
      </c>
      <c r="O186" s="3">
        <v>1.4999999999999999E-2</v>
      </c>
      <c r="P186" s="65">
        <v>31</v>
      </c>
      <c r="Q186" s="67">
        <v>258333.33</v>
      </c>
      <c r="R186" s="67">
        <v>107639</v>
      </c>
      <c r="S186" s="67">
        <v>3849</v>
      </c>
      <c r="T186" s="67">
        <v>3874.9999499999994</v>
      </c>
      <c r="U186" s="65" t="s">
        <v>271</v>
      </c>
      <c r="V186" s="65">
        <v>0</v>
      </c>
      <c r="W186" s="67">
        <v>3849</v>
      </c>
      <c r="X186" s="67">
        <v>3874.9999499999994</v>
      </c>
      <c r="Y186" s="65" t="str">
        <f t="shared" si="14"/>
        <v>C-Poker-0.01</v>
      </c>
      <c r="Z186" s="67">
        <f t="shared" si="15"/>
        <v>124.99999838709675</v>
      </c>
      <c r="AA186" s="67">
        <f t="shared" si="16"/>
        <v>131.25</v>
      </c>
      <c r="AB186" s="67">
        <f t="shared" si="17"/>
        <v>4068.75</v>
      </c>
    </row>
    <row r="187" spans="1:28" x14ac:dyDescent="0.2">
      <c r="A187" s="65" t="str">
        <f t="shared" si="13"/>
        <v>Multi Poker-Poker-0.01</v>
      </c>
      <c r="B187">
        <v>1182</v>
      </c>
      <c r="C187" t="s">
        <v>25</v>
      </c>
      <c r="D187" s="122" t="s">
        <v>263</v>
      </c>
      <c r="E187" s="122" t="s">
        <v>239</v>
      </c>
      <c r="F187" s="126">
        <v>0.01</v>
      </c>
      <c r="G187" t="s">
        <v>17</v>
      </c>
      <c r="H187" s="5" t="s">
        <v>100</v>
      </c>
      <c r="I187">
        <v>300</v>
      </c>
      <c r="J187" t="s">
        <v>20</v>
      </c>
      <c r="K187" t="s">
        <v>28</v>
      </c>
      <c r="L187" t="s">
        <v>21</v>
      </c>
      <c r="M187" t="s">
        <v>30</v>
      </c>
      <c r="N187" t="s">
        <v>29</v>
      </c>
      <c r="O187" s="3">
        <v>1.4999999999999999E-2</v>
      </c>
      <c r="P187" s="65">
        <v>31</v>
      </c>
      <c r="Q187" s="67">
        <v>281066.67</v>
      </c>
      <c r="R187" s="67">
        <v>106465</v>
      </c>
      <c r="S187" s="67">
        <v>4132</v>
      </c>
      <c r="T187" s="67">
        <v>4216.0000499999996</v>
      </c>
      <c r="U187" s="65" t="s">
        <v>271</v>
      </c>
      <c r="V187" s="65">
        <v>0</v>
      </c>
      <c r="W187" s="67">
        <v>4132</v>
      </c>
      <c r="X187" s="67">
        <v>4216.0000499999996</v>
      </c>
      <c r="Y187" s="65" t="str">
        <f t="shared" si="14"/>
        <v>C-Poker-0.01</v>
      </c>
      <c r="Z187" s="67">
        <f t="shared" si="15"/>
        <v>136.00000161290322</v>
      </c>
      <c r="AA187" s="67">
        <f t="shared" si="16"/>
        <v>131.25</v>
      </c>
      <c r="AB187" s="67">
        <f t="shared" si="17"/>
        <v>4068.75</v>
      </c>
    </row>
    <row r="188" spans="1:28" x14ac:dyDescent="0.2">
      <c r="A188" s="65" t="str">
        <f t="shared" si="13"/>
        <v>Multi Poker-Poker-0.01</v>
      </c>
      <c r="B188">
        <v>1183</v>
      </c>
      <c r="C188" t="s">
        <v>25</v>
      </c>
      <c r="D188" s="122" t="s">
        <v>263</v>
      </c>
      <c r="E188" s="122" t="s">
        <v>245</v>
      </c>
      <c r="F188" s="126">
        <v>0.01</v>
      </c>
      <c r="G188" t="s">
        <v>17</v>
      </c>
      <c r="H188" s="5" t="s">
        <v>100</v>
      </c>
      <c r="I188">
        <v>300</v>
      </c>
      <c r="J188" t="s">
        <v>20</v>
      </c>
      <c r="K188" t="s">
        <v>28</v>
      </c>
      <c r="L188" t="s">
        <v>21</v>
      </c>
      <c r="M188" t="s">
        <v>30</v>
      </c>
      <c r="N188" t="s">
        <v>29</v>
      </c>
      <c r="O188" s="3">
        <v>1.4999999999999999E-2</v>
      </c>
      <c r="P188" s="65">
        <v>31</v>
      </c>
      <c r="Q188" s="67">
        <v>291400</v>
      </c>
      <c r="R188" s="67">
        <v>106740</v>
      </c>
      <c r="S188" s="67">
        <v>4262</v>
      </c>
      <c r="T188" s="67">
        <v>4371</v>
      </c>
      <c r="U188" s="65" t="s">
        <v>271</v>
      </c>
      <c r="V188" s="65">
        <v>0</v>
      </c>
      <c r="W188" s="67">
        <v>4262</v>
      </c>
      <c r="X188" s="67">
        <v>4371</v>
      </c>
      <c r="Y188" s="65" t="str">
        <f t="shared" si="14"/>
        <v>C-Poker-0.01</v>
      </c>
      <c r="Z188" s="67">
        <f t="shared" si="15"/>
        <v>141</v>
      </c>
      <c r="AA188" s="67">
        <f t="shared" si="16"/>
        <v>131.25</v>
      </c>
      <c r="AB188" s="67">
        <f t="shared" si="17"/>
        <v>4068.75</v>
      </c>
    </row>
    <row r="189" spans="1:28" x14ac:dyDescent="0.2">
      <c r="A189" s="65" t="str">
        <f t="shared" si="13"/>
        <v>Multi Poker-Poker-0.01</v>
      </c>
      <c r="B189">
        <v>1184</v>
      </c>
      <c r="C189" t="s">
        <v>25</v>
      </c>
      <c r="D189" s="122" t="s">
        <v>251</v>
      </c>
      <c r="E189" s="122" t="s">
        <v>245</v>
      </c>
      <c r="F189" s="126">
        <v>0.01</v>
      </c>
      <c r="G189" t="s">
        <v>17</v>
      </c>
      <c r="H189" s="5" t="s">
        <v>100</v>
      </c>
      <c r="I189">
        <v>300</v>
      </c>
      <c r="J189" t="s">
        <v>20</v>
      </c>
      <c r="K189" t="s">
        <v>28</v>
      </c>
      <c r="L189" t="s">
        <v>21</v>
      </c>
      <c r="M189" t="s">
        <v>30</v>
      </c>
      <c r="N189" t="s">
        <v>29</v>
      </c>
      <c r="O189" s="3">
        <v>1.4999999999999999E-2</v>
      </c>
      <c r="P189" s="65">
        <v>31</v>
      </c>
      <c r="Q189" s="67">
        <v>256266.67</v>
      </c>
      <c r="R189" s="67">
        <v>89918</v>
      </c>
      <c r="S189" s="67">
        <v>3722</v>
      </c>
      <c r="T189" s="67">
        <v>3844.0000500000001</v>
      </c>
      <c r="U189" s="65" t="s">
        <v>271</v>
      </c>
      <c r="V189" s="65">
        <v>0</v>
      </c>
      <c r="W189" s="67">
        <v>3722</v>
      </c>
      <c r="X189" s="67">
        <v>3844.0000500000001</v>
      </c>
      <c r="Y189" s="65" t="str">
        <f t="shared" si="14"/>
        <v>C-Poker-0.01</v>
      </c>
      <c r="Z189" s="67">
        <f t="shared" si="15"/>
        <v>124.00000161290323</v>
      </c>
      <c r="AA189" s="67">
        <f t="shared" si="16"/>
        <v>131.25</v>
      </c>
      <c r="AB189" s="67">
        <f t="shared" si="17"/>
        <v>4068.75</v>
      </c>
    </row>
    <row r="190" spans="1:28" x14ac:dyDescent="0.2">
      <c r="A190" s="65" t="str">
        <f t="shared" si="13"/>
        <v>Multi Poker-Poker-0.01</v>
      </c>
      <c r="B190">
        <v>1185</v>
      </c>
      <c r="C190" t="s">
        <v>25</v>
      </c>
      <c r="D190" s="122" t="s">
        <v>251</v>
      </c>
      <c r="E190" s="122" t="s">
        <v>238</v>
      </c>
      <c r="F190" s="126">
        <v>0.01</v>
      </c>
      <c r="G190" t="s">
        <v>17</v>
      </c>
      <c r="H190" s="5" t="s">
        <v>100</v>
      </c>
      <c r="I190">
        <v>300</v>
      </c>
      <c r="J190" t="s">
        <v>20</v>
      </c>
      <c r="K190" t="s">
        <v>28</v>
      </c>
      <c r="L190" t="s">
        <v>21</v>
      </c>
      <c r="M190" t="s">
        <v>30</v>
      </c>
      <c r="N190" t="s">
        <v>29</v>
      </c>
      <c r="O190" s="3">
        <v>1.4999999999999999E-2</v>
      </c>
      <c r="P190" s="65">
        <v>31</v>
      </c>
      <c r="Q190" s="67">
        <v>252133.33</v>
      </c>
      <c r="R190" s="67">
        <v>105056</v>
      </c>
      <c r="S190" s="67">
        <v>3757</v>
      </c>
      <c r="T190" s="67">
        <v>3781.9999499999994</v>
      </c>
      <c r="U190" s="65" t="s">
        <v>271</v>
      </c>
      <c r="V190" s="65">
        <v>0</v>
      </c>
      <c r="W190" s="67">
        <v>3757</v>
      </c>
      <c r="X190" s="67">
        <v>3781.9999499999994</v>
      </c>
      <c r="Y190" s="65" t="str">
        <f t="shared" si="14"/>
        <v>C-Poker-0.01</v>
      </c>
      <c r="Z190" s="67">
        <f t="shared" si="15"/>
        <v>121.99999838709675</v>
      </c>
      <c r="AA190" s="67">
        <f t="shared" si="16"/>
        <v>131.25</v>
      </c>
      <c r="AB190" s="67">
        <f t="shared" si="17"/>
        <v>4068.75</v>
      </c>
    </row>
    <row r="191" spans="1:28" x14ac:dyDescent="0.2">
      <c r="A191" s="65" t="str">
        <f t="shared" si="13"/>
        <v>Multi Poker-Poker-0.01</v>
      </c>
      <c r="B191">
        <v>1186</v>
      </c>
      <c r="C191" t="s">
        <v>25</v>
      </c>
      <c r="D191" s="122" t="s">
        <v>263</v>
      </c>
      <c r="E191" s="122" t="s">
        <v>238</v>
      </c>
      <c r="F191" s="126">
        <v>0.01</v>
      </c>
      <c r="G191" t="s">
        <v>17</v>
      </c>
      <c r="H191" s="5" t="s">
        <v>100</v>
      </c>
      <c r="I191">
        <v>300</v>
      </c>
      <c r="J191" t="s">
        <v>20</v>
      </c>
      <c r="K191" t="s">
        <v>28</v>
      </c>
      <c r="L191" t="s">
        <v>21</v>
      </c>
      <c r="M191" t="s">
        <v>30</v>
      </c>
      <c r="N191" t="s">
        <v>29</v>
      </c>
      <c r="O191" s="3">
        <v>1.4999999999999999E-2</v>
      </c>
      <c r="P191" s="65">
        <v>31</v>
      </c>
      <c r="Q191" s="67">
        <v>291400</v>
      </c>
      <c r="R191" s="67">
        <v>118455</v>
      </c>
      <c r="S191" s="67">
        <v>4327</v>
      </c>
      <c r="T191" s="67">
        <v>4371</v>
      </c>
      <c r="U191" s="65" t="s">
        <v>271</v>
      </c>
      <c r="V191" s="65">
        <v>0</v>
      </c>
      <c r="W191" s="67">
        <v>4327</v>
      </c>
      <c r="X191" s="67">
        <v>4371</v>
      </c>
      <c r="Y191" s="65" t="str">
        <f t="shared" si="14"/>
        <v>C-Poker-0.01</v>
      </c>
      <c r="Z191" s="67">
        <f t="shared" si="15"/>
        <v>141</v>
      </c>
      <c r="AA191" s="67">
        <f t="shared" si="16"/>
        <v>131.25</v>
      </c>
      <c r="AB191" s="67">
        <f t="shared" si="17"/>
        <v>4068.75</v>
      </c>
    </row>
    <row r="192" spans="1:28" x14ac:dyDescent="0.2">
      <c r="A192" s="65" t="str">
        <f t="shared" si="13"/>
        <v>Multi Poker-Poker-0.25</v>
      </c>
      <c r="B192">
        <v>1187</v>
      </c>
      <c r="C192" t="s">
        <v>12</v>
      </c>
      <c r="D192" s="122" t="s">
        <v>263</v>
      </c>
      <c r="E192" s="122" t="s">
        <v>242</v>
      </c>
      <c r="F192" s="126">
        <v>0.25</v>
      </c>
      <c r="G192" t="s">
        <v>28</v>
      </c>
      <c r="H192" t="s">
        <v>101</v>
      </c>
      <c r="I192">
        <v>5</v>
      </c>
      <c r="J192" t="s">
        <v>20</v>
      </c>
      <c r="K192" t="s">
        <v>28</v>
      </c>
      <c r="L192" t="s">
        <v>22</v>
      </c>
      <c r="M192" t="s">
        <v>30</v>
      </c>
      <c r="N192" t="s">
        <v>29</v>
      </c>
      <c r="O192" s="3">
        <v>1.4999999999999999E-2</v>
      </c>
      <c r="P192" s="65">
        <v>31</v>
      </c>
      <c r="Q192" s="67">
        <v>235600</v>
      </c>
      <c r="R192" s="67">
        <v>224381</v>
      </c>
      <c r="S192" s="67">
        <v>3487</v>
      </c>
      <c r="T192" s="67">
        <v>3534</v>
      </c>
      <c r="U192" s="65" t="s">
        <v>271</v>
      </c>
      <c r="V192" s="65">
        <v>0</v>
      </c>
      <c r="W192" s="67">
        <v>3487</v>
      </c>
      <c r="X192" s="67">
        <v>3534</v>
      </c>
      <c r="Y192" s="65" t="str">
        <f t="shared" si="14"/>
        <v>A-Poker-0.25</v>
      </c>
      <c r="Z192" s="67">
        <f t="shared" si="15"/>
        <v>114</v>
      </c>
      <c r="AA192" s="67">
        <f t="shared" si="16"/>
        <v>100.59999193548386</v>
      </c>
      <c r="AB192" s="67">
        <f t="shared" si="17"/>
        <v>3118.5997499999994</v>
      </c>
    </row>
    <row r="193" spans="1:28" x14ac:dyDescent="0.2">
      <c r="A193" s="65" t="str">
        <f t="shared" si="13"/>
        <v>Multi Poker-Poker-0.25</v>
      </c>
      <c r="B193">
        <v>1188</v>
      </c>
      <c r="C193" t="s">
        <v>12</v>
      </c>
      <c r="D193" s="122" t="s">
        <v>263</v>
      </c>
      <c r="E193" s="122" t="s">
        <v>239</v>
      </c>
      <c r="F193" s="126">
        <v>0.25</v>
      </c>
      <c r="G193" t="s">
        <v>28</v>
      </c>
      <c r="H193" t="s">
        <v>101</v>
      </c>
      <c r="I193">
        <v>5</v>
      </c>
      <c r="J193" t="s">
        <v>20</v>
      </c>
      <c r="K193" t="s">
        <v>28</v>
      </c>
      <c r="L193" t="s">
        <v>22</v>
      </c>
      <c r="M193" t="s">
        <v>30</v>
      </c>
      <c r="N193" t="s">
        <v>29</v>
      </c>
      <c r="O193" s="3">
        <v>1.4999999999999999E-2</v>
      </c>
      <c r="P193" s="65">
        <v>31</v>
      </c>
      <c r="Q193" s="67">
        <v>183933.25</v>
      </c>
      <c r="R193" s="67">
        <v>179447</v>
      </c>
      <c r="S193" s="67">
        <v>2731</v>
      </c>
      <c r="T193" s="67">
        <v>2758.9987499999997</v>
      </c>
      <c r="U193" s="65" t="s">
        <v>271</v>
      </c>
      <c r="V193" s="65">
        <v>0</v>
      </c>
      <c r="W193" s="67">
        <v>2731</v>
      </c>
      <c r="X193" s="67">
        <v>2758.9987499999997</v>
      </c>
      <c r="Y193" s="65" t="str">
        <f t="shared" si="14"/>
        <v>A-Poker-0.25</v>
      </c>
      <c r="Z193" s="67">
        <f t="shared" si="15"/>
        <v>88.999959677419341</v>
      </c>
      <c r="AA193" s="67">
        <f t="shared" si="16"/>
        <v>100.59999193548386</v>
      </c>
      <c r="AB193" s="67">
        <f t="shared" si="17"/>
        <v>3118.5997499999994</v>
      </c>
    </row>
    <row r="194" spans="1:28" x14ac:dyDescent="0.2">
      <c r="A194" s="65" t="str">
        <f t="shared" si="13"/>
        <v>Multi Poker-Poker-0.25</v>
      </c>
      <c r="B194">
        <v>1189</v>
      </c>
      <c r="C194" t="s">
        <v>12</v>
      </c>
      <c r="D194" s="122" t="s">
        <v>263</v>
      </c>
      <c r="E194" s="122" t="s">
        <v>245</v>
      </c>
      <c r="F194" s="126">
        <v>0.25</v>
      </c>
      <c r="G194" t="s">
        <v>28</v>
      </c>
      <c r="H194" t="s">
        <v>101</v>
      </c>
      <c r="I194">
        <v>5</v>
      </c>
      <c r="J194" t="s">
        <v>20</v>
      </c>
      <c r="K194" t="s">
        <v>28</v>
      </c>
      <c r="L194" t="s">
        <v>22</v>
      </c>
      <c r="M194" t="s">
        <v>30</v>
      </c>
      <c r="N194" t="s">
        <v>29</v>
      </c>
      <c r="O194" s="3">
        <v>1.4999999999999999E-2</v>
      </c>
      <c r="P194" s="65">
        <v>31</v>
      </c>
      <c r="Q194" s="67">
        <v>194266.75</v>
      </c>
      <c r="R194" s="67">
        <v>254776</v>
      </c>
      <c r="S194" s="67">
        <v>2987</v>
      </c>
      <c r="T194" s="67">
        <v>2914.0012499999998</v>
      </c>
      <c r="U194" s="65" t="s">
        <v>271</v>
      </c>
      <c r="V194" s="65">
        <v>0</v>
      </c>
      <c r="W194" s="67">
        <v>2987</v>
      </c>
      <c r="X194" s="67">
        <v>2914.0012499999998</v>
      </c>
      <c r="Y194" s="65" t="str">
        <f t="shared" si="14"/>
        <v>A-Poker-0.25</v>
      </c>
      <c r="Z194" s="67">
        <f t="shared" si="15"/>
        <v>94.000040322580645</v>
      </c>
      <c r="AA194" s="67">
        <f t="shared" si="16"/>
        <v>100.59999193548386</v>
      </c>
      <c r="AB194" s="67">
        <f t="shared" si="17"/>
        <v>3118.5997499999994</v>
      </c>
    </row>
    <row r="195" spans="1:28" x14ac:dyDescent="0.2">
      <c r="A195" s="65" t="str">
        <f t="shared" si="13"/>
        <v>Multi Poker-Poker-0.25</v>
      </c>
      <c r="B195">
        <v>1190</v>
      </c>
      <c r="C195" t="s">
        <v>12</v>
      </c>
      <c r="D195" s="122" t="s">
        <v>263</v>
      </c>
      <c r="E195" s="122" t="s">
        <v>238</v>
      </c>
      <c r="F195" s="126">
        <v>0.25</v>
      </c>
      <c r="G195" t="s">
        <v>28</v>
      </c>
      <c r="H195" t="s">
        <v>101</v>
      </c>
      <c r="I195">
        <v>5</v>
      </c>
      <c r="J195" t="s">
        <v>20</v>
      </c>
      <c r="K195" t="s">
        <v>28</v>
      </c>
      <c r="L195" t="s">
        <v>22</v>
      </c>
      <c r="M195" t="s">
        <v>30</v>
      </c>
      <c r="N195" t="s">
        <v>29</v>
      </c>
      <c r="O195" s="3">
        <v>1.4999999999999999E-2</v>
      </c>
      <c r="P195" s="65">
        <v>31</v>
      </c>
      <c r="Q195" s="67">
        <v>192200</v>
      </c>
      <c r="R195" s="67">
        <v>216563</v>
      </c>
      <c r="S195" s="67">
        <v>2907</v>
      </c>
      <c r="T195" s="67">
        <v>2883</v>
      </c>
      <c r="U195" s="65" t="s">
        <v>271</v>
      </c>
      <c r="V195" s="65">
        <v>0</v>
      </c>
      <c r="W195" s="67">
        <v>2907</v>
      </c>
      <c r="X195" s="67">
        <v>2883</v>
      </c>
      <c r="Y195" s="65" t="str">
        <f t="shared" si="14"/>
        <v>A-Poker-0.25</v>
      </c>
      <c r="Z195" s="67">
        <f t="shared" si="15"/>
        <v>93</v>
      </c>
      <c r="AA195" s="67">
        <f t="shared" si="16"/>
        <v>100.59999193548386</v>
      </c>
      <c r="AB195" s="67">
        <f t="shared" si="17"/>
        <v>3118.5997499999994</v>
      </c>
    </row>
    <row r="196" spans="1:28" x14ac:dyDescent="0.2">
      <c r="A196" s="65" t="str">
        <f t="shared" si="13"/>
        <v>Multi Poker-Poker-0.25</v>
      </c>
      <c r="B196">
        <v>1191</v>
      </c>
      <c r="C196" t="s">
        <v>12</v>
      </c>
      <c r="D196" s="122" t="s">
        <v>263</v>
      </c>
      <c r="E196" s="122" t="s">
        <v>247</v>
      </c>
      <c r="F196" s="126">
        <v>0.25</v>
      </c>
      <c r="G196" t="s">
        <v>28</v>
      </c>
      <c r="H196" t="s">
        <v>101</v>
      </c>
      <c r="I196">
        <v>5</v>
      </c>
      <c r="J196" t="s">
        <v>20</v>
      </c>
      <c r="K196" t="s">
        <v>28</v>
      </c>
      <c r="L196" t="s">
        <v>22</v>
      </c>
      <c r="M196" t="s">
        <v>30</v>
      </c>
      <c r="N196" t="s">
        <v>29</v>
      </c>
      <c r="O196" s="3">
        <v>1.4999999999999999E-2</v>
      </c>
      <c r="P196" s="65">
        <v>31</v>
      </c>
      <c r="Q196" s="67">
        <v>233533.25</v>
      </c>
      <c r="R196" s="67">
        <v>222413</v>
      </c>
      <c r="S196" s="67">
        <v>3456</v>
      </c>
      <c r="T196" s="67">
        <v>3502.9987499999997</v>
      </c>
      <c r="U196" s="65" t="s">
        <v>271</v>
      </c>
      <c r="V196" s="65">
        <v>0</v>
      </c>
      <c r="W196" s="67">
        <v>3456</v>
      </c>
      <c r="X196" s="67">
        <v>3502.9987499999997</v>
      </c>
      <c r="Y196" s="65" t="str">
        <f t="shared" si="14"/>
        <v>A-Poker-0.25</v>
      </c>
      <c r="Z196" s="67">
        <f t="shared" si="15"/>
        <v>112.99995967741934</v>
      </c>
      <c r="AA196" s="67">
        <f t="shared" si="16"/>
        <v>100.59999193548386</v>
      </c>
      <c r="AB196" s="67">
        <f t="shared" si="17"/>
        <v>3118.5997499999994</v>
      </c>
    </row>
    <row r="197" spans="1:28" x14ac:dyDescent="0.2">
      <c r="A197" s="65" t="str">
        <f t="shared" si="13"/>
        <v>Old Blue Eyes-Reels-0.25</v>
      </c>
      <c r="B197">
        <v>1192</v>
      </c>
      <c r="C197" t="s">
        <v>25</v>
      </c>
      <c r="D197" s="122" t="s">
        <v>258</v>
      </c>
      <c r="E197" s="122" t="s">
        <v>242</v>
      </c>
      <c r="F197" s="126">
        <v>0.25</v>
      </c>
      <c r="G197" t="s">
        <v>28</v>
      </c>
      <c r="H197" t="s">
        <v>101</v>
      </c>
      <c r="I197">
        <v>4</v>
      </c>
      <c r="J197" t="s">
        <v>19</v>
      </c>
      <c r="K197" t="s">
        <v>28</v>
      </c>
      <c r="L197" t="s">
        <v>21</v>
      </c>
      <c r="M197" t="s">
        <v>30</v>
      </c>
      <c r="N197" t="s">
        <v>45</v>
      </c>
      <c r="O197" s="3">
        <v>5.2400000000000002E-2</v>
      </c>
      <c r="P197" s="65">
        <v>31</v>
      </c>
      <c r="Q197" s="67">
        <v>134294</v>
      </c>
      <c r="R197" s="67">
        <v>191849</v>
      </c>
      <c r="S197" s="67">
        <v>7107</v>
      </c>
      <c r="T197" s="67">
        <v>7037.0056000000004</v>
      </c>
      <c r="U197" s="65" t="s">
        <v>271</v>
      </c>
      <c r="V197" s="65">
        <v>0</v>
      </c>
      <c r="W197" s="67">
        <v>7107</v>
      </c>
      <c r="X197" s="67">
        <v>7037.0056000000004</v>
      </c>
      <c r="Y197" s="65" t="str">
        <f t="shared" si="14"/>
        <v>C-Reels-0.25</v>
      </c>
      <c r="Z197" s="67">
        <f t="shared" si="15"/>
        <v>227.00018064516129</v>
      </c>
      <c r="AA197" s="67">
        <f t="shared" si="16"/>
        <v>176.99994430970148</v>
      </c>
      <c r="AB197" s="67">
        <f t="shared" si="17"/>
        <v>5486.998273600746</v>
      </c>
    </row>
    <row r="198" spans="1:28" x14ac:dyDescent="0.2">
      <c r="A198" s="65" t="str">
        <f t="shared" si="13"/>
        <v>Old Blue Eyes-Reels-0.25</v>
      </c>
      <c r="B198">
        <v>1193</v>
      </c>
      <c r="C198" t="s">
        <v>25</v>
      </c>
      <c r="D198" s="122" t="s">
        <v>258</v>
      </c>
      <c r="E198" s="122" t="s">
        <v>239</v>
      </c>
      <c r="F198" s="126">
        <v>0.25</v>
      </c>
      <c r="G198" t="s">
        <v>28</v>
      </c>
      <c r="H198" t="s">
        <v>101</v>
      </c>
      <c r="I198">
        <v>4</v>
      </c>
      <c r="J198" t="s">
        <v>19</v>
      </c>
      <c r="K198" t="s">
        <v>28</v>
      </c>
      <c r="L198" t="s">
        <v>21</v>
      </c>
      <c r="M198" t="s">
        <v>30</v>
      </c>
      <c r="N198" t="s">
        <v>45</v>
      </c>
      <c r="O198" s="3">
        <v>6.7900000000000002E-2</v>
      </c>
      <c r="P198" s="65">
        <v>31</v>
      </c>
      <c r="Q198" s="67">
        <v>100441.75</v>
      </c>
      <c r="R198" s="67">
        <v>154526</v>
      </c>
      <c r="S198" s="67">
        <v>6945</v>
      </c>
      <c r="T198" s="67">
        <v>6819.9948249999998</v>
      </c>
      <c r="U198" s="65" t="s">
        <v>271</v>
      </c>
      <c r="V198" s="65">
        <v>0</v>
      </c>
      <c r="W198" s="67">
        <v>6945</v>
      </c>
      <c r="X198" s="67">
        <v>6819.9948249999998</v>
      </c>
      <c r="Y198" s="65" t="str">
        <f t="shared" si="14"/>
        <v>C-Reels-0.25</v>
      </c>
      <c r="Z198" s="67">
        <f t="shared" si="15"/>
        <v>219.99983306451611</v>
      </c>
      <c r="AA198" s="67">
        <f t="shared" si="16"/>
        <v>176.99994430970148</v>
      </c>
      <c r="AB198" s="67">
        <f t="shared" ref="AB198:AB205" si="18">AA198*P198</f>
        <v>5486.998273600746</v>
      </c>
    </row>
    <row r="199" spans="1:28" x14ac:dyDescent="0.2">
      <c r="A199" s="65" t="str">
        <f t="shared" ref="A199:A205" si="19">CONCATENATE(N199,"-",J199,"-",F199)</f>
        <v>Old Blue Eyes-Reels-0.25</v>
      </c>
      <c r="B199">
        <v>1194</v>
      </c>
      <c r="C199" t="s">
        <v>25</v>
      </c>
      <c r="D199" s="122" t="s">
        <v>258</v>
      </c>
      <c r="E199" s="122" t="s">
        <v>245</v>
      </c>
      <c r="F199" s="126">
        <v>0.25</v>
      </c>
      <c r="G199" t="s">
        <v>28</v>
      </c>
      <c r="H199" t="s">
        <v>101</v>
      </c>
      <c r="I199">
        <v>4</v>
      </c>
      <c r="J199" t="s">
        <v>19</v>
      </c>
      <c r="K199" t="s">
        <v>28</v>
      </c>
      <c r="L199" t="s">
        <v>21</v>
      </c>
      <c r="M199" t="s">
        <v>30</v>
      </c>
      <c r="N199" t="s">
        <v>45</v>
      </c>
      <c r="O199" s="3">
        <v>6.7900000000000002E-2</v>
      </c>
      <c r="P199" s="65">
        <v>31</v>
      </c>
      <c r="Q199" s="67">
        <v>98615.5</v>
      </c>
      <c r="R199" s="67">
        <v>131487</v>
      </c>
      <c r="S199" s="67">
        <v>6707</v>
      </c>
      <c r="T199" s="67">
        <v>6695.9924500000006</v>
      </c>
      <c r="U199" s="65" t="s">
        <v>271</v>
      </c>
      <c r="V199" s="65">
        <v>0</v>
      </c>
      <c r="W199" s="67">
        <v>6707</v>
      </c>
      <c r="X199" s="67">
        <v>6695.9924500000006</v>
      </c>
      <c r="Y199" s="65" t="str">
        <f t="shared" ref="Y199:Y205" si="20">CONCATENATE(C199,"-",J199,"-",F199)</f>
        <v>C-Reels-0.25</v>
      </c>
      <c r="Z199" s="67">
        <f t="shared" ref="Z199:Z205" si="21">X199/P199</f>
        <v>215.99975645161291</v>
      </c>
      <c r="AA199" s="67">
        <f t="shared" ref="AA199:AA205" si="22">SUMIF($Y$6:$Y$205,Y199,$X$6:$X$205)/SUMIF($Y$6:$Y$205,Y199,$P$6:$P$205)</f>
        <v>176.99994430970148</v>
      </c>
      <c r="AB199" s="67">
        <f t="shared" si="18"/>
        <v>5486.998273600746</v>
      </c>
    </row>
    <row r="200" spans="1:28" x14ac:dyDescent="0.2">
      <c r="A200" s="65" t="str">
        <f t="shared" si="19"/>
        <v>Old Blue Eyes-Reels-0.25</v>
      </c>
      <c r="B200">
        <v>1195</v>
      </c>
      <c r="C200" t="s">
        <v>25</v>
      </c>
      <c r="D200" s="122" t="s">
        <v>258</v>
      </c>
      <c r="E200" s="122" t="s">
        <v>238</v>
      </c>
      <c r="F200" s="126">
        <v>0.25</v>
      </c>
      <c r="G200" t="s">
        <v>28</v>
      </c>
      <c r="H200" t="s">
        <v>101</v>
      </c>
      <c r="I200">
        <v>4</v>
      </c>
      <c r="J200" t="s">
        <v>19</v>
      </c>
      <c r="K200" t="s">
        <v>28</v>
      </c>
      <c r="L200" t="s">
        <v>21</v>
      </c>
      <c r="M200" t="s">
        <v>30</v>
      </c>
      <c r="N200" t="s">
        <v>45</v>
      </c>
      <c r="O200" s="3">
        <v>5.2400000000000002E-2</v>
      </c>
      <c r="P200" s="65">
        <v>31</v>
      </c>
      <c r="Q200" s="67">
        <v>127194.75</v>
      </c>
      <c r="R200" s="67">
        <v>239990</v>
      </c>
      <c r="S200" s="67">
        <v>6920</v>
      </c>
      <c r="T200" s="67">
        <v>6665.0048999999999</v>
      </c>
      <c r="U200" s="65" t="s">
        <v>271</v>
      </c>
      <c r="V200" s="65">
        <v>0</v>
      </c>
      <c r="W200" s="67">
        <v>6920</v>
      </c>
      <c r="X200" s="67">
        <v>6665.0048999999999</v>
      </c>
      <c r="Y200" s="65" t="str">
        <f t="shared" si="20"/>
        <v>C-Reels-0.25</v>
      </c>
      <c r="Z200" s="67">
        <f t="shared" si="21"/>
        <v>215.00015806451611</v>
      </c>
      <c r="AA200" s="67">
        <f t="shared" si="22"/>
        <v>176.99994430970148</v>
      </c>
      <c r="AB200" s="67">
        <f t="shared" si="18"/>
        <v>5486.998273600746</v>
      </c>
    </row>
    <row r="201" spans="1:28" x14ac:dyDescent="0.2">
      <c r="A201" s="65" t="str">
        <f t="shared" si="19"/>
        <v>Silver Slippers-MLV-0.01</v>
      </c>
      <c r="B201">
        <v>1196</v>
      </c>
      <c r="C201" t="s">
        <v>16</v>
      </c>
      <c r="D201" s="122" t="s">
        <v>249</v>
      </c>
      <c r="E201" s="122" t="s">
        <v>238</v>
      </c>
      <c r="F201" s="126">
        <v>0.01</v>
      </c>
      <c r="G201" t="s">
        <v>28</v>
      </c>
      <c r="H201" t="s">
        <v>101</v>
      </c>
      <c r="I201">
        <v>300</v>
      </c>
      <c r="J201" t="s">
        <v>18</v>
      </c>
      <c r="K201" t="s">
        <v>257</v>
      </c>
      <c r="L201" t="s">
        <v>22</v>
      </c>
      <c r="M201" t="s">
        <v>30</v>
      </c>
      <c r="N201" t="s">
        <v>56</v>
      </c>
      <c r="O201" s="3">
        <v>8.1900000000000001E-2</v>
      </c>
      <c r="P201" s="65">
        <v>31</v>
      </c>
      <c r="Q201" s="67">
        <v>70402.929999999993</v>
      </c>
      <c r="R201" s="67">
        <v>29335</v>
      </c>
      <c r="S201" s="67">
        <v>5728</v>
      </c>
      <c r="T201" s="67">
        <v>5765.9999669999997</v>
      </c>
      <c r="U201" s="65" t="s">
        <v>271</v>
      </c>
      <c r="V201" s="65">
        <v>0</v>
      </c>
      <c r="W201" s="67">
        <v>5728</v>
      </c>
      <c r="X201" s="67">
        <v>5765.9999669999997</v>
      </c>
      <c r="Y201" s="65" t="str">
        <f t="shared" si="20"/>
        <v>B-MLV-0.01</v>
      </c>
      <c r="Z201" s="67">
        <f t="shared" si="21"/>
        <v>185.99999893548386</v>
      </c>
      <c r="AA201" s="67">
        <f t="shared" si="22"/>
        <v>207.33333201075268</v>
      </c>
      <c r="AB201" s="67">
        <f t="shared" si="18"/>
        <v>6427.3332923333328</v>
      </c>
    </row>
    <row r="202" spans="1:28" x14ac:dyDescent="0.2">
      <c r="A202" s="65" t="str">
        <f t="shared" si="19"/>
        <v>Silver Slippers-MLV-0.01</v>
      </c>
      <c r="B202">
        <v>1197</v>
      </c>
      <c r="C202" t="s">
        <v>16</v>
      </c>
      <c r="D202" s="122" t="s">
        <v>249</v>
      </c>
      <c r="E202" s="122" t="s">
        <v>243</v>
      </c>
      <c r="F202" s="126">
        <v>0.01</v>
      </c>
      <c r="G202" t="s">
        <v>28</v>
      </c>
      <c r="H202" t="s">
        <v>101</v>
      </c>
      <c r="I202">
        <v>300</v>
      </c>
      <c r="J202" t="s">
        <v>18</v>
      </c>
      <c r="K202" t="s">
        <v>257</v>
      </c>
      <c r="L202" t="s">
        <v>22</v>
      </c>
      <c r="M202" t="s">
        <v>30</v>
      </c>
      <c r="N202" t="s">
        <v>56</v>
      </c>
      <c r="O202" s="3">
        <v>8.1900000000000001E-2</v>
      </c>
      <c r="P202" s="65">
        <v>31</v>
      </c>
      <c r="Q202" s="67">
        <v>74566.539999999994</v>
      </c>
      <c r="R202" s="67">
        <v>26726</v>
      </c>
      <c r="S202" s="67">
        <v>5934</v>
      </c>
      <c r="T202" s="67">
        <v>6106.9996259999998</v>
      </c>
      <c r="U202" s="65" t="s">
        <v>271</v>
      </c>
      <c r="V202" s="65">
        <v>0</v>
      </c>
      <c r="W202" s="67">
        <v>5934</v>
      </c>
      <c r="X202" s="67">
        <v>6106.9996259999998</v>
      </c>
      <c r="Y202" s="65" t="str">
        <f t="shared" si="20"/>
        <v>B-MLV-0.01</v>
      </c>
      <c r="Z202" s="67">
        <f t="shared" si="21"/>
        <v>196.99998793548386</v>
      </c>
      <c r="AA202" s="67">
        <f t="shared" si="22"/>
        <v>207.33333201075268</v>
      </c>
      <c r="AB202" s="67">
        <f t="shared" si="18"/>
        <v>6427.3332923333328</v>
      </c>
    </row>
    <row r="203" spans="1:28" x14ac:dyDescent="0.2">
      <c r="A203" s="65" t="str">
        <f t="shared" si="19"/>
        <v>White Kitty-MLV-0.01</v>
      </c>
      <c r="B203">
        <v>1198</v>
      </c>
      <c r="C203" t="s">
        <v>16</v>
      </c>
      <c r="D203" s="122" t="s">
        <v>249</v>
      </c>
      <c r="E203" s="122" t="s">
        <v>239</v>
      </c>
      <c r="F203" s="126">
        <v>0.01</v>
      </c>
      <c r="G203" t="s">
        <v>28</v>
      </c>
      <c r="H203" t="s">
        <v>101</v>
      </c>
      <c r="I203">
        <v>300</v>
      </c>
      <c r="J203" t="s">
        <v>18</v>
      </c>
      <c r="K203" t="s">
        <v>257</v>
      </c>
      <c r="L203" t="s">
        <v>22</v>
      </c>
      <c r="M203" t="s">
        <v>30</v>
      </c>
      <c r="N203" t="s">
        <v>270</v>
      </c>
      <c r="O203" s="3">
        <v>8.1900000000000001E-2</v>
      </c>
      <c r="P203" s="65">
        <v>31</v>
      </c>
      <c r="Q203" s="67">
        <v>83272.28</v>
      </c>
      <c r="R203" s="67">
        <v>45504</v>
      </c>
      <c r="S203" s="67">
        <v>6990</v>
      </c>
      <c r="T203" s="67">
        <v>6819.9997320000002</v>
      </c>
      <c r="U203" s="65" t="s">
        <v>271</v>
      </c>
      <c r="V203" s="65">
        <v>0</v>
      </c>
      <c r="W203" s="67">
        <v>6990</v>
      </c>
      <c r="X203" s="67">
        <v>6819.9997320000002</v>
      </c>
      <c r="Y203" s="65" t="str">
        <f t="shared" si="20"/>
        <v>B-MLV-0.01</v>
      </c>
      <c r="Z203" s="67">
        <f t="shared" si="21"/>
        <v>219.99999135483873</v>
      </c>
      <c r="AA203" s="67">
        <f t="shared" si="22"/>
        <v>207.33333201075268</v>
      </c>
      <c r="AB203" s="67">
        <f t="shared" si="18"/>
        <v>6427.3332923333328</v>
      </c>
    </row>
    <row r="204" spans="1:28" x14ac:dyDescent="0.2">
      <c r="A204" s="65" t="str">
        <f t="shared" si="19"/>
        <v>White Kitty-MLV-0.01</v>
      </c>
      <c r="B204">
        <v>1199</v>
      </c>
      <c r="C204" t="s">
        <v>16</v>
      </c>
      <c r="D204" s="122" t="s">
        <v>249</v>
      </c>
      <c r="E204" s="122" t="s">
        <v>249</v>
      </c>
      <c r="F204" s="126">
        <v>0.01</v>
      </c>
      <c r="G204" t="s">
        <v>28</v>
      </c>
      <c r="H204" t="s">
        <v>101</v>
      </c>
      <c r="I204">
        <v>300</v>
      </c>
      <c r="J204" t="s">
        <v>18</v>
      </c>
      <c r="K204" t="s">
        <v>257</v>
      </c>
      <c r="L204" t="s">
        <v>22</v>
      </c>
      <c r="M204" t="s">
        <v>30</v>
      </c>
      <c r="N204" t="s">
        <v>270</v>
      </c>
      <c r="O204" s="3">
        <v>8.1900000000000001E-2</v>
      </c>
      <c r="P204" s="65">
        <v>31</v>
      </c>
      <c r="Q204" s="67">
        <v>85543.35</v>
      </c>
      <c r="R204" s="67">
        <v>50919</v>
      </c>
      <c r="S204" s="67">
        <v>7240</v>
      </c>
      <c r="T204" s="67">
        <v>7006.0003650000008</v>
      </c>
      <c r="U204" s="65" t="s">
        <v>271</v>
      </c>
      <c r="V204" s="65">
        <v>0</v>
      </c>
      <c r="W204" s="67">
        <v>7240</v>
      </c>
      <c r="X204" s="67">
        <v>7006.0003650000008</v>
      </c>
      <c r="Y204" s="65" t="str">
        <f t="shared" si="20"/>
        <v>B-MLV-0.01</v>
      </c>
      <c r="Z204" s="67">
        <f t="shared" si="21"/>
        <v>226.00001177419358</v>
      </c>
      <c r="AA204" s="67">
        <f t="shared" si="22"/>
        <v>207.33333201075268</v>
      </c>
      <c r="AB204" s="67">
        <f t="shared" si="18"/>
        <v>6427.3332923333328</v>
      </c>
    </row>
    <row r="205" spans="1:28" x14ac:dyDescent="0.2">
      <c r="A205" s="65" t="str">
        <f t="shared" si="19"/>
        <v>White Kitty-MLV-0.01</v>
      </c>
      <c r="B205">
        <v>1200</v>
      </c>
      <c r="C205" t="s">
        <v>16</v>
      </c>
      <c r="D205" s="122" t="s">
        <v>249</v>
      </c>
      <c r="E205" s="122">
        <v>10</v>
      </c>
      <c r="F205" s="126">
        <v>0.01</v>
      </c>
      <c r="G205" t="s">
        <v>28</v>
      </c>
      <c r="H205" t="s">
        <v>101</v>
      </c>
      <c r="I205">
        <v>300</v>
      </c>
      <c r="J205" t="s">
        <v>18</v>
      </c>
      <c r="K205" t="s">
        <v>257</v>
      </c>
      <c r="L205" t="s">
        <v>22</v>
      </c>
      <c r="M205" t="s">
        <v>30</v>
      </c>
      <c r="N205" t="s">
        <v>270</v>
      </c>
      <c r="O205" s="3">
        <v>8.1900000000000001E-2</v>
      </c>
      <c r="P205" s="65">
        <v>31</v>
      </c>
      <c r="Q205" s="67">
        <v>84407.81</v>
      </c>
      <c r="R205" s="67">
        <v>49361</v>
      </c>
      <c r="S205" s="67">
        <v>7132</v>
      </c>
      <c r="T205" s="67">
        <v>6912.9996389999997</v>
      </c>
      <c r="U205" s="65" t="s">
        <v>271</v>
      </c>
      <c r="V205" s="65">
        <v>0</v>
      </c>
      <c r="W205" s="67">
        <v>7132</v>
      </c>
      <c r="X205" s="67">
        <v>6912.9996389999997</v>
      </c>
      <c r="Y205" s="65" t="str">
        <f t="shared" si="20"/>
        <v>B-MLV-0.01</v>
      </c>
      <c r="Z205" s="67">
        <f t="shared" si="21"/>
        <v>222.99998835483871</v>
      </c>
      <c r="AA205" s="67">
        <f t="shared" si="22"/>
        <v>207.33333201075268</v>
      </c>
      <c r="AB205" s="67">
        <f t="shared" si="18"/>
        <v>6427.3332923333328</v>
      </c>
    </row>
  </sheetData>
  <autoFilter ref="A5:AB205"/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A23"/>
  <sheetViews>
    <sheetView zoomScale="140" zoomScaleNormal="140" workbookViewId="0">
      <selection activeCell="G12" sqref="G12"/>
    </sheetView>
  </sheetViews>
  <sheetFormatPr defaultRowHeight="12.75" x14ac:dyDescent="0.2"/>
  <cols>
    <col min="1" max="1" width="16.42578125" bestFit="1" customWidth="1"/>
    <col min="2" max="2" width="13.7109375" bestFit="1" customWidth="1"/>
    <col min="3" max="3" width="11" style="65" bestFit="1" customWidth="1"/>
    <col min="4" max="4" width="20.85546875" style="65" bestFit="1" customWidth="1"/>
    <col min="5" max="5" width="20.5703125" style="65" bestFit="1" customWidth="1"/>
    <col min="6" max="6" width="17.7109375" style="65" bestFit="1" customWidth="1"/>
  </cols>
  <sheetData>
    <row r="1" spans="1:27" x14ac:dyDescent="0.2">
      <c r="A1" t="s">
        <v>981</v>
      </c>
    </row>
    <row r="3" spans="1:27" ht="25.5" x14ac:dyDescent="0.2">
      <c r="A3" s="4" t="s">
        <v>2</v>
      </c>
      <c r="B3" s="4" t="s">
        <v>229</v>
      </c>
      <c r="C3" s="65" t="s">
        <v>85</v>
      </c>
      <c r="D3" s="65" t="s">
        <v>273</v>
      </c>
      <c r="E3" s="65" t="s">
        <v>274</v>
      </c>
      <c r="F3" s="10" t="s">
        <v>275</v>
      </c>
    </row>
    <row r="4" spans="1:27" x14ac:dyDescent="0.2">
      <c r="A4" t="s">
        <v>12</v>
      </c>
      <c r="B4" t="s">
        <v>161</v>
      </c>
      <c r="C4" s="65">
        <v>28</v>
      </c>
      <c r="D4" s="65">
        <v>868</v>
      </c>
      <c r="E4" s="65">
        <v>202329.70099000004</v>
      </c>
      <c r="F4" s="65">
        <v>233.09873385944707</v>
      </c>
    </row>
    <row r="5" spans="1:27" x14ac:dyDescent="0.2">
      <c r="B5" t="s">
        <v>172</v>
      </c>
      <c r="C5" s="65">
        <v>10</v>
      </c>
      <c r="D5" s="65">
        <v>310</v>
      </c>
      <c r="E5" s="65">
        <v>67776.148440000004</v>
      </c>
      <c r="F5" s="65">
        <v>218.63273690322583</v>
      </c>
    </row>
    <row r="6" spans="1:27" x14ac:dyDescent="0.2">
      <c r="B6" t="s">
        <v>171</v>
      </c>
      <c r="C6" s="65">
        <v>5</v>
      </c>
      <c r="D6" s="65">
        <v>155</v>
      </c>
      <c r="E6" s="65">
        <v>15469</v>
      </c>
      <c r="F6" s="65">
        <v>99.8</v>
      </c>
      <c r="AA6" t="e">
        <f>SUMIF($Y$6:$Y$205,Y6,$X$6:$X$205)/SUMIF($Y$6:$Y$205,Y6,$P$6:$P$205)</f>
        <v>#DIV/0!</v>
      </c>
    </row>
    <row r="7" spans="1:27" x14ac:dyDescent="0.2">
      <c r="B7" t="s">
        <v>162</v>
      </c>
      <c r="C7" s="65">
        <v>8</v>
      </c>
      <c r="D7" s="65">
        <v>248</v>
      </c>
      <c r="E7" s="65">
        <v>51242.999624999997</v>
      </c>
      <c r="F7" s="65">
        <v>206.62499848790321</v>
      </c>
    </row>
    <row r="8" spans="1:27" x14ac:dyDescent="0.2">
      <c r="B8" t="s">
        <v>174</v>
      </c>
      <c r="C8" s="65">
        <v>5</v>
      </c>
      <c r="D8" s="65">
        <v>155</v>
      </c>
      <c r="E8" s="65">
        <v>15592.998749999999</v>
      </c>
      <c r="F8" s="65">
        <v>100.59999193548386</v>
      </c>
    </row>
    <row r="9" spans="1:27" x14ac:dyDescent="0.2">
      <c r="B9" t="s">
        <v>165</v>
      </c>
      <c r="C9" s="65">
        <v>11</v>
      </c>
      <c r="D9" s="65">
        <v>275</v>
      </c>
      <c r="E9" s="65">
        <v>66528.032500000001</v>
      </c>
      <c r="F9" s="65">
        <v>241.9201181818182</v>
      </c>
    </row>
    <row r="10" spans="1:27" x14ac:dyDescent="0.2">
      <c r="A10" t="s">
        <v>136</v>
      </c>
      <c r="C10" s="65">
        <v>67</v>
      </c>
      <c r="D10" s="65">
        <v>2011</v>
      </c>
      <c r="E10" s="65">
        <v>418938.880305</v>
      </c>
      <c r="F10" s="65">
        <v>208.32366002237691</v>
      </c>
    </row>
    <row r="11" spans="1:27" x14ac:dyDescent="0.2">
      <c r="A11" t="s">
        <v>16</v>
      </c>
      <c r="B11" t="s">
        <v>167</v>
      </c>
      <c r="C11" s="65">
        <v>18</v>
      </c>
      <c r="D11" s="65">
        <v>558</v>
      </c>
      <c r="E11" s="65">
        <v>115691.999262</v>
      </c>
      <c r="F11" s="65">
        <v>207.33333201075268</v>
      </c>
    </row>
    <row r="12" spans="1:27" x14ac:dyDescent="0.2">
      <c r="B12" s="148" t="s">
        <v>159</v>
      </c>
      <c r="C12" s="131">
        <v>19</v>
      </c>
      <c r="D12" s="131">
        <v>589</v>
      </c>
      <c r="E12" s="131">
        <v>128402.001225</v>
      </c>
      <c r="F12" s="131">
        <v>218.00000207979627</v>
      </c>
    </row>
    <row r="13" spans="1:27" x14ac:dyDescent="0.2">
      <c r="B13" t="s">
        <v>168</v>
      </c>
      <c r="C13" s="65">
        <v>10</v>
      </c>
      <c r="D13" s="65">
        <v>184</v>
      </c>
      <c r="E13" s="65">
        <v>37417.681349999999</v>
      </c>
      <c r="F13" s="65">
        <v>203.35696385869565</v>
      </c>
    </row>
    <row r="14" spans="1:27" x14ac:dyDescent="0.2">
      <c r="B14" t="s">
        <v>166</v>
      </c>
      <c r="C14" s="65">
        <v>18</v>
      </c>
      <c r="D14" s="65">
        <v>558</v>
      </c>
      <c r="E14" s="65">
        <v>137670.98049999998</v>
      </c>
      <c r="F14" s="65">
        <v>246.72218727598562</v>
      </c>
    </row>
    <row r="15" spans="1:27" x14ac:dyDescent="0.2">
      <c r="A15" t="s">
        <v>137</v>
      </c>
      <c r="C15" s="65">
        <v>65</v>
      </c>
      <c r="D15" s="65">
        <v>1889</v>
      </c>
      <c r="E15" s="65">
        <v>419182.66233699996</v>
      </c>
      <c r="F15" s="65">
        <v>221.90717963843301</v>
      </c>
    </row>
    <row r="16" spans="1:27" x14ac:dyDescent="0.2">
      <c r="A16" t="s">
        <v>25</v>
      </c>
      <c r="B16" t="s">
        <v>160</v>
      </c>
      <c r="C16" s="65">
        <v>28</v>
      </c>
      <c r="D16" s="65">
        <v>868</v>
      </c>
      <c r="E16" s="65">
        <v>160935.26053299996</v>
      </c>
      <c r="F16" s="65">
        <v>185.40928632834098</v>
      </c>
    </row>
    <row r="17" spans="1:6" x14ac:dyDescent="0.2">
      <c r="B17" t="s">
        <v>170</v>
      </c>
      <c r="C17" s="65">
        <v>12</v>
      </c>
      <c r="D17" s="65">
        <v>356</v>
      </c>
      <c r="E17" s="65">
        <v>67443.803025999994</v>
      </c>
      <c r="F17" s="65">
        <v>189.44888490449438</v>
      </c>
    </row>
    <row r="18" spans="1:6" x14ac:dyDescent="0.2">
      <c r="B18" t="s">
        <v>173</v>
      </c>
      <c r="C18" s="65">
        <v>8</v>
      </c>
      <c r="D18" s="65">
        <v>248</v>
      </c>
      <c r="E18" s="65">
        <v>32550</v>
      </c>
      <c r="F18" s="65">
        <v>131.25</v>
      </c>
    </row>
    <row r="19" spans="1:6" x14ac:dyDescent="0.2">
      <c r="B19" t="s">
        <v>163</v>
      </c>
      <c r="C19" s="65">
        <v>4</v>
      </c>
      <c r="D19" s="65">
        <v>20</v>
      </c>
      <c r="E19" s="65">
        <v>2370</v>
      </c>
      <c r="F19" s="65">
        <v>118.5</v>
      </c>
    </row>
    <row r="20" spans="1:6" x14ac:dyDescent="0.2">
      <c r="B20" t="s">
        <v>164</v>
      </c>
      <c r="C20" s="65">
        <v>6</v>
      </c>
      <c r="D20" s="65">
        <v>186</v>
      </c>
      <c r="E20" s="65">
        <v>24118.001250000001</v>
      </c>
      <c r="F20" s="65">
        <v>129.66667338709678</v>
      </c>
    </row>
    <row r="21" spans="1:6" x14ac:dyDescent="0.2">
      <c r="B21" t="s">
        <v>169</v>
      </c>
      <c r="C21" s="65">
        <v>10</v>
      </c>
      <c r="D21" s="65">
        <v>268</v>
      </c>
      <c r="E21" s="65">
        <v>47435.985074999997</v>
      </c>
      <c r="F21" s="65">
        <v>176.99994430970148</v>
      </c>
    </row>
    <row r="22" spans="1:6" x14ac:dyDescent="0.2">
      <c r="A22" t="s">
        <v>138</v>
      </c>
      <c r="C22" s="65">
        <v>68</v>
      </c>
      <c r="D22" s="65">
        <v>1946</v>
      </c>
      <c r="E22" s="65">
        <v>334853.04988400004</v>
      </c>
      <c r="F22" s="65">
        <v>172.07248195477905</v>
      </c>
    </row>
    <row r="23" spans="1:6" x14ac:dyDescent="0.2">
      <c r="A23" t="s">
        <v>26</v>
      </c>
      <c r="C23" s="65">
        <v>200</v>
      </c>
      <c r="D23" s="65">
        <v>5846</v>
      </c>
      <c r="E23" s="65">
        <v>1172974.5925260005</v>
      </c>
      <c r="F23" s="65">
        <v>200.64567097605209</v>
      </c>
    </row>
  </sheetData>
  <pageMargins left="0.7" right="0.7" top="0.75" bottom="0.75" header="0.3" footer="0.3"/>
  <pageSetup orientation="portrait" horizontalDpi="300" verticalDpi="300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C204"/>
  <sheetViews>
    <sheetView zoomScale="140" zoomScaleNormal="140" workbookViewId="0">
      <pane xSplit="2" ySplit="4" topLeftCell="P91" activePane="bottomRight" state="frozen"/>
      <selection activeCell="AA8" sqref="AA8"/>
      <selection pane="topRight" activeCell="AA8" sqref="AA8"/>
      <selection pane="bottomLeft" activeCell="AA8" sqref="AA8"/>
      <selection pane="bottomRight" activeCell="A91" sqref="A91"/>
    </sheetView>
  </sheetViews>
  <sheetFormatPr defaultRowHeight="12.75" x14ac:dyDescent="0.2"/>
  <cols>
    <col min="1" max="1" width="26.5703125" style="65" customWidth="1"/>
    <col min="2" max="2" width="6.5703125" customWidth="1"/>
    <col min="3" max="3" width="6.7109375" customWidth="1"/>
    <col min="4" max="5" width="6.7109375" style="122" customWidth="1"/>
    <col min="6" max="6" width="9.140625" style="149"/>
    <col min="13" max="13" width="11" customWidth="1"/>
    <col min="14" max="14" width="16.28515625" customWidth="1"/>
    <col min="15" max="15" width="9.140625" style="3"/>
    <col min="16" max="16" width="9.140625" style="65"/>
    <col min="17" max="20" width="10.7109375" style="67" customWidth="1"/>
    <col min="21" max="22" width="7.7109375" style="67" customWidth="1"/>
    <col min="23" max="24" width="11.7109375" style="65" customWidth="1"/>
    <col min="25" max="25" width="14.7109375" style="65" customWidth="1"/>
    <col min="26" max="28" width="10.7109375" style="67" customWidth="1"/>
    <col min="29" max="29" width="11.7109375" style="68" customWidth="1"/>
  </cols>
  <sheetData>
    <row r="1" spans="1:29" x14ac:dyDescent="0.2">
      <c r="A1" s="89" t="s">
        <v>982</v>
      </c>
      <c r="Y1" s="65" t="s">
        <v>114</v>
      </c>
      <c r="Z1" s="67">
        <f>AVERAGE(Z5:Z204)</f>
        <v>198.91299531127433</v>
      </c>
    </row>
    <row r="2" spans="1:29" x14ac:dyDescent="0.2">
      <c r="Y2" s="65" t="s">
        <v>144</v>
      </c>
      <c r="Z2" s="93">
        <f>STDEV(Z5:Z204)</f>
        <v>55.984670271955402</v>
      </c>
    </row>
    <row r="3" spans="1:29" x14ac:dyDescent="0.2">
      <c r="Z3" s="93"/>
      <c r="AA3" s="78"/>
    </row>
    <row r="4" spans="1:29" s="84" customFormat="1" ht="51" x14ac:dyDescent="0.2">
      <c r="A4" s="85" t="s">
        <v>158</v>
      </c>
      <c r="B4" s="82" t="s">
        <v>0</v>
      </c>
      <c r="C4" s="82" t="s">
        <v>2</v>
      </c>
      <c r="D4" s="125" t="s">
        <v>3</v>
      </c>
      <c r="E4" s="125" t="s">
        <v>58</v>
      </c>
      <c r="F4" s="150" t="s">
        <v>4</v>
      </c>
      <c r="G4" s="82" t="s">
        <v>97</v>
      </c>
      <c r="H4" s="82" t="s">
        <v>99</v>
      </c>
      <c r="I4" s="82" t="s">
        <v>98</v>
      </c>
      <c r="J4" s="82" t="s">
        <v>5</v>
      </c>
      <c r="K4" s="82" t="s">
        <v>6</v>
      </c>
      <c r="L4" s="82" t="s">
        <v>7</v>
      </c>
      <c r="M4" s="82" t="s">
        <v>8</v>
      </c>
      <c r="N4" s="82" t="s">
        <v>1</v>
      </c>
      <c r="O4" s="83" t="s">
        <v>9</v>
      </c>
      <c r="P4" s="85" t="s">
        <v>109</v>
      </c>
      <c r="Q4" s="86" t="s">
        <v>222</v>
      </c>
      <c r="R4" s="86" t="s">
        <v>125</v>
      </c>
      <c r="S4" s="86" t="s">
        <v>1018</v>
      </c>
      <c r="T4" s="86" t="s">
        <v>223</v>
      </c>
      <c r="U4" s="85" t="s">
        <v>196</v>
      </c>
      <c r="V4" s="85" t="s">
        <v>11</v>
      </c>
      <c r="W4" s="86" t="s">
        <v>1019</v>
      </c>
      <c r="X4" s="86" t="s">
        <v>228</v>
      </c>
      <c r="Y4" s="94" t="s">
        <v>229</v>
      </c>
      <c r="Z4" s="95" t="s">
        <v>231</v>
      </c>
      <c r="AA4" s="95" t="s">
        <v>230</v>
      </c>
      <c r="AB4" s="95" t="s">
        <v>232</v>
      </c>
      <c r="AC4" s="237" t="s">
        <v>983</v>
      </c>
    </row>
    <row r="5" spans="1:29" x14ac:dyDescent="0.2">
      <c r="A5" s="65" t="str">
        <f>CONCATENATE(N5,"-",J5,"-",F5)</f>
        <v>Martini Madness-MLV-0.05</v>
      </c>
      <c r="B5">
        <v>1000</v>
      </c>
      <c r="C5" t="s">
        <v>16</v>
      </c>
      <c r="D5" s="122" t="s">
        <v>238</v>
      </c>
      <c r="E5" s="122" t="s">
        <v>239</v>
      </c>
      <c r="F5" s="149">
        <v>0.05</v>
      </c>
      <c r="G5" t="s">
        <v>28</v>
      </c>
      <c r="H5" t="s">
        <v>101</v>
      </c>
      <c r="I5">
        <v>90</v>
      </c>
      <c r="J5" t="s">
        <v>18</v>
      </c>
      <c r="K5" t="s">
        <v>28</v>
      </c>
      <c r="L5" t="s">
        <v>22</v>
      </c>
      <c r="M5" t="s">
        <v>57</v>
      </c>
      <c r="N5" t="s">
        <v>240</v>
      </c>
      <c r="O5" s="3">
        <v>4.65E-2</v>
      </c>
      <c r="P5" s="65">
        <v>31</v>
      </c>
      <c r="Q5" s="67">
        <v>149333.35</v>
      </c>
      <c r="R5" s="67">
        <v>46576</v>
      </c>
      <c r="S5" s="67">
        <v>6999</v>
      </c>
      <c r="T5" s="67">
        <v>6944.0007750000004</v>
      </c>
      <c r="U5" s="65" t="s">
        <v>271</v>
      </c>
      <c r="V5" s="65">
        <v>0</v>
      </c>
      <c r="W5" s="67">
        <v>6999</v>
      </c>
      <c r="X5" s="67">
        <v>6944.0007750000004</v>
      </c>
      <c r="Y5" s="65" t="str">
        <f>CONCATENATE(C5,"-",J5,"-",F5)</f>
        <v>B-MLV-0.05</v>
      </c>
      <c r="Z5" s="67">
        <f>X5/P5</f>
        <v>224.00002500000002</v>
      </c>
      <c r="AA5" s="67">
        <f>SUMIF($Y$6:$Y$205,Y5,$X$6:$X$205)/SUMIF($Y$6:$Y$205,Y5,$P$6:$P$205)</f>
        <v>217.66666747311828</v>
      </c>
      <c r="AB5" s="67">
        <f t="shared" ref="AB5:AB68" si="0">AA5*P5</f>
        <v>6747.6666916666663</v>
      </c>
      <c r="AC5" s="68">
        <f>STANDARDIZE(Z5,Z$1,Z$2)</f>
        <v>0.44810533967353966</v>
      </c>
    </row>
    <row r="6" spans="1:29" x14ac:dyDescent="0.2">
      <c r="A6" s="65" t="str">
        <f t="shared" ref="A6:A69" si="1">CONCATENATE(N6,"-",J6,"-",F6)</f>
        <v>Martini Madness-MLV-0.05</v>
      </c>
      <c r="B6">
        <v>1001</v>
      </c>
      <c r="C6" t="s">
        <v>16</v>
      </c>
      <c r="D6" s="122" t="s">
        <v>238</v>
      </c>
      <c r="E6" s="122" t="s">
        <v>238</v>
      </c>
      <c r="F6" s="149">
        <v>0.05</v>
      </c>
      <c r="G6" t="s">
        <v>28</v>
      </c>
      <c r="H6" t="s">
        <v>101</v>
      </c>
      <c r="I6">
        <v>90</v>
      </c>
      <c r="J6" t="s">
        <v>18</v>
      </c>
      <c r="K6" t="s">
        <v>28</v>
      </c>
      <c r="L6" t="s">
        <v>22</v>
      </c>
      <c r="M6" t="s">
        <v>57</v>
      </c>
      <c r="N6" t="s">
        <v>240</v>
      </c>
      <c r="O6" s="3">
        <v>4.65E-2</v>
      </c>
      <c r="P6" s="65">
        <v>31</v>
      </c>
      <c r="Q6" s="67">
        <v>154666.65</v>
      </c>
      <c r="R6" s="67">
        <v>40651</v>
      </c>
      <c r="S6" s="67">
        <v>7090</v>
      </c>
      <c r="T6" s="67">
        <v>7191.9992249999996</v>
      </c>
      <c r="U6" s="65" t="s">
        <v>271</v>
      </c>
      <c r="V6" s="65">
        <v>0</v>
      </c>
      <c r="W6" s="67">
        <v>7090</v>
      </c>
      <c r="X6" s="67">
        <v>7191.9992249999996</v>
      </c>
      <c r="Y6" s="65" t="str">
        <f t="shared" ref="Y6:Y69" si="2">CONCATENATE(C6,"-",J6,"-",F6)</f>
        <v>B-MLV-0.05</v>
      </c>
      <c r="Z6" s="67">
        <f t="shared" ref="Z6:Z69" si="3">X6/P6</f>
        <v>231.99997499999998</v>
      </c>
      <c r="AA6" s="67">
        <f>SUMIF($Y$6:$Y$205,Y6,$X$6:$X$205)/SUMIF($Y$6:$Y$205,Y6,$P$6:$P$205)</f>
        <v>217.66666747311828</v>
      </c>
      <c r="AB6" s="67">
        <f t="shared" si="0"/>
        <v>6747.6666916666663</v>
      </c>
      <c r="AC6" s="68">
        <f t="shared" ref="AC6:AC69" si="4">STANDARDIZE(Z6,Z$1,Z$2)</f>
        <v>0.59100070658628179</v>
      </c>
    </row>
    <row r="7" spans="1:29" x14ac:dyDescent="0.2">
      <c r="A7" s="65" t="str">
        <f t="shared" si="1"/>
        <v>Diamond Head-MLV-0.05</v>
      </c>
      <c r="B7">
        <v>1002</v>
      </c>
      <c r="C7" t="s">
        <v>16</v>
      </c>
      <c r="D7" s="122" t="s">
        <v>241</v>
      </c>
      <c r="E7" s="122" t="s">
        <v>242</v>
      </c>
      <c r="F7" s="149">
        <v>0.05</v>
      </c>
      <c r="G7" t="s">
        <v>28</v>
      </c>
      <c r="H7" t="s">
        <v>101</v>
      </c>
      <c r="I7">
        <v>200</v>
      </c>
      <c r="J7" t="s">
        <v>18</v>
      </c>
      <c r="K7" t="s">
        <v>28</v>
      </c>
      <c r="L7" t="s">
        <v>21</v>
      </c>
      <c r="M7" t="s">
        <v>57</v>
      </c>
      <c r="N7" t="s">
        <v>49</v>
      </c>
      <c r="O7" s="3">
        <v>5.0999999999999997E-2</v>
      </c>
      <c r="P7" s="65">
        <v>31</v>
      </c>
      <c r="Q7" s="67">
        <v>135549</v>
      </c>
      <c r="R7" s="67">
        <v>22592</v>
      </c>
      <c r="S7" s="67">
        <v>7097</v>
      </c>
      <c r="T7" s="67">
        <v>6912.9989999999998</v>
      </c>
      <c r="U7" s="65" t="s">
        <v>271</v>
      </c>
      <c r="V7" s="65">
        <v>0</v>
      </c>
      <c r="W7" s="67">
        <v>7097</v>
      </c>
      <c r="X7" s="67">
        <v>6912.9989999999998</v>
      </c>
      <c r="Y7" s="65" t="str">
        <f t="shared" si="2"/>
        <v>B-MLV-0.05</v>
      </c>
      <c r="Z7" s="67">
        <f t="shared" si="3"/>
        <v>222.99996774193548</v>
      </c>
      <c r="AA7" s="67">
        <f t="shared" ref="AA7:AA69" si="5">SUMIF($Y$6:$Y$205,Y7,$X$6:$X$205)/SUMIF($Y$6:$Y$205,Y7,$P$6:$P$205)</f>
        <v>217.66666747311828</v>
      </c>
      <c r="AB7" s="67">
        <f t="shared" si="0"/>
        <v>6747.6666916666663</v>
      </c>
      <c r="AC7" s="68">
        <f t="shared" si="4"/>
        <v>0.43024228442633378</v>
      </c>
    </row>
    <row r="8" spans="1:29" x14ac:dyDescent="0.2">
      <c r="A8" s="65" t="str">
        <f t="shared" si="1"/>
        <v>Diamond Head-MLV-0.05</v>
      </c>
      <c r="B8">
        <v>1003</v>
      </c>
      <c r="C8" t="s">
        <v>16</v>
      </c>
      <c r="D8" s="122" t="s">
        <v>241</v>
      </c>
      <c r="E8" s="122" t="s">
        <v>239</v>
      </c>
      <c r="F8" s="149">
        <v>0.05</v>
      </c>
      <c r="G8" t="s">
        <v>28</v>
      </c>
      <c r="H8" t="s">
        <v>101</v>
      </c>
      <c r="I8">
        <v>200</v>
      </c>
      <c r="J8" t="s">
        <v>18</v>
      </c>
      <c r="K8" t="s">
        <v>28</v>
      </c>
      <c r="L8" t="s">
        <v>21</v>
      </c>
      <c r="M8" t="s">
        <v>57</v>
      </c>
      <c r="N8" t="s">
        <v>49</v>
      </c>
      <c r="O8" s="3">
        <v>5.0999999999999997E-2</v>
      </c>
      <c r="P8" s="65">
        <v>31</v>
      </c>
      <c r="Q8" s="67">
        <v>136156.85</v>
      </c>
      <c r="R8" s="67">
        <v>21612</v>
      </c>
      <c r="S8" s="67">
        <v>7094</v>
      </c>
      <c r="T8" s="67">
        <v>6943.99935</v>
      </c>
      <c r="U8" s="65" t="s">
        <v>271</v>
      </c>
      <c r="V8" s="65">
        <v>0</v>
      </c>
      <c r="W8" s="67">
        <v>7094</v>
      </c>
      <c r="X8" s="67">
        <v>6943.99935</v>
      </c>
      <c r="Y8" s="65" t="str">
        <f t="shared" si="2"/>
        <v>B-MLV-0.05</v>
      </c>
      <c r="Z8" s="67">
        <f t="shared" si="3"/>
        <v>223.99997903225807</v>
      </c>
      <c r="AA8" s="67">
        <f t="shared" si="5"/>
        <v>217.66666747311828</v>
      </c>
      <c r="AB8" s="67">
        <f t="shared" si="0"/>
        <v>6747.6666916666663</v>
      </c>
      <c r="AC8" s="68">
        <f t="shared" si="4"/>
        <v>0.44810451859623884</v>
      </c>
    </row>
    <row r="9" spans="1:29" x14ac:dyDescent="0.2">
      <c r="A9" s="65" t="str">
        <f t="shared" si="1"/>
        <v>Grabby Crabs-MLV-0.01</v>
      </c>
      <c r="B9">
        <v>1004</v>
      </c>
      <c r="C9" t="s">
        <v>25</v>
      </c>
      <c r="D9" s="122" t="s">
        <v>243</v>
      </c>
      <c r="E9" s="122" t="s">
        <v>242</v>
      </c>
      <c r="F9" s="149">
        <v>0.01</v>
      </c>
      <c r="G9" t="s">
        <v>17</v>
      </c>
      <c r="H9" s="5" t="s">
        <v>100</v>
      </c>
      <c r="I9">
        <v>300</v>
      </c>
      <c r="J9" t="s">
        <v>18</v>
      </c>
      <c r="K9" t="s">
        <v>28</v>
      </c>
      <c r="L9" t="s">
        <v>22</v>
      </c>
      <c r="M9" t="s">
        <v>57</v>
      </c>
      <c r="N9" t="s">
        <v>244</v>
      </c>
      <c r="O9" s="3">
        <v>7.6799999999999993E-2</v>
      </c>
      <c r="P9" s="65">
        <v>31</v>
      </c>
      <c r="Q9" s="67">
        <v>87994.79</v>
      </c>
      <c r="R9" s="67">
        <v>34107</v>
      </c>
      <c r="S9" s="67">
        <v>6645</v>
      </c>
      <c r="T9" s="67">
        <v>6757.9998719999985</v>
      </c>
      <c r="U9" s="65" t="s">
        <v>271</v>
      </c>
      <c r="V9" s="65">
        <v>0</v>
      </c>
      <c r="W9" s="67">
        <v>6645</v>
      </c>
      <c r="X9" s="67">
        <v>6757.9998719999985</v>
      </c>
      <c r="Y9" s="65" t="str">
        <f t="shared" si="2"/>
        <v>C-MLV-0.01</v>
      </c>
      <c r="Z9" s="67">
        <f t="shared" si="3"/>
        <v>217.99999587096769</v>
      </c>
      <c r="AA9" s="67">
        <f t="shared" si="5"/>
        <v>185.40928632834098</v>
      </c>
      <c r="AB9" s="67">
        <f t="shared" si="0"/>
        <v>5747.6878761785701</v>
      </c>
      <c r="AC9" s="68">
        <f t="shared" si="4"/>
        <v>0.34093262435904143</v>
      </c>
    </row>
    <row r="10" spans="1:29" x14ac:dyDescent="0.2">
      <c r="A10" s="65" t="str">
        <f t="shared" si="1"/>
        <v>Grabby Crabs-MLV-0.01</v>
      </c>
      <c r="B10">
        <v>1005</v>
      </c>
      <c r="C10" t="s">
        <v>25</v>
      </c>
      <c r="D10" s="122" t="s">
        <v>243</v>
      </c>
      <c r="E10" s="122" t="s">
        <v>239</v>
      </c>
      <c r="F10" s="149">
        <v>0.01</v>
      </c>
      <c r="G10" t="s">
        <v>17</v>
      </c>
      <c r="H10" s="5" t="s">
        <v>100</v>
      </c>
      <c r="I10">
        <v>300</v>
      </c>
      <c r="J10" t="s">
        <v>18</v>
      </c>
      <c r="K10" t="s">
        <v>28</v>
      </c>
      <c r="L10" t="s">
        <v>22</v>
      </c>
      <c r="M10" t="s">
        <v>57</v>
      </c>
      <c r="N10" t="s">
        <v>244</v>
      </c>
      <c r="O10" s="3">
        <v>8.9300000000000004E-2</v>
      </c>
      <c r="P10" s="65">
        <v>31</v>
      </c>
      <c r="Q10" s="67">
        <v>62833.15</v>
      </c>
      <c r="R10" s="67">
        <v>22281</v>
      </c>
      <c r="S10" s="67">
        <v>5443</v>
      </c>
      <c r="T10" s="67">
        <v>5611.0002950000007</v>
      </c>
      <c r="U10" s="65" t="s">
        <v>271</v>
      </c>
      <c r="V10" s="65">
        <v>0</v>
      </c>
      <c r="W10" s="67">
        <v>5443</v>
      </c>
      <c r="X10" s="67">
        <v>5611.0002950000007</v>
      </c>
      <c r="Y10" s="65" t="str">
        <f t="shared" si="2"/>
        <v>C-MLV-0.01</v>
      </c>
      <c r="Z10" s="67">
        <f t="shared" si="3"/>
        <v>181.00000951612907</v>
      </c>
      <c r="AA10" s="67">
        <f t="shared" si="5"/>
        <v>185.40928632834098</v>
      </c>
      <c r="AB10" s="67">
        <f t="shared" si="0"/>
        <v>5747.6878761785701</v>
      </c>
      <c r="AC10" s="68">
        <f t="shared" si="4"/>
        <v>-0.31996233447709482</v>
      </c>
    </row>
    <row r="11" spans="1:29" x14ac:dyDescent="0.2">
      <c r="A11" s="65" t="str">
        <f t="shared" si="1"/>
        <v>Hang 10-MLV-0.05</v>
      </c>
      <c r="B11">
        <v>1006</v>
      </c>
      <c r="C11" t="s">
        <v>16</v>
      </c>
      <c r="D11" s="122" t="s">
        <v>241</v>
      </c>
      <c r="E11" s="122" t="s">
        <v>245</v>
      </c>
      <c r="F11" s="149">
        <v>0.05</v>
      </c>
      <c r="G11" t="s">
        <v>28</v>
      </c>
      <c r="H11" t="s">
        <v>101</v>
      </c>
      <c r="I11">
        <v>200</v>
      </c>
      <c r="J11" t="s">
        <v>18</v>
      </c>
      <c r="K11" t="s">
        <v>28</v>
      </c>
      <c r="L11" t="s">
        <v>21</v>
      </c>
      <c r="M11" t="s">
        <v>57</v>
      </c>
      <c r="N11" t="s">
        <v>51</v>
      </c>
      <c r="O11" s="3">
        <v>5.0999999999999997E-2</v>
      </c>
      <c r="P11" s="65">
        <v>31</v>
      </c>
      <c r="Q11" s="67">
        <v>133725.5</v>
      </c>
      <c r="R11" s="67">
        <v>19104</v>
      </c>
      <c r="S11" s="67">
        <v>6888</v>
      </c>
      <c r="T11" s="67">
        <v>6820.0004999999992</v>
      </c>
      <c r="U11" s="65" t="s">
        <v>271</v>
      </c>
      <c r="V11" s="65">
        <v>0</v>
      </c>
      <c r="W11" s="67">
        <v>6888</v>
      </c>
      <c r="X11" s="67">
        <v>6820.0004999999992</v>
      </c>
      <c r="Y11" s="65" t="str">
        <f t="shared" si="2"/>
        <v>B-MLV-0.05</v>
      </c>
      <c r="Z11" s="67">
        <f t="shared" si="3"/>
        <v>220.00001612903222</v>
      </c>
      <c r="AA11" s="67">
        <f t="shared" si="5"/>
        <v>217.66666747311828</v>
      </c>
      <c r="AB11" s="67">
        <f t="shared" si="0"/>
        <v>6747.6666916666663</v>
      </c>
      <c r="AC11" s="68">
        <f t="shared" si="4"/>
        <v>0.37665705121284038</v>
      </c>
    </row>
    <row r="12" spans="1:29" x14ac:dyDescent="0.2">
      <c r="A12" s="65" t="str">
        <f t="shared" si="1"/>
        <v>Hang 10-MLV-0.05</v>
      </c>
      <c r="B12">
        <v>1007</v>
      </c>
      <c r="C12" t="s">
        <v>16</v>
      </c>
      <c r="D12" s="122" t="s">
        <v>241</v>
      </c>
      <c r="E12" s="122" t="s">
        <v>238</v>
      </c>
      <c r="F12" s="149">
        <v>0.05</v>
      </c>
      <c r="G12" t="s">
        <v>28</v>
      </c>
      <c r="H12" t="s">
        <v>101</v>
      </c>
      <c r="I12">
        <v>200</v>
      </c>
      <c r="J12" t="s">
        <v>18</v>
      </c>
      <c r="K12" t="s">
        <v>28</v>
      </c>
      <c r="L12" t="s">
        <v>21</v>
      </c>
      <c r="M12" t="s">
        <v>57</v>
      </c>
      <c r="N12" t="s">
        <v>51</v>
      </c>
      <c r="O12" s="3">
        <v>5.0999999999999997E-2</v>
      </c>
      <c r="P12" s="65">
        <v>31</v>
      </c>
      <c r="Q12" s="67">
        <v>136156.85</v>
      </c>
      <c r="R12" s="67">
        <v>20947</v>
      </c>
      <c r="S12" s="67">
        <v>7071</v>
      </c>
      <c r="T12" s="67">
        <v>6943.99935</v>
      </c>
      <c r="U12" s="65" t="s">
        <v>271</v>
      </c>
      <c r="V12" s="65">
        <v>0</v>
      </c>
      <c r="W12" s="67">
        <v>7071</v>
      </c>
      <c r="X12" s="67">
        <v>6943.99935</v>
      </c>
      <c r="Y12" s="65" t="str">
        <f t="shared" si="2"/>
        <v>B-MLV-0.05</v>
      </c>
      <c r="Z12" s="67">
        <f t="shared" si="3"/>
        <v>223.99997903225807</v>
      </c>
      <c r="AA12" s="67">
        <f t="shared" si="5"/>
        <v>217.66666747311828</v>
      </c>
      <c r="AB12" s="67">
        <f t="shared" si="0"/>
        <v>6747.6666916666663</v>
      </c>
      <c r="AC12" s="68">
        <f t="shared" si="4"/>
        <v>0.44810451859623884</v>
      </c>
    </row>
    <row r="13" spans="1:29" x14ac:dyDescent="0.2">
      <c r="A13" s="65" t="str">
        <f t="shared" si="1"/>
        <v>Puffer Fish-MLV-0.01</v>
      </c>
      <c r="B13">
        <v>1008</v>
      </c>
      <c r="C13" t="s">
        <v>25</v>
      </c>
      <c r="D13" s="122" t="s">
        <v>243</v>
      </c>
      <c r="E13" s="122" t="s">
        <v>245</v>
      </c>
      <c r="F13" s="149">
        <v>0.01</v>
      </c>
      <c r="G13" t="s">
        <v>17</v>
      </c>
      <c r="H13" s="5" t="s">
        <v>100</v>
      </c>
      <c r="I13">
        <v>300</v>
      </c>
      <c r="J13" t="s">
        <v>18</v>
      </c>
      <c r="K13" t="s">
        <v>28</v>
      </c>
      <c r="L13" t="s">
        <v>22</v>
      </c>
      <c r="M13" t="s">
        <v>57</v>
      </c>
      <c r="N13" t="s">
        <v>246</v>
      </c>
      <c r="O13" s="3">
        <v>8.9300000000000004E-2</v>
      </c>
      <c r="P13" s="65">
        <v>31</v>
      </c>
      <c r="Q13" s="67">
        <v>66651.740000000005</v>
      </c>
      <c r="R13" s="67">
        <v>28854</v>
      </c>
      <c r="S13" s="67">
        <v>5942</v>
      </c>
      <c r="T13" s="67">
        <v>5952.0003820000011</v>
      </c>
      <c r="U13" s="65" t="s">
        <v>271</v>
      </c>
      <c r="V13" s="65">
        <v>0</v>
      </c>
      <c r="W13" s="67">
        <v>5942</v>
      </c>
      <c r="X13" s="67">
        <v>5952.0003820000011</v>
      </c>
      <c r="Y13" s="65" t="str">
        <f t="shared" si="2"/>
        <v>C-MLV-0.01</v>
      </c>
      <c r="Z13" s="67">
        <f t="shared" si="3"/>
        <v>192.00001232258069</v>
      </c>
      <c r="AA13" s="67">
        <f t="shared" si="5"/>
        <v>185.40928632834098</v>
      </c>
      <c r="AB13" s="67">
        <f t="shared" si="0"/>
        <v>5747.6878761785701</v>
      </c>
      <c r="AC13" s="68">
        <f t="shared" si="4"/>
        <v>-0.12347992682840872</v>
      </c>
    </row>
    <row r="14" spans="1:29" x14ac:dyDescent="0.2">
      <c r="A14" s="65" t="str">
        <f t="shared" si="1"/>
        <v>Puffer Fish-MLV-0.01</v>
      </c>
      <c r="B14">
        <v>1009</v>
      </c>
      <c r="C14" t="s">
        <v>25</v>
      </c>
      <c r="D14" s="122" t="s">
        <v>243</v>
      </c>
      <c r="E14" s="122" t="s">
        <v>238</v>
      </c>
      <c r="F14" s="149">
        <v>0.01</v>
      </c>
      <c r="G14" t="s">
        <v>17</v>
      </c>
      <c r="H14" s="5" t="s">
        <v>100</v>
      </c>
      <c r="I14">
        <v>300</v>
      </c>
      <c r="J14" t="s">
        <v>18</v>
      </c>
      <c r="K14" t="s">
        <v>28</v>
      </c>
      <c r="L14" t="s">
        <v>22</v>
      </c>
      <c r="M14" t="s">
        <v>57</v>
      </c>
      <c r="N14" t="s">
        <v>246</v>
      </c>
      <c r="O14" s="3">
        <v>7.6799999999999993E-2</v>
      </c>
      <c r="P14" s="65">
        <v>31</v>
      </c>
      <c r="Q14" s="67">
        <v>74270.83</v>
      </c>
      <c r="R14" s="67">
        <v>34385</v>
      </c>
      <c r="S14" s="67">
        <v>5742</v>
      </c>
      <c r="T14" s="67">
        <v>5703.9997439999997</v>
      </c>
      <c r="U14" s="65" t="s">
        <v>271</v>
      </c>
      <c r="V14" s="65">
        <v>0</v>
      </c>
      <c r="W14" s="67">
        <v>5742</v>
      </c>
      <c r="X14" s="67">
        <v>5703.9997439999997</v>
      </c>
      <c r="Y14" s="65" t="str">
        <f t="shared" si="2"/>
        <v>C-MLV-0.01</v>
      </c>
      <c r="Z14" s="67">
        <f t="shared" si="3"/>
        <v>183.99999174193547</v>
      </c>
      <c r="AA14" s="67">
        <f t="shared" si="5"/>
        <v>185.40928632834098</v>
      </c>
      <c r="AB14" s="67">
        <f t="shared" si="0"/>
        <v>5747.6878761785701</v>
      </c>
      <c r="AC14" s="68">
        <f t="shared" si="4"/>
        <v>-0.26637655445493047</v>
      </c>
    </row>
    <row r="15" spans="1:29" x14ac:dyDescent="0.2">
      <c r="A15" s="65" t="str">
        <f t="shared" si="1"/>
        <v>Sleepy Starfish-MLV-0.01</v>
      </c>
      <c r="B15">
        <v>1010</v>
      </c>
      <c r="C15" t="s">
        <v>25</v>
      </c>
      <c r="D15" s="122" t="s">
        <v>243</v>
      </c>
      <c r="E15" s="122" t="s">
        <v>247</v>
      </c>
      <c r="F15" s="149">
        <v>0.01</v>
      </c>
      <c r="G15" t="s">
        <v>17</v>
      </c>
      <c r="H15" s="5" t="s">
        <v>100</v>
      </c>
      <c r="I15">
        <v>300</v>
      </c>
      <c r="J15" t="s">
        <v>18</v>
      </c>
      <c r="K15" t="s">
        <v>28</v>
      </c>
      <c r="L15" t="s">
        <v>22</v>
      </c>
      <c r="M15" t="s">
        <v>57</v>
      </c>
      <c r="N15" t="s">
        <v>248</v>
      </c>
      <c r="O15" s="3">
        <v>8.9300000000000004E-2</v>
      </c>
      <c r="P15" s="65">
        <v>31</v>
      </c>
      <c r="Q15" s="67">
        <v>84703.25</v>
      </c>
      <c r="R15" s="67">
        <v>39767</v>
      </c>
      <c r="S15" s="67">
        <v>7627</v>
      </c>
      <c r="T15" s="67">
        <v>7564.0002250000007</v>
      </c>
      <c r="U15" s="65" t="s">
        <v>271</v>
      </c>
      <c r="V15" s="65">
        <v>0</v>
      </c>
      <c r="W15" s="67">
        <v>7627</v>
      </c>
      <c r="X15" s="67">
        <v>7564.0002250000007</v>
      </c>
      <c r="Y15" s="65" t="str">
        <f t="shared" si="2"/>
        <v>C-MLV-0.01</v>
      </c>
      <c r="Z15" s="67">
        <f t="shared" si="3"/>
        <v>244.00000725806453</v>
      </c>
      <c r="AA15" s="67">
        <f t="shared" si="5"/>
        <v>185.40928632834098</v>
      </c>
      <c r="AB15" s="67">
        <f t="shared" si="0"/>
        <v>5747.6878761785701</v>
      </c>
      <c r="AC15" s="68">
        <f t="shared" si="4"/>
        <v>0.8053456728024313</v>
      </c>
    </row>
    <row r="16" spans="1:29" x14ac:dyDescent="0.2">
      <c r="A16" s="65" t="str">
        <f t="shared" si="1"/>
        <v>Sleepy Starfish-MLV-0.01</v>
      </c>
      <c r="B16">
        <v>1011</v>
      </c>
      <c r="C16" t="s">
        <v>25</v>
      </c>
      <c r="D16" s="122" t="s">
        <v>243</v>
      </c>
      <c r="E16" s="122" t="s">
        <v>249</v>
      </c>
      <c r="F16" s="149">
        <v>0.01</v>
      </c>
      <c r="G16" t="s">
        <v>17</v>
      </c>
      <c r="H16" s="5" t="s">
        <v>100</v>
      </c>
      <c r="I16">
        <v>300</v>
      </c>
      <c r="J16" t="s">
        <v>18</v>
      </c>
      <c r="K16" t="s">
        <v>28</v>
      </c>
      <c r="L16" t="s">
        <v>22</v>
      </c>
      <c r="M16" t="s">
        <v>57</v>
      </c>
      <c r="N16" t="s">
        <v>248</v>
      </c>
      <c r="O16" s="3">
        <v>8.9300000000000004E-2</v>
      </c>
      <c r="P16" s="65">
        <v>31</v>
      </c>
      <c r="Q16" s="67">
        <v>96159.01</v>
      </c>
      <c r="R16" s="67">
        <v>37709</v>
      </c>
      <c r="S16" s="67">
        <v>8458</v>
      </c>
      <c r="T16" s="67">
        <v>8586.9995930000005</v>
      </c>
      <c r="U16" s="65" t="s">
        <v>271</v>
      </c>
      <c r="V16" s="65">
        <v>0</v>
      </c>
      <c r="W16" s="67">
        <v>8458</v>
      </c>
      <c r="X16" s="67">
        <v>8586.9995930000005</v>
      </c>
      <c r="Y16" s="65" t="str">
        <f t="shared" si="2"/>
        <v>C-MLV-0.01</v>
      </c>
      <c r="Z16" s="67">
        <f t="shared" si="3"/>
        <v>276.99998687096775</v>
      </c>
      <c r="AA16" s="67">
        <f t="shared" si="5"/>
        <v>185.40928632834098</v>
      </c>
      <c r="AB16" s="67">
        <f t="shared" si="0"/>
        <v>5747.6878761785701</v>
      </c>
      <c r="AC16" s="68">
        <f t="shared" si="4"/>
        <v>1.3947923812067142</v>
      </c>
    </row>
    <row r="17" spans="1:29" x14ac:dyDescent="0.2">
      <c r="A17" s="65" t="str">
        <f t="shared" si="1"/>
        <v>Penny Pinchers-MLV-0.01</v>
      </c>
      <c r="B17">
        <v>1012</v>
      </c>
      <c r="C17" t="s">
        <v>12</v>
      </c>
      <c r="D17" s="122" t="s">
        <v>247</v>
      </c>
      <c r="E17" s="122" t="s">
        <v>242</v>
      </c>
      <c r="F17" s="149">
        <v>0.01</v>
      </c>
      <c r="G17" t="s">
        <v>28</v>
      </c>
      <c r="H17" t="s">
        <v>101</v>
      </c>
      <c r="I17">
        <v>200</v>
      </c>
      <c r="J17" t="s">
        <v>18</v>
      </c>
      <c r="K17" t="s">
        <v>250</v>
      </c>
      <c r="L17" t="s">
        <v>22</v>
      </c>
      <c r="M17" t="s">
        <v>57</v>
      </c>
      <c r="N17" t="s">
        <v>86</v>
      </c>
      <c r="O17" s="3">
        <v>8.1000000000000003E-2</v>
      </c>
      <c r="P17" s="65">
        <v>31</v>
      </c>
      <c r="Q17" s="67">
        <v>102720.99</v>
      </c>
      <c r="R17" s="67">
        <v>75530.400000000009</v>
      </c>
      <c r="S17" s="67">
        <v>7665</v>
      </c>
      <c r="T17" s="67">
        <v>8320.4001900000003</v>
      </c>
      <c r="U17" s="65" t="s">
        <v>271</v>
      </c>
      <c r="V17" s="65">
        <v>0</v>
      </c>
      <c r="W17" s="67">
        <v>7665</v>
      </c>
      <c r="X17" s="67">
        <v>8320.4001900000003</v>
      </c>
      <c r="Y17" s="65" t="str">
        <f t="shared" si="2"/>
        <v>A-MLV-0.01</v>
      </c>
      <c r="Z17" s="67">
        <f t="shared" si="3"/>
        <v>268.40000612903225</v>
      </c>
      <c r="AA17" s="67">
        <f t="shared" si="5"/>
        <v>233.09873385944707</v>
      </c>
      <c r="AB17" s="67">
        <f t="shared" si="0"/>
        <v>7226.0607496428593</v>
      </c>
      <c r="AC17" s="68">
        <f t="shared" si="4"/>
        <v>1.2411792456794426</v>
      </c>
    </row>
    <row r="18" spans="1:29" x14ac:dyDescent="0.2">
      <c r="A18" s="65" t="str">
        <f t="shared" si="1"/>
        <v>Penny Pinchers-MLV-0.01</v>
      </c>
      <c r="B18">
        <v>1013</v>
      </c>
      <c r="C18" t="s">
        <v>12</v>
      </c>
      <c r="D18" s="122" t="s">
        <v>247</v>
      </c>
      <c r="E18" s="122" t="s">
        <v>239</v>
      </c>
      <c r="F18" s="149">
        <v>0.01</v>
      </c>
      <c r="G18" t="s">
        <v>28</v>
      </c>
      <c r="H18" t="s">
        <v>101</v>
      </c>
      <c r="I18">
        <v>200</v>
      </c>
      <c r="J18" t="s">
        <v>18</v>
      </c>
      <c r="K18" t="s">
        <v>250</v>
      </c>
      <c r="L18" t="s">
        <v>22</v>
      </c>
      <c r="M18" t="s">
        <v>57</v>
      </c>
      <c r="N18" t="s">
        <v>86</v>
      </c>
      <c r="O18" s="3">
        <v>8.1000000000000003E-2</v>
      </c>
      <c r="P18" s="65">
        <v>31</v>
      </c>
      <c r="Q18" s="67">
        <v>86723.46</v>
      </c>
      <c r="R18" s="67">
        <v>72270</v>
      </c>
      <c r="S18" s="67">
        <v>6556</v>
      </c>
      <c r="T18" s="67">
        <v>7024.6002600000011</v>
      </c>
      <c r="U18" s="65" t="s">
        <v>271</v>
      </c>
      <c r="V18" s="65">
        <v>0</v>
      </c>
      <c r="W18" s="67">
        <v>6556</v>
      </c>
      <c r="X18" s="67">
        <v>7024.6002600000011</v>
      </c>
      <c r="Y18" s="65" t="str">
        <f t="shared" si="2"/>
        <v>A-MLV-0.01</v>
      </c>
      <c r="Z18" s="67">
        <f t="shared" si="3"/>
        <v>226.60000838709681</v>
      </c>
      <c r="AA18" s="67">
        <f t="shared" si="5"/>
        <v>233.09873385944707</v>
      </c>
      <c r="AB18" s="67">
        <f t="shared" si="0"/>
        <v>7226.0607496428593</v>
      </c>
      <c r="AC18" s="68">
        <f t="shared" si="4"/>
        <v>0.49454632743799209</v>
      </c>
    </row>
    <row r="19" spans="1:29" x14ac:dyDescent="0.2">
      <c r="A19" s="65" t="str">
        <f t="shared" si="1"/>
        <v>Penny Grabbers-MLV-0.01</v>
      </c>
      <c r="B19">
        <v>1014</v>
      </c>
      <c r="C19" t="s">
        <v>12</v>
      </c>
      <c r="D19" s="122" t="s">
        <v>247</v>
      </c>
      <c r="E19" s="122" t="s">
        <v>245</v>
      </c>
      <c r="F19" s="149">
        <v>0.01</v>
      </c>
      <c r="G19" t="s">
        <v>28</v>
      </c>
      <c r="H19" t="s">
        <v>101</v>
      </c>
      <c r="I19">
        <v>200</v>
      </c>
      <c r="J19" t="s">
        <v>18</v>
      </c>
      <c r="K19" t="s">
        <v>250</v>
      </c>
      <c r="L19" t="s">
        <v>22</v>
      </c>
      <c r="M19" t="s">
        <v>57</v>
      </c>
      <c r="N19" t="s">
        <v>87</v>
      </c>
      <c r="O19" s="3">
        <v>8.8800000000000004E-2</v>
      </c>
      <c r="P19" s="65">
        <v>31</v>
      </c>
      <c r="Q19" s="67">
        <v>98690.31</v>
      </c>
      <c r="R19" s="67">
        <v>75221.2</v>
      </c>
      <c r="S19" s="67">
        <v>8073</v>
      </c>
      <c r="T19" s="67">
        <v>8763.699528000001</v>
      </c>
      <c r="U19" s="65" t="s">
        <v>271</v>
      </c>
      <c r="V19" s="65">
        <v>0</v>
      </c>
      <c r="W19" s="67">
        <v>8073</v>
      </c>
      <c r="X19" s="67">
        <v>8763.699528000001</v>
      </c>
      <c r="Y19" s="65" t="str">
        <f t="shared" si="2"/>
        <v>A-MLV-0.01</v>
      </c>
      <c r="Z19" s="67">
        <f t="shared" si="3"/>
        <v>282.69998477419358</v>
      </c>
      <c r="AA19" s="67">
        <f t="shared" si="5"/>
        <v>233.09873385944707</v>
      </c>
      <c r="AB19" s="67">
        <f t="shared" si="0"/>
        <v>7226.0607496428593</v>
      </c>
      <c r="AC19" s="68">
        <f t="shared" si="4"/>
        <v>1.496605929014303</v>
      </c>
    </row>
    <row r="20" spans="1:29" x14ac:dyDescent="0.2">
      <c r="A20" s="65" t="str">
        <f t="shared" si="1"/>
        <v>Penny Grabbers-MLV-0.01</v>
      </c>
      <c r="B20">
        <v>1015</v>
      </c>
      <c r="C20" t="s">
        <v>12</v>
      </c>
      <c r="D20" s="122" t="s">
        <v>247</v>
      </c>
      <c r="E20" s="122" t="s">
        <v>238</v>
      </c>
      <c r="F20" s="149">
        <v>0.01</v>
      </c>
      <c r="G20" t="s">
        <v>28</v>
      </c>
      <c r="H20" t="s">
        <v>101</v>
      </c>
      <c r="I20">
        <v>200</v>
      </c>
      <c r="J20" t="s">
        <v>18</v>
      </c>
      <c r="K20" t="s">
        <v>250</v>
      </c>
      <c r="L20" t="s">
        <v>22</v>
      </c>
      <c r="M20" t="s">
        <v>57</v>
      </c>
      <c r="N20" t="s">
        <v>87</v>
      </c>
      <c r="O20" s="3">
        <v>8.8800000000000004E-2</v>
      </c>
      <c r="P20" s="65">
        <v>31</v>
      </c>
      <c r="Q20" s="67">
        <v>99074.33</v>
      </c>
      <c r="R20" s="67">
        <v>73811.3</v>
      </c>
      <c r="S20" s="67">
        <v>8185</v>
      </c>
      <c r="T20" s="67">
        <v>8797.8005040000007</v>
      </c>
      <c r="U20" s="65" t="s">
        <v>271</v>
      </c>
      <c r="V20" s="65">
        <v>0</v>
      </c>
      <c r="W20" s="67">
        <v>8185</v>
      </c>
      <c r="X20" s="67">
        <v>8797.8005040000007</v>
      </c>
      <c r="Y20" s="65" t="str">
        <f t="shared" si="2"/>
        <v>A-MLV-0.01</v>
      </c>
      <c r="Z20" s="67">
        <f t="shared" si="3"/>
        <v>283.80001625806455</v>
      </c>
      <c r="AA20" s="67">
        <f t="shared" si="5"/>
        <v>233.09873385944707</v>
      </c>
      <c r="AB20" s="67">
        <f t="shared" si="0"/>
        <v>7226.0607496428593</v>
      </c>
      <c r="AC20" s="68">
        <f t="shared" si="4"/>
        <v>1.5162547271322051</v>
      </c>
    </row>
    <row r="21" spans="1:29" x14ac:dyDescent="0.2">
      <c r="A21" s="65" t="str">
        <f t="shared" si="1"/>
        <v>Penny Collectors-MLV-0.01</v>
      </c>
      <c r="B21">
        <v>1016</v>
      </c>
      <c r="C21" t="s">
        <v>12</v>
      </c>
      <c r="D21" s="122" t="s">
        <v>247</v>
      </c>
      <c r="E21" s="122" t="s">
        <v>247</v>
      </c>
      <c r="F21" s="149">
        <v>0.01</v>
      </c>
      <c r="G21" t="s">
        <v>28</v>
      </c>
      <c r="H21" t="s">
        <v>101</v>
      </c>
      <c r="I21">
        <v>200</v>
      </c>
      <c r="J21" t="s">
        <v>18</v>
      </c>
      <c r="K21" t="s">
        <v>250</v>
      </c>
      <c r="L21" t="s">
        <v>22</v>
      </c>
      <c r="M21" t="s">
        <v>57</v>
      </c>
      <c r="N21" t="s">
        <v>88</v>
      </c>
      <c r="O21" s="3">
        <v>8.1000000000000003E-2</v>
      </c>
      <c r="P21" s="65">
        <v>31</v>
      </c>
      <c r="Q21" s="67">
        <v>68283.95</v>
      </c>
      <c r="R21" s="67">
        <v>35784.100000000006</v>
      </c>
      <c r="S21" s="67">
        <v>2749</v>
      </c>
      <c r="T21" s="67">
        <v>5530.9999500000004</v>
      </c>
      <c r="U21" s="65" t="s">
        <v>271</v>
      </c>
      <c r="V21" s="65">
        <v>0</v>
      </c>
      <c r="W21" s="67">
        <v>2749</v>
      </c>
      <c r="X21" s="67">
        <v>5530.9999500000004</v>
      </c>
      <c r="Y21" s="65" t="str">
        <f t="shared" si="2"/>
        <v>A-MLV-0.01</v>
      </c>
      <c r="Z21" s="67">
        <f t="shared" si="3"/>
        <v>178.41935322580647</v>
      </c>
      <c r="AA21" s="67">
        <f t="shared" si="5"/>
        <v>233.09873385944707</v>
      </c>
      <c r="AB21" s="67">
        <f t="shared" si="0"/>
        <v>7226.0607496428593</v>
      </c>
      <c r="AC21" s="68">
        <f t="shared" si="4"/>
        <v>-0.36605810101080127</v>
      </c>
    </row>
    <row r="22" spans="1:29" x14ac:dyDescent="0.2">
      <c r="A22" s="65" t="str">
        <f t="shared" si="1"/>
        <v>Penny Collectors-MLV-0.01</v>
      </c>
      <c r="B22">
        <v>1017</v>
      </c>
      <c r="C22" t="s">
        <v>12</v>
      </c>
      <c r="D22" s="122" t="s">
        <v>247</v>
      </c>
      <c r="E22" s="122" t="s">
        <v>249</v>
      </c>
      <c r="F22" s="149">
        <v>0.01</v>
      </c>
      <c r="G22" t="s">
        <v>28</v>
      </c>
      <c r="H22" t="s">
        <v>101</v>
      </c>
      <c r="I22">
        <v>200</v>
      </c>
      <c r="J22" t="s">
        <v>18</v>
      </c>
      <c r="K22" t="s">
        <v>250</v>
      </c>
      <c r="L22" t="s">
        <v>22</v>
      </c>
      <c r="M22" t="s">
        <v>57</v>
      </c>
      <c r="N22" t="s">
        <v>88</v>
      </c>
      <c r="O22" s="3">
        <v>8.1000000000000003E-2</v>
      </c>
      <c r="P22" s="65">
        <v>31</v>
      </c>
      <c r="Q22" s="67">
        <v>69748.149999999994</v>
      </c>
      <c r="R22" s="67">
        <v>70469.3</v>
      </c>
      <c r="S22" s="67">
        <v>7245</v>
      </c>
      <c r="T22" s="67">
        <v>5649.6001499999993</v>
      </c>
      <c r="U22" s="65" t="s">
        <v>271</v>
      </c>
      <c r="V22" s="65">
        <v>0</v>
      </c>
      <c r="W22" s="67">
        <v>7245</v>
      </c>
      <c r="X22" s="67">
        <v>5649.6001499999993</v>
      </c>
      <c r="Y22" s="65" t="str">
        <f t="shared" si="2"/>
        <v>A-MLV-0.01</v>
      </c>
      <c r="Z22" s="67">
        <f t="shared" si="3"/>
        <v>182.24516612903224</v>
      </c>
      <c r="AA22" s="67">
        <f t="shared" si="5"/>
        <v>233.09873385944707</v>
      </c>
      <c r="AB22" s="67">
        <f t="shared" si="0"/>
        <v>7226.0607496428593</v>
      </c>
      <c r="AC22" s="68">
        <f t="shared" si="4"/>
        <v>-0.2977213065875921</v>
      </c>
    </row>
    <row r="23" spans="1:29" x14ac:dyDescent="0.2">
      <c r="A23" s="65" t="str">
        <f t="shared" si="1"/>
        <v>Penny Grabbers-MLV-0.01</v>
      </c>
      <c r="B23">
        <v>1018</v>
      </c>
      <c r="C23" t="s">
        <v>12</v>
      </c>
      <c r="D23" s="122" t="s">
        <v>247</v>
      </c>
      <c r="E23" s="122" t="s">
        <v>251</v>
      </c>
      <c r="F23" s="149">
        <v>0.01</v>
      </c>
      <c r="G23" t="s">
        <v>28</v>
      </c>
      <c r="H23" t="s">
        <v>101</v>
      </c>
      <c r="I23">
        <v>200</v>
      </c>
      <c r="J23" t="s">
        <v>18</v>
      </c>
      <c r="K23" t="s">
        <v>250</v>
      </c>
      <c r="L23" t="s">
        <v>22</v>
      </c>
      <c r="M23" t="s">
        <v>57</v>
      </c>
      <c r="N23" t="s">
        <v>87</v>
      </c>
      <c r="O23" s="3">
        <v>8.8800000000000004E-2</v>
      </c>
      <c r="P23" s="65">
        <v>31</v>
      </c>
      <c r="Q23" s="67">
        <v>100994.37</v>
      </c>
      <c r="R23" s="67">
        <v>88992.200000000012</v>
      </c>
      <c r="S23" s="67">
        <v>8493</v>
      </c>
      <c r="T23" s="67">
        <v>8968.300056</v>
      </c>
      <c r="U23" s="65" t="s">
        <v>271</v>
      </c>
      <c r="V23" s="65">
        <v>0</v>
      </c>
      <c r="W23" s="67">
        <v>8493</v>
      </c>
      <c r="X23" s="67">
        <v>8968.300056</v>
      </c>
      <c r="Y23" s="65" t="str">
        <f t="shared" si="2"/>
        <v>A-MLV-0.01</v>
      </c>
      <c r="Z23" s="67">
        <f t="shared" si="3"/>
        <v>289.30000180645163</v>
      </c>
      <c r="AA23" s="67">
        <f t="shared" si="5"/>
        <v>233.09873385944707</v>
      </c>
      <c r="AB23" s="67">
        <f t="shared" si="0"/>
        <v>7226.0607496428593</v>
      </c>
      <c r="AC23" s="68">
        <f t="shared" si="4"/>
        <v>1.6144956477569037</v>
      </c>
    </row>
    <row r="24" spans="1:29" x14ac:dyDescent="0.2">
      <c r="A24" s="65" t="str">
        <f t="shared" si="1"/>
        <v>Penny Grabbers-MLV-0.01</v>
      </c>
      <c r="B24">
        <v>1019</v>
      </c>
      <c r="C24" t="s">
        <v>12</v>
      </c>
      <c r="D24" s="122" t="s">
        <v>247</v>
      </c>
      <c r="E24" s="122" t="s">
        <v>243</v>
      </c>
      <c r="F24" s="149">
        <v>0.01</v>
      </c>
      <c r="G24" t="s">
        <v>28</v>
      </c>
      <c r="H24" t="s">
        <v>101</v>
      </c>
      <c r="I24">
        <v>200</v>
      </c>
      <c r="J24" t="s">
        <v>18</v>
      </c>
      <c r="K24" t="s">
        <v>250</v>
      </c>
      <c r="L24" t="s">
        <v>22</v>
      </c>
      <c r="M24" t="s">
        <v>57</v>
      </c>
      <c r="N24" t="s">
        <v>87</v>
      </c>
      <c r="O24" s="3">
        <v>8.8800000000000004E-2</v>
      </c>
      <c r="P24" s="65">
        <v>31</v>
      </c>
      <c r="Q24" s="67">
        <v>97154.28</v>
      </c>
      <c r="R24" s="67">
        <v>85608.6</v>
      </c>
      <c r="S24" s="67">
        <v>8170</v>
      </c>
      <c r="T24" s="67">
        <v>8627.3000640000009</v>
      </c>
      <c r="U24" s="65" t="s">
        <v>271</v>
      </c>
      <c r="V24" s="65">
        <v>0</v>
      </c>
      <c r="W24" s="67">
        <v>8170</v>
      </c>
      <c r="X24" s="67">
        <v>8627.3000640000009</v>
      </c>
      <c r="Y24" s="65" t="str">
        <f t="shared" si="2"/>
        <v>A-MLV-0.01</v>
      </c>
      <c r="Z24" s="67">
        <f t="shared" si="3"/>
        <v>278.30000206451615</v>
      </c>
      <c r="AA24" s="67">
        <f t="shared" si="5"/>
        <v>233.09873385944707</v>
      </c>
      <c r="AB24" s="67">
        <f t="shared" si="0"/>
        <v>7226.0607496428593</v>
      </c>
      <c r="AC24" s="68">
        <f t="shared" si="4"/>
        <v>1.4180132948467044</v>
      </c>
    </row>
    <row r="25" spans="1:29" x14ac:dyDescent="0.2">
      <c r="A25" s="65" t="str">
        <f t="shared" si="1"/>
        <v>Penny Pinchers-MLV-0.01</v>
      </c>
      <c r="B25">
        <v>1020</v>
      </c>
      <c r="C25" t="s">
        <v>12</v>
      </c>
      <c r="D25" s="122" t="s">
        <v>247</v>
      </c>
      <c r="E25" s="122" t="s">
        <v>241</v>
      </c>
      <c r="F25" s="149">
        <v>0.01</v>
      </c>
      <c r="G25" t="s">
        <v>28</v>
      </c>
      <c r="H25" t="s">
        <v>101</v>
      </c>
      <c r="I25">
        <v>200</v>
      </c>
      <c r="J25" t="s">
        <v>18</v>
      </c>
      <c r="K25" t="s">
        <v>250</v>
      </c>
      <c r="L25" t="s">
        <v>22</v>
      </c>
      <c r="M25" t="s">
        <v>57</v>
      </c>
      <c r="N25" t="s">
        <v>86</v>
      </c>
      <c r="O25" s="3">
        <v>8.1000000000000003E-2</v>
      </c>
      <c r="P25" s="65">
        <v>31</v>
      </c>
      <c r="Q25" s="67">
        <v>89670.37</v>
      </c>
      <c r="R25" s="67">
        <v>71166.700000000012</v>
      </c>
      <c r="S25" s="67">
        <v>6746</v>
      </c>
      <c r="T25" s="67">
        <v>7263.29997</v>
      </c>
      <c r="U25" s="65" t="s">
        <v>271</v>
      </c>
      <c r="V25" s="65">
        <v>0</v>
      </c>
      <c r="W25" s="67">
        <v>6746</v>
      </c>
      <c r="X25" s="67">
        <v>7263.29997</v>
      </c>
      <c r="Y25" s="65" t="str">
        <f t="shared" si="2"/>
        <v>A-MLV-0.01</v>
      </c>
      <c r="Z25" s="67">
        <f t="shared" si="3"/>
        <v>234.29999903225806</v>
      </c>
      <c r="AA25" s="67">
        <f t="shared" si="5"/>
        <v>233.09873385944707</v>
      </c>
      <c r="AB25" s="67">
        <f t="shared" si="0"/>
        <v>7226.0607496428593</v>
      </c>
      <c r="AC25" s="68">
        <f t="shared" si="4"/>
        <v>0.63208381060538754</v>
      </c>
    </row>
    <row r="26" spans="1:29" x14ac:dyDescent="0.2">
      <c r="A26" s="65" t="str">
        <f t="shared" si="1"/>
        <v>Penny Pinchers-MLV-0.01</v>
      </c>
      <c r="B26">
        <v>1021</v>
      </c>
      <c r="C26" t="s">
        <v>12</v>
      </c>
      <c r="D26" s="122" t="s">
        <v>247</v>
      </c>
      <c r="E26" s="122">
        <v>10</v>
      </c>
      <c r="F26" s="149">
        <v>0.01</v>
      </c>
      <c r="G26" t="s">
        <v>28</v>
      </c>
      <c r="H26" t="s">
        <v>101</v>
      </c>
      <c r="I26">
        <v>200</v>
      </c>
      <c r="J26" t="s">
        <v>18</v>
      </c>
      <c r="K26" t="s">
        <v>250</v>
      </c>
      <c r="L26" t="s">
        <v>22</v>
      </c>
      <c r="M26" t="s">
        <v>57</v>
      </c>
      <c r="N26" t="s">
        <v>86</v>
      </c>
      <c r="O26" s="3">
        <v>8.1000000000000003E-2</v>
      </c>
      <c r="P26" s="65">
        <v>31</v>
      </c>
      <c r="Q26" s="67">
        <v>99774.07</v>
      </c>
      <c r="R26" s="67">
        <v>97817.500000000015</v>
      </c>
      <c r="S26" s="67">
        <v>7653</v>
      </c>
      <c r="T26" s="67">
        <v>8081.6996700000009</v>
      </c>
      <c r="U26" s="65" t="s">
        <v>271</v>
      </c>
      <c r="V26" s="65">
        <v>0</v>
      </c>
      <c r="W26" s="67">
        <v>7653</v>
      </c>
      <c r="X26" s="67">
        <v>8081.6996700000009</v>
      </c>
      <c r="Y26" s="65" t="str">
        <f t="shared" si="2"/>
        <v>A-MLV-0.01</v>
      </c>
      <c r="Z26" s="67">
        <f t="shared" si="3"/>
        <v>260.69998935483875</v>
      </c>
      <c r="AA26" s="67">
        <f t="shared" si="5"/>
        <v>233.09873385944707</v>
      </c>
      <c r="AB26" s="67">
        <f t="shared" si="0"/>
        <v>7226.0607496428593</v>
      </c>
      <c r="AC26" s="68">
        <f t="shared" si="4"/>
        <v>1.1036412957944239</v>
      </c>
    </row>
    <row r="27" spans="1:29" x14ac:dyDescent="0.2">
      <c r="A27" s="65" t="str">
        <f t="shared" si="1"/>
        <v>Penny Station-MLV-0.01</v>
      </c>
      <c r="B27">
        <v>1022</v>
      </c>
      <c r="C27" t="s">
        <v>25</v>
      </c>
      <c r="D27" s="122" t="s">
        <v>249</v>
      </c>
      <c r="E27" s="122" t="s">
        <v>242</v>
      </c>
      <c r="F27" s="149">
        <v>0.01</v>
      </c>
      <c r="G27" t="s">
        <v>28</v>
      </c>
      <c r="H27" t="s">
        <v>101</v>
      </c>
      <c r="I27">
        <v>200</v>
      </c>
      <c r="J27" t="s">
        <v>18</v>
      </c>
      <c r="K27" t="s">
        <v>250</v>
      </c>
      <c r="L27" t="s">
        <v>22</v>
      </c>
      <c r="M27" t="s">
        <v>57</v>
      </c>
      <c r="N27" t="s">
        <v>32</v>
      </c>
      <c r="O27" s="3">
        <v>9.8800000000000013E-2</v>
      </c>
      <c r="P27" s="65">
        <v>31</v>
      </c>
      <c r="Q27" s="67">
        <v>80712.95</v>
      </c>
      <c r="R27" s="67">
        <v>79130.73000000001</v>
      </c>
      <c r="S27" s="67">
        <v>7621</v>
      </c>
      <c r="T27" s="67">
        <v>7974.4394600000005</v>
      </c>
      <c r="U27" s="65" t="s">
        <v>271</v>
      </c>
      <c r="V27" s="65">
        <v>0</v>
      </c>
      <c r="W27" s="67">
        <v>7621</v>
      </c>
      <c r="X27" s="67">
        <v>7974.4394600000005</v>
      </c>
      <c r="Y27" s="65" t="str">
        <f t="shared" si="2"/>
        <v>C-MLV-0.01</v>
      </c>
      <c r="Z27" s="67">
        <f t="shared" si="3"/>
        <v>257.23998258064518</v>
      </c>
      <c r="AA27" s="67">
        <f t="shared" si="5"/>
        <v>185.40928632834098</v>
      </c>
      <c r="AB27" s="67">
        <f t="shared" si="0"/>
        <v>5747.6878761785701</v>
      </c>
      <c r="AC27" s="68">
        <f t="shared" si="4"/>
        <v>1.041838542337344</v>
      </c>
    </row>
    <row r="28" spans="1:29" x14ac:dyDescent="0.2">
      <c r="A28" s="65" t="str">
        <f t="shared" si="1"/>
        <v>Penny Station-MLV-0.01</v>
      </c>
      <c r="B28">
        <v>1023</v>
      </c>
      <c r="C28" t="s">
        <v>25</v>
      </c>
      <c r="D28" s="122" t="s">
        <v>249</v>
      </c>
      <c r="E28" s="122" t="s">
        <v>239</v>
      </c>
      <c r="F28" s="149">
        <v>0.01</v>
      </c>
      <c r="G28" t="s">
        <v>28</v>
      </c>
      <c r="H28" t="s">
        <v>101</v>
      </c>
      <c r="I28">
        <v>200</v>
      </c>
      <c r="J28" t="s">
        <v>18</v>
      </c>
      <c r="K28" t="s">
        <v>250</v>
      </c>
      <c r="L28" t="s">
        <v>22</v>
      </c>
      <c r="M28" t="s">
        <v>57</v>
      </c>
      <c r="N28" t="s">
        <v>32</v>
      </c>
      <c r="O28" s="3">
        <v>8.1000000000000003E-2</v>
      </c>
      <c r="P28" s="65">
        <v>31</v>
      </c>
      <c r="Q28" s="67">
        <v>85935.07</v>
      </c>
      <c r="R28" s="67">
        <v>65102.430000000008</v>
      </c>
      <c r="S28" s="67">
        <v>6492</v>
      </c>
      <c r="T28" s="67">
        <v>6960.740670000001</v>
      </c>
      <c r="U28" s="65" t="s">
        <v>271</v>
      </c>
      <c r="V28" s="65">
        <v>0</v>
      </c>
      <c r="W28" s="67">
        <v>6492</v>
      </c>
      <c r="X28" s="67">
        <v>6960.740670000001</v>
      </c>
      <c r="Y28" s="65" t="str">
        <f t="shared" si="2"/>
        <v>C-MLV-0.01</v>
      </c>
      <c r="Z28" s="67">
        <f t="shared" si="3"/>
        <v>224.54002161290325</v>
      </c>
      <c r="AA28" s="67">
        <f t="shared" si="5"/>
        <v>185.40928632834098</v>
      </c>
      <c r="AB28" s="67">
        <f t="shared" si="0"/>
        <v>5747.6878761785701</v>
      </c>
      <c r="AC28" s="68">
        <f t="shared" si="4"/>
        <v>0.45775077672407677</v>
      </c>
    </row>
    <row r="29" spans="1:29" x14ac:dyDescent="0.2">
      <c r="A29" s="65" t="str">
        <f t="shared" si="1"/>
        <v>Penny Station-MLV-0.01</v>
      </c>
      <c r="B29">
        <v>1024</v>
      </c>
      <c r="C29" t="s">
        <v>25</v>
      </c>
      <c r="D29" s="122" t="s">
        <v>249</v>
      </c>
      <c r="E29" s="122" t="s">
        <v>245</v>
      </c>
      <c r="F29" s="149">
        <v>0.01</v>
      </c>
      <c r="G29" t="s">
        <v>28</v>
      </c>
      <c r="H29" t="s">
        <v>101</v>
      </c>
      <c r="I29">
        <v>200</v>
      </c>
      <c r="J29" t="s">
        <v>18</v>
      </c>
      <c r="K29" t="s">
        <v>250</v>
      </c>
      <c r="L29" t="s">
        <v>22</v>
      </c>
      <c r="M29" t="s">
        <v>57</v>
      </c>
      <c r="N29" t="s">
        <v>32</v>
      </c>
      <c r="O29" s="3">
        <v>9.8800000000000013E-2</v>
      </c>
      <c r="P29" s="65">
        <v>31</v>
      </c>
      <c r="Q29" s="67">
        <v>73188.87</v>
      </c>
      <c r="R29" s="67">
        <v>57179.22</v>
      </c>
      <c r="S29" s="67">
        <v>6767</v>
      </c>
      <c r="T29" s="67">
        <v>7231.0603560000009</v>
      </c>
      <c r="U29" s="65" t="s">
        <v>271</v>
      </c>
      <c r="V29" s="65">
        <v>0</v>
      </c>
      <c r="W29" s="67">
        <v>6767</v>
      </c>
      <c r="X29" s="67">
        <v>7231.0603560000009</v>
      </c>
      <c r="Y29" s="65" t="str">
        <f t="shared" si="2"/>
        <v>C-MLV-0.01</v>
      </c>
      <c r="Z29" s="67">
        <f t="shared" si="3"/>
        <v>233.26001148387098</v>
      </c>
      <c r="AA29" s="67">
        <f t="shared" si="5"/>
        <v>185.40928632834098</v>
      </c>
      <c r="AB29" s="67">
        <f t="shared" si="0"/>
        <v>5747.6878761785701</v>
      </c>
      <c r="AC29" s="68">
        <f t="shared" si="4"/>
        <v>0.61350751921463442</v>
      </c>
    </row>
    <row r="30" spans="1:29" x14ac:dyDescent="0.2">
      <c r="A30" s="65" t="str">
        <f t="shared" si="1"/>
        <v>Penny Station-MLV-0.01</v>
      </c>
      <c r="B30">
        <v>1025</v>
      </c>
      <c r="C30" t="s">
        <v>25</v>
      </c>
      <c r="D30" s="122" t="s">
        <v>249</v>
      </c>
      <c r="E30" s="122" t="s">
        <v>238</v>
      </c>
      <c r="F30" s="149">
        <v>0.01</v>
      </c>
      <c r="G30" t="s">
        <v>28</v>
      </c>
      <c r="H30" t="s">
        <v>101</v>
      </c>
      <c r="I30">
        <v>200</v>
      </c>
      <c r="J30" t="s">
        <v>18</v>
      </c>
      <c r="K30" t="s">
        <v>250</v>
      </c>
      <c r="L30" t="s">
        <v>22</v>
      </c>
      <c r="M30" t="s">
        <v>57</v>
      </c>
      <c r="N30" t="s">
        <v>32</v>
      </c>
      <c r="O30" s="3">
        <v>8.1000000000000003E-2</v>
      </c>
      <c r="P30" s="65">
        <v>31</v>
      </c>
      <c r="Q30" s="67">
        <v>99284.2</v>
      </c>
      <c r="R30" s="67">
        <v>91929.510000000009</v>
      </c>
      <c r="S30" s="67">
        <v>7649</v>
      </c>
      <c r="T30" s="67">
        <v>8042.0201999999999</v>
      </c>
      <c r="U30" s="65" t="s">
        <v>271</v>
      </c>
      <c r="V30" s="65">
        <v>0</v>
      </c>
      <c r="W30" s="67">
        <v>7649</v>
      </c>
      <c r="X30" s="67">
        <v>8042.0201999999999</v>
      </c>
      <c r="Y30" s="65" t="str">
        <f t="shared" si="2"/>
        <v>C-MLV-0.01</v>
      </c>
      <c r="Z30" s="67">
        <f t="shared" si="3"/>
        <v>259.42000645161289</v>
      </c>
      <c r="AA30" s="67">
        <f t="shared" si="5"/>
        <v>185.40928632834098</v>
      </c>
      <c r="AB30" s="67">
        <f t="shared" si="0"/>
        <v>5747.6878761785701</v>
      </c>
      <c r="AC30" s="68">
        <f t="shared" si="4"/>
        <v>1.0807781995752603</v>
      </c>
    </row>
    <row r="31" spans="1:29" x14ac:dyDescent="0.2">
      <c r="A31" s="65" t="str">
        <f t="shared" si="1"/>
        <v>Pipeline-MLV-0.05</v>
      </c>
      <c r="B31">
        <v>1026</v>
      </c>
      <c r="C31" t="s">
        <v>16</v>
      </c>
      <c r="D31" s="122" t="s">
        <v>241</v>
      </c>
      <c r="E31" s="122" t="s">
        <v>247</v>
      </c>
      <c r="F31" s="149">
        <v>0.05</v>
      </c>
      <c r="G31" t="s">
        <v>28</v>
      </c>
      <c r="H31" t="s">
        <v>101</v>
      </c>
      <c r="I31">
        <v>200</v>
      </c>
      <c r="J31" t="s">
        <v>18</v>
      </c>
      <c r="K31" t="s">
        <v>28</v>
      </c>
      <c r="L31" t="s">
        <v>21</v>
      </c>
      <c r="M31" t="s">
        <v>57</v>
      </c>
      <c r="N31" t="s">
        <v>48</v>
      </c>
      <c r="O31" s="3">
        <v>5.0999999999999997E-2</v>
      </c>
      <c r="P31" s="65">
        <v>31</v>
      </c>
      <c r="Q31" s="67">
        <v>129470.6</v>
      </c>
      <c r="R31" s="67">
        <v>18496</v>
      </c>
      <c r="S31" s="67">
        <v>6669</v>
      </c>
      <c r="T31" s="67">
        <v>6603.0006000000003</v>
      </c>
      <c r="U31" s="65" t="s">
        <v>271</v>
      </c>
      <c r="V31" s="65">
        <v>0</v>
      </c>
      <c r="W31" s="67">
        <v>6669</v>
      </c>
      <c r="X31" s="67">
        <v>6603.0006000000003</v>
      </c>
      <c r="Y31" s="65" t="str">
        <f t="shared" si="2"/>
        <v>B-MLV-0.05</v>
      </c>
      <c r="Z31" s="67">
        <f t="shared" si="3"/>
        <v>213.00001935483871</v>
      </c>
      <c r="AA31" s="67">
        <f t="shared" si="5"/>
        <v>217.66666747311828</v>
      </c>
      <c r="AB31" s="67">
        <f t="shared" si="0"/>
        <v>6747.6666916666663</v>
      </c>
      <c r="AC31" s="68">
        <f t="shared" si="4"/>
        <v>0.25162288131972882</v>
      </c>
    </row>
    <row r="32" spans="1:29" x14ac:dyDescent="0.2">
      <c r="A32" s="65" t="str">
        <f t="shared" si="1"/>
        <v>Pipeline-MLV-0.05</v>
      </c>
      <c r="B32">
        <v>1027</v>
      </c>
      <c r="C32" t="s">
        <v>16</v>
      </c>
      <c r="D32" s="122" t="s">
        <v>241</v>
      </c>
      <c r="E32" s="122" t="s">
        <v>249</v>
      </c>
      <c r="F32" s="149">
        <v>0.05</v>
      </c>
      <c r="G32" t="s">
        <v>28</v>
      </c>
      <c r="H32" t="s">
        <v>101</v>
      </c>
      <c r="I32">
        <v>200</v>
      </c>
      <c r="J32" t="s">
        <v>18</v>
      </c>
      <c r="K32" t="s">
        <v>28</v>
      </c>
      <c r="L32" t="s">
        <v>21</v>
      </c>
      <c r="M32" t="s">
        <v>57</v>
      </c>
      <c r="N32" t="s">
        <v>48</v>
      </c>
      <c r="O32" s="3">
        <v>5.0999999999999997E-2</v>
      </c>
      <c r="P32" s="65">
        <v>31</v>
      </c>
      <c r="Q32" s="67">
        <v>129470.6</v>
      </c>
      <c r="R32" s="67">
        <v>23540</v>
      </c>
      <c r="S32" s="67">
        <v>6834</v>
      </c>
      <c r="T32" s="67">
        <v>6603.0006000000003</v>
      </c>
      <c r="U32" s="65" t="s">
        <v>271</v>
      </c>
      <c r="V32" s="65">
        <v>0</v>
      </c>
      <c r="W32" s="67">
        <v>6834</v>
      </c>
      <c r="X32" s="67">
        <v>6603.0006000000003</v>
      </c>
      <c r="Y32" s="65" t="str">
        <f t="shared" si="2"/>
        <v>B-MLV-0.05</v>
      </c>
      <c r="Z32" s="67">
        <f t="shared" si="3"/>
        <v>213.00001935483871</v>
      </c>
      <c r="AA32" s="67">
        <f t="shared" si="5"/>
        <v>217.66666747311828</v>
      </c>
      <c r="AB32" s="67">
        <f t="shared" si="0"/>
        <v>6747.6666916666663</v>
      </c>
      <c r="AC32" s="68">
        <f t="shared" si="4"/>
        <v>0.25162288131972882</v>
      </c>
    </row>
    <row r="33" spans="1:29" x14ac:dyDescent="0.2">
      <c r="A33" s="65" t="str">
        <f t="shared" si="1"/>
        <v>Crazy Clams-MLV-0.01</v>
      </c>
      <c r="B33">
        <v>1028</v>
      </c>
      <c r="C33" t="s">
        <v>25</v>
      </c>
      <c r="D33" s="122" t="s">
        <v>245</v>
      </c>
      <c r="E33" s="122" t="s">
        <v>242</v>
      </c>
      <c r="F33" s="149">
        <v>0.01</v>
      </c>
      <c r="G33" t="s">
        <v>17</v>
      </c>
      <c r="H33" s="5" t="s">
        <v>100</v>
      </c>
      <c r="I33">
        <v>300</v>
      </c>
      <c r="J33" t="s">
        <v>18</v>
      </c>
      <c r="K33" t="s">
        <v>28</v>
      </c>
      <c r="L33" t="s">
        <v>22</v>
      </c>
      <c r="M33" t="s">
        <v>57</v>
      </c>
      <c r="N33" t="s">
        <v>252</v>
      </c>
      <c r="O33" s="3">
        <v>7.6799999999999993E-2</v>
      </c>
      <c r="P33" s="65">
        <v>31</v>
      </c>
      <c r="Q33" s="67">
        <v>79518.23</v>
      </c>
      <c r="R33" s="67">
        <v>30121</v>
      </c>
      <c r="S33" s="67">
        <v>5985</v>
      </c>
      <c r="T33" s="67">
        <v>6107.0000639999989</v>
      </c>
      <c r="U33" s="65" t="s">
        <v>271</v>
      </c>
      <c r="V33" s="65">
        <v>0</v>
      </c>
      <c r="W33" s="67">
        <v>5985</v>
      </c>
      <c r="X33" s="67">
        <v>6107.0000639999989</v>
      </c>
      <c r="Y33" s="65" t="str">
        <f t="shared" si="2"/>
        <v>C-MLV-0.01</v>
      </c>
      <c r="Z33" s="67">
        <f t="shared" si="3"/>
        <v>197.00000206451608</v>
      </c>
      <c r="AA33" s="67">
        <f t="shared" si="5"/>
        <v>185.40928632834098</v>
      </c>
      <c r="AB33" s="67">
        <f t="shared" si="0"/>
        <v>5747.6878761785701</v>
      </c>
      <c r="AC33" s="68">
        <f t="shared" si="4"/>
        <v>-3.4169947549312088E-2</v>
      </c>
    </row>
    <row r="34" spans="1:29" x14ac:dyDescent="0.2">
      <c r="A34" s="65" t="str">
        <f t="shared" si="1"/>
        <v>Crazy Clams-MLV-0.01</v>
      </c>
      <c r="B34">
        <v>1029</v>
      </c>
      <c r="C34" t="s">
        <v>25</v>
      </c>
      <c r="D34" s="122" t="s">
        <v>245</v>
      </c>
      <c r="E34" s="122" t="s">
        <v>239</v>
      </c>
      <c r="F34" s="149">
        <v>0.01</v>
      </c>
      <c r="G34" t="s">
        <v>17</v>
      </c>
      <c r="H34" s="5" t="s">
        <v>100</v>
      </c>
      <c r="I34">
        <v>300</v>
      </c>
      <c r="J34" t="s">
        <v>18</v>
      </c>
      <c r="K34" t="s">
        <v>28</v>
      </c>
      <c r="L34" t="s">
        <v>22</v>
      </c>
      <c r="M34" t="s">
        <v>57</v>
      </c>
      <c r="N34" t="s">
        <v>252</v>
      </c>
      <c r="O34" s="3">
        <v>8.9300000000000004E-2</v>
      </c>
      <c r="P34" s="65">
        <v>31</v>
      </c>
      <c r="Q34" s="67">
        <v>58667.41</v>
      </c>
      <c r="R34" s="67">
        <v>27937</v>
      </c>
      <c r="S34" s="67">
        <v>5291</v>
      </c>
      <c r="T34" s="67">
        <v>5238.9997130000002</v>
      </c>
      <c r="U34" s="65" t="s">
        <v>271</v>
      </c>
      <c r="V34" s="65">
        <v>0</v>
      </c>
      <c r="W34" s="67">
        <v>5291</v>
      </c>
      <c r="X34" s="67">
        <v>5238.9997130000002</v>
      </c>
      <c r="Y34" s="65" t="str">
        <f t="shared" si="2"/>
        <v>C-MLV-0.01</v>
      </c>
      <c r="Z34" s="67">
        <f t="shared" si="3"/>
        <v>168.99999074193548</v>
      </c>
      <c r="AA34" s="67">
        <f t="shared" si="5"/>
        <v>185.40928632834098</v>
      </c>
      <c r="AB34" s="67">
        <f t="shared" si="0"/>
        <v>5747.6878761785701</v>
      </c>
      <c r="AC34" s="68">
        <f t="shared" si="4"/>
        <v>-0.53430705984390303</v>
      </c>
    </row>
    <row r="35" spans="1:29" x14ac:dyDescent="0.2">
      <c r="A35" s="65" t="str">
        <f t="shared" si="1"/>
        <v>Green Plankton-MLV-0.01</v>
      </c>
      <c r="B35">
        <v>1030</v>
      </c>
      <c r="C35" t="s">
        <v>25</v>
      </c>
      <c r="D35" s="122" t="s">
        <v>245</v>
      </c>
      <c r="E35" s="122" t="s">
        <v>245</v>
      </c>
      <c r="F35" s="149">
        <v>0.01</v>
      </c>
      <c r="G35" t="s">
        <v>17</v>
      </c>
      <c r="H35" s="5" t="s">
        <v>100</v>
      </c>
      <c r="I35">
        <v>300</v>
      </c>
      <c r="J35" t="s">
        <v>18</v>
      </c>
      <c r="K35" t="s">
        <v>28</v>
      </c>
      <c r="L35" t="s">
        <v>22</v>
      </c>
      <c r="M35" t="s">
        <v>57</v>
      </c>
      <c r="N35" t="s">
        <v>253</v>
      </c>
      <c r="O35" s="3">
        <v>8.9300000000000004E-2</v>
      </c>
      <c r="P35" s="65">
        <v>31</v>
      </c>
      <c r="Q35" s="67">
        <v>47211.65</v>
      </c>
      <c r="R35" s="67">
        <v>17106</v>
      </c>
      <c r="S35" s="67">
        <v>4104</v>
      </c>
      <c r="T35" s="67">
        <v>4216.0003450000004</v>
      </c>
      <c r="U35" s="65" t="s">
        <v>271</v>
      </c>
      <c r="V35" s="65">
        <v>0</v>
      </c>
      <c r="W35" s="67">
        <v>4104</v>
      </c>
      <c r="X35" s="67">
        <v>4216.0003450000004</v>
      </c>
      <c r="Y35" s="65" t="str">
        <f t="shared" si="2"/>
        <v>C-MLV-0.01</v>
      </c>
      <c r="Z35" s="67">
        <f t="shared" si="3"/>
        <v>136.00001112903226</v>
      </c>
      <c r="AA35" s="67">
        <f t="shared" si="5"/>
        <v>185.40928632834098</v>
      </c>
      <c r="AB35" s="67">
        <f t="shared" si="0"/>
        <v>5747.6878761785701</v>
      </c>
      <c r="AC35" s="68">
        <f t="shared" si="4"/>
        <v>-1.1237537682481857</v>
      </c>
    </row>
    <row r="36" spans="1:29" x14ac:dyDescent="0.2">
      <c r="A36" s="65" t="str">
        <f t="shared" si="1"/>
        <v>Green Plankton-MLV-0.01</v>
      </c>
      <c r="B36">
        <v>1031</v>
      </c>
      <c r="C36" t="s">
        <v>25</v>
      </c>
      <c r="D36" s="122" t="s">
        <v>245</v>
      </c>
      <c r="E36" s="122" t="s">
        <v>238</v>
      </c>
      <c r="F36" s="149">
        <v>0.01</v>
      </c>
      <c r="G36" t="s">
        <v>17</v>
      </c>
      <c r="H36" s="5" t="s">
        <v>100</v>
      </c>
      <c r="I36">
        <v>300</v>
      </c>
      <c r="J36" t="s">
        <v>18</v>
      </c>
      <c r="K36" t="s">
        <v>28</v>
      </c>
      <c r="L36" t="s">
        <v>22</v>
      </c>
      <c r="M36" t="s">
        <v>57</v>
      </c>
      <c r="N36" t="s">
        <v>253</v>
      </c>
      <c r="O36" s="3">
        <v>7.6799999999999993E-2</v>
      </c>
      <c r="P36" s="65">
        <v>31</v>
      </c>
      <c r="Q36" s="67">
        <v>66601.56</v>
      </c>
      <c r="R36" s="67">
        <v>24944</v>
      </c>
      <c r="S36" s="67">
        <v>5004</v>
      </c>
      <c r="T36" s="67">
        <v>5114.9998079999996</v>
      </c>
      <c r="U36" s="65" t="s">
        <v>271</v>
      </c>
      <c r="V36" s="65">
        <v>0</v>
      </c>
      <c r="W36" s="67">
        <v>5004</v>
      </c>
      <c r="X36" s="67">
        <v>5114.9998079999996</v>
      </c>
      <c r="Y36" s="65" t="str">
        <f t="shared" si="2"/>
        <v>C-MLV-0.01</v>
      </c>
      <c r="Z36" s="67">
        <f t="shared" si="3"/>
        <v>164.99999380645161</v>
      </c>
      <c r="AA36" s="67">
        <f t="shared" si="5"/>
        <v>185.40928632834098</v>
      </c>
      <c r="AB36" s="67">
        <f t="shared" si="0"/>
        <v>5747.6878761785701</v>
      </c>
      <c r="AC36" s="68">
        <f t="shared" si="4"/>
        <v>-0.60575513511260015</v>
      </c>
    </row>
    <row r="37" spans="1:29" x14ac:dyDescent="0.2">
      <c r="A37" s="65" t="str">
        <f t="shared" si="1"/>
        <v>South Shore-MLV-0.05</v>
      </c>
      <c r="B37">
        <v>1032</v>
      </c>
      <c r="C37" t="s">
        <v>16</v>
      </c>
      <c r="D37" s="122" t="s">
        <v>241</v>
      </c>
      <c r="E37" s="122" t="s">
        <v>251</v>
      </c>
      <c r="F37" s="149">
        <v>0.05</v>
      </c>
      <c r="G37" t="s">
        <v>28</v>
      </c>
      <c r="H37" t="s">
        <v>101</v>
      </c>
      <c r="I37">
        <v>200</v>
      </c>
      <c r="J37" t="s">
        <v>18</v>
      </c>
      <c r="K37" t="s">
        <v>28</v>
      </c>
      <c r="L37" t="s">
        <v>21</v>
      </c>
      <c r="M37" t="s">
        <v>57</v>
      </c>
      <c r="N37" t="s">
        <v>52</v>
      </c>
      <c r="O37" s="3">
        <v>5.0999999999999997E-2</v>
      </c>
      <c r="P37" s="65">
        <v>31</v>
      </c>
      <c r="Q37" s="67">
        <v>131901.95000000001</v>
      </c>
      <c r="R37" s="67">
        <v>21275</v>
      </c>
      <c r="S37" s="67">
        <v>6884</v>
      </c>
      <c r="T37" s="67">
        <v>6726.9994500000003</v>
      </c>
      <c r="U37" s="65" t="s">
        <v>271</v>
      </c>
      <c r="V37" s="65">
        <v>0</v>
      </c>
      <c r="W37" s="67">
        <v>6884</v>
      </c>
      <c r="X37" s="67">
        <v>6726.9994500000003</v>
      </c>
      <c r="Y37" s="65" t="str">
        <f t="shared" si="2"/>
        <v>B-MLV-0.05</v>
      </c>
      <c r="Z37" s="67">
        <f t="shared" si="3"/>
        <v>216.99998225806453</v>
      </c>
      <c r="AA37" s="67">
        <f t="shared" si="5"/>
        <v>217.66666747311828</v>
      </c>
      <c r="AB37" s="67">
        <f t="shared" si="0"/>
        <v>6747.6666916666663</v>
      </c>
      <c r="AC37" s="68">
        <f t="shared" si="4"/>
        <v>0.32307034870312673</v>
      </c>
    </row>
    <row r="38" spans="1:29" x14ac:dyDescent="0.2">
      <c r="A38" s="65" t="str">
        <f t="shared" si="1"/>
        <v>South Shore-MLV-0.05</v>
      </c>
      <c r="B38">
        <v>1033</v>
      </c>
      <c r="C38" t="s">
        <v>16</v>
      </c>
      <c r="D38" s="122" t="s">
        <v>245</v>
      </c>
      <c r="E38" s="122" t="s">
        <v>242</v>
      </c>
      <c r="F38" s="149">
        <v>0.05</v>
      </c>
      <c r="G38" t="s">
        <v>28</v>
      </c>
      <c r="H38" t="s">
        <v>101</v>
      </c>
      <c r="I38">
        <v>200</v>
      </c>
      <c r="J38" t="s">
        <v>18</v>
      </c>
      <c r="K38" t="s">
        <v>28</v>
      </c>
      <c r="L38" t="s">
        <v>21</v>
      </c>
      <c r="M38" t="s">
        <v>57</v>
      </c>
      <c r="N38" t="s">
        <v>52</v>
      </c>
      <c r="O38" s="3">
        <v>5.0999999999999997E-2</v>
      </c>
      <c r="P38" s="65">
        <v>31</v>
      </c>
      <c r="Q38" s="67">
        <v>137372.54999999999</v>
      </c>
      <c r="R38" s="67">
        <v>20202</v>
      </c>
      <c r="S38" s="67">
        <v>7099</v>
      </c>
      <c r="T38" s="67">
        <v>7006.0000499999987</v>
      </c>
      <c r="U38" s="65" t="s">
        <v>271</v>
      </c>
      <c r="V38" s="65">
        <v>0</v>
      </c>
      <c r="W38" s="67">
        <v>7099</v>
      </c>
      <c r="X38" s="67">
        <v>7006.0000499999987</v>
      </c>
      <c r="Y38" s="65" t="str">
        <f t="shared" si="2"/>
        <v>B-MLV-0.05</v>
      </c>
      <c r="Z38" s="67">
        <f t="shared" si="3"/>
        <v>226.00000161290319</v>
      </c>
      <c r="AA38" s="67">
        <f t="shared" si="5"/>
        <v>217.66666747311828</v>
      </c>
      <c r="AB38" s="67">
        <f t="shared" si="0"/>
        <v>6747.6666916666663</v>
      </c>
      <c r="AC38" s="68">
        <f t="shared" si="4"/>
        <v>0.48382898693604792</v>
      </c>
    </row>
    <row r="39" spans="1:29" x14ac:dyDescent="0.2">
      <c r="A39" s="65" t="str">
        <f t="shared" si="1"/>
        <v>Fun Sea Sponges-MLV-0.01</v>
      </c>
      <c r="B39">
        <v>1034</v>
      </c>
      <c r="C39" t="s">
        <v>25</v>
      </c>
      <c r="D39" s="122" t="s">
        <v>245</v>
      </c>
      <c r="E39" s="122" t="s">
        <v>247</v>
      </c>
      <c r="F39" s="149">
        <v>0.01</v>
      </c>
      <c r="G39" t="s">
        <v>17</v>
      </c>
      <c r="H39" s="5" t="s">
        <v>100</v>
      </c>
      <c r="I39">
        <v>300</v>
      </c>
      <c r="J39" t="s">
        <v>18</v>
      </c>
      <c r="K39" t="s">
        <v>28</v>
      </c>
      <c r="L39" t="s">
        <v>22</v>
      </c>
      <c r="M39" t="s">
        <v>57</v>
      </c>
      <c r="N39" t="s">
        <v>254</v>
      </c>
      <c r="O39" s="3">
        <v>8.9300000000000004E-2</v>
      </c>
      <c r="P39" s="65">
        <v>31</v>
      </c>
      <c r="Q39" s="67">
        <v>73247.48</v>
      </c>
      <c r="R39" s="67">
        <v>34880</v>
      </c>
      <c r="S39" s="67">
        <v>6606</v>
      </c>
      <c r="T39" s="67">
        <v>6540.9999639999996</v>
      </c>
      <c r="U39" s="65" t="s">
        <v>271</v>
      </c>
      <c r="V39" s="65">
        <v>0</v>
      </c>
      <c r="W39" s="67">
        <v>6606</v>
      </c>
      <c r="X39" s="67">
        <v>6540.9999639999996</v>
      </c>
      <c r="Y39" s="65" t="str">
        <f t="shared" si="2"/>
        <v>C-MLV-0.01</v>
      </c>
      <c r="Z39" s="67">
        <f t="shared" si="3"/>
        <v>210.99999883870967</v>
      </c>
      <c r="AA39" s="67">
        <f t="shared" si="5"/>
        <v>185.40928632834098</v>
      </c>
      <c r="AB39" s="67">
        <f t="shared" si="0"/>
        <v>5747.6878761785701</v>
      </c>
      <c r="AC39" s="68">
        <f t="shared" si="4"/>
        <v>0.21589844985637305</v>
      </c>
    </row>
    <row r="40" spans="1:29" x14ac:dyDescent="0.2">
      <c r="A40" s="65" t="str">
        <f t="shared" si="1"/>
        <v>Fun Sea Sponges-MLV-0.01</v>
      </c>
      <c r="B40">
        <v>1035</v>
      </c>
      <c r="C40" t="s">
        <v>25</v>
      </c>
      <c r="D40" s="122" t="s">
        <v>245</v>
      </c>
      <c r="E40" s="122" t="s">
        <v>249</v>
      </c>
      <c r="F40" s="149">
        <v>0.01</v>
      </c>
      <c r="G40" t="s">
        <v>17</v>
      </c>
      <c r="H40" s="5" t="s">
        <v>100</v>
      </c>
      <c r="I40">
        <v>300</v>
      </c>
      <c r="J40" t="s">
        <v>18</v>
      </c>
      <c r="K40" t="s">
        <v>28</v>
      </c>
      <c r="L40" t="s">
        <v>22</v>
      </c>
      <c r="M40" t="s">
        <v>57</v>
      </c>
      <c r="N40" t="s">
        <v>254</v>
      </c>
      <c r="O40" s="3">
        <v>7.6799999999999993E-2</v>
      </c>
      <c r="P40" s="65">
        <v>31</v>
      </c>
      <c r="Q40" s="67">
        <v>71445.31</v>
      </c>
      <c r="R40" s="67">
        <v>25608</v>
      </c>
      <c r="S40" s="67">
        <v>5332</v>
      </c>
      <c r="T40" s="67">
        <v>5486.9998079999996</v>
      </c>
      <c r="U40" s="65" t="s">
        <v>271</v>
      </c>
      <c r="V40" s="65">
        <v>0</v>
      </c>
      <c r="W40" s="67">
        <v>5332</v>
      </c>
      <c r="X40" s="67">
        <v>5486.9998079999996</v>
      </c>
      <c r="Y40" s="65" t="str">
        <f t="shared" si="2"/>
        <v>C-MLV-0.01</v>
      </c>
      <c r="Z40" s="67">
        <f t="shared" si="3"/>
        <v>176.99999380645161</v>
      </c>
      <c r="AA40" s="67">
        <f t="shared" si="5"/>
        <v>185.40928632834098</v>
      </c>
      <c r="AB40" s="67">
        <f t="shared" si="0"/>
        <v>5747.6878761785701</v>
      </c>
      <c r="AC40" s="68">
        <f t="shared" si="4"/>
        <v>-0.39141074509104812</v>
      </c>
    </row>
    <row r="41" spans="1:29" x14ac:dyDescent="0.2">
      <c r="A41" s="65" t="str">
        <f t="shared" si="1"/>
        <v>Giant Squid-MLV-0.01</v>
      </c>
      <c r="B41">
        <v>1036</v>
      </c>
      <c r="C41" t="s">
        <v>25</v>
      </c>
      <c r="D41" s="122" t="s">
        <v>245</v>
      </c>
      <c r="E41" s="122" t="s">
        <v>251</v>
      </c>
      <c r="F41" s="149">
        <v>0.01</v>
      </c>
      <c r="G41" t="s">
        <v>17</v>
      </c>
      <c r="H41" s="5" t="s">
        <v>100</v>
      </c>
      <c r="I41">
        <v>300</v>
      </c>
      <c r="J41" t="s">
        <v>18</v>
      </c>
      <c r="K41" t="s">
        <v>28</v>
      </c>
      <c r="L41" t="s">
        <v>22</v>
      </c>
      <c r="M41" t="s">
        <v>57</v>
      </c>
      <c r="N41" t="s">
        <v>255</v>
      </c>
      <c r="O41" s="3">
        <v>8.9300000000000004E-2</v>
      </c>
      <c r="P41" s="65">
        <v>31</v>
      </c>
      <c r="Q41" s="67">
        <v>59014.559999999998</v>
      </c>
      <c r="R41" s="67">
        <v>22611</v>
      </c>
      <c r="S41" s="67">
        <v>5173</v>
      </c>
      <c r="T41" s="67">
        <v>5270.0002080000004</v>
      </c>
      <c r="U41" s="65" t="s">
        <v>271</v>
      </c>
      <c r="V41" s="65">
        <v>0</v>
      </c>
      <c r="W41" s="67">
        <v>5173</v>
      </c>
      <c r="X41" s="67">
        <v>5270.0002080000004</v>
      </c>
      <c r="Y41" s="65" t="str">
        <f t="shared" si="2"/>
        <v>C-MLV-0.01</v>
      </c>
      <c r="Z41" s="67">
        <f t="shared" si="3"/>
        <v>170.00000670967742</v>
      </c>
      <c r="AA41" s="67">
        <f t="shared" si="5"/>
        <v>185.40928632834098</v>
      </c>
      <c r="AB41" s="67">
        <f t="shared" si="0"/>
        <v>5747.6878761785701</v>
      </c>
      <c r="AC41" s="68">
        <f t="shared" si="4"/>
        <v>-0.5164447421257814</v>
      </c>
    </row>
    <row r="42" spans="1:29" x14ac:dyDescent="0.2">
      <c r="A42" s="65" t="str">
        <f t="shared" si="1"/>
        <v>Giant Squid-MLV-0.01</v>
      </c>
      <c r="B42">
        <v>1037</v>
      </c>
      <c r="C42" t="s">
        <v>25</v>
      </c>
      <c r="D42" s="122" t="s">
        <v>245</v>
      </c>
      <c r="E42" s="122" t="s">
        <v>243</v>
      </c>
      <c r="F42" s="149">
        <v>0.01</v>
      </c>
      <c r="G42" t="s">
        <v>17</v>
      </c>
      <c r="H42" s="5" t="s">
        <v>100</v>
      </c>
      <c r="I42">
        <v>300</v>
      </c>
      <c r="J42" t="s">
        <v>18</v>
      </c>
      <c r="K42" t="s">
        <v>28</v>
      </c>
      <c r="L42" t="s">
        <v>22</v>
      </c>
      <c r="M42" t="s">
        <v>57</v>
      </c>
      <c r="N42" t="s">
        <v>255</v>
      </c>
      <c r="O42" s="3">
        <v>7.6799999999999993E-2</v>
      </c>
      <c r="P42" s="65">
        <v>31</v>
      </c>
      <c r="Q42" s="67">
        <v>81132.81</v>
      </c>
      <c r="R42" s="67">
        <v>31085</v>
      </c>
      <c r="S42" s="67">
        <v>6117</v>
      </c>
      <c r="T42" s="67">
        <v>6230.9998079999996</v>
      </c>
      <c r="U42" s="65" t="s">
        <v>271</v>
      </c>
      <c r="V42" s="65">
        <v>0</v>
      </c>
      <c r="W42" s="67">
        <v>6117</v>
      </c>
      <c r="X42" s="67">
        <v>6230.9998079999996</v>
      </c>
      <c r="Y42" s="65" t="str">
        <f t="shared" si="2"/>
        <v>C-MLV-0.01</v>
      </c>
      <c r="Z42" s="67">
        <f t="shared" si="3"/>
        <v>200.99999380645161</v>
      </c>
      <c r="AA42" s="67">
        <f t="shared" si="5"/>
        <v>185.40928632834098</v>
      </c>
      <c r="AB42" s="67">
        <f t="shared" si="0"/>
        <v>5747.6878761785701</v>
      </c>
      <c r="AC42" s="68">
        <f t="shared" si="4"/>
        <v>3.7278034952055991E-2</v>
      </c>
    </row>
    <row r="43" spans="1:29" x14ac:dyDescent="0.2">
      <c r="A43" s="65" t="str">
        <f t="shared" si="1"/>
        <v>Sunset Beach-MLV-0.05</v>
      </c>
      <c r="B43">
        <v>1038</v>
      </c>
      <c r="C43" t="s">
        <v>16</v>
      </c>
      <c r="D43" s="122" t="s">
        <v>245</v>
      </c>
      <c r="E43" s="122" t="s">
        <v>239</v>
      </c>
      <c r="F43" s="149">
        <v>0.05</v>
      </c>
      <c r="G43" t="s">
        <v>28</v>
      </c>
      <c r="H43" t="s">
        <v>101</v>
      </c>
      <c r="I43">
        <v>200</v>
      </c>
      <c r="J43" t="s">
        <v>18</v>
      </c>
      <c r="K43" t="s">
        <v>28</v>
      </c>
      <c r="L43" t="s">
        <v>21</v>
      </c>
      <c r="M43" t="s">
        <v>57</v>
      </c>
      <c r="N43" t="s">
        <v>47</v>
      </c>
      <c r="O43" s="3">
        <v>5.0999999999999997E-2</v>
      </c>
      <c r="P43" s="65">
        <v>31</v>
      </c>
      <c r="Q43" s="67">
        <v>120352.95</v>
      </c>
      <c r="R43" s="67">
        <v>23145</v>
      </c>
      <c r="S43" s="67">
        <v>6384</v>
      </c>
      <c r="T43" s="67">
        <v>6138.0004499999995</v>
      </c>
      <c r="U43" s="65" t="s">
        <v>271</v>
      </c>
      <c r="V43" s="65">
        <v>0</v>
      </c>
      <c r="W43" s="67">
        <v>6384</v>
      </c>
      <c r="X43" s="67">
        <v>6138.0004499999995</v>
      </c>
      <c r="Y43" s="65" t="str">
        <f t="shared" si="2"/>
        <v>B-MLV-0.05</v>
      </c>
      <c r="Z43" s="67">
        <f t="shared" si="3"/>
        <v>198.00001451612903</v>
      </c>
      <c r="AA43" s="67">
        <f t="shared" si="5"/>
        <v>217.66666747311828</v>
      </c>
      <c r="AB43" s="67">
        <f t="shared" si="0"/>
        <v>6747.6666916666663</v>
      </c>
      <c r="AC43" s="68">
        <f t="shared" si="4"/>
        <v>-1.6307692636400941E-2</v>
      </c>
    </row>
    <row r="44" spans="1:29" x14ac:dyDescent="0.2">
      <c r="A44" s="65" t="str">
        <f t="shared" si="1"/>
        <v>Sunset Beach-MLV-0.05</v>
      </c>
      <c r="B44">
        <v>1039</v>
      </c>
      <c r="C44" t="s">
        <v>16</v>
      </c>
      <c r="D44" s="122" t="s">
        <v>245</v>
      </c>
      <c r="E44" s="122" t="s">
        <v>245</v>
      </c>
      <c r="F44" s="149">
        <v>0.05</v>
      </c>
      <c r="G44" t="s">
        <v>28</v>
      </c>
      <c r="H44" t="s">
        <v>101</v>
      </c>
      <c r="I44">
        <v>200</v>
      </c>
      <c r="J44" t="s">
        <v>18</v>
      </c>
      <c r="K44" t="s">
        <v>28</v>
      </c>
      <c r="L44" t="s">
        <v>21</v>
      </c>
      <c r="M44" t="s">
        <v>57</v>
      </c>
      <c r="N44" t="s">
        <v>47</v>
      </c>
      <c r="O44" s="3">
        <v>5.0999999999999997E-2</v>
      </c>
      <c r="P44" s="65">
        <v>31</v>
      </c>
      <c r="Q44" s="67">
        <v>122176.45</v>
      </c>
      <c r="R44" s="67">
        <v>22214</v>
      </c>
      <c r="S44" s="67">
        <v>6449</v>
      </c>
      <c r="T44" s="67">
        <v>6230.9989499999992</v>
      </c>
      <c r="U44" s="65" t="s">
        <v>271</v>
      </c>
      <c r="V44" s="65">
        <v>0</v>
      </c>
      <c r="W44" s="67">
        <v>6449</v>
      </c>
      <c r="X44" s="67">
        <v>6230.9989499999992</v>
      </c>
      <c r="Y44" s="65" t="str">
        <f t="shared" si="2"/>
        <v>B-MLV-0.05</v>
      </c>
      <c r="Z44" s="67">
        <f t="shared" si="3"/>
        <v>200.99996612903223</v>
      </c>
      <c r="AA44" s="67">
        <f t="shared" si="5"/>
        <v>217.66666747311828</v>
      </c>
      <c r="AB44" s="67">
        <f t="shared" si="0"/>
        <v>6747.6666916666663</v>
      </c>
      <c r="AC44" s="68">
        <f t="shared" si="4"/>
        <v>3.7277540577091421E-2</v>
      </c>
    </row>
    <row r="45" spans="1:29" x14ac:dyDescent="0.2">
      <c r="A45" s="65" t="str">
        <f t="shared" si="1"/>
        <v>Sugar Daddy-MLV-0.05</v>
      </c>
      <c r="B45">
        <v>1040</v>
      </c>
      <c r="C45" t="s">
        <v>16</v>
      </c>
      <c r="D45" s="122" t="s">
        <v>238</v>
      </c>
      <c r="E45" s="122" t="s">
        <v>242</v>
      </c>
      <c r="F45" s="149">
        <v>0.05</v>
      </c>
      <c r="G45" t="s">
        <v>28</v>
      </c>
      <c r="H45" t="s">
        <v>101</v>
      </c>
      <c r="I45">
        <v>75</v>
      </c>
      <c r="J45" t="s">
        <v>18</v>
      </c>
      <c r="K45" t="s">
        <v>28</v>
      </c>
      <c r="L45" t="s">
        <v>22</v>
      </c>
      <c r="M45" t="s">
        <v>57</v>
      </c>
      <c r="N45" t="s">
        <v>256</v>
      </c>
      <c r="O45" s="3">
        <v>4.65E-2</v>
      </c>
      <c r="P45" s="65">
        <v>31</v>
      </c>
      <c r="Q45" s="67">
        <v>153333.35</v>
      </c>
      <c r="R45" s="67">
        <v>52489</v>
      </c>
      <c r="S45" s="67">
        <v>7107</v>
      </c>
      <c r="T45" s="67">
        <v>7130.0007750000004</v>
      </c>
      <c r="U45" s="65" t="s">
        <v>271</v>
      </c>
      <c r="V45" s="65">
        <v>0</v>
      </c>
      <c r="W45" s="67">
        <v>7107</v>
      </c>
      <c r="X45" s="67">
        <v>7130.0007750000004</v>
      </c>
      <c r="Y45" s="65" t="str">
        <f t="shared" si="2"/>
        <v>B-MLV-0.05</v>
      </c>
      <c r="Z45" s="67">
        <f t="shared" si="3"/>
        <v>230.00002500000002</v>
      </c>
      <c r="AA45" s="67">
        <f t="shared" si="5"/>
        <v>217.66666747311828</v>
      </c>
      <c r="AB45" s="67">
        <f t="shared" si="0"/>
        <v>6747.6666916666663</v>
      </c>
      <c r="AC45" s="68">
        <f t="shared" si="4"/>
        <v>0.55527753468431573</v>
      </c>
    </row>
    <row r="46" spans="1:29" x14ac:dyDescent="0.2">
      <c r="A46" s="65" t="str">
        <f t="shared" si="1"/>
        <v>Sugar Daddy-MLV-0.05</v>
      </c>
      <c r="B46">
        <v>1041</v>
      </c>
      <c r="C46" t="s">
        <v>16</v>
      </c>
      <c r="D46" s="122" t="s">
        <v>238</v>
      </c>
      <c r="E46" s="122" t="s">
        <v>245</v>
      </c>
      <c r="F46" s="149">
        <v>0.05</v>
      </c>
      <c r="G46" t="s">
        <v>28</v>
      </c>
      <c r="H46" t="s">
        <v>101</v>
      </c>
      <c r="I46">
        <v>75</v>
      </c>
      <c r="J46" t="s">
        <v>18</v>
      </c>
      <c r="K46" t="s">
        <v>28</v>
      </c>
      <c r="L46" t="s">
        <v>22</v>
      </c>
      <c r="M46" t="s">
        <v>57</v>
      </c>
      <c r="N46" t="s">
        <v>256</v>
      </c>
      <c r="O46" s="3">
        <v>4.65E-2</v>
      </c>
      <c r="P46" s="65">
        <v>31</v>
      </c>
      <c r="Q46" s="67">
        <v>154000</v>
      </c>
      <c r="R46" s="67">
        <v>56879</v>
      </c>
      <c r="S46" s="67">
        <v>7206</v>
      </c>
      <c r="T46" s="67">
        <v>7161</v>
      </c>
      <c r="U46" s="65" t="s">
        <v>271</v>
      </c>
      <c r="V46" s="65">
        <v>0</v>
      </c>
      <c r="W46" s="67">
        <v>7206</v>
      </c>
      <c r="X46" s="67">
        <v>7161</v>
      </c>
      <c r="Y46" s="65" t="str">
        <f t="shared" si="2"/>
        <v>B-MLV-0.05</v>
      </c>
      <c r="Z46" s="67">
        <f t="shared" si="3"/>
        <v>231</v>
      </c>
      <c r="AA46" s="67">
        <f t="shared" si="5"/>
        <v>217.66666747311828</v>
      </c>
      <c r="AB46" s="67">
        <f t="shared" si="0"/>
        <v>6747.6666916666663</v>
      </c>
      <c r="AC46" s="68">
        <f t="shared" si="4"/>
        <v>0.5731391206352987</v>
      </c>
    </row>
    <row r="47" spans="1:29" x14ac:dyDescent="0.2">
      <c r="A47" s="65" t="str">
        <f t="shared" si="1"/>
        <v>Sugar Daddy-MLV-0.05</v>
      </c>
      <c r="B47">
        <v>1042</v>
      </c>
      <c r="C47" t="s">
        <v>16</v>
      </c>
      <c r="D47" s="122" t="s">
        <v>238</v>
      </c>
      <c r="E47" s="122" t="s">
        <v>247</v>
      </c>
      <c r="F47" s="149">
        <v>0.05</v>
      </c>
      <c r="G47" t="s">
        <v>28</v>
      </c>
      <c r="H47" t="s">
        <v>101</v>
      </c>
      <c r="I47">
        <v>75</v>
      </c>
      <c r="J47" t="s">
        <v>18</v>
      </c>
      <c r="K47" t="s">
        <v>28</v>
      </c>
      <c r="L47" t="s">
        <v>22</v>
      </c>
      <c r="M47" t="s">
        <v>57</v>
      </c>
      <c r="N47" t="s">
        <v>256</v>
      </c>
      <c r="O47" s="3">
        <v>4.65E-2</v>
      </c>
      <c r="P47" s="65">
        <v>31</v>
      </c>
      <c r="Q47" s="67">
        <v>148000</v>
      </c>
      <c r="R47" s="67">
        <v>53261</v>
      </c>
      <c r="S47" s="67">
        <v>6904</v>
      </c>
      <c r="T47" s="67">
        <v>6882</v>
      </c>
      <c r="U47" s="65" t="s">
        <v>271</v>
      </c>
      <c r="V47" s="65">
        <v>0</v>
      </c>
      <c r="W47" s="67">
        <v>6904</v>
      </c>
      <c r="X47" s="67">
        <v>6882</v>
      </c>
      <c r="Y47" s="65" t="str">
        <f t="shared" si="2"/>
        <v>B-MLV-0.05</v>
      </c>
      <c r="Z47" s="67">
        <f t="shared" si="3"/>
        <v>222</v>
      </c>
      <c r="AA47" s="67">
        <f t="shared" si="5"/>
        <v>217.66666747311828</v>
      </c>
      <c r="AB47" s="67">
        <f t="shared" si="0"/>
        <v>6747.6666916666663</v>
      </c>
      <c r="AC47" s="68">
        <f t="shared" si="4"/>
        <v>0.41238082811913468</v>
      </c>
    </row>
    <row r="48" spans="1:29" x14ac:dyDescent="0.2">
      <c r="A48" s="65" t="str">
        <f t="shared" si="1"/>
        <v>Waikiki-MLV-0.05</v>
      </c>
      <c r="B48">
        <v>1043</v>
      </c>
      <c r="C48" t="s">
        <v>16</v>
      </c>
      <c r="D48" s="122" t="s">
        <v>245</v>
      </c>
      <c r="E48" s="122" t="s">
        <v>238</v>
      </c>
      <c r="F48" s="149">
        <v>0.05</v>
      </c>
      <c r="G48" t="s">
        <v>28</v>
      </c>
      <c r="H48" t="s">
        <v>101</v>
      </c>
      <c r="I48">
        <v>200</v>
      </c>
      <c r="J48" t="s">
        <v>18</v>
      </c>
      <c r="K48" t="s">
        <v>28</v>
      </c>
      <c r="L48" t="s">
        <v>21</v>
      </c>
      <c r="M48" t="s">
        <v>57</v>
      </c>
      <c r="N48" t="s">
        <v>50</v>
      </c>
      <c r="O48" s="3">
        <v>5.0999999999999997E-2</v>
      </c>
      <c r="P48" s="65">
        <v>31</v>
      </c>
      <c r="Q48" s="67">
        <v>125823.55</v>
      </c>
      <c r="R48" s="67">
        <v>18235</v>
      </c>
      <c r="S48" s="67">
        <v>6492</v>
      </c>
      <c r="T48" s="67">
        <v>6417.0010499999999</v>
      </c>
      <c r="U48" s="65" t="s">
        <v>271</v>
      </c>
      <c r="V48" s="65">
        <v>0</v>
      </c>
      <c r="W48" s="67">
        <v>6492</v>
      </c>
      <c r="X48" s="67">
        <v>6417.0010499999999</v>
      </c>
      <c r="Y48" s="65" t="str">
        <f t="shared" si="2"/>
        <v>B-MLV-0.05</v>
      </c>
      <c r="Z48" s="67">
        <f t="shared" si="3"/>
        <v>207.00003387096774</v>
      </c>
      <c r="AA48" s="67">
        <f t="shared" si="5"/>
        <v>217.66666747311828</v>
      </c>
      <c r="AB48" s="67">
        <f t="shared" si="0"/>
        <v>6747.6666916666663</v>
      </c>
      <c r="AC48" s="68">
        <f t="shared" si="4"/>
        <v>0.14445094559652127</v>
      </c>
    </row>
    <row r="49" spans="1:29" x14ac:dyDescent="0.2">
      <c r="A49" s="65" t="str">
        <f t="shared" si="1"/>
        <v>Waikiki-MLV-0.05</v>
      </c>
      <c r="B49">
        <v>1044</v>
      </c>
      <c r="C49" t="s">
        <v>16</v>
      </c>
      <c r="D49" s="122" t="s">
        <v>245</v>
      </c>
      <c r="E49" s="122" t="s">
        <v>247</v>
      </c>
      <c r="F49" s="149">
        <v>0.05</v>
      </c>
      <c r="G49" t="s">
        <v>28</v>
      </c>
      <c r="H49" t="s">
        <v>101</v>
      </c>
      <c r="I49">
        <v>200</v>
      </c>
      <c r="J49" t="s">
        <v>18</v>
      </c>
      <c r="K49" t="s">
        <v>28</v>
      </c>
      <c r="L49" t="s">
        <v>21</v>
      </c>
      <c r="M49" t="s">
        <v>57</v>
      </c>
      <c r="N49" t="s">
        <v>50</v>
      </c>
      <c r="O49" s="3">
        <v>5.0999999999999997E-2</v>
      </c>
      <c r="P49" s="65">
        <v>31</v>
      </c>
      <c r="Q49" s="67">
        <v>130078.45</v>
      </c>
      <c r="R49" s="67">
        <v>22427</v>
      </c>
      <c r="S49" s="67">
        <v>6833</v>
      </c>
      <c r="T49" s="67">
        <v>6634.0009499999996</v>
      </c>
      <c r="U49" s="65" t="s">
        <v>271</v>
      </c>
      <c r="V49" s="65">
        <v>0</v>
      </c>
      <c r="W49" s="67">
        <v>6833</v>
      </c>
      <c r="X49" s="67">
        <v>6634.0009499999996</v>
      </c>
      <c r="Y49" s="65" t="str">
        <f t="shared" si="2"/>
        <v>B-MLV-0.05</v>
      </c>
      <c r="Z49" s="67">
        <f t="shared" si="3"/>
        <v>214.00003064516127</v>
      </c>
      <c r="AA49" s="67">
        <f t="shared" si="5"/>
        <v>217.66666747311828</v>
      </c>
      <c r="AB49" s="67">
        <f t="shared" si="0"/>
        <v>6747.6666916666663</v>
      </c>
      <c r="AC49" s="68">
        <f t="shared" si="4"/>
        <v>0.26948511548963339</v>
      </c>
    </row>
    <row r="50" spans="1:29" x14ac:dyDescent="0.2">
      <c r="A50" s="65" t="str">
        <f t="shared" si="1"/>
        <v>Waimea Bay-MLV-0.05</v>
      </c>
      <c r="B50">
        <v>1045</v>
      </c>
      <c r="C50" t="s">
        <v>16</v>
      </c>
      <c r="D50" s="122" t="s">
        <v>245</v>
      </c>
      <c r="E50" s="122" t="s">
        <v>249</v>
      </c>
      <c r="F50" s="149">
        <v>0.05</v>
      </c>
      <c r="G50" t="s">
        <v>28</v>
      </c>
      <c r="H50" t="s">
        <v>101</v>
      </c>
      <c r="I50">
        <v>200</v>
      </c>
      <c r="J50" t="s">
        <v>18</v>
      </c>
      <c r="K50" t="s">
        <v>28</v>
      </c>
      <c r="L50" t="s">
        <v>21</v>
      </c>
      <c r="M50" t="s">
        <v>57</v>
      </c>
      <c r="N50" t="s">
        <v>53</v>
      </c>
      <c r="O50" s="3">
        <v>5.0999999999999997E-2</v>
      </c>
      <c r="P50" s="65">
        <v>31</v>
      </c>
      <c r="Q50" s="67">
        <v>122784.3</v>
      </c>
      <c r="R50" s="67">
        <v>22324</v>
      </c>
      <c r="S50" s="67">
        <v>6481</v>
      </c>
      <c r="T50" s="67">
        <v>6261.9992999999995</v>
      </c>
      <c r="U50" s="65" t="s">
        <v>271</v>
      </c>
      <c r="V50" s="65">
        <v>0</v>
      </c>
      <c r="W50" s="67">
        <v>6481</v>
      </c>
      <c r="X50" s="67">
        <v>6261.9992999999995</v>
      </c>
      <c r="Y50" s="65" t="str">
        <f t="shared" si="2"/>
        <v>B-MLV-0.05</v>
      </c>
      <c r="Z50" s="67">
        <f t="shared" si="3"/>
        <v>201.99997741935482</v>
      </c>
      <c r="AA50" s="67">
        <f t="shared" si="5"/>
        <v>217.66666747311828</v>
      </c>
      <c r="AB50" s="67">
        <f t="shared" si="0"/>
        <v>6747.6666916666663</v>
      </c>
      <c r="AC50" s="68">
        <f t="shared" si="4"/>
        <v>5.5139774746996481E-2</v>
      </c>
    </row>
    <row r="51" spans="1:29" x14ac:dyDescent="0.2">
      <c r="A51" s="65" t="str">
        <f t="shared" si="1"/>
        <v>Waimea Bay-MLV-0.05</v>
      </c>
      <c r="B51">
        <v>1046</v>
      </c>
      <c r="C51" t="s">
        <v>16</v>
      </c>
      <c r="D51" s="122" t="s">
        <v>245</v>
      </c>
      <c r="E51" s="122" t="s">
        <v>251</v>
      </c>
      <c r="F51" s="149">
        <v>0.05</v>
      </c>
      <c r="G51" t="s">
        <v>28</v>
      </c>
      <c r="H51" t="s">
        <v>101</v>
      </c>
      <c r="I51">
        <v>200</v>
      </c>
      <c r="J51" t="s">
        <v>18</v>
      </c>
      <c r="K51" t="s">
        <v>28</v>
      </c>
      <c r="L51" t="s">
        <v>21</v>
      </c>
      <c r="M51" t="s">
        <v>57</v>
      </c>
      <c r="N51" t="s">
        <v>53</v>
      </c>
      <c r="O51" s="3">
        <v>5.0999999999999997E-2</v>
      </c>
      <c r="P51" s="65">
        <v>31</v>
      </c>
      <c r="Q51" s="67">
        <v>134333.35</v>
      </c>
      <c r="R51" s="67">
        <v>20050</v>
      </c>
      <c r="S51" s="67">
        <v>6954</v>
      </c>
      <c r="T51" s="67">
        <v>6851.0008499999994</v>
      </c>
      <c r="U51" s="65" t="s">
        <v>271</v>
      </c>
      <c r="V51" s="65">
        <v>0</v>
      </c>
      <c r="W51" s="67">
        <v>6954</v>
      </c>
      <c r="X51" s="67">
        <v>6851.0008499999994</v>
      </c>
      <c r="Y51" s="65" t="str">
        <f t="shared" si="2"/>
        <v>B-MLV-0.05</v>
      </c>
      <c r="Z51" s="67">
        <f t="shared" si="3"/>
        <v>221.00002741935481</v>
      </c>
      <c r="AA51" s="67">
        <f t="shared" si="5"/>
        <v>217.66666747311828</v>
      </c>
      <c r="AB51" s="67">
        <f t="shared" si="0"/>
        <v>6747.6666916666663</v>
      </c>
      <c r="AC51" s="68">
        <f t="shared" si="4"/>
        <v>0.39451928538274544</v>
      </c>
    </row>
    <row r="52" spans="1:29" x14ac:dyDescent="0.2">
      <c r="A52" s="65" t="str">
        <f t="shared" si="1"/>
        <v>Bank Robbers-MLV-0.01</v>
      </c>
      <c r="B52">
        <v>1047</v>
      </c>
      <c r="C52" t="s">
        <v>12</v>
      </c>
      <c r="D52" s="122" t="s">
        <v>249</v>
      </c>
      <c r="E52" s="122" t="s">
        <v>242</v>
      </c>
      <c r="F52" s="149">
        <v>0.01</v>
      </c>
      <c r="G52" t="s">
        <v>28</v>
      </c>
      <c r="H52" t="s">
        <v>101</v>
      </c>
      <c r="I52">
        <v>250</v>
      </c>
      <c r="J52" t="s">
        <v>18</v>
      </c>
      <c r="K52" t="s">
        <v>257</v>
      </c>
      <c r="L52" t="s">
        <v>22</v>
      </c>
      <c r="M52" t="s">
        <v>24</v>
      </c>
      <c r="N52" t="s">
        <v>33</v>
      </c>
      <c r="O52" s="3">
        <v>0.1012</v>
      </c>
      <c r="P52" s="65">
        <v>31</v>
      </c>
      <c r="Q52" s="67">
        <v>65247.040000000001</v>
      </c>
      <c r="R52" s="67">
        <v>47452</v>
      </c>
      <c r="S52" s="67">
        <v>6834</v>
      </c>
      <c r="T52" s="67">
        <v>6603.0004479999998</v>
      </c>
      <c r="U52" s="65" t="s">
        <v>271</v>
      </c>
      <c r="V52" s="65">
        <v>0</v>
      </c>
      <c r="W52" s="67">
        <v>6834</v>
      </c>
      <c r="X52" s="67">
        <v>6603.0004479999998</v>
      </c>
      <c r="Y52" s="65" t="str">
        <f t="shared" si="2"/>
        <v>A-MLV-0.01</v>
      </c>
      <c r="Z52" s="67">
        <f t="shared" si="3"/>
        <v>213.00001445161288</v>
      </c>
      <c r="AA52" s="67">
        <f t="shared" si="5"/>
        <v>233.09873385944707</v>
      </c>
      <c r="AB52" s="67">
        <f t="shared" si="0"/>
        <v>7226.0607496428593</v>
      </c>
      <c r="AC52" s="68">
        <f t="shared" si="4"/>
        <v>0.25162279373814966</v>
      </c>
    </row>
    <row r="53" spans="1:29" x14ac:dyDescent="0.2">
      <c r="A53" s="65" t="str">
        <f t="shared" si="1"/>
        <v>Bank Robbers-MLV-0.01</v>
      </c>
      <c r="B53">
        <v>1048</v>
      </c>
      <c r="C53" t="s">
        <v>12</v>
      </c>
      <c r="D53" s="122" t="s">
        <v>249</v>
      </c>
      <c r="E53" s="122" t="s">
        <v>239</v>
      </c>
      <c r="F53" s="149">
        <v>0.01</v>
      </c>
      <c r="G53" t="s">
        <v>28</v>
      </c>
      <c r="H53" t="s">
        <v>101</v>
      </c>
      <c r="I53">
        <v>250</v>
      </c>
      <c r="J53" t="s">
        <v>18</v>
      </c>
      <c r="K53" t="s">
        <v>257</v>
      </c>
      <c r="L53" t="s">
        <v>22</v>
      </c>
      <c r="M53" t="s">
        <v>24</v>
      </c>
      <c r="N53" t="s">
        <v>33</v>
      </c>
      <c r="O53" s="3">
        <v>8.8999999999999996E-2</v>
      </c>
      <c r="P53" s="65">
        <v>31</v>
      </c>
      <c r="Q53" s="67">
        <v>66179.78</v>
      </c>
      <c r="R53" s="67">
        <v>42697</v>
      </c>
      <c r="S53" s="67">
        <v>6027</v>
      </c>
      <c r="T53" s="67">
        <v>5890.0004199999994</v>
      </c>
      <c r="U53" s="65" t="s">
        <v>271</v>
      </c>
      <c r="V53" s="65">
        <v>0</v>
      </c>
      <c r="W53" s="67">
        <v>6027</v>
      </c>
      <c r="X53" s="67">
        <v>5890.0004199999994</v>
      </c>
      <c r="Y53" s="65" t="str">
        <f t="shared" si="2"/>
        <v>A-MLV-0.01</v>
      </c>
      <c r="Z53" s="67">
        <f t="shared" si="3"/>
        <v>190.00001354838707</v>
      </c>
      <c r="AA53" s="67">
        <f t="shared" si="5"/>
        <v>233.09873385944707</v>
      </c>
      <c r="AB53" s="67">
        <f t="shared" si="0"/>
        <v>7226.0607496428593</v>
      </c>
      <c r="AC53" s="68">
        <f t="shared" si="4"/>
        <v>-0.15920396993660721</v>
      </c>
    </row>
    <row r="54" spans="1:29" x14ac:dyDescent="0.2">
      <c r="A54" s="65" t="str">
        <f t="shared" si="1"/>
        <v>Bank Robbers-MLV-0.01</v>
      </c>
      <c r="B54">
        <v>1049</v>
      </c>
      <c r="C54" t="s">
        <v>12</v>
      </c>
      <c r="D54" s="122" t="s">
        <v>249</v>
      </c>
      <c r="E54" s="122" t="s">
        <v>245</v>
      </c>
      <c r="F54" s="149">
        <v>0.01</v>
      </c>
      <c r="G54" t="s">
        <v>28</v>
      </c>
      <c r="H54" t="s">
        <v>101</v>
      </c>
      <c r="I54">
        <v>250</v>
      </c>
      <c r="J54" t="s">
        <v>18</v>
      </c>
      <c r="K54" t="s">
        <v>257</v>
      </c>
      <c r="L54" t="s">
        <v>22</v>
      </c>
      <c r="M54" t="s">
        <v>24</v>
      </c>
      <c r="N54" t="s">
        <v>33</v>
      </c>
      <c r="O54" s="3">
        <v>0.1012</v>
      </c>
      <c r="P54" s="65">
        <v>31</v>
      </c>
      <c r="Q54" s="67">
        <v>60345.85</v>
      </c>
      <c r="R54" s="67">
        <v>37136</v>
      </c>
      <c r="S54" s="67">
        <v>6219</v>
      </c>
      <c r="T54" s="67">
        <v>6107.0000199999995</v>
      </c>
      <c r="U54" s="65" t="s">
        <v>271</v>
      </c>
      <c r="V54" s="65">
        <v>0</v>
      </c>
      <c r="W54" s="67">
        <v>6219</v>
      </c>
      <c r="X54" s="67">
        <v>6107.0000199999995</v>
      </c>
      <c r="Y54" s="65" t="str">
        <f t="shared" si="2"/>
        <v>A-MLV-0.01</v>
      </c>
      <c r="Z54" s="67">
        <f t="shared" si="3"/>
        <v>197.00000064516126</v>
      </c>
      <c r="AA54" s="67">
        <f t="shared" si="5"/>
        <v>233.09873385944707</v>
      </c>
      <c r="AB54" s="67">
        <f t="shared" si="0"/>
        <v>7226.0607496428593</v>
      </c>
      <c r="AC54" s="68">
        <f t="shared" si="4"/>
        <v>-3.4169972901873957E-2</v>
      </c>
    </row>
    <row r="55" spans="1:29" x14ac:dyDescent="0.2">
      <c r="A55" s="65" t="str">
        <f t="shared" si="1"/>
        <v>Bank Robbers-MLV-0.01</v>
      </c>
      <c r="B55">
        <v>1050</v>
      </c>
      <c r="C55" t="s">
        <v>12</v>
      </c>
      <c r="D55" s="122" t="s">
        <v>249</v>
      </c>
      <c r="E55" s="122" t="s">
        <v>238</v>
      </c>
      <c r="F55" s="149">
        <v>0.01</v>
      </c>
      <c r="G55" t="s">
        <v>28</v>
      </c>
      <c r="H55" t="s">
        <v>101</v>
      </c>
      <c r="I55">
        <v>250</v>
      </c>
      <c r="J55" t="s">
        <v>18</v>
      </c>
      <c r="K55" t="s">
        <v>257</v>
      </c>
      <c r="L55" t="s">
        <v>22</v>
      </c>
      <c r="M55" t="s">
        <v>24</v>
      </c>
      <c r="N55" t="s">
        <v>33</v>
      </c>
      <c r="O55" s="3">
        <v>8.8999999999999996E-2</v>
      </c>
      <c r="P55" s="65">
        <v>31</v>
      </c>
      <c r="Q55" s="67">
        <v>77325.84</v>
      </c>
      <c r="R55" s="67">
        <v>68734</v>
      </c>
      <c r="S55" s="67">
        <v>7238</v>
      </c>
      <c r="T55" s="67">
        <v>6881.9997599999997</v>
      </c>
      <c r="U55" s="65" t="s">
        <v>271</v>
      </c>
      <c r="V55" s="65">
        <v>0</v>
      </c>
      <c r="W55" s="67">
        <v>7238</v>
      </c>
      <c r="X55" s="67">
        <v>6881.9997599999997</v>
      </c>
      <c r="Y55" s="65" t="str">
        <f t="shared" si="2"/>
        <v>A-MLV-0.01</v>
      </c>
      <c r="Z55" s="67">
        <f t="shared" si="3"/>
        <v>221.99999225806451</v>
      </c>
      <c r="AA55" s="67">
        <f t="shared" si="5"/>
        <v>233.09873385944707</v>
      </c>
      <c r="AB55" s="67">
        <f t="shared" si="0"/>
        <v>7226.0607496428593</v>
      </c>
      <c r="AC55" s="68">
        <f t="shared" si="4"/>
        <v>0.41238068983243131</v>
      </c>
    </row>
    <row r="56" spans="1:29" x14ac:dyDescent="0.2">
      <c r="A56" s="65" t="str">
        <f t="shared" si="1"/>
        <v>Bank Robbers-MLV-0.01</v>
      </c>
      <c r="B56">
        <v>1051</v>
      </c>
      <c r="C56" t="s">
        <v>25</v>
      </c>
      <c r="D56" s="122" t="s">
        <v>247</v>
      </c>
      <c r="E56" s="122" t="s">
        <v>242</v>
      </c>
      <c r="F56" s="149">
        <v>0.01</v>
      </c>
      <c r="G56" t="s">
        <v>28</v>
      </c>
      <c r="H56" t="s">
        <v>101</v>
      </c>
      <c r="I56">
        <v>250</v>
      </c>
      <c r="J56" t="s">
        <v>18</v>
      </c>
      <c r="K56" t="s">
        <v>257</v>
      </c>
      <c r="L56" t="s">
        <v>22</v>
      </c>
      <c r="M56" t="s">
        <v>24</v>
      </c>
      <c r="N56" t="s">
        <v>33</v>
      </c>
      <c r="O56" s="3">
        <v>8.900000000000001E-2</v>
      </c>
      <c r="P56" s="65">
        <v>31</v>
      </c>
      <c r="Q56" s="67">
        <v>58865.17</v>
      </c>
      <c r="R56" s="67">
        <v>36225</v>
      </c>
      <c r="S56" s="67">
        <v>5335</v>
      </c>
      <c r="T56" s="67">
        <v>5239.0001300000004</v>
      </c>
      <c r="U56" s="65" t="s">
        <v>271</v>
      </c>
      <c r="V56" s="65">
        <v>0</v>
      </c>
      <c r="W56" s="67">
        <v>5335</v>
      </c>
      <c r="X56" s="67">
        <v>5239.0001300000004</v>
      </c>
      <c r="Y56" s="65" t="str">
        <f t="shared" si="2"/>
        <v>C-MLV-0.01</v>
      </c>
      <c r="Z56" s="67">
        <f t="shared" si="3"/>
        <v>169.00000419354839</v>
      </c>
      <c r="AA56" s="67">
        <f t="shared" si="5"/>
        <v>185.40928632834098</v>
      </c>
      <c r="AB56" s="67">
        <f t="shared" si="0"/>
        <v>5747.6878761785701</v>
      </c>
      <c r="AC56" s="68">
        <f t="shared" si="4"/>
        <v>-0.53430681957075588</v>
      </c>
    </row>
    <row r="57" spans="1:29" x14ac:dyDescent="0.2">
      <c r="A57" s="65" t="str">
        <f t="shared" si="1"/>
        <v>Bank Robbers-MLV-0.01</v>
      </c>
      <c r="B57">
        <v>1052</v>
      </c>
      <c r="C57" t="s">
        <v>25</v>
      </c>
      <c r="D57" s="122" t="s">
        <v>247</v>
      </c>
      <c r="E57" s="122" t="s">
        <v>239</v>
      </c>
      <c r="F57" s="149">
        <v>0.01</v>
      </c>
      <c r="G57" t="s">
        <v>28</v>
      </c>
      <c r="H57" t="s">
        <v>101</v>
      </c>
      <c r="I57">
        <v>250</v>
      </c>
      <c r="J57" t="s">
        <v>18</v>
      </c>
      <c r="K57" t="s">
        <v>257</v>
      </c>
      <c r="L57" t="s">
        <v>22</v>
      </c>
      <c r="M57" t="s">
        <v>24</v>
      </c>
      <c r="N57" t="s">
        <v>33</v>
      </c>
      <c r="O57" s="3">
        <v>8.900000000000001E-2</v>
      </c>
      <c r="P57" s="65">
        <v>31</v>
      </c>
      <c r="Q57" s="67">
        <v>51550.559999999998</v>
      </c>
      <c r="R57" s="67">
        <v>39654</v>
      </c>
      <c r="S57" s="67">
        <v>4772</v>
      </c>
      <c r="T57" s="67">
        <v>4587.9998400000004</v>
      </c>
      <c r="U57" s="65" t="s">
        <v>271</v>
      </c>
      <c r="V57" s="65">
        <v>0</v>
      </c>
      <c r="W57" s="67">
        <v>4772</v>
      </c>
      <c r="X57" s="67">
        <v>4587.9998400000004</v>
      </c>
      <c r="Y57" s="65" t="str">
        <f t="shared" si="2"/>
        <v>C-MLV-0.01</v>
      </c>
      <c r="Z57" s="67">
        <f t="shared" si="3"/>
        <v>147.99999483870968</v>
      </c>
      <c r="AA57" s="67">
        <f t="shared" si="5"/>
        <v>185.40928632834098</v>
      </c>
      <c r="AB57" s="67">
        <f t="shared" si="0"/>
        <v>5747.6878761785701</v>
      </c>
      <c r="AC57" s="68">
        <f t="shared" si="4"/>
        <v>-0.90940966920490507</v>
      </c>
    </row>
    <row r="58" spans="1:29" x14ac:dyDescent="0.2">
      <c r="A58" s="65" t="str">
        <f t="shared" si="1"/>
        <v>Bank Robbers-MLV-0.01</v>
      </c>
      <c r="B58">
        <v>1053</v>
      </c>
      <c r="C58" t="s">
        <v>25</v>
      </c>
      <c r="D58" s="122" t="s">
        <v>247</v>
      </c>
      <c r="E58" s="122" t="s">
        <v>245</v>
      </c>
      <c r="F58" s="149">
        <v>0.01</v>
      </c>
      <c r="G58" t="s">
        <v>28</v>
      </c>
      <c r="H58" t="s">
        <v>101</v>
      </c>
      <c r="I58">
        <v>250</v>
      </c>
      <c r="J58" t="s">
        <v>18</v>
      </c>
      <c r="K58" t="s">
        <v>257</v>
      </c>
      <c r="L58" t="s">
        <v>22</v>
      </c>
      <c r="M58" t="s">
        <v>24</v>
      </c>
      <c r="N58" t="s">
        <v>33</v>
      </c>
      <c r="O58" s="3">
        <v>0.1012</v>
      </c>
      <c r="P58" s="65">
        <v>31</v>
      </c>
      <c r="Q58" s="67">
        <v>46254.94</v>
      </c>
      <c r="R58" s="67">
        <v>38546</v>
      </c>
      <c r="S58" s="67">
        <v>4899</v>
      </c>
      <c r="T58" s="67">
        <v>4680.9999280000002</v>
      </c>
      <c r="U58" s="65" t="s">
        <v>271</v>
      </c>
      <c r="V58" s="65">
        <v>0</v>
      </c>
      <c r="W58" s="67">
        <v>4899</v>
      </c>
      <c r="X58" s="67">
        <v>4680.9999280000002</v>
      </c>
      <c r="Y58" s="65" t="str">
        <f t="shared" si="2"/>
        <v>C-MLV-0.01</v>
      </c>
      <c r="Z58" s="67">
        <f t="shared" si="3"/>
        <v>150.99999767741937</v>
      </c>
      <c r="AA58" s="67">
        <f t="shared" si="5"/>
        <v>185.40928632834098</v>
      </c>
      <c r="AB58" s="67">
        <f t="shared" si="0"/>
        <v>5747.6878761785701</v>
      </c>
      <c r="AC58" s="68">
        <f t="shared" si="4"/>
        <v>-0.85582352099439229</v>
      </c>
    </row>
    <row r="59" spans="1:29" x14ac:dyDescent="0.2">
      <c r="A59" s="65" t="str">
        <f t="shared" si="1"/>
        <v>Bank Robbers-MLV-0.01</v>
      </c>
      <c r="B59">
        <v>1054</v>
      </c>
      <c r="C59" t="s">
        <v>25</v>
      </c>
      <c r="D59" s="122" t="s">
        <v>247</v>
      </c>
      <c r="E59" s="122" t="s">
        <v>238</v>
      </c>
      <c r="F59" s="149">
        <v>0.01</v>
      </c>
      <c r="G59" t="s">
        <v>28</v>
      </c>
      <c r="H59" t="s">
        <v>101</v>
      </c>
      <c r="I59">
        <v>250</v>
      </c>
      <c r="J59" t="s">
        <v>18</v>
      </c>
      <c r="K59" t="s">
        <v>257</v>
      </c>
      <c r="L59" t="s">
        <v>22</v>
      </c>
      <c r="M59" t="s">
        <v>24</v>
      </c>
      <c r="N59" t="s">
        <v>33</v>
      </c>
      <c r="O59" s="3">
        <v>0.1012</v>
      </c>
      <c r="P59" s="65">
        <v>31</v>
      </c>
      <c r="Q59" s="67">
        <v>44417</v>
      </c>
      <c r="R59" s="67">
        <v>41318</v>
      </c>
      <c r="S59" s="67">
        <v>4742</v>
      </c>
      <c r="T59" s="67">
        <v>4495.0003999999999</v>
      </c>
      <c r="U59" s="65" t="s">
        <v>271</v>
      </c>
      <c r="V59" s="65">
        <v>0</v>
      </c>
      <c r="W59" s="67">
        <v>4742</v>
      </c>
      <c r="X59" s="67">
        <v>4495.0003999999999</v>
      </c>
      <c r="Y59" s="65" t="str">
        <f t="shared" si="2"/>
        <v>C-MLV-0.01</v>
      </c>
      <c r="Z59" s="67">
        <f t="shared" si="3"/>
        <v>145.00001290322581</v>
      </c>
      <c r="AA59" s="67">
        <f t="shared" si="5"/>
        <v>185.40928632834098</v>
      </c>
      <c r="AB59" s="67">
        <f t="shared" si="0"/>
        <v>5747.6878761785701</v>
      </c>
      <c r="AC59" s="68">
        <f t="shared" si="4"/>
        <v>-0.96299544404131898</v>
      </c>
    </row>
    <row r="60" spans="1:29" x14ac:dyDescent="0.2">
      <c r="A60" s="65" t="str">
        <f t="shared" si="1"/>
        <v>Bank Robbers-MLV-0.01</v>
      </c>
      <c r="B60">
        <v>1055</v>
      </c>
      <c r="C60" t="s">
        <v>25</v>
      </c>
      <c r="D60" s="122" t="s">
        <v>247</v>
      </c>
      <c r="E60" s="122" t="s">
        <v>247</v>
      </c>
      <c r="F60" s="149">
        <v>0.01</v>
      </c>
      <c r="G60" t="s">
        <v>28</v>
      </c>
      <c r="H60" t="s">
        <v>101</v>
      </c>
      <c r="I60">
        <v>250</v>
      </c>
      <c r="J60" t="s">
        <v>18</v>
      </c>
      <c r="K60" t="s">
        <v>257</v>
      </c>
      <c r="L60" t="s">
        <v>22</v>
      </c>
      <c r="M60" t="s">
        <v>24</v>
      </c>
      <c r="N60" t="s">
        <v>33</v>
      </c>
      <c r="O60" s="3">
        <v>8.900000000000001E-2</v>
      </c>
      <c r="P60" s="65">
        <v>31</v>
      </c>
      <c r="Q60" s="67">
        <v>49112.36</v>
      </c>
      <c r="R60" s="67">
        <v>31182</v>
      </c>
      <c r="S60" s="67">
        <v>4466</v>
      </c>
      <c r="T60" s="67">
        <v>4371.0000400000008</v>
      </c>
      <c r="U60" s="65" t="s">
        <v>271</v>
      </c>
      <c r="V60" s="65">
        <v>0</v>
      </c>
      <c r="W60" s="67">
        <v>4466</v>
      </c>
      <c r="X60" s="67">
        <v>4371.0000400000008</v>
      </c>
      <c r="Y60" s="65" t="str">
        <f t="shared" si="2"/>
        <v>C-MLV-0.01</v>
      </c>
      <c r="Z60" s="67">
        <f t="shared" si="3"/>
        <v>141.00000129032261</v>
      </c>
      <c r="AA60" s="67">
        <f t="shared" si="5"/>
        <v>185.40928632834098</v>
      </c>
      <c r="AB60" s="67">
        <f t="shared" si="0"/>
        <v>5747.6878761785701</v>
      </c>
      <c r="AC60" s="68">
        <f t="shared" si="4"/>
        <v>-1.0344437814785572</v>
      </c>
    </row>
    <row r="61" spans="1:29" x14ac:dyDescent="0.2">
      <c r="A61" s="65" t="str">
        <f t="shared" si="1"/>
        <v>Bank Robbers-MLV-0.01</v>
      </c>
      <c r="B61">
        <v>1056</v>
      </c>
      <c r="C61" t="s">
        <v>25</v>
      </c>
      <c r="D61" s="122" t="s">
        <v>247</v>
      </c>
      <c r="E61" s="122" t="s">
        <v>249</v>
      </c>
      <c r="F61" s="149">
        <v>0.01</v>
      </c>
      <c r="G61" t="s">
        <v>28</v>
      </c>
      <c r="H61" t="s">
        <v>101</v>
      </c>
      <c r="I61">
        <v>250</v>
      </c>
      <c r="J61" t="s">
        <v>18</v>
      </c>
      <c r="K61" t="s">
        <v>257</v>
      </c>
      <c r="L61" t="s">
        <v>22</v>
      </c>
      <c r="M61" t="s">
        <v>24</v>
      </c>
      <c r="N61" t="s">
        <v>33</v>
      </c>
      <c r="O61" s="3">
        <v>8.900000000000001E-2</v>
      </c>
      <c r="P61" s="65">
        <v>31</v>
      </c>
      <c r="Q61" s="67">
        <v>49460.67</v>
      </c>
      <c r="R61" s="67">
        <v>49461</v>
      </c>
      <c r="S61" s="67">
        <v>4666</v>
      </c>
      <c r="T61" s="67">
        <v>4401.9996300000003</v>
      </c>
      <c r="U61" s="65" t="s">
        <v>271</v>
      </c>
      <c r="V61" s="65">
        <v>0</v>
      </c>
      <c r="W61" s="67">
        <v>4666</v>
      </c>
      <c r="X61" s="67">
        <v>4401.9996300000003</v>
      </c>
      <c r="Y61" s="65" t="str">
        <f t="shared" si="2"/>
        <v>C-MLV-0.01</v>
      </c>
      <c r="Z61" s="67">
        <f t="shared" si="3"/>
        <v>141.99998806451615</v>
      </c>
      <c r="AA61" s="67">
        <f t="shared" si="5"/>
        <v>185.40928632834098</v>
      </c>
      <c r="AB61" s="67">
        <f t="shared" si="0"/>
        <v>5747.6878761785701</v>
      </c>
      <c r="AC61" s="68">
        <f t="shared" si="4"/>
        <v>-1.0165819852165463</v>
      </c>
    </row>
    <row r="62" spans="1:29" x14ac:dyDescent="0.2">
      <c r="A62" s="65" t="str">
        <f t="shared" si="1"/>
        <v>Bank Robbers-MLV-0.01</v>
      </c>
      <c r="B62">
        <v>1057</v>
      </c>
      <c r="C62" t="s">
        <v>25</v>
      </c>
      <c r="D62" s="122" t="s">
        <v>247</v>
      </c>
      <c r="E62" s="122" t="s">
        <v>251</v>
      </c>
      <c r="F62" s="149">
        <v>0.01</v>
      </c>
      <c r="G62" t="s">
        <v>28</v>
      </c>
      <c r="H62" t="s">
        <v>101</v>
      </c>
      <c r="I62">
        <v>250</v>
      </c>
      <c r="J62" t="s">
        <v>18</v>
      </c>
      <c r="K62" t="s">
        <v>257</v>
      </c>
      <c r="L62" t="s">
        <v>22</v>
      </c>
      <c r="M62" t="s">
        <v>24</v>
      </c>
      <c r="N62" t="s">
        <v>33</v>
      </c>
      <c r="O62" s="3">
        <v>0.1012</v>
      </c>
      <c r="P62" s="65">
        <v>31</v>
      </c>
      <c r="Q62" s="67">
        <v>42885.38</v>
      </c>
      <c r="R62" s="67">
        <v>32989</v>
      </c>
      <c r="S62" s="67">
        <v>4514</v>
      </c>
      <c r="T62" s="67">
        <v>4340.0004559999998</v>
      </c>
      <c r="U62" s="65" t="s">
        <v>271</v>
      </c>
      <c r="V62" s="65">
        <v>0</v>
      </c>
      <c r="W62" s="67">
        <v>4514</v>
      </c>
      <c r="X62" s="67">
        <v>4340.0004559999998</v>
      </c>
      <c r="Y62" s="65" t="str">
        <f t="shared" si="2"/>
        <v>C-MLV-0.01</v>
      </c>
      <c r="Z62" s="67">
        <f t="shared" si="3"/>
        <v>140.0000147096774</v>
      </c>
      <c r="AA62" s="67">
        <f t="shared" si="5"/>
        <v>185.40928632834098</v>
      </c>
      <c r="AB62" s="67">
        <f t="shared" si="0"/>
        <v>5747.6878761785701</v>
      </c>
      <c r="AC62" s="68">
        <f t="shared" si="4"/>
        <v>-1.052305574283402</v>
      </c>
    </row>
    <row r="63" spans="1:29" x14ac:dyDescent="0.2">
      <c r="A63" s="65" t="str">
        <f t="shared" si="1"/>
        <v>Bank Robbers-MLV-0.01</v>
      </c>
      <c r="B63">
        <v>1058</v>
      </c>
      <c r="C63" t="s">
        <v>25</v>
      </c>
      <c r="D63" s="122" t="s">
        <v>247</v>
      </c>
      <c r="E63" s="122" t="s">
        <v>243</v>
      </c>
      <c r="F63" s="149">
        <v>0.01</v>
      </c>
      <c r="G63" t="s">
        <v>28</v>
      </c>
      <c r="H63" t="s">
        <v>101</v>
      </c>
      <c r="I63">
        <v>250</v>
      </c>
      <c r="J63" t="s">
        <v>18</v>
      </c>
      <c r="K63" t="s">
        <v>257</v>
      </c>
      <c r="L63" t="s">
        <v>22</v>
      </c>
      <c r="M63" t="s">
        <v>24</v>
      </c>
      <c r="N63" t="s">
        <v>33</v>
      </c>
      <c r="O63" s="3">
        <v>0.1012</v>
      </c>
      <c r="P63" s="65">
        <v>31</v>
      </c>
      <c r="Q63" s="67">
        <v>43498.02</v>
      </c>
      <c r="R63" s="67">
        <v>28999</v>
      </c>
      <c r="S63" s="67">
        <v>4519</v>
      </c>
      <c r="T63" s="67">
        <v>4401.999624</v>
      </c>
      <c r="U63" s="65" t="s">
        <v>271</v>
      </c>
      <c r="V63" s="65">
        <v>0</v>
      </c>
      <c r="W63" s="67">
        <v>4519</v>
      </c>
      <c r="X63" s="67">
        <v>4401.999624</v>
      </c>
      <c r="Y63" s="65" t="str">
        <f t="shared" si="2"/>
        <v>C-MLV-0.01</v>
      </c>
      <c r="Z63" s="67">
        <f t="shared" si="3"/>
        <v>141.99998787096774</v>
      </c>
      <c r="AA63" s="67">
        <f t="shared" si="5"/>
        <v>185.40928632834098</v>
      </c>
      <c r="AB63" s="67">
        <f t="shared" si="0"/>
        <v>5747.6878761785701</v>
      </c>
      <c r="AC63" s="68">
        <f t="shared" si="4"/>
        <v>-1.0165819886737142</v>
      </c>
    </row>
    <row r="64" spans="1:29" x14ac:dyDescent="0.2">
      <c r="A64" s="65" t="str">
        <f t="shared" si="1"/>
        <v>Bank Robbers-MLV-0.01</v>
      </c>
      <c r="B64">
        <v>1059</v>
      </c>
      <c r="C64" t="s">
        <v>25</v>
      </c>
      <c r="D64" s="122" t="s">
        <v>247</v>
      </c>
      <c r="E64" s="122" t="s">
        <v>241</v>
      </c>
      <c r="F64" s="149">
        <v>0.01</v>
      </c>
      <c r="G64" t="s">
        <v>28</v>
      </c>
      <c r="H64" t="s">
        <v>101</v>
      </c>
      <c r="I64">
        <v>250</v>
      </c>
      <c r="J64" t="s">
        <v>18</v>
      </c>
      <c r="K64" t="s">
        <v>257</v>
      </c>
      <c r="L64" t="s">
        <v>22</v>
      </c>
      <c r="M64" t="s">
        <v>24</v>
      </c>
      <c r="N64" t="s">
        <v>33</v>
      </c>
      <c r="O64" s="3">
        <v>8.900000000000001E-2</v>
      </c>
      <c r="P64" s="65">
        <v>31</v>
      </c>
      <c r="Q64" s="67">
        <v>50157.3</v>
      </c>
      <c r="R64" s="67">
        <v>40945</v>
      </c>
      <c r="S64" s="67">
        <v>4665</v>
      </c>
      <c r="T64" s="67">
        <v>4463.9997000000003</v>
      </c>
      <c r="U64" s="65" t="s">
        <v>271</v>
      </c>
      <c r="V64" s="65">
        <v>0</v>
      </c>
      <c r="W64" s="67">
        <v>4665</v>
      </c>
      <c r="X64" s="67">
        <v>4463.9997000000003</v>
      </c>
      <c r="Y64" s="65" t="str">
        <f t="shared" si="2"/>
        <v>C-MLV-0.01</v>
      </c>
      <c r="Z64" s="67">
        <f t="shared" si="3"/>
        <v>143.99999032258066</v>
      </c>
      <c r="AA64" s="67">
        <f t="shared" si="5"/>
        <v>185.40928632834098</v>
      </c>
      <c r="AB64" s="67">
        <f t="shared" si="0"/>
        <v>5747.6878761785701</v>
      </c>
      <c r="AC64" s="68">
        <f t="shared" si="4"/>
        <v>-0.98085787987933259</v>
      </c>
    </row>
    <row r="65" spans="1:29" x14ac:dyDescent="0.2">
      <c r="A65" s="65" t="str">
        <f t="shared" si="1"/>
        <v>Bank Robbers-MLV-0.01</v>
      </c>
      <c r="B65">
        <v>1060</v>
      </c>
      <c r="C65" t="s">
        <v>25</v>
      </c>
      <c r="D65" s="122" t="s">
        <v>247</v>
      </c>
      <c r="E65" s="122" t="s">
        <v>258</v>
      </c>
      <c r="F65" s="149">
        <v>0.01</v>
      </c>
      <c r="G65" t="s">
        <v>28</v>
      </c>
      <c r="H65" t="s">
        <v>101</v>
      </c>
      <c r="I65">
        <v>250</v>
      </c>
      <c r="J65" t="s">
        <v>18</v>
      </c>
      <c r="K65" t="s">
        <v>257</v>
      </c>
      <c r="L65" t="s">
        <v>22</v>
      </c>
      <c r="M65" t="s">
        <v>24</v>
      </c>
      <c r="N65" t="s">
        <v>33</v>
      </c>
      <c r="O65" s="3">
        <v>8.900000000000001E-2</v>
      </c>
      <c r="P65" s="65">
        <v>31</v>
      </c>
      <c r="Q65" s="67">
        <v>60258.43</v>
      </c>
      <c r="R65" s="67">
        <v>56054</v>
      </c>
      <c r="S65" s="67">
        <v>5658</v>
      </c>
      <c r="T65" s="67">
        <v>5363.0002700000005</v>
      </c>
      <c r="U65" s="65" t="s">
        <v>271</v>
      </c>
      <c r="V65" s="65">
        <v>0</v>
      </c>
      <c r="W65" s="67">
        <v>5658</v>
      </c>
      <c r="X65" s="67">
        <v>5363.0002700000005</v>
      </c>
      <c r="Y65" s="65" t="str">
        <f t="shared" si="2"/>
        <v>C-MLV-0.01</v>
      </c>
      <c r="Z65" s="67">
        <f t="shared" si="3"/>
        <v>173.00000870967745</v>
      </c>
      <c r="AA65" s="67">
        <f t="shared" si="5"/>
        <v>185.40928632834098</v>
      </c>
      <c r="AB65" s="67">
        <f t="shared" si="0"/>
        <v>5747.6878761785701</v>
      </c>
      <c r="AC65" s="68">
        <f t="shared" si="4"/>
        <v>-0.46285860889632796</v>
      </c>
    </row>
    <row r="66" spans="1:29" x14ac:dyDescent="0.2">
      <c r="A66" s="65" t="str">
        <f t="shared" si="1"/>
        <v>Poker Deluxe-Poker-0.05</v>
      </c>
      <c r="B66">
        <v>1061</v>
      </c>
      <c r="C66" t="s">
        <v>12</v>
      </c>
      <c r="D66" s="122" t="s">
        <v>242</v>
      </c>
      <c r="E66" s="122" t="s">
        <v>242</v>
      </c>
      <c r="F66" s="149">
        <v>0.05</v>
      </c>
      <c r="G66" t="s">
        <v>28</v>
      </c>
      <c r="H66" t="s">
        <v>101</v>
      </c>
      <c r="I66">
        <v>10</v>
      </c>
      <c r="J66" t="s">
        <v>20</v>
      </c>
      <c r="K66" t="s">
        <v>28</v>
      </c>
      <c r="L66" t="s">
        <v>21</v>
      </c>
      <c r="M66" t="s">
        <v>24</v>
      </c>
      <c r="N66" t="s">
        <v>31</v>
      </c>
      <c r="O66" s="3">
        <v>2.2499999999999999E-2</v>
      </c>
      <c r="P66" s="65">
        <v>31</v>
      </c>
      <c r="Q66" s="67">
        <v>297600</v>
      </c>
      <c r="R66" s="67">
        <v>753418</v>
      </c>
      <c r="S66" s="67">
        <v>6663</v>
      </c>
      <c r="T66" s="67">
        <v>6696</v>
      </c>
      <c r="U66" s="65" t="s">
        <v>271</v>
      </c>
      <c r="V66" s="65">
        <v>0</v>
      </c>
      <c r="W66" s="67">
        <v>6663</v>
      </c>
      <c r="X66" s="67">
        <v>6696</v>
      </c>
      <c r="Y66" s="65" t="str">
        <f t="shared" si="2"/>
        <v>A-Poker-0.05</v>
      </c>
      <c r="Z66" s="67">
        <f t="shared" si="3"/>
        <v>216</v>
      </c>
      <c r="AA66" s="67">
        <f t="shared" si="5"/>
        <v>206.62499848790321</v>
      </c>
      <c r="AB66" s="67">
        <f t="shared" si="0"/>
        <v>6405.3749531249996</v>
      </c>
      <c r="AC66" s="68">
        <f t="shared" si="4"/>
        <v>0.30520863310835866</v>
      </c>
    </row>
    <row r="67" spans="1:29" x14ac:dyDescent="0.2">
      <c r="A67" s="65" t="str">
        <f t="shared" si="1"/>
        <v>Poker Deluxe-Poker-0.05</v>
      </c>
      <c r="B67">
        <v>1062</v>
      </c>
      <c r="C67" t="s">
        <v>12</v>
      </c>
      <c r="D67" s="122" t="s">
        <v>242</v>
      </c>
      <c r="E67" s="122" t="s">
        <v>239</v>
      </c>
      <c r="F67" s="149">
        <v>0.05</v>
      </c>
      <c r="G67" t="s">
        <v>28</v>
      </c>
      <c r="H67" t="s">
        <v>101</v>
      </c>
      <c r="I67">
        <v>10</v>
      </c>
      <c r="J67" t="s">
        <v>20</v>
      </c>
      <c r="K67" t="s">
        <v>28</v>
      </c>
      <c r="L67" t="s">
        <v>21</v>
      </c>
      <c r="M67" t="s">
        <v>24</v>
      </c>
      <c r="N67" t="s">
        <v>31</v>
      </c>
      <c r="O67" s="3">
        <v>2.2499999999999999E-2</v>
      </c>
      <c r="P67" s="65">
        <v>31</v>
      </c>
      <c r="Q67" s="67">
        <v>264533.34999999998</v>
      </c>
      <c r="R67" s="67">
        <v>881778</v>
      </c>
      <c r="S67" s="67">
        <v>6111</v>
      </c>
      <c r="T67" s="67">
        <v>5952.0003749999996</v>
      </c>
      <c r="U67" s="65" t="s">
        <v>271</v>
      </c>
      <c r="V67" s="65">
        <v>0</v>
      </c>
      <c r="W67" s="67">
        <v>6111</v>
      </c>
      <c r="X67" s="67">
        <v>5952.0003749999996</v>
      </c>
      <c r="Y67" s="65" t="str">
        <f t="shared" si="2"/>
        <v>A-Poker-0.05</v>
      </c>
      <c r="Z67" s="67">
        <f t="shared" si="3"/>
        <v>192.00001209677419</v>
      </c>
      <c r="AA67" s="67">
        <f t="shared" si="5"/>
        <v>206.62499848790321</v>
      </c>
      <c r="AB67" s="67">
        <f t="shared" si="0"/>
        <v>6405.3749531249996</v>
      </c>
      <c r="AC67" s="68">
        <f t="shared" si="4"/>
        <v>-0.12347993086177181</v>
      </c>
    </row>
    <row r="68" spans="1:29" x14ac:dyDescent="0.2">
      <c r="A68" s="65" t="str">
        <f t="shared" si="1"/>
        <v>Poker Deluxe-Poker-0.05</v>
      </c>
      <c r="B68">
        <v>1063</v>
      </c>
      <c r="C68" t="s">
        <v>12</v>
      </c>
      <c r="D68" s="122" t="s">
        <v>242</v>
      </c>
      <c r="E68" s="122" t="s">
        <v>245</v>
      </c>
      <c r="F68" s="149">
        <v>0.05</v>
      </c>
      <c r="G68" t="s">
        <v>28</v>
      </c>
      <c r="H68" t="s">
        <v>101</v>
      </c>
      <c r="I68">
        <v>10</v>
      </c>
      <c r="J68" t="s">
        <v>20</v>
      </c>
      <c r="K68" t="s">
        <v>28</v>
      </c>
      <c r="L68" t="s">
        <v>21</v>
      </c>
      <c r="M68" t="s">
        <v>24</v>
      </c>
      <c r="N68" t="s">
        <v>31</v>
      </c>
      <c r="O68" s="3">
        <v>2.2499999999999999E-2</v>
      </c>
      <c r="P68" s="65">
        <v>31</v>
      </c>
      <c r="Q68" s="67">
        <v>272800</v>
      </c>
      <c r="R68" s="67">
        <v>924746</v>
      </c>
      <c r="S68" s="67">
        <v>6312</v>
      </c>
      <c r="T68" s="67">
        <v>6138</v>
      </c>
      <c r="U68" s="65" t="s">
        <v>271</v>
      </c>
      <c r="V68" s="65">
        <v>0</v>
      </c>
      <c r="W68" s="67">
        <v>6312</v>
      </c>
      <c r="X68" s="67">
        <v>6138</v>
      </c>
      <c r="Y68" s="65" t="str">
        <f t="shared" si="2"/>
        <v>A-Poker-0.05</v>
      </c>
      <c r="Z68" s="67">
        <f t="shared" si="3"/>
        <v>198</v>
      </c>
      <c r="AA68" s="67">
        <f t="shared" si="5"/>
        <v>206.62499848790321</v>
      </c>
      <c r="AB68" s="67">
        <f t="shared" si="0"/>
        <v>6405.3749531249996</v>
      </c>
      <c r="AC68" s="68">
        <f t="shared" si="4"/>
        <v>-1.6307951923969433E-2</v>
      </c>
    </row>
    <row r="69" spans="1:29" x14ac:dyDescent="0.2">
      <c r="A69" s="65" t="str">
        <f t="shared" si="1"/>
        <v>Poker Deluxe-Poker-0.05</v>
      </c>
      <c r="B69">
        <v>1064</v>
      </c>
      <c r="C69" t="s">
        <v>12</v>
      </c>
      <c r="D69" s="122" t="s">
        <v>242</v>
      </c>
      <c r="E69" s="122" t="s">
        <v>238</v>
      </c>
      <c r="F69" s="149">
        <v>0.05</v>
      </c>
      <c r="G69" t="s">
        <v>28</v>
      </c>
      <c r="H69" t="s">
        <v>101</v>
      </c>
      <c r="I69">
        <v>10</v>
      </c>
      <c r="J69" t="s">
        <v>20</v>
      </c>
      <c r="K69" t="s">
        <v>28</v>
      </c>
      <c r="L69" t="s">
        <v>21</v>
      </c>
      <c r="M69" t="s">
        <v>24</v>
      </c>
      <c r="N69" t="s">
        <v>31</v>
      </c>
      <c r="O69" s="3">
        <v>2.2499999999999999E-2</v>
      </c>
      <c r="P69" s="65">
        <v>31</v>
      </c>
      <c r="Q69" s="67">
        <v>300355.55</v>
      </c>
      <c r="R69" s="67">
        <v>760394</v>
      </c>
      <c r="S69" s="67">
        <v>6724</v>
      </c>
      <c r="T69" s="67">
        <v>6757.9998749999995</v>
      </c>
      <c r="U69" s="65" t="s">
        <v>271</v>
      </c>
      <c r="V69" s="65">
        <v>0</v>
      </c>
      <c r="W69" s="67">
        <v>6724</v>
      </c>
      <c r="X69" s="67">
        <v>6757.9998749999995</v>
      </c>
      <c r="Y69" s="65" t="str">
        <f t="shared" si="2"/>
        <v>A-Poker-0.05</v>
      </c>
      <c r="Z69" s="67">
        <f t="shared" si="3"/>
        <v>217.99999596774191</v>
      </c>
      <c r="AA69" s="67">
        <f t="shared" si="5"/>
        <v>206.62499848790321</v>
      </c>
      <c r="AB69" s="67">
        <f t="shared" ref="AB69:AB132" si="6">AA69*P69</f>
        <v>6405.3749531249996</v>
      </c>
      <c r="AC69" s="68">
        <f t="shared" si="4"/>
        <v>0.34093262608762559</v>
      </c>
    </row>
    <row r="70" spans="1:29" x14ac:dyDescent="0.2">
      <c r="A70" s="65" t="str">
        <f t="shared" ref="A70:A133" si="7">CONCATENATE(N70,"-",J70,"-",F70)</f>
        <v>Poker Deluxe-Poker-0.05</v>
      </c>
      <c r="B70">
        <v>1065</v>
      </c>
      <c r="C70" t="s">
        <v>12</v>
      </c>
      <c r="D70" s="122" t="s">
        <v>242</v>
      </c>
      <c r="E70" s="122" t="s">
        <v>247</v>
      </c>
      <c r="F70" s="149">
        <v>0.05</v>
      </c>
      <c r="G70" t="s">
        <v>28</v>
      </c>
      <c r="H70" t="s">
        <v>101</v>
      </c>
      <c r="I70">
        <v>10</v>
      </c>
      <c r="J70" t="s">
        <v>20</v>
      </c>
      <c r="K70" t="s">
        <v>28</v>
      </c>
      <c r="L70" t="s">
        <v>21</v>
      </c>
      <c r="M70" t="s">
        <v>24</v>
      </c>
      <c r="N70" t="s">
        <v>31</v>
      </c>
      <c r="O70" s="3">
        <v>2.2499999999999999E-2</v>
      </c>
      <c r="P70" s="65">
        <v>31</v>
      </c>
      <c r="Q70" s="67">
        <v>296222.2</v>
      </c>
      <c r="R70" s="67">
        <v>987407</v>
      </c>
      <c r="S70" s="67">
        <v>6843</v>
      </c>
      <c r="T70" s="67">
        <v>6664.9994999999999</v>
      </c>
      <c r="U70" s="65" t="s">
        <v>271</v>
      </c>
      <c r="V70" s="65">
        <v>0</v>
      </c>
      <c r="W70" s="67">
        <v>6843</v>
      </c>
      <c r="X70" s="67">
        <v>6664.9994999999999</v>
      </c>
      <c r="Y70" s="65" t="str">
        <f t="shared" ref="Y70:Y133" si="8">CONCATENATE(C70,"-",J70,"-",F70)</f>
        <v>A-Poker-0.05</v>
      </c>
      <c r="Z70" s="67">
        <f t="shared" ref="Z70:Z133" si="9">X70/P70</f>
        <v>214.99998387096772</v>
      </c>
      <c r="AA70" s="67">
        <f t="shared" ref="AA70:AA133" si="10">SUMIF($Y$6:$Y$205,Y70,$X$6:$X$205)/SUMIF($Y$6:$Y$205,Y70,$P$6:$P$205)</f>
        <v>206.62499848790321</v>
      </c>
      <c r="AB70" s="67">
        <f t="shared" si="6"/>
        <v>6405.3749531249996</v>
      </c>
      <c r="AC70" s="68">
        <f t="shared" ref="AC70:AC133" si="11">STANDARDIZE(Z70,Z$1,Z$2)</f>
        <v>0.28734631250926396</v>
      </c>
    </row>
    <row r="71" spans="1:29" x14ac:dyDescent="0.2">
      <c r="A71" s="65" t="str">
        <f t="shared" si="7"/>
        <v>Poker Deluxe-Poker-0.05</v>
      </c>
      <c r="B71">
        <v>1066</v>
      </c>
      <c r="C71" t="s">
        <v>12</v>
      </c>
      <c r="D71" s="122" t="s">
        <v>242</v>
      </c>
      <c r="E71" s="122" t="s">
        <v>249</v>
      </c>
      <c r="F71" s="149">
        <v>0.05</v>
      </c>
      <c r="G71" t="s">
        <v>28</v>
      </c>
      <c r="H71" t="s">
        <v>101</v>
      </c>
      <c r="I71">
        <v>10</v>
      </c>
      <c r="J71" t="s">
        <v>20</v>
      </c>
      <c r="K71" t="s">
        <v>28</v>
      </c>
      <c r="L71" t="s">
        <v>21</v>
      </c>
      <c r="M71" t="s">
        <v>24</v>
      </c>
      <c r="N71" t="s">
        <v>31</v>
      </c>
      <c r="O71" s="3">
        <v>2.2499999999999999E-2</v>
      </c>
      <c r="P71" s="65">
        <v>31</v>
      </c>
      <c r="Q71" s="67">
        <v>271422.2</v>
      </c>
      <c r="R71" s="67">
        <v>969365</v>
      </c>
      <c r="S71" s="67">
        <v>6311</v>
      </c>
      <c r="T71" s="67">
        <v>6106.9994999999999</v>
      </c>
      <c r="U71" s="65" t="s">
        <v>271</v>
      </c>
      <c r="V71" s="65">
        <v>0</v>
      </c>
      <c r="W71" s="67">
        <v>6311</v>
      </c>
      <c r="X71" s="67">
        <v>6106.9994999999999</v>
      </c>
      <c r="Y71" s="65" t="str">
        <f t="shared" si="8"/>
        <v>A-Poker-0.05</v>
      </c>
      <c r="Z71" s="67">
        <f t="shared" si="9"/>
        <v>196.99998387096772</v>
      </c>
      <c r="AA71" s="67">
        <f t="shared" si="10"/>
        <v>206.62499848790321</v>
      </c>
      <c r="AB71" s="67">
        <f t="shared" si="6"/>
        <v>6405.3749531249996</v>
      </c>
      <c r="AC71" s="68">
        <f t="shared" si="11"/>
        <v>-3.4170272523064156E-2</v>
      </c>
    </row>
    <row r="72" spans="1:29" x14ac:dyDescent="0.2">
      <c r="A72" s="65" t="str">
        <f t="shared" si="7"/>
        <v>Poker Deluxe-Poker-0.05</v>
      </c>
      <c r="B72">
        <v>1067</v>
      </c>
      <c r="C72" t="s">
        <v>12</v>
      </c>
      <c r="D72" s="122" t="s">
        <v>242</v>
      </c>
      <c r="E72" s="122" t="s">
        <v>251</v>
      </c>
      <c r="F72" s="149">
        <v>0.05</v>
      </c>
      <c r="G72" t="s">
        <v>28</v>
      </c>
      <c r="H72" t="s">
        <v>101</v>
      </c>
      <c r="I72">
        <v>10</v>
      </c>
      <c r="J72" t="s">
        <v>20</v>
      </c>
      <c r="K72" t="s">
        <v>28</v>
      </c>
      <c r="L72" t="s">
        <v>21</v>
      </c>
      <c r="M72" t="s">
        <v>24</v>
      </c>
      <c r="N72" t="s">
        <v>31</v>
      </c>
      <c r="O72" s="3">
        <v>2.2499999999999999E-2</v>
      </c>
      <c r="P72" s="65">
        <v>31</v>
      </c>
      <c r="Q72" s="67">
        <v>263155.55</v>
      </c>
      <c r="R72" s="67">
        <v>809709</v>
      </c>
      <c r="S72" s="67">
        <v>6030</v>
      </c>
      <c r="T72" s="67">
        <v>5920.9998749999995</v>
      </c>
      <c r="U72" s="65" t="s">
        <v>271</v>
      </c>
      <c r="V72" s="65">
        <v>0</v>
      </c>
      <c r="W72" s="67">
        <v>6030</v>
      </c>
      <c r="X72" s="67">
        <v>5920.9998749999995</v>
      </c>
      <c r="Y72" s="65" t="str">
        <f t="shared" si="8"/>
        <v>A-Poker-0.05</v>
      </c>
      <c r="Z72" s="67">
        <f t="shared" si="9"/>
        <v>190.99999596774191</v>
      </c>
      <c r="AA72" s="67">
        <f t="shared" si="10"/>
        <v>206.62499848790321</v>
      </c>
      <c r="AB72" s="67">
        <f t="shared" si="6"/>
        <v>6405.3749531249996</v>
      </c>
      <c r="AC72" s="68">
        <f t="shared" si="11"/>
        <v>-0.14134225146086654</v>
      </c>
    </row>
    <row r="73" spans="1:29" x14ac:dyDescent="0.2">
      <c r="A73" s="65" t="str">
        <f t="shared" si="7"/>
        <v>Poker Deluxe-Poker-0.05</v>
      </c>
      <c r="B73">
        <v>1068</v>
      </c>
      <c r="C73" t="s">
        <v>12</v>
      </c>
      <c r="D73" s="122" t="s">
        <v>242</v>
      </c>
      <c r="E73" s="122" t="s">
        <v>243</v>
      </c>
      <c r="F73" s="149">
        <v>0.05</v>
      </c>
      <c r="G73" t="s">
        <v>28</v>
      </c>
      <c r="H73" t="s">
        <v>101</v>
      </c>
      <c r="I73">
        <v>10</v>
      </c>
      <c r="J73" t="s">
        <v>20</v>
      </c>
      <c r="K73" t="s">
        <v>28</v>
      </c>
      <c r="L73" t="s">
        <v>21</v>
      </c>
      <c r="M73" t="s">
        <v>24</v>
      </c>
      <c r="N73" t="s">
        <v>31</v>
      </c>
      <c r="O73" s="3">
        <v>2.2499999999999999E-2</v>
      </c>
      <c r="P73" s="65">
        <v>31</v>
      </c>
      <c r="Q73" s="67">
        <v>311377.8</v>
      </c>
      <c r="R73" s="67">
        <v>768834</v>
      </c>
      <c r="S73" s="67">
        <v>6948</v>
      </c>
      <c r="T73" s="67">
        <v>7006.0004999999992</v>
      </c>
      <c r="U73" s="65" t="s">
        <v>271</v>
      </c>
      <c r="V73" s="65">
        <v>0</v>
      </c>
      <c r="W73" s="67">
        <v>6948</v>
      </c>
      <c r="X73" s="67">
        <v>7006.0004999999992</v>
      </c>
      <c r="Y73" s="65" t="str">
        <f t="shared" si="8"/>
        <v>A-Poker-0.05</v>
      </c>
      <c r="Z73" s="67">
        <f t="shared" si="9"/>
        <v>226.00001612903222</v>
      </c>
      <c r="AA73" s="67">
        <f t="shared" si="10"/>
        <v>206.62499848790321</v>
      </c>
      <c r="AB73" s="67">
        <f t="shared" si="6"/>
        <v>6405.3749531249996</v>
      </c>
      <c r="AC73" s="68">
        <f t="shared" si="11"/>
        <v>0.48382924622361645</v>
      </c>
    </row>
    <row r="74" spans="1:29" x14ac:dyDescent="0.2">
      <c r="A74" s="65" t="str">
        <f t="shared" si="7"/>
        <v>Poker Deluxe-Poker-0.05</v>
      </c>
      <c r="B74">
        <v>2069</v>
      </c>
      <c r="C74" t="s">
        <v>25</v>
      </c>
      <c r="D74" s="122" t="s">
        <v>241</v>
      </c>
      <c r="E74" s="122" t="s">
        <v>239</v>
      </c>
      <c r="F74" s="149">
        <v>0.05</v>
      </c>
      <c r="G74" t="s">
        <v>28</v>
      </c>
      <c r="H74" t="s">
        <v>101</v>
      </c>
      <c r="I74">
        <v>10</v>
      </c>
      <c r="J74" t="s">
        <v>20</v>
      </c>
      <c r="K74" t="s">
        <v>28</v>
      </c>
      <c r="L74" t="s">
        <v>22</v>
      </c>
      <c r="M74" t="s">
        <v>24</v>
      </c>
      <c r="N74" t="s">
        <v>31</v>
      </c>
      <c r="O74" s="3">
        <v>0.02</v>
      </c>
      <c r="P74" s="65">
        <v>5</v>
      </c>
      <c r="Q74" s="67">
        <v>28250</v>
      </c>
      <c r="R74" s="67">
        <v>72436</v>
      </c>
      <c r="S74" s="67">
        <v>563</v>
      </c>
      <c r="T74" s="67">
        <v>565</v>
      </c>
      <c r="U74" s="65" t="s">
        <v>271</v>
      </c>
      <c r="V74" s="65">
        <v>0</v>
      </c>
      <c r="W74" s="67">
        <v>563</v>
      </c>
      <c r="X74" s="67">
        <v>565</v>
      </c>
      <c r="Y74" s="65" t="str">
        <f t="shared" si="8"/>
        <v>C-Poker-0.05</v>
      </c>
      <c r="Z74" s="67">
        <f t="shared" si="9"/>
        <v>113</v>
      </c>
      <c r="AA74" s="67">
        <f t="shared" si="10"/>
        <v>118.5</v>
      </c>
      <c r="AB74" s="67">
        <f t="shared" si="6"/>
        <v>592.5</v>
      </c>
      <c r="AC74" s="68">
        <f t="shared" si="11"/>
        <v>-1.5345807145766299</v>
      </c>
    </row>
    <row r="75" spans="1:29" x14ac:dyDescent="0.2">
      <c r="A75" s="65" t="str">
        <f t="shared" si="7"/>
        <v>Poker Deluxe-Poker-0.05</v>
      </c>
      <c r="B75">
        <v>2070</v>
      </c>
      <c r="C75" t="s">
        <v>25</v>
      </c>
      <c r="D75" s="122" t="s">
        <v>241</v>
      </c>
      <c r="E75" s="122" t="s">
        <v>245</v>
      </c>
      <c r="F75" s="149">
        <v>0.05</v>
      </c>
      <c r="G75" t="s">
        <v>28</v>
      </c>
      <c r="H75" t="s">
        <v>101</v>
      </c>
      <c r="I75">
        <v>10</v>
      </c>
      <c r="J75" t="s">
        <v>20</v>
      </c>
      <c r="K75" t="s">
        <v>28</v>
      </c>
      <c r="L75" t="s">
        <v>22</v>
      </c>
      <c r="M75" t="s">
        <v>24</v>
      </c>
      <c r="N75" t="s">
        <v>31</v>
      </c>
      <c r="O75" s="3">
        <v>0.02</v>
      </c>
      <c r="P75" s="65">
        <v>5</v>
      </c>
      <c r="Q75" s="67">
        <v>27250</v>
      </c>
      <c r="R75" s="67">
        <v>90833</v>
      </c>
      <c r="S75" s="67">
        <v>560</v>
      </c>
      <c r="T75" s="67">
        <v>545</v>
      </c>
      <c r="U75" s="65" t="s">
        <v>271</v>
      </c>
      <c r="V75" s="65">
        <v>0</v>
      </c>
      <c r="W75" s="67">
        <v>560</v>
      </c>
      <c r="X75" s="67">
        <v>545</v>
      </c>
      <c r="Y75" s="65" t="str">
        <f t="shared" si="8"/>
        <v>C-Poker-0.05</v>
      </c>
      <c r="Z75" s="67">
        <f t="shared" si="9"/>
        <v>109</v>
      </c>
      <c r="AA75" s="67">
        <f t="shared" si="10"/>
        <v>118.5</v>
      </c>
      <c r="AB75" s="67">
        <f t="shared" si="6"/>
        <v>592.5</v>
      </c>
      <c r="AC75" s="68">
        <f t="shared" si="11"/>
        <v>-1.606028844583814</v>
      </c>
    </row>
    <row r="76" spans="1:29" x14ac:dyDescent="0.2">
      <c r="A76" s="65" t="str">
        <f t="shared" si="7"/>
        <v>Poker Deluxe-Poker-0.05</v>
      </c>
      <c r="B76">
        <v>2071</v>
      </c>
      <c r="C76" t="s">
        <v>25</v>
      </c>
      <c r="D76" s="122" t="s">
        <v>241</v>
      </c>
      <c r="E76" s="122" t="s">
        <v>241</v>
      </c>
      <c r="F76" s="149">
        <v>0.05</v>
      </c>
      <c r="G76" t="s">
        <v>28</v>
      </c>
      <c r="H76" t="s">
        <v>101</v>
      </c>
      <c r="I76">
        <v>10</v>
      </c>
      <c r="J76" t="s">
        <v>20</v>
      </c>
      <c r="K76" t="s">
        <v>28</v>
      </c>
      <c r="L76" t="s">
        <v>22</v>
      </c>
      <c r="M76" t="s">
        <v>24</v>
      </c>
      <c r="N76" t="s">
        <v>31</v>
      </c>
      <c r="O76" s="3">
        <v>0.02</v>
      </c>
      <c r="P76" s="65">
        <v>5</v>
      </c>
      <c r="Q76" s="67">
        <v>27500</v>
      </c>
      <c r="R76" s="67">
        <v>85938</v>
      </c>
      <c r="S76" s="67">
        <v>561</v>
      </c>
      <c r="T76" s="67">
        <v>550</v>
      </c>
      <c r="U76" s="65" t="s">
        <v>271</v>
      </c>
      <c r="V76" s="65">
        <v>0</v>
      </c>
      <c r="W76" s="67">
        <v>561</v>
      </c>
      <c r="X76" s="67">
        <v>550</v>
      </c>
      <c r="Y76" s="65" t="str">
        <f t="shared" si="8"/>
        <v>C-Poker-0.05</v>
      </c>
      <c r="Z76" s="67">
        <f t="shared" si="9"/>
        <v>110</v>
      </c>
      <c r="AA76" s="67">
        <f t="shared" si="10"/>
        <v>118.5</v>
      </c>
      <c r="AB76" s="67">
        <f t="shared" si="6"/>
        <v>592.5</v>
      </c>
      <c r="AC76" s="68">
        <f t="shared" si="11"/>
        <v>-1.5881668120820178</v>
      </c>
    </row>
    <row r="77" spans="1:29" x14ac:dyDescent="0.2">
      <c r="A77" s="65" t="str">
        <f t="shared" si="7"/>
        <v>Poker Deluxe-Poker-0.05</v>
      </c>
      <c r="B77">
        <v>2072</v>
      </c>
      <c r="C77" t="s">
        <v>25</v>
      </c>
      <c r="D77" s="122" t="s">
        <v>241</v>
      </c>
      <c r="E77" s="122">
        <v>10</v>
      </c>
      <c r="F77" s="149">
        <v>0.05</v>
      </c>
      <c r="G77" t="s">
        <v>28</v>
      </c>
      <c r="H77" t="s">
        <v>101</v>
      </c>
      <c r="I77">
        <v>10</v>
      </c>
      <c r="J77" t="s">
        <v>20</v>
      </c>
      <c r="K77" t="s">
        <v>28</v>
      </c>
      <c r="L77" t="s">
        <v>22</v>
      </c>
      <c r="M77" t="s">
        <v>24</v>
      </c>
      <c r="N77" t="s">
        <v>31</v>
      </c>
      <c r="O77" s="3">
        <v>0.02</v>
      </c>
      <c r="P77" s="65">
        <v>5</v>
      </c>
      <c r="Q77" s="67">
        <v>35500</v>
      </c>
      <c r="R77" s="67">
        <v>95946</v>
      </c>
      <c r="S77" s="67">
        <v>712</v>
      </c>
      <c r="T77" s="67">
        <v>710</v>
      </c>
      <c r="U77" s="65" t="s">
        <v>271</v>
      </c>
      <c r="V77" s="65">
        <v>0</v>
      </c>
      <c r="W77" s="67">
        <v>712</v>
      </c>
      <c r="X77" s="67">
        <v>710</v>
      </c>
      <c r="Y77" s="65" t="str">
        <f t="shared" si="8"/>
        <v>C-Poker-0.05</v>
      </c>
      <c r="Z77" s="67">
        <f t="shared" si="9"/>
        <v>142</v>
      </c>
      <c r="AA77" s="67">
        <f t="shared" si="10"/>
        <v>118.5</v>
      </c>
      <c r="AB77" s="67">
        <f t="shared" si="6"/>
        <v>592.5</v>
      </c>
      <c r="AC77" s="68">
        <f t="shared" si="11"/>
        <v>-1.0165817720245458</v>
      </c>
    </row>
    <row r="78" spans="1:29" x14ac:dyDescent="0.2">
      <c r="A78" s="65" t="str">
        <f t="shared" si="7"/>
        <v>Poker Deluxe-Poker-0.25</v>
      </c>
      <c r="B78">
        <v>1073</v>
      </c>
      <c r="C78" t="s">
        <v>25</v>
      </c>
      <c r="D78" s="122" t="s">
        <v>241</v>
      </c>
      <c r="E78" s="122" t="s">
        <v>242</v>
      </c>
      <c r="F78" s="149">
        <v>0.25</v>
      </c>
      <c r="G78" t="s">
        <v>28</v>
      </c>
      <c r="H78" t="s">
        <v>101</v>
      </c>
      <c r="I78">
        <v>5</v>
      </c>
      <c r="J78" t="s">
        <v>20</v>
      </c>
      <c r="K78" t="s">
        <v>28</v>
      </c>
      <c r="L78" t="s">
        <v>22</v>
      </c>
      <c r="M78" t="s">
        <v>24</v>
      </c>
      <c r="N78" t="s">
        <v>31</v>
      </c>
      <c r="O78" s="3">
        <v>1.7500000000000002E-2</v>
      </c>
      <c r="P78" s="65">
        <v>31</v>
      </c>
      <c r="Q78" s="67">
        <v>256857.25</v>
      </c>
      <c r="R78" s="67">
        <v>348281</v>
      </c>
      <c r="S78" s="67">
        <v>4622</v>
      </c>
      <c r="T78" s="67">
        <v>4495.0018750000008</v>
      </c>
      <c r="U78" s="65" t="s">
        <v>271</v>
      </c>
      <c r="V78" s="65">
        <v>0</v>
      </c>
      <c r="W78" s="67">
        <v>4622</v>
      </c>
      <c r="X78" s="67">
        <v>4495.0018750000008</v>
      </c>
      <c r="Y78" s="65" t="str">
        <f t="shared" si="8"/>
        <v>C-Poker-0.25</v>
      </c>
      <c r="Z78" s="67">
        <f t="shared" si="9"/>
        <v>145.00006048387098</v>
      </c>
      <c r="AA78" s="67">
        <f t="shared" si="10"/>
        <v>129.66667338709678</v>
      </c>
      <c r="AB78" s="67">
        <f t="shared" si="6"/>
        <v>4019.6668750000003</v>
      </c>
      <c r="AC78" s="68">
        <f t="shared" si="11"/>
        <v>-0.96299459415428845</v>
      </c>
    </row>
    <row r="79" spans="1:29" x14ac:dyDescent="0.2">
      <c r="A79" s="65" t="str">
        <f t="shared" si="7"/>
        <v>Poker Deluxe-Poker-0.25</v>
      </c>
      <c r="B79">
        <v>1074</v>
      </c>
      <c r="C79" t="s">
        <v>25</v>
      </c>
      <c r="D79" s="122" t="s">
        <v>241</v>
      </c>
      <c r="E79" s="122" t="s">
        <v>238</v>
      </c>
      <c r="F79" s="149">
        <v>0.25</v>
      </c>
      <c r="G79" t="s">
        <v>28</v>
      </c>
      <c r="H79" t="s">
        <v>101</v>
      </c>
      <c r="I79">
        <v>5</v>
      </c>
      <c r="J79" t="s">
        <v>20</v>
      </c>
      <c r="K79" t="s">
        <v>28</v>
      </c>
      <c r="L79" t="s">
        <v>22</v>
      </c>
      <c r="M79" t="s">
        <v>24</v>
      </c>
      <c r="N79" t="s">
        <v>31</v>
      </c>
      <c r="O79" s="3">
        <v>1.7500000000000002E-2</v>
      </c>
      <c r="P79" s="65">
        <v>31</v>
      </c>
      <c r="Q79" s="67">
        <v>210800</v>
      </c>
      <c r="R79" s="67">
        <v>219013</v>
      </c>
      <c r="S79" s="67">
        <v>3683</v>
      </c>
      <c r="T79" s="67">
        <v>3689.0000000000005</v>
      </c>
      <c r="U79" s="65" t="s">
        <v>271</v>
      </c>
      <c r="V79" s="65">
        <v>0</v>
      </c>
      <c r="W79" s="67">
        <v>3683</v>
      </c>
      <c r="X79" s="67">
        <v>3689.0000000000005</v>
      </c>
      <c r="Y79" s="65" t="str">
        <f t="shared" si="8"/>
        <v>C-Poker-0.25</v>
      </c>
      <c r="Z79" s="67">
        <f t="shared" si="9"/>
        <v>119.00000000000001</v>
      </c>
      <c r="AA79" s="67">
        <f t="shared" si="10"/>
        <v>129.66667338709678</v>
      </c>
      <c r="AB79" s="67">
        <f t="shared" si="6"/>
        <v>4019.6668750000003</v>
      </c>
      <c r="AC79" s="68">
        <f t="shared" si="11"/>
        <v>-1.4274085195658537</v>
      </c>
    </row>
    <row r="80" spans="1:29" x14ac:dyDescent="0.2">
      <c r="A80" s="65" t="str">
        <f t="shared" si="7"/>
        <v>Poker Deluxe-Poker-0.25</v>
      </c>
      <c r="B80">
        <v>1075</v>
      </c>
      <c r="C80" t="s">
        <v>25</v>
      </c>
      <c r="D80" s="122" t="s">
        <v>241</v>
      </c>
      <c r="E80" s="122" t="s">
        <v>247</v>
      </c>
      <c r="F80" s="149">
        <v>0.25</v>
      </c>
      <c r="G80" t="s">
        <v>28</v>
      </c>
      <c r="H80" t="s">
        <v>101</v>
      </c>
      <c r="I80">
        <v>5</v>
      </c>
      <c r="J80" t="s">
        <v>20</v>
      </c>
      <c r="K80" t="s">
        <v>28</v>
      </c>
      <c r="L80" t="s">
        <v>22</v>
      </c>
      <c r="M80" t="s">
        <v>24</v>
      </c>
      <c r="N80" t="s">
        <v>31</v>
      </c>
      <c r="O80" s="3">
        <v>1.7500000000000002E-2</v>
      </c>
      <c r="P80" s="65">
        <v>31</v>
      </c>
      <c r="Q80" s="67">
        <v>262171.5</v>
      </c>
      <c r="R80" s="67">
        <v>367960</v>
      </c>
      <c r="S80" s="67">
        <v>4733</v>
      </c>
      <c r="T80" s="67">
        <v>4588.0012500000003</v>
      </c>
      <c r="U80" s="65" t="s">
        <v>271</v>
      </c>
      <c r="V80" s="65">
        <v>0</v>
      </c>
      <c r="W80" s="67">
        <v>4733</v>
      </c>
      <c r="X80" s="67">
        <v>4588.0012500000003</v>
      </c>
      <c r="Y80" s="65" t="str">
        <f t="shared" si="8"/>
        <v>C-Poker-0.25</v>
      </c>
      <c r="Z80" s="67">
        <f t="shared" si="9"/>
        <v>148.00004032258065</v>
      </c>
      <c r="AA80" s="67">
        <f t="shared" si="10"/>
        <v>129.66667338709678</v>
      </c>
      <c r="AB80" s="67">
        <f t="shared" si="6"/>
        <v>4019.6668750000003</v>
      </c>
      <c r="AC80" s="68">
        <f t="shared" si="11"/>
        <v>-0.90940885677052363</v>
      </c>
    </row>
    <row r="81" spans="1:29" x14ac:dyDescent="0.2">
      <c r="A81" s="65" t="str">
        <f t="shared" si="7"/>
        <v>Poker Deluxe-Poker-0.25</v>
      </c>
      <c r="B81">
        <v>1076</v>
      </c>
      <c r="C81" t="s">
        <v>25</v>
      </c>
      <c r="D81" s="122" t="s">
        <v>241</v>
      </c>
      <c r="E81" s="122" t="s">
        <v>249</v>
      </c>
      <c r="F81" s="149">
        <v>0.25</v>
      </c>
      <c r="G81" t="s">
        <v>28</v>
      </c>
      <c r="H81" t="s">
        <v>101</v>
      </c>
      <c r="I81">
        <v>5</v>
      </c>
      <c r="J81" t="s">
        <v>20</v>
      </c>
      <c r="K81" t="s">
        <v>28</v>
      </c>
      <c r="L81" t="s">
        <v>22</v>
      </c>
      <c r="M81" t="s">
        <v>24</v>
      </c>
      <c r="N81" t="s">
        <v>31</v>
      </c>
      <c r="O81" s="3">
        <v>1.7500000000000002E-2</v>
      </c>
      <c r="P81" s="65">
        <v>31</v>
      </c>
      <c r="Q81" s="67">
        <v>248000</v>
      </c>
      <c r="R81" s="67">
        <v>354286</v>
      </c>
      <c r="S81" s="67">
        <v>4485</v>
      </c>
      <c r="T81" s="67">
        <v>4340</v>
      </c>
      <c r="U81" s="65" t="s">
        <v>271</v>
      </c>
      <c r="V81" s="65">
        <v>0</v>
      </c>
      <c r="W81" s="67">
        <v>4485</v>
      </c>
      <c r="X81" s="67">
        <v>4340</v>
      </c>
      <c r="Y81" s="65" t="str">
        <f t="shared" si="8"/>
        <v>C-Poker-0.25</v>
      </c>
      <c r="Z81" s="67">
        <f t="shared" si="9"/>
        <v>140</v>
      </c>
      <c r="AA81" s="67">
        <f t="shared" si="10"/>
        <v>129.66667338709678</v>
      </c>
      <c r="AB81" s="67">
        <f t="shared" si="6"/>
        <v>4019.6668750000003</v>
      </c>
      <c r="AC81" s="68">
        <f t="shared" si="11"/>
        <v>-1.0523058370281377</v>
      </c>
    </row>
    <row r="82" spans="1:29" x14ac:dyDescent="0.2">
      <c r="A82" s="65" t="str">
        <f t="shared" si="7"/>
        <v>Poker Deluxe-Poker-0.25</v>
      </c>
      <c r="B82">
        <v>1077</v>
      </c>
      <c r="C82" t="s">
        <v>25</v>
      </c>
      <c r="D82" s="122" t="s">
        <v>241</v>
      </c>
      <c r="E82" s="122" t="s">
        <v>251</v>
      </c>
      <c r="F82" s="149">
        <v>0.25</v>
      </c>
      <c r="G82" t="s">
        <v>28</v>
      </c>
      <c r="H82" t="s">
        <v>101</v>
      </c>
      <c r="I82">
        <v>5</v>
      </c>
      <c r="J82" t="s">
        <v>20</v>
      </c>
      <c r="K82" t="s">
        <v>28</v>
      </c>
      <c r="L82" t="s">
        <v>22</v>
      </c>
      <c r="M82" t="s">
        <v>24</v>
      </c>
      <c r="N82" t="s">
        <v>31</v>
      </c>
      <c r="O82" s="3">
        <v>1.7500000000000002E-2</v>
      </c>
      <c r="P82" s="65">
        <v>31</v>
      </c>
      <c r="Q82" s="67">
        <v>203714.25</v>
      </c>
      <c r="R82" s="67">
        <v>211651</v>
      </c>
      <c r="S82" s="67">
        <v>3559</v>
      </c>
      <c r="T82" s="67">
        <v>3564.9993750000003</v>
      </c>
      <c r="U82" s="65" t="s">
        <v>271</v>
      </c>
      <c r="V82" s="65">
        <v>0</v>
      </c>
      <c r="W82" s="67">
        <v>3559</v>
      </c>
      <c r="X82" s="67">
        <v>3564.9993750000003</v>
      </c>
      <c r="Y82" s="65" t="str">
        <f t="shared" si="8"/>
        <v>C-Poker-0.25</v>
      </c>
      <c r="Z82" s="67">
        <f t="shared" si="9"/>
        <v>114.99997983870969</v>
      </c>
      <c r="AA82" s="67">
        <f t="shared" si="10"/>
        <v>129.66667338709678</v>
      </c>
      <c r="AB82" s="67">
        <f t="shared" si="6"/>
        <v>4019.6668750000003</v>
      </c>
      <c r="AC82" s="68">
        <f t="shared" si="11"/>
        <v>-1.4988570096946607</v>
      </c>
    </row>
    <row r="83" spans="1:29" x14ac:dyDescent="0.2">
      <c r="A83" s="65" t="str">
        <f t="shared" si="7"/>
        <v>Poker Deluxe-Poker-0.25</v>
      </c>
      <c r="B83">
        <v>1078</v>
      </c>
      <c r="C83" t="s">
        <v>25</v>
      </c>
      <c r="D83" s="122" t="s">
        <v>241</v>
      </c>
      <c r="E83" s="122" t="s">
        <v>243</v>
      </c>
      <c r="F83" s="149">
        <v>0.25</v>
      </c>
      <c r="G83" t="s">
        <v>28</v>
      </c>
      <c r="H83" t="s">
        <v>101</v>
      </c>
      <c r="I83">
        <v>5</v>
      </c>
      <c r="J83" t="s">
        <v>20</v>
      </c>
      <c r="K83" t="s">
        <v>28</v>
      </c>
      <c r="L83" t="s">
        <v>22</v>
      </c>
      <c r="M83" t="s">
        <v>24</v>
      </c>
      <c r="N83" t="s">
        <v>31</v>
      </c>
      <c r="O83" s="3">
        <v>1.7500000000000002E-2</v>
      </c>
      <c r="P83" s="65">
        <v>31</v>
      </c>
      <c r="Q83" s="67">
        <v>196628.5</v>
      </c>
      <c r="R83" s="67">
        <v>238338</v>
      </c>
      <c r="S83" s="67">
        <v>3498</v>
      </c>
      <c r="T83" s="67">
        <v>3440.9987500000002</v>
      </c>
      <c r="U83" s="65" t="s">
        <v>271</v>
      </c>
      <c r="V83" s="65">
        <v>0</v>
      </c>
      <c r="W83" s="67">
        <v>3498</v>
      </c>
      <c r="X83" s="67">
        <v>3440.9987500000002</v>
      </c>
      <c r="Y83" s="65" t="str">
        <f t="shared" si="8"/>
        <v>C-Poker-0.25</v>
      </c>
      <c r="Z83" s="67">
        <f t="shared" si="9"/>
        <v>110.99995967741935</v>
      </c>
      <c r="AA83" s="67">
        <f t="shared" si="10"/>
        <v>129.66667338709678</v>
      </c>
      <c r="AB83" s="67">
        <f t="shared" si="6"/>
        <v>4019.6668750000003</v>
      </c>
      <c r="AC83" s="68">
        <f t="shared" si="11"/>
        <v>-1.570305499823468</v>
      </c>
    </row>
    <row r="84" spans="1:29" x14ac:dyDescent="0.2">
      <c r="A84" s="65" t="str">
        <f t="shared" si="7"/>
        <v>Sleepy 7's-Reels-0.25</v>
      </c>
      <c r="B84">
        <v>2079</v>
      </c>
      <c r="C84" t="s">
        <v>12</v>
      </c>
      <c r="D84" s="122" t="s">
        <v>251</v>
      </c>
      <c r="E84" s="122" t="s">
        <v>242</v>
      </c>
      <c r="F84" s="149">
        <v>0.25</v>
      </c>
      <c r="G84" t="s">
        <v>28</v>
      </c>
      <c r="H84" t="s">
        <v>101</v>
      </c>
      <c r="I84">
        <v>3</v>
      </c>
      <c r="J84" t="s">
        <v>19</v>
      </c>
      <c r="K84" t="s">
        <v>28</v>
      </c>
      <c r="L84" t="s">
        <v>22</v>
      </c>
      <c r="M84" t="s">
        <v>24</v>
      </c>
      <c r="N84" t="s">
        <v>42</v>
      </c>
      <c r="O84" s="3">
        <v>0.06</v>
      </c>
      <c r="P84" s="65">
        <v>20</v>
      </c>
      <c r="Q84" s="67">
        <v>83666.75</v>
      </c>
      <c r="R84" s="67">
        <v>128225</v>
      </c>
      <c r="S84" s="67">
        <v>4928</v>
      </c>
      <c r="T84" s="67">
        <v>5020.0050000000001</v>
      </c>
      <c r="U84" s="65" t="s">
        <v>271</v>
      </c>
      <c r="V84" s="65">
        <v>0</v>
      </c>
      <c r="W84" s="67">
        <v>4928</v>
      </c>
      <c r="X84" s="67">
        <v>5020.0050000000001</v>
      </c>
      <c r="Y84" s="65" t="str">
        <f t="shared" si="8"/>
        <v>A-Reels-0.25</v>
      </c>
      <c r="Z84" s="67">
        <f t="shared" si="9"/>
        <v>251.00024999999999</v>
      </c>
      <c r="AA84" s="67">
        <f t="shared" si="10"/>
        <v>241.9201181818182</v>
      </c>
      <c r="AB84" s="67">
        <f t="shared" si="6"/>
        <v>4838.4023636363636</v>
      </c>
      <c r="AC84" s="68">
        <f t="shared" si="11"/>
        <v>0.93038423617934418</v>
      </c>
    </row>
    <row r="85" spans="1:29" x14ac:dyDescent="0.2">
      <c r="A85" s="65" t="str">
        <f t="shared" si="7"/>
        <v>Sleepy 7's-Reels-0.25</v>
      </c>
      <c r="B85">
        <v>2080</v>
      </c>
      <c r="C85" t="s">
        <v>12</v>
      </c>
      <c r="D85" s="122" t="s">
        <v>251</v>
      </c>
      <c r="E85" s="122" t="s">
        <v>245</v>
      </c>
      <c r="F85" s="149">
        <v>0.25</v>
      </c>
      <c r="G85" t="s">
        <v>28</v>
      </c>
      <c r="H85" t="s">
        <v>101</v>
      </c>
      <c r="I85">
        <v>3</v>
      </c>
      <c r="J85" t="s">
        <v>19</v>
      </c>
      <c r="K85" t="s">
        <v>28</v>
      </c>
      <c r="L85" t="s">
        <v>22</v>
      </c>
      <c r="M85" t="s">
        <v>24</v>
      </c>
      <c r="N85" t="s">
        <v>42</v>
      </c>
      <c r="O85" s="3">
        <v>6.5000000000000002E-2</v>
      </c>
      <c r="P85" s="65">
        <v>20</v>
      </c>
      <c r="Q85" s="67">
        <v>77538.5</v>
      </c>
      <c r="R85" s="67">
        <v>139709</v>
      </c>
      <c r="S85" s="67">
        <v>5057</v>
      </c>
      <c r="T85" s="67">
        <v>5040.0025000000005</v>
      </c>
      <c r="U85" s="65" t="s">
        <v>271</v>
      </c>
      <c r="V85" s="65">
        <v>0</v>
      </c>
      <c r="W85" s="67">
        <v>5057</v>
      </c>
      <c r="X85" s="67">
        <v>5040.0025000000005</v>
      </c>
      <c r="Y85" s="65" t="str">
        <f t="shared" si="8"/>
        <v>A-Reels-0.25</v>
      </c>
      <c r="Z85" s="67">
        <f t="shared" si="9"/>
        <v>252.00012500000003</v>
      </c>
      <c r="AA85" s="67">
        <f t="shared" si="10"/>
        <v>241.9201181818182</v>
      </c>
      <c r="AB85" s="67">
        <f t="shared" si="6"/>
        <v>4838.4023636363636</v>
      </c>
      <c r="AC85" s="68">
        <f t="shared" si="11"/>
        <v>0.94824403592707807</v>
      </c>
    </row>
    <row r="86" spans="1:29" x14ac:dyDescent="0.2">
      <c r="A86" s="65" t="str">
        <f t="shared" si="7"/>
        <v>Sleepy 7's-Reels-0.25</v>
      </c>
      <c r="B86">
        <v>2081</v>
      </c>
      <c r="C86" t="s">
        <v>12</v>
      </c>
      <c r="D86" s="122" t="s">
        <v>251</v>
      </c>
      <c r="E86" s="122" t="s">
        <v>238</v>
      </c>
      <c r="F86" s="149">
        <v>0.25</v>
      </c>
      <c r="G86" t="s">
        <v>28</v>
      </c>
      <c r="H86" t="s">
        <v>101</v>
      </c>
      <c r="I86">
        <v>3</v>
      </c>
      <c r="J86" t="s">
        <v>19</v>
      </c>
      <c r="K86" t="s">
        <v>28</v>
      </c>
      <c r="L86" t="s">
        <v>22</v>
      </c>
      <c r="M86" t="s">
        <v>24</v>
      </c>
      <c r="N86" t="s">
        <v>42</v>
      </c>
      <c r="O86" s="3">
        <v>0.06</v>
      </c>
      <c r="P86" s="65">
        <v>20</v>
      </c>
      <c r="Q86" s="67">
        <v>84666.75</v>
      </c>
      <c r="R86" s="67">
        <v>141111</v>
      </c>
      <c r="S86" s="67">
        <v>5046</v>
      </c>
      <c r="T86" s="67">
        <v>5080.0050000000001</v>
      </c>
      <c r="U86" s="65" t="s">
        <v>271</v>
      </c>
      <c r="V86" s="65">
        <v>0</v>
      </c>
      <c r="W86" s="67">
        <v>5046</v>
      </c>
      <c r="X86" s="67">
        <v>5080.0050000000001</v>
      </c>
      <c r="Y86" s="65" t="str">
        <f t="shared" si="8"/>
        <v>A-Reels-0.25</v>
      </c>
      <c r="Z86" s="67">
        <f t="shared" si="9"/>
        <v>254.00024999999999</v>
      </c>
      <c r="AA86" s="67">
        <f t="shared" si="10"/>
        <v>241.9201181818182</v>
      </c>
      <c r="AB86" s="67">
        <f t="shared" si="6"/>
        <v>4838.4023636363636</v>
      </c>
      <c r="AC86" s="68">
        <f t="shared" si="11"/>
        <v>0.98397033368473219</v>
      </c>
    </row>
    <row r="87" spans="1:29" x14ac:dyDescent="0.2">
      <c r="A87" s="65" t="str">
        <f t="shared" si="7"/>
        <v>Sleepy 7's-Reels-0.25</v>
      </c>
      <c r="B87">
        <v>2082</v>
      </c>
      <c r="C87" t="s">
        <v>12</v>
      </c>
      <c r="D87" s="122" t="s">
        <v>251</v>
      </c>
      <c r="E87" s="122" t="s">
        <v>249</v>
      </c>
      <c r="F87" s="149">
        <v>0.25</v>
      </c>
      <c r="G87" t="s">
        <v>28</v>
      </c>
      <c r="H87" t="s">
        <v>101</v>
      </c>
      <c r="I87">
        <v>3</v>
      </c>
      <c r="J87" t="s">
        <v>19</v>
      </c>
      <c r="K87" t="s">
        <v>28</v>
      </c>
      <c r="L87" t="s">
        <v>22</v>
      </c>
      <c r="M87" t="s">
        <v>24</v>
      </c>
      <c r="N87" t="s">
        <v>42</v>
      </c>
      <c r="O87" s="3">
        <v>6.5000000000000002E-2</v>
      </c>
      <c r="P87" s="65">
        <v>20</v>
      </c>
      <c r="Q87" s="67">
        <v>78461.5</v>
      </c>
      <c r="R87" s="67">
        <v>121646</v>
      </c>
      <c r="S87" s="67">
        <v>5015</v>
      </c>
      <c r="T87" s="67">
        <v>5099.9975000000004</v>
      </c>
      <c r="U87" s="65" t="s">
        <v>271</v>
      </c>
      <c r="V87" s="65">
        <v>0</v>
      </c>
      <c r="W87" s="67">
        <v>5015</v>
      </c>
      <c r="X87" s="67">
        <v>5099.9975000000004</v>
      </c>
      <c r="Y87" s="65" t="str">
        <f t="shared" si="8"/>
        <v>A-Reels-0.25</v>
      </c>
      <c r="Z87" s="67">
        <f t="shared" si="9"/>
        <v>254.99987500000003</v>
      </c>
      <c r="AA87" s="67">
        <f t="shared" si="10"/>
        <v>241.9201181818182</v>
      </c>
      <c r="AB87" s="67">
        <f t="shared" si="6"/>
        <v>4838.4023636363636</v>
      </c>
      <c r="AC87" s="68">
        <f t="shared" si="11"/>
        <v>1.0018256679243407</v>
      </c>
    </row>
    <row r="88" spans="1:29" x14ac:dyDescent="0.2">
      <c r="A88" s="65" t="str">
        <f t="shared" si="7"/>
        <v>Smokin 7's-Reels-0.25</v>
      </c>
      <c r="B88">
        <v>1083</v>
      </c>
      <c r="C88" t="s">
        <v>12</v>
      </c>
      <c r="D88" s="122" t="s">
        <v>243</v>
      </c>
      <c r="E88" s="122" t="s">
        <v>242</v>
      </c>
      <c r="F88" s="149">
        <v>0.25</v>
      </c>
      <c r="G88" t="s">
        <v>28</v>
      </c>
      <c r="H88" t="s">
        <v>101</v>
      </c>
      <c r="I88">
        <v>3</v>
      </c>
      <c r="J88" t="s">
        <v>19</v>
      </c>
      <c r="K88" t="s">
        <v>28</v>
      </c>
      <c r="L88" t="s">
        <v>22</v>
      </c>
      <c r="M88" t="s">
        <v>24</v>
      </c>
      <c r="N88" t="s">
        <v>23</v>
      </c>
      <c r="O88" s="3">
        <v>6.5000000000000002E-2</v>
      </c>
      <c r="P88" s="65">
        <v>31</v>
      </c>
      <c r="Q88" s="67">
        <v>114461.5</v>
      </c>
      <c r="R88" s="67">
        <v>299246</v>
      </c>
      <c r="S88" s="67">
        <v>7750</v>
      </c>
      <c r="T88" s="67">
        <v>7439.9975000000004</v>
      </c>
      <c r="U88" s="65" t="s">
        <v>271</v>
      </c>
      <c r="V88" s="65">
        <v>0</v>
      </c>
      <c r="W88" s="67">
        <v>7750</v>
      </c>
      <c r="X88" s="67">
        <v>7439.9975000000004</v>
      </c>
      <c r="Y88" s="65" t="str">
        <f t="shared" si="8"/>
        <v>A-Reels-0.25</v>
      </c>
      <c r="Z88" s="67">
        <f t="shared" si="9"/>
        <v>239.99991935483871</v>
      </c>
      <c r="AA88" s="67">
        <f t="shared" si="10"/>
        <v>241.9201181818182</v>
      </c>
      <c r="AB88" s="67">
        <f t="shared" si="6"/>
        <v>7499.5236636363643</v>
      </c>
      <c r="AC88" s="68">
        <f t="shared" si="11"/>
        <v>0.73389597266497075</v>
      </c>
    </row>
    <row r="89" spans="1:29" x14ac:dyDescent="0.2">
      <c r="A89" s="65" t="str">
        <f t="shared" si="7"/>
        <v>Insane 7s-Reels-0.25</v>
      </c>
      <c r="B89">
        <v>1084</v>
      </c>
      <c r="C89" t="s">
        <v>12</v>
      </c>
      <c r="D89" s="122" t="s">
        <v>243</v>
      </c>
      <c r="E89" s="122" t="s">
        <v>239</v>
      </c>
      <c r="F89" s="149">
        <v>0.25</v>
      </c>
      <c r="G89" t="s">
        <v>28</v>
      </c>
      <c r="H89" t="s">
        <v>101</v>
      </c>
      <c r="I89">
        <v>3</v>
      </c>
      <c r="J89" t="s">
        <v>19</v>
      </c>
      <c r="K89" t="s">
        <v>28</v>
      </c>
      <c r="L89" t="s">
        <v>22</v>
      </c>
      <c r="M89" t="s">
        <v>24</v>
      </c>
      <c r="N89" t="s">
        <v>259</v>
      </c>
      <c r="O89" s="3">
        <v>0.06</v>
      </c>
      <c r="P89" s="65">
        <v>31</v>
      </c>
      <c r="Q89" s="67">
        <v>127616.75</v>
      </c>
      <c r="R89" s="67">
        <v>278944</v>
      </c>
      <c r="S89" s="67">
        <v>7848</v>
      </c>
      <c r="T89" s="67">
        <v>7657.0050000000001</v>
      </c>
      <c r="U89" s="65" t="s">
        <v>271</v>
      </c>
      <c r="V89" s="65">
        <v>0</v>
      </c>
      <c r="W89" s="67">
        <v>7848</v>
      </c>
      <c r="X89" s="67">
        <v>7657.0050000000001</v>
      </c>
      <c r="Y89" s="65" t="str">
        <f t="shared" si="8"/>
        <v>A-Reels-0.25</v>
      </c>
      <c r="Z89" s="67">
        <f t="shared" si="9"/>
        <v>247.00016129032258</v>
      </c>
      <c r="AA89" s="67">
        <f t="shared" si="10"/>
        <v>241.9201181818182</v>
      </c>
      <c r="AB89" s="67">
        <f t="shared" si="6"/>
        <v>7499.5236636363643</v>
      </c>
      <c r="AC89" s="68">
        <f t="shared" si="11"/>
        <v>0.858934521637019</v>
      </c>
    </row>
    <row r="90" spans="1:29" x14ac:dyDescent="0.2">
      <c r="A90" s="65" t="str">
        <f t="shared" si="7"/>
        <v>Insane 7s-Reels-0.25</v>
      </c>
      <c r="B90">
        <v>1085</v>
      </c>
      <c r="C90" t="s">
        <v>12</v>
      </c>
      <c r="D90" s="122" t="s">
        <v>243</v>
      </c>
      <c r="E90" s="122" t="s">
        <v>245</v>
      </c>
      <c r="F90" s="149">
        <v>0.25</v>
      </c>
      <c r="G90" t="s">
        <v>28</v>
      </c>
      <c r="H90" t="s">
        <v>101</v>
      </c>
      <c r="I90">
        <v>3</v>
      </c>
      <c r="J90" t="s">
        <v>19</v>
      </c>
      <c r="K90" t="s">
        <v>28</v>
      </c>
      <c r="L90" t="s">
        <v>22</v>
      </c>
      <c r="M90" t="s">
        <v>24</v>
      </c>
      <c r="N90" t="s">
        <v>259</v>
      </c>
      <c r="O90" s="3">
        <v>6.5000000000000002E-2</v>
      </c>
      <c r="P90" s="65">
        <v>31</v>
      </c>
      <c r="Q90" s="67">
        <v>116846.25</v>
      </c>
      <c r="R90" s="67">
        <v>268612</v>
      </c>
      <c r="S90" s="67">
        <v>7823</v>
      </c>
      <c r="T90" s="67">
        <v>7595.0062500000004</v>
      </c>
      <c r="U90" s="65" t="s">
        <v>271</v>
      </c>
      <c r="V90" s="65">
        <v>0</v>
      </c>
      <c r="W90" s="67">
        <v>7823</v>
      </c>
      <c r="X90" s="67">
        <v>7595.0062500000004</v>
      </c>
      <c r="Y90" s="65" t="str">
        <f t="shared" si="8"/>
        <v>A-Reels-0.25</v>
      </c>
      <c r="Z90" s="67">
        <f t="shared" si="9"/>
        <v>245.00020161290323</v>
      </c>
      <c r="AA90" s="67">
        <f t="shared" si="10"/>
        <v>241.9201181818182</v>
      </c>
      <c r="AB90" s="67">
        <f t="shared" si="6"/>
        <v>7499.5236636363643</v>
      </c>
      <c r="AC90" s="68">
        <f t="shared" si="11"/>
        <v>0.823211176876673</v>
      </c>
    </row>
    <row r="91" spans="1:29" x14ac:dyDescent="0.2">
      <c r="A91" s="65" t="str">
        <f t="shared" si="7"/>
        <v>Insane 7s-Reels-0.25</v>
      </c>
      <c r="B91">
        <v>1086</v>
      </c>
      <c r="C91" t="s">
        <v>12</v>
      </c>
      <c r="D91" s="122" t="s">
        <v>243</v>
      </c>
      <c r="E91" s="122" t="s">
        <v>238</v>
      </c>
      <c r="F91" s="149">
        <v>0.25</v>
      </c>
      <c r="G91" t="s">
        <v>28</v>
      </c>
      <c r="H91" t="s">
        <v>101</v>
      </c>
      <c r="I91">
        <v>3</v>
      </c>
      <c r="J91" t="s">
        <v>19</v>
      </c>
      <c r="K91" t="s">
        <v>28</v>
      </c>
      <c r="L91" t="s">
        <v>22</v>
      </c>
      <c r="M91" t="s">
        <v>24</v>
      </c>
      <c r="N91" t="s">
        <v>259</v>
      </c>
      <c r="O91" s="3">
        <v>0.06</v>
      </c>
      <c r="P91" s="65">
        <v>31</v>
      </c>
      <c r="Q91" s="67">
        <v>122966.75</v>
      </c>
      <c r="R91" s="67">
        <v>264445</v>
      </c>
      <c r="S91" s="67">
        <v>7550</v>
      </c>
      <c r="T91" s="67">
        <v>7378.0050000000001</v>
      </c>
      <c r="U91" s="65" t="s">
        <v>271</v>
      </c>
      <c r="V91" s="65">
        <v>0</v>
      </c>
      <c r="W91" s="67">
        <v>7550</v>
      </c>
      <c r="X91" s="67">
        <v>7378.0050000000001</v>
      </c>
      <c r="Y91" s="65" t="str">
        <f t="shared" si="8"/>
        <v>A-Reels-0.25</v>
      </c>
      <c r="Z91" s="67">
        <f t="shared" si="9"/>
        <v>238.00016129032258</v>
      </c>
      <c r="AA91" s="67">
        <f t="shared" si="10"/>
        <v>241.9201181818182</v>
      </c>
      <c r="AB91" s="67">
        <f t="shared" si="6"/>
        <v>7499.5236636363643</v>
      </c>
      <c r="AC91" s="68">
        <f t="shared" si="11"/>
        <v>0.69817622912085497</v>
      </c>
    </row>
    <row r="92" spans="1:29" x14ac:dyDescent="0.2">
      <c r="A92" s="65" t="str">
        <f t="shared" si="7"/>
        <v>Insane 7s-Reels-0.25</v>
      </c>
      <c r="B92">
        <v>1087</v>
      </c>
      <c r="C92" t="s">
        <v>12</v>
      </c>
      <c r="D92" s="122" t="s">
        <v>243</v>
      </c>
      <c r="E92" s="122" t="s">
        <v>247</v>
      </c>
      <c r="F92" s="149">
        <v>0.25</v>
      </c>
      <c r="G92" t="s">
        <v>28</v>
      </c>
      <c r="H92" t="s">
        <v>101</v>
      </c>
      <c r="I92">
        <v>3</v>
      </c>
      <c r="J92" t="s">
        <v>19</v>
      </c>
      <c r="K92" t="s">
        <v>28</v>
      </c>
      <c r="L92" t="s">
        <v>22</v>
      </c>
      <c r="M92" t="s">
        <v>24</v>
      </c>
      <c r="N92" t="s">
        <v>259</v>
      </c>
      <c r="O92" s="3">
        <v>6.5000000000000002E-2</v>
      </c>
      <c r="P92" s="65">
        <v>31</v>
      </c>
      <c r="Q92" s="67">
        <v>113507.75</v>
      </c>
      <c r="R92" s="67">
        <v>236474</v>
      </c>
      <c r="S92" s="67">
        <v>7526</v>
      </c>
      <c r="T92" s="67">
        <v>7378.0037499999999</v>
      </c>
      <c r="U92" s="65" t="s">
        <v>271</v>
      </c>
      <c r="V92" s="65">
        <v>0</v>
      </c>
      <c r="W92" s="67">
        <v>7526</v>
      </c>
      <c r="X92" s="67">
        <v>7378.0037499999999</v>
      </c>
      <c r="Y92" s="65" t="str">
        <f t="shared" si="8"/>
        <v>A-Reels-0.25</v>
      </c>
      <c r="Z92" s="67">
        <f t="shared" si="9"/>
        <v>238.00012096774194</v>
      </c>
      <c r="AA92" s="67">
        <f t="shared" si="10"/>
        <v>241.9201181818182</v>
      </c>
      <c r="AB92" s="67">
        <f t="shared" si="6"/>
        <v>7499.5236636363643</v>
      </c>
      <c r="AC92" s="68">
        <f t="shared" si="11"/>
        <v>0.69817550887760893</v>
      </c>
    </row>
    <row r="93" spans="1:29" x14ac:dyDescent="0.2">
      <c r="A93" s="65" t="str">
        <f t="shared" si="7"/>
        <v>Insane 7s-Reels-1</v>
      </c>
      <c r="B93">
        <v>1088</v>
      </c>
      <c r="C93" t="s">
        <v>16</v>
      </c>
      <c r="D93" s="122" t="s">
        <v>251</v>
      </c>
      <c r="E93" s="122" t="s">
        <v>242</v>
      </c>
      <c r="F93" s="149">
        <v>1</v>
      </c>
      <c r="G93" t="s">
        <v>28</v>
      </c>
      <c r="H93" t="s">
        <v>101</v>
      </c>
      <c r="I93">
        <v>3</v>
      </c>
      <c r="J93" t="s">
        <v>19</v>
      </c>
      <c r="K93" t="s">
        <v>257</v>
      </c>
      <c r="L93" t="s">
        <v>22</v>
      </c>
      <c r="M93" t="s">
        <v>24</v>
      </c>
      <c r="N93" t="s">
        <v>259</v>
      </c>
      <c r="O93" s="3">
        <v>2.8000000000000001E-2</v>
      </c>
      <c r="P93" s="65">
        <v>31</v>
      </c>
      <c r="Q93" s="67">
        <v>249107</v>
      </c>
      <c r="R93" s="67">
        <v>131803</v>
      </c>
      <c r="S93" s="67">
        <v>7126</v>
      </c>
      <c r="T93" s="67">
        <v>6974.9960000000001</v>
      </c>
      <c r="U93" s="65" t="s">
        <v>271</v>
      </c>
      <c r="V93" s="65">
        <v>0</v>
      </c>
      <c r="W93" s="67">
        <v>7126</v>
      </c>
      <c r="X93" s="67">
        <v>6974.9960000000001</v>
      </c>
      <c r="Y93" s="65" t="str">
        <f t="shared" si="8"/>
        <v>B-Reels-1</v>
      </c>
      <c r="Z93" s="67">
        <f t="shared" si="9"/>
        <v>224.99987096774194</v>
      </c>
      <c r="AA93" s="67">
        <f t="shared" si="10"/>
        <v>246.72218727598562</v>
      </c>
      <c r="AB93" s="67">
        <f t="shared" si="6"/>
        <v>7648.3878055555542</v>
      </c>
      <c r="AC93" s="68">
        <f t="shared" si="11"/>
        <v>0.46596462084613549</v>
      </c>
    </row>
    <row r="94" spans="1:29" x14ac:dyDescent="0.2">
      <c r="A94" s="65" t="str">
        <f t="shared" si="7"/>
        <v>Insane 7s-Reels-1</v>
      </c>
      <c r="B94">
        <v>1089</v>
      </c>
      <c r="C94" t="s">
        <v>16</v>
      </c>
      <c r="D94" s="122" t="s">
        <v>251</v>
      </c>
      <c r="E94" s="122" t="s">
        <v>238</v>
      </c>
      <c r="F94" s="149">
        <v>1</v>
      </c>
      <c r="G94" t="s">
        <v>28</v>
      </c>
      <c r="H94" t="s">
        <v>101</v>
      </c>
      <c r="I94">
        <v>3</v>
      </c>
      <c r="J94" t="s">
        <v>19</v>
      </c>
      <c r="K94" t="s">
        <v>257</v>
      </c>
      <c r="L94" t="s">
        <v>22</v>
      </c>
      <c r="M94" t="s">
        <v>24</v>
      </c>
      <c r="N94" t="s">
        <v>259</v>
      </c>
      <c r="O94" s="3">
        <v>2.8000000000000001E-2</v>
      </c>
      <c r="P94" s="65">
        <v>31</v>
      </c>
      <c r="Q94" s="67">
        <v>243571</v>
      </c>
      <c r="R94" s="67">
        <v>126860</v>
      </c>
      <c r="S94" s="67">
        <v>6956</v>
      </c>
      <c r="T94" s="67">
        <v>6819.9880000000003</v>
      </c>
      <c r="U94" s="65" t="s">
        <v>271</v>
      </c>
      <c r="V94" s="65">
        <v>0</v>
      </c>
      <c r="W94" s="67">
        <v>6956</v>
      </c>
      <c r="X94" s="67">
        <v>6819.9880000000003</v>
      </c>
      <c r="Y94" s="65" t="str">
        <f t="shared" si="8"/>
        <v>B-Reels-1</v>
      </c>
      <c r="Z94" s="67">
        <f t="shared" si="9"/>
        <v>219.99961290322582</v>
      </c>
      <c r="AA94" s="67">
        <f t="shared" si="10"/>
        <v>246.72218727598562</v>
      </c>
      <c r="AB94" s="67">
        <f t="shared" si="6"/>
        <v>7648.3878055555542</v>
      </c>
      <c r="AC94" s="68">
        <f t="shared" si="11"/>
        <v>0.37664984878038099</v>
      </c>
    </row>
    <row r="95" spans="1:29" x14ac:dyDescent="0.2">
      <c r="A95" s="65" t="str">
        <f t="shared" si="7"/>
        <v>Insane 7s-Reels-1</v>
      </c>
      <c r="B95">
        <v>1090</v>
      </c>
      <c r="C95" t="s">
        <v>16</v>
      </c>
      <c r="D95" s="122" t="s">
        <v>243</v>
      </c>
      <c r="E95" s="122" t="s">
        <v>242</v>
      </c>
      <c r="F95" s="149">
        <v>1</v>
      </c>
      <c r="G95" t="s">
        <v>28</v>
      </c>
      <c r="H95" t="s">
        <v>101</v>
      </c>
      <c r="I95">
        <v>3</v>
      </c>
      <c r="J95" t="s">
        <v>19</v>
      </c>
      <c r="K95" t="s">
        <v>257</v>
      </c>
      <c r="L95" t="s">
        <v>22</v>
      </c>
      <c r="M95" t="s">
        <v>24</v>
      </c>
      <c r="N95" t="s">
        <v>259</v>
      </c>
      <c r="O95" s="3">
        <v>2.8000000000000001E-2</v>
      </c>
      <c r="P95" s="65">
        <v>31</v>
      </c>
      <c r="Q95" s="67">
        <v>280107</v>
      </c>
      <c r="R95" s="67">
        <v>119704</v>
      </c>
      <c r="S95" s="67">
        <v>7817</v>
      </c>
      <c r="T95" s="67">
        <v>7842.9960000000001</v>
      </c>
      <c r="U95" s="65" t="s">
        <v>271</v>
      </c>
      <c r="V95" s="65">
        <v>0</v>
      </c>
      <c r="W95" s="67">
        <v>7817</v>
      </c>
      <c r="X95" s="67">
        <v>7842.9960000000001</v>
      </c>
      <c r="Y95" s="65" t="str">
        <f t="shared" si="8"/>
        <v>B-Reels-1</v>
      </c>
      <c r="Z95" s="67">
        <f t="shared" si="9"/>
        <v>252.99987096774194</v>
      </c>
      <c r="AA95" s="67">
        <f t="shared" si="10"/>
        <v>246.72218727598562</v>
      </c>
      <c r="AB95" s="67">
        <f t="shared" si="6"/>
        <v>7648.3878055555542</v>
      </c>
      <c r="AC95" s="68">
        <f t="shared" si="11"/>
        <v>0.9661015308964237</v>
      </c>
    </row>
    <row r="96" spans="1:29" x14ac:dyDescent="0.2">
      <c r="A96" s="65" t="str">
        <f t="shared" si="7"/>
        <v>Insane 7s-Reels-1</v>
      </c>
      <c r="B96">
        <v>1091</v>
      </c>
      <c r="C96" t="s">
        <v>16</v>
      </c>
      <c r="D96" s="122" t="s">
        <v>243</v>
      </c>
      <c r="E96" s="122" t="s">
        <v>238</v>
      </c>
      <c r="F96" s="149">
        <v>1</v>
      </c>
      <c r="G96" t="s">
        <v>28</v>
      </c>
      <c r="H96" t="s">
        <v>101</v>
      </c>
      <c r="I96">
        <v>3</v>
      </c>
      <c r="J96" t="s">
        <v>19</v>
      </c>
      <c r="K96" t="s">
        <v>257</v>
      </c>
      <c r="L96" t="s">
        <v>22</v>
      </c>
      <c r="M96" t="s">
        <v>24</v>
      </c>
      <c r="N96" t="s">
        <v>259</v>
      </c>
      <c r="O96" s="3">
        <v>2.8000000000000001E-2</v>
      </c>
      <c r="P96" s="65">
        <v>31</v>
      </c>
      <c r="Q96" s="67">
        <v>255750</v>
      </c>
      <c r="R96" s="67">
        <v>115203</v>
      </c>
      <c r="S96" s="67">
        <v>7185</v>
      </c>
      <c r="T96" s="67">
        <v>7161</v>
      </c>
      <c r="U96" s="65" t="s">
        <v>271</v>
      </c>
      <c r="V96" s="65">
        <v>0</v>
      </c>
      <c r="W96" s="67">
        <v>7185</v>
      </c>
      <c r="X96" s="67">
        <v>7161</v>
      </c>
      <c r="Y96" s="65" t="str">
        <f t="shared" si="8"/>
        <v>B-Reels-1</v>
      </c>
      <c r="Z96" s="67">
        <f t="shared" si="9"/>
        <v>231</v>
      </c>
      <c r="AA96" s="67">
        <f t="shared" si="10"/>
        <v>246.72218727598562</v>
      </c>
      <c r="AB96" s="67">
        <f t="shared" si="6"/>
        <v>7648.3878055555542</v>
      </c>
      <c r="AC96" s="68">
        <f t="shared" si="11"/>
        <v>0.5731391206352987</v>
      </c>
    </row>
    <row r="97" spans="1:29" x14ac:dyDescent="0.2">
      <c r="A97" s="65" t="str">
        <f t="shared" si="7"/>
        <v>Insane 7s-Reels-1</v>
      </c>
      <c r="B97">
        <v>1092</v>
      </c>
      <c r="C97" t="s">
        <v>16</v>
      </c>
      <c r="D97" s="122" t="s">
        <v>243</v>
      </c>
      <c r="E97" s="122" t="s">
        <v>251</v>
      </c>
      <c r="F97" s="149">
        <v>1</v>
      </c>
      <c r="G97" t="s">
        <v>28</v>
      </c>
      <c r="H97" t="s">
        <v>101</v>
      </c>
      <c r="I97">
        <v>3</v>
      </c>
      <c r="J97" t="s">
        <v>19</v>
      </c>
      <c r="K97" t="s">
        <v>257</v>
      </c>
      <c r="L97" t="s">
        <v>22</v>
      </c>
      <c r="M97" t="s">
        <v>24</v>
      </c>
      <c r="N97" t="s">
        <v>259</v>
      </c>
      <c r="O97" s="3">
        <v>2.8000000000000001E-2</v>
      </c>
      <c r="P97" s="65">
        <v>31</v>
      </c>
      <c r="Q97" s="67">
        <v>272357</v>
      </c>
      <c r="R97" s="67">
        <v>171294</v>
      </c>
      <c r="S97" s="67">
        <v>7918</v>
      </c>
      <c r="T97" s="67">
        <v>7625.9960000000001</v>
      </c>
      <c r="U97" s="65" t="s">
        <v>271</v>
      </c>
      <c r="V97" s="65">
        <v>0</v>
      </c>
      <c r="W97" s="67">
        <v>7918</v>
      </c>
      <c r="X97" s="67">
        <v>7625.9960000000001</v>
      </c>
      <c r="Y97" s="65" t="str">
        <f t="shared" si="8"/>
        <v>B-Reels-1</v>
      </c>
      <c r="Z97" s="67">
        <f t="shared" si="9"/>
        <v>245.99987096774194</v>
      </c>
      <c r="AA97" s="67">
        <f t="shared" si="10"/>
        <v>246.72218727598562</v>
      </c>
      <c r="AB97" s="67">
        <f t="shared" si="6"/>
        <v>7648.3878055555542</v>
      </c>
      <c r="AC97" s="68">
        <f t="shared" si="11"/>
        <v>0.84106730338385161</v>
      </c>
    </row>
    <row r="98" spans="1:29" x14ac:dyDescent="0.2">
      <c r="A98" s="65" t="str">
        <f t="shared" si="7"/>
        <v>Insane 7s-Reels-1</v>
      </c>
      <c r="B98">
        <v>1093</v>
      </c>
      <c r="C98" t="s">
        <v>16</v>
      </c>
      <c r="D98" s="122" t="s">
        <v>243</v>
      </c>
      <c r="E98" s="122" t="s">
        <v>258</v>
      </c>
      <c r="F98" s="149">
        <v>1</v>
      </c>
      <c r="G98" t="s">
        <v>28</v>
      </c>
      <c r="H98" t="s">
        <v>101</v>
      </c>
      <c r="I98">
        <v>3</v>
      </c>
      <c r="J98" t="s">
        <v>19</v>
      </c>
      <c r="K98" t="s">
        <v>257</v>
      </c>
      <c r="L98" t="s">
        <v>22</v>
      </c>
      <c r="M98" t="s">
        <v>24</v>
      </c>
      <c r="N98" t="s">
        <v>259</v>
      </c>
      <c r="O98" s="3">
        <v>2.8000000000000001E-2</v>
      </c>
      <c r="P98" s="65">
        <v>31</v>
      </c>
      <c r="Q98" s="67">
        <v>252429</v>
      </c>
      <c r="R98" s="67">
        <v>106510</v>
      </c>
      <c r="S98" s="67">
        <v>7033</v>
      </c>
      <c r="T98" s="67">
        <v>7068.0119999999997</v>
      </c>
      <c r="U98" s="65" t="s">
        <v>271</v>
      </c>
      <c r="V98" s="65">
        <v>0</v>
      </c>
      <c r="W98" s="67">
        <v>7033</v>
      </c>
      <c r="X98" s="67">
        <v>7068.0119999999997</v>
      </c>
      <c r="Y98" s="65" t="str">
        <f t="shared" si="8"/>
        <v>B-Reels-1</v>
      </c>
      <c r="Z98" s="67">
        <f t="shared" si="9"/>
        <v>228.00038709677418</v>
      </c>
      <c r="AA98" s="67">
        <f t="shared" si="10"/>
        <v>246.72218727598562</v>
      </c>
      <c r="AB98" s="67">
        <f t="shared" si="6"/>
        <v>7648.3878055555542</v>
      </c>
      <c r="AC98" s="68">
        <f t="shared" si="11"/>
        <v>0.51955993746507245</v>
      </c>
    </row>
    <row r="99" spans="1:29" x14ac:dyDescent="0.2">
      <c r="A99" s="65" t="str">
        <f t="shared" si="7"/>
        <v>Ultra Triple Double 7's Deluxe-Reels-1</v>
      </c>
      <c r="B99">
        <v>1094</v>
      </c>
      <c r="C99" t="s">
        <v>16</v>
      </c>
      <c r="D99" s="122" t="s">
        <v>251</v>
      </c>
      <c r="E99" s="122" t="s">
        <v>245</v>
      </c>
      <c r="F99" s="149">
        <v>1</v>
      </c>
      <c r="G99" t="s">
        <v>28</v>
      </c>
      <c r="H99" t="s">
        <v>101</v>
      </c>
      <c r="I99">
        <v>3</v>
      </c>
      <c r="J99" t="s">
        <v>19</v>
      </c>
      <c r="K99" t="s">
        <v>257</v>
      </c>
      <c r="L99" t="s">
        <v>22</v>
      </c>
      <c r="M99" t="s">
        <v>24</v>
      </c>
      <c r="N99" t="s">
        <v>260</v>
      </c>
      <c r="O99" s="3">
        <v>2.8500000000000001E-2</v>
      </c>
      <c r="P99" s="65">
        <v>31</v>
      </c>
      <c r="Q99" s="67">
        <v>240386</v>
      </c>
      <c r="R99" s="67">
        <v>97718</v>
      </c>
      <c r="S99" s="67">
        <v>6782</v>
      </c>
      <c r="T99" s="67">
        <v>6851.0010000000002</v>
      </c>
      <c r="U99" s="65" t="s">
        <v>271</v>
      </c>
      <c r="V99" s="65">
        <v>0</v>
      </c>
      <c r="W99" s="67">
        <v>6782</v>
      </c>
      <c r="X99" s="67">
        <v>6851.0010000000002</v>
      </c>
      <c r="Y99" s="65" t="str">
        <f t="shared" si="8"/>
        <v>B-Reels-1</v>
      </c>
      <c r="Z99" s="67">
        <f t="shared" si="9"/>
        <v>221.00003225806452</v>
      </c>
      <c r="AA99" s="67">
        <f t="shared" si="10"/>
        <v>246.72218727598562</v>
      </c>
      <c r="AB99" s="67">
        <f t="shared" si="6"/>
        <v>7648.3878055555542</v>
      </c>
      <c r="AC99" s="68">
        <f t="shared" si="11"/>
        <v>0.39451937181193564</v>
      </c>
    </row>
    <row r="100" spans="1:29" x14ac:dyDescent="0.2">
      <c r="A100" s="65" t="str">
        <f t="shared" si="7"/>
        <v>Ultra Triple Double 7's Deluxe-Reels-1</v>
      </c>
      <c r="B100">
        <v>1095</v>
      </c>
      <c r="C100" t="s">
        <v>16</v>
      </c>
      <c r="D100" s="122" t="s">
        <v>251</v>
      </c>
      <c r="E100" s="122" t="s">
        <v>249</v>
      </c>
      <c r="F100" s="149">
        <v>1</v>
      </c>
      <c r="G100" t="s">
        <v>28</v>
      </c>
      <c r="H100" t="s">
        <v>101</v>
      </c>
      <c r="I100">
        <v>3</v>
      </c>
      <c r="J100" t="s">
        <v>19</v>
      </c>
      <c r="K100" t="s">
        <v>257</v>
      </c>
      <c r="L100" t="s">
        <v>22</v>
      </c>
      <c r="M100" t="s">
        <v>24</v>
      </c>
      <c r="N100" t="s">
        <v>260</v>
      </c>
      <c r="O100" s="3">
        <v>2.8500000000000001E-2</v>
      </c>
      <c r="P100" s="65">
        <v>31</v>
      </c>
      <c r="Q100" s="67">
        <v>238211</v>
      </c>
      <c r="R100" s="67">
        <v>120309</v>
      </c>
      <c r="S100" s="67">
        <v>6902</v>
      </c>
      <c r="T100" s="67">
        <v>6789.0135</v>
      </c>
      <c r="U100" s="65" t="s">
        <v>271</v>
      </c>
      <c r="V100" s="65">
        <v>0</v>
      </c>
      <c r="W100" s="67">
        <v>6902</v>
      </c>
      <c r="X100" s="67">
        <v>6789.0135</v>
      </c>
      <c r="Y100" s="65" t="str">
        <f t="shared" si="8"/>
        <v>B-Reels-1</v>
      </c>
      <c r="Z100" s="67">
        <f t="shared" si="9"/>
        <v>219.00043548387097</v>
      </c>
      <c r="AA100" s="67">
        <f t="shared" si="10"/>
        <v>246.72218727598562</v>
      </c>
      <c r="AB100" s="67">
        <f t="shared" si="6"/>
        <v>7648.3878055555542</v>
      </c>
      <c r="AC100" s="68">
        <f t="shared" si="11"/>
        <v>0.35880250924080404</v>
      </c>
    </row>
    <row r="101" spans="1:29" x14ac:dyDescent="0.2">
      <c r="A101" s="65" t="str">
        <f t="shared" si="7"/>
        <v>Ultra Triple Double 7's Deluxe-Reels-1</v>
      </c>
      <c r="B101">
        <v>1096</v>
      </c>
      <c r="C101" t="s">
        <v>16</v>
      </c>
      <c r="D101" s="122" t="s">
        <v>243</v>
      </c>
      <c r="E101" s="122" t="s">
        <v>245</v>
      </c>
      <c r="F101" s="149">
        <v>1</v>
      </c>
      <c r="G101" t="s">
        <v>28</v>
      </c>
      <c r="H101" t="s">
        <v>101</v>
      </c>
      <c r="I101">
        <v>3</v>
      </c>
      <c r="J101" t="s">
        <v>19</v>
      </c>
      <c r="K101" t="s">
        <v>257</v>
      </c>
      <c r="L101" t="s">
        <v>22</v>
      </c>
      <c r="M101" t="s">
        <v>24</v>
      </c>
      <c r="N101" t="s">
        <v>260</v>
      </c>
      <c r="O101" s="3">
        <v>2.8500000000000001E-2</v>
      </c>
      <c r="P101" s="65">
        <v>31</v>
      </c>
      <c r="Q101" s="67">
        <v>243649</v>
      </c>
      <c r="R101" s="67">
        <v>147666</v>
      </c>
      <c r="S101" s="67">
        <v>7187</v>
      </c>
      <c r="T101" s="67">
        <v>6943.9965000000002</v>
      </c>
      <c r="U101" s="65" t="s">
        <v>271</v>
      </c>
      <c r="V101" s="65">
        <v>0</v>
      </c>
      <c r="W101" s="67">
        <v>7187</v>
      </c>
      <c r="X101" s="67">
        <v>6943.9965000000002</v>
      </c>
      <c r="Y101" s="65" t="str">
        <f t="shared" si="8"/>
        <v>B-Reels-1</v>
      </c>
      <c r="Z101" s="67">
        <f t="shared" si="9"/>
        <v>223.99988709677419</v>
      </c>
      <c r="AA101" s="67">
        <f t="shared" si="10"/>
        <v>246.72218727598562</v>
      </c>
      <c r="AB101" s="67">
        <f t="shared" si="6"/>
        <v>7648.3878055555542</v>
      </c>
      <c r="AC101" s="68">
        <f t="shared" si="11"/>
        <v>0.44810287644163771</v>
      </c>
    </row>
    <row r="102" spans="1:29" x14ac:dyDescent="0.2">
      <c r="A102" s="65" t="str">
        <f t="shared" si="7"/>
        <v>Ultra Triple Double 7's Deluxe-Reels-1</v>
      </c>
      <c r="B102">
        <v>1097</v>
      </c>
      <c r="C102" t="s">
        <v>16</v>
      </c>
      <c r="D102" s="122" t="s">
        <v>243</v>
      </c>
      <c r="E102" s="122" t="s">
        <v>249</v>
      </c>
      <c r="F102" s="149">
        <v>1</v>
      </c>
      <c r="G102" t="s">
        <v>28</v>
      </c>
      <c r="H102" t="s">
        <v>101</v>
      </c>
      <c r="I102">
        <v>3</v>
      </c>
      <c r="J102" t="s">
        <v>19</v>
      </c>
      <c r="K102" t="s">
        <v>257</v>
      </c>
      <c r="L102" t="s">
        <v>22</v>
      </c>
      <c r="M102" t="s">
        <v>24</v>
      </c>
      <c r="N102" t="s">
        <v>260</v>
      </c>
      <c r="O102" s="3">
        <v>2.8500000000000001E-2</v>
      </c>
      <c r="P102" s="65">
        <v>31</v>
      </c>
      <c r="Q102" s="67">
        <v>269754</v>
      </c>
      <c r="R102" s="67">
        <v>169657</v>
      </c>
      <c r="S102" s="67">
        <v>7983</v>
      </c>
      <c r="T102" s="67">
        <v>7687.9890000000005</v>
      </c>
      <c r="U102" s="65" t="s">
        <v>271</v>
      </c>
      <c r="V102" s="65">
        <v>0</v>
      </c>
      <c r="W102" s="67">
        <v>7983</v>
      </c>
      <c r="X102" s="67">
        <v>7687.9890000000005</v>
      </c>
      <c r="Y102" s="65" t="str">
        <f t="shared" si="8"/>
        <v>B-Reels-1</v>
      </c>
      <c r="Z102" s="67">
        <f t="shared" si="9"/>
        <v>247.99964516129035</v>
      </c>
      <c r="AA102" s="67">
        <f t="shared" si="10"/>
        <v>246.72218727598562</v>
      </c>
      <c r="AB102" s="67">
        <f t="shared" si="6"/>
        <v>7648.3878055555542</v>
      </c>
      <c r="AC102" s="68">
        <f t="shared" si="11"/>
        <v>0.87678733502526607</v>
      </c>
    </row>
    <row r="103" spans="1:29" x14ac:dyDescent="0.2">
      <c r="A103" s="65" t="str">
        <f t="shared" si="7"/>
        <v>Ultra Triple Double 7's Deluxe-Reels-1</v>
      </c>
      <c r="B103">
        <v>1098</v>
      </c>
      <c r="C103" t="s">
        <v>16</v>
      </c>
      <c r="D103" s="122" t="s">
        <v>243</v>
      </c>
      <c r="E103" s="122" t="s">
        <v>241</v>
      </c>
      <c r="F103" s="149">
        <v>1</v>
      </c>
      <c r="G103" t="s">
        <v>28</v>
      </c>
      <c r="H103" t="s">
        <v>101</v>
      </c>
      <c r="I103">
        <v>3</v>
      </c>
      <c r="J103" t="s">
        <v>19</v>
      </c>
      <c r="K103" t="s">
        <v>257</v>
      </c>
      <c r="L103" t="s">
        <v>22</v>
      </c>
      <c r="M103" t="s">
        <v>24</v>
      </c>
      <c r="N103" t="s">
        <v>260</v>
      </c>
      <c r="O103" s="3">
        <v>2.8500000000000001E-2</v>
      </c>
      <c r="P103" s="65">
        <v>31</v>
      </c>
      <c r="Q103" s="67">
        <v>244737</v>
      </c>
      <c r="R103" s="67">
        <v>105947</v>
      </c>
      <c r="S103" s="67">
        <v>6963</v>
      </c>
      <c r="T103" s="67">
        <v>6975.0045</v>
      </c>
      <c r="U103" s="65" t="s">
        <v>271</v>
      </c>
      <c r="V103" s="65">
        <v>0</v>
      </c>
      <c r="W103" s="67">
        <v>6963</v>
      </c>
      <c r="X103" s="67">
        <v>6975.0045</v>
      </c>
      <c r="Y103" s="65" t="str">
        <f t="shared" si="8"/>
        <v>B-Reels-1</v>
      </c>
      <c r="Z103" s="67">
        <f t="shared" si="9"/>
        <v>225.00014516129033</v>
      </c>
      <c r="AA103" s="67">
        <f t="shared" si="10"/>
        <v>246.72218727598562</v>
      </c>
      <c r="AB103" s="67">
        <f t="shared" si="6"/>
        <v>7648.3878055555542</v>
      </c>
      <c r="AC103" s="68">
        <f t="shared" si="11"/>
        <v>0.46596951850020868</v>
      </c>
    </row>
    <row r="104" spans="1:29" x14ac:dyDescent="0.2">
      <c r="A104" s="65" t="str">
        <f t="shared" si="7"/>
        <v>Ultra Triple Double 7's Deluxe-Reels-1</v>
      </c>
      <c r="B104">
        <v>1099</v>
      </c>
      <c r="C104" t="s">
        <v>16</v>
      </c>
      <c r="D104" s="122" t="s">
        <v>243</v>
      </c>
      <c r="E104" s="122" t="s">
        <v>261</v>
      </c>
      <c r="F104" s="149">
        <v>1</v>
      </c>
      <c r="G104" t="s">
        <v>28</v>
      </c>
      <c r="H104" t="s">
        <v>101</v>
      </c>
      <c r="I104">
        <v>3</v>
      </c>
      <c r="J104" t="s">
        <v>19</v>
      </c>
      <c r="K104" t="s">
        <v>257</v>
      </c>
      <c r="L104" t="s">
        <v>22</v>
      </c>
      <c r="M104" t="s">
        <v>24</v>
      </c>
      <c r="N104" t="s">
        <v>260</v>
      </c>
      <c r="O104" s="3">
        <v>2.8500000000000001E-2</v>
      </c>
      <c r="P104" s="65">
        <v>31</v>
      </c>
      <c r="Q104" s="67">
        <v>278456</v>
      </c>
      <c r="R104" s="67">
        <v>140634</v>
      </c>
      <c r="S104" s="67">
        <v>8068</v>
      </c>
      <c r="T104" s="67">
        <v>7935.9960000000001</v>
      </c>
      <c r="U104" s="65" t="s">
        <v>271</v>
      </c>
      <c r="V104" s="65">
        <v>0</v>
      </c>
      <c r="W104" s="67">
        <v>8068</v>
      </c>
      <c r="X104" s="67">
        <v>7935.9960000000001</v>
      </c>
      <c r="Y104" s="65" t="str">
        <f t="shared" si="8"/>
        <v>B-Reels-1</v>
      </c>
      <c r="Z104" s="67">
        <f t="shared" si="9"/>
        <v>255.99987096774194</v>
      </c>
      <c r="AA104" s="67">
        <f t="shared" si="10"/>
        <v>246.72218727598562</v>
      </c>
      <c r="AB104" s="67">
        <f t="shared" si="6"/>
        <v>7648.3878055555542</v>
      </c>
      <c r="AC104" s="68">
        <f t="shared" si="11"/>
        <v>1.0196876284018117</v>
      </c>
    </row>
    <row r="105" spans="1:29" x14ac:dyDescent="0.2">
      <c r="A105" s="65" t="str">
        <f t="shared" si="7"/>
        <v>Smokin 7s-Reels-1</v>
      </c>
      <c r="B105">
        <v>1100</v>
      </c>
      <c r="C105" t="s">
        <v>16</v>
      </c>
      <c r="D105" s="122" t="s">
        <v>251</v>
      </c>
      <c r="E105" s="122" t="s">
        <v>239</v>
      </c>
      <c r="F105" s="149">
        <v>1</v>
      </c>
      <c r="G105" t="s">
        <v>28</v>
      </c>
      <c r="H105" t="s">
        <v>101</v>
      </c>
      <c r="I105">
        <v>3</v>
      </c>
      <c r="J105" t="s">
        <v>19</v>
      </c>
      <c r="K105" t="s">
        <v>257</v>
      </c>
      <c r="L105" t="s">
        <v>22</v>
      </c>
      <c r="M105" t="s">
        <v>24</v>
      </c>
      <c r="N105" t="s">
        <v>262</v>
      </c>
      <c r="O105" s="3">
        <v>2.9000000000000001E-2</v>
      </c>
      <c r="P105" s="65">
        <v>31</v>
      </c>
      <c r="Q105" s="67">
        <v>716207</v>
      </c>
      <c r="R105" s="67">
        <v>426314</v>
      </c>
      <c r="S105" s="67">
        <v>5366</v>
      </c>
      <c r="T105" s="67">
        <v>20770.003000000001</v>
      </c>
      <c r="U105" s="65" t="s">
        <v>271</v>
      </c>
      <c r="V105" s="65">
        <v>0</v>
      </c>
      <c r="W105" s="67">
        <v>5366</v>
      </c>
      <c r="X105" s="67">
        <v>20770.003000000001</v>
      </c>
      <c r="Y105" s="65" t="str">
        <f t="shared" si="8"/>
        <v>B-Reels-1</v>
      </c>
      <c r="Z105" s="258">
        <v>670.00009677419359</v>
      </c>
      <c r="AA105" s="258">
        <f t="shared" si="10"/>
        <v>246.72218727598562</v>
      </c>
      <c r="AB105" s="258">
        <f t="shared" si="6"/>
        <v>7648.3878055555542</v>
      </c>
      <c r="AC105" s="259">
        <f t="shared" si="11"/>
        <v>8.4145731175075351</v>
      </c>
    </row>
    <row r="106" spans="1:29" x14ac:dyDescent="0.2">
      <c r="A106" s="65" t="str">
        <f t="shared" si="7"/>
        <v>Smokin 7s-Reels-1</v>
      </c>
      <c r="B106">
        <v>1101</v>
      </c>
      <c r="C106" t="s">
        <v>16</v>
      </c>
      <c r="D106" s="122" t="s">
        <v>251</v>
      </c>
      <c r="E106" s="122" t="s">
        <v>247</v>
      </c>
      <c r="F106" s="149">
        <v>1</v>
      </c>
      <c r="G106" t="s">
        <v>28</v>
      </c>
      <c r="H106" t="s">
        <v>101</v>
      </c>
      <c r="I106">
        <v>3</v>
      </c>
      <c r="J106" t="s">
        <v>19</v>
      </c>
      <c r="K106" t="s">
        <v>257</v>
      </c>
      <c r="L106" t="s">
        <v>22</v>
      </c>
      <c r="M106" t="s">
        <v>24</v>
      </c>
      <c r="N106" t="s">
        <v>262</v>
      </c>
      <c r="O106" s="3">
        <v>2.9000000000000001E-2</v>
      </c>
      <c r="P106" s="65">
        <v>31</v>
      </c>
      <c r="Q106" s="67">
        <v>189207</v>
      </c>
      <c r="R106" s="67">
        <v>88830</v>
      </c>
      <c r="S106" s="67">
        <v>5533</v>
      </c>
      <c r="T106" s="67">
        <v>5487.0030000000006</v>
      </c>
      <c r="U106" s="65" t="s">
        <v>271</v>
      </c>
      <c r="V106" s="65">
        <v>0</v>
      </c>
      <c r="W106" s="67">
        <v>5533</v>
      </c>
      <c r="X106" s="67">
        <v>5487.0030000000006</v>
      </c>
      <c r="Y106" s="65" t="str">
        <f t="shared" si="8"/>
        <v>B-Reels-1</v>
      </c>
      <c r="Z106" s="67">
        <f t="shared" si="9"/>
        <v>177.00009677419357</v>
      </c>
      <c r="AA106" s="67">
        <f t="shared" si="10"/>
        <v>246.72218727598562</v>
      </c>
      <c r="AB106" s="67">
        <f t="shared" si="6"/>
        <v>7648.3878055555542</v>
      </c>
      <c r="AC106" s="68">
        <f t="shared" si="11"/>
        <v>-0.39140890587789473</v>
      </c>
    </row>
    <row r="107" spans="1:29" x14ac:dyDescent="0.2">
      <c r="A107" s="65" t="str">
        <f t="shared" si="7"/>
        <v>Smokin 7s-Reels-1</v>
      </c>
      <c r="B107">
        <v>1102</v>
      </c>
      <c r="C107" t="s">
        <v>16</v>
      </c>
      <c r="D107" s="122" t="s">
        <v>243</v>
      </c>
      <c r="E107" s="122" t="s">
        <v>239</v>
      </c>
      <c r="F107" s="149">
        <v>1</v>
      </c>
      <c r="G107" t="s">
        <v>28</v>
      </c>
      <c r="H107" t="s">
        <v>101</v>
      </c>
      <c r="I107">
        <v>3</v>
      </c>
      <c r="J107" t="s">
        <v>19</v>
      </c>
      <c r="K107" t="s">
        <v>257</v>
      </c>
      <c r="L107" t="s">
        <v>22</v>
      </c>
      <c r="M107" t="s">
        <v>24</v>
      </c>
      <c r="N107" t="s">
        <v>262</v>
      </c>
      <c r="O107" s="3">
        <v>2.9000000000000001E-2</v>
      </c>
      <c r="P107" s="65">
        <v>31</v>
      </c>
      <c r="Q107" s="67">
        <v>210586</v>
      </c>
      <c r="R107" s="67">
        <v>92362</v>
      </c>
      <c r="S107" s="67">
        <v>6107</v>
      </c>
      <c r="T107" s="67">
        <v>6106.9940000000006</v>
      </c>
      <c r="U107" s="65" t="s">
        <v>271</v>
      </c>
      <c r="V107" s="65">
        <v>0</v>
      </c>
      <c r="W107" s="67">
        <v>6107</v>
      </c>
      <c r="X107" s="67">
        <v>6106.9940000000006</v>
      </c>
      <c r="Y107" s="65" t="str">
        <f t="shared" si="8"/>
        <v>B-Reels-1</v>
      </c>
      <c r="Z107" s="67">
        <f t="shared" si="9"/>
        <v>196.99980645161293</v>
      </c>
      <c r="AA107" s="67">
        <f t="shared" si="10"/>
        <v>246.72218727598562</v>
      </c>
      <c r="AB107" s="67">
        <f t="shared" si="6"/>
        <v>7648.3878055555542</v>
      </c>
      <c r="AC107" s="68">
        <f t="shared" si="11"/>
        <v>-3.4173441593346024E-2</v>
      </c>
    </row>
    <row r="108" spans="1:29" x14ac:dyDescent="0.2">
      <c r="A108" s="65" t="str">
        <f t="shared" si="7"/>
        <v>Smokin 7s-Reels-1</v>
      </c>
      <c r="B108">
        <v>1103</v>
      </c>
      <c r="C108" t="s">
        <v>16</v>
      </c>
      <c r="D108" s="122" t="s">
        <v>243</v>
      </c>
      <c r="E108" s="122" t="s">
        <v>247</v>
      </c>
      <c r="F108" s="149">
        <v>1</v>
      </c>
      <c r="G108" t="s">
        <v>28</v>
      </c>
      <c r="H108" t="s">
        <v>101</v>
      </c>
      <c r="I108">
        <v>3</v>
      </c>
      <c r="J108" t="s">
        <v>19</v>
      </c>
      <c r="K108" t="s">
        <v>257</v>
      </c>
      <c r="L108" t="s">
        <v>22</v>
      </c>
      <c r="M108" t="s">
        <v>24</v>
      </c>
      <c r="N108" t="s">
        <v>262</v>
      </c>
      <c r="O108" s="3">
        <v>2.9000000000000001E-2</v>
      </c>
      <c r="P108" s="65">
        <v>31</v>
      </c>
      <c r="Q108" s="67">
        <v>217000</v>
      </c>
      <c r="R108" s="67">
        <v>90417</v>
      </c>
      <c r="S108" s="67">
        <v>6251</v>
      </c>
      <c r="T108" s="67">
        <v>6293</v>
      </c>
      <c r="U108" s="65" t="s">
        <v>271</v>
      </c>
      <c r="V108" s="65">
        <v>0</v>
      </c>
      <c r="W108" s="67">
        <v>6251</v>
      </c>
      <c r="X108" s="67">
        <v>6293</v>
      </c>
      <c r="Y108" s="65" t="str">
        <f t="shared" si="8"/>
        <v>B-Reels-1</v>
      </c>
      <c r="Z108" s="67">
        <f t="shared" si="9"/>
        <v>203</v>
      </c>
      <c r="AA108" s="67">
        <f t="shared" si="10"/>
        <v>246.72218727598562</v>
      </c>
      <c r="AB108" s="67">
        <f t="shared" si="6"/>
        <v>7648.3878055555542</v>
      </c>
      <c r="AC108" s="68">
        <f t="shared" si="11"/>
        <v>7.3002210585010593E-2</v>
      </c>
    </row>
    <row r="109" spans="1:29" x14ac:dyDescent="0.2">
      <c r="A109" s="65" t="str">
        <f t="shared" si="7"/>
        <v>Smokin 7s-Reels-1</v>
      </c>
      <c r="B109">
        <v>1104</v>
      </c>
      <c r="C109" t="s">
        <v>16</v>
      </c>
      <c r="D109" s="122" t="s">
        <v>243</v>
      </c>
      <c r="E109" s="122" t="s">
        <v>243</v>
      </c>
      <c r="F109" s="149">
        <v>1</v>
      </c>
      <c r="G109" t="s">
        <v>28</v>
      </c>
      <c r="H109" t="s">
        <v>101</v>
      </c>
      <c r="I109">
        <v>3</v>
      </c>
      <c r="J109" t="s">
        <v>19</v>
      </c>
      <c r="K109" t="s">
        <v>257</v>
      </c>
      <c r="L109" t="s">
        <v>22</v>
      </c>
      <c r="M109" t="s">
        <v>24</v>
      </c>
      <c r="N109" t="s">
        <v>262</v>
      </c>
      <c r="O109" s="3">
        <v>2.9000000000000001E-2</v>
      </c>
      <c r="P109" s="65">
        <v>31</v>
      </c>
      <c r="Q109" s="67">
        <v>210586</v>
      </c>
      <c r="R109" s="67">
        <v>116992</v>
      </c>
      <c r="S109" s="67">
        <v>6270</v>
      </c>
      <c r="T109" s="67">
        <v>6106.9940000000006</v>
      </c>
      <c r="U109" s="65" t="s">
        <v>271</v>
      </c>
      <c r="V109" s="65">
        <v>0</v>
      </c>
      <c r="W109" s="67">
        <v>6270</v>
      </c>
      <c r="X109" s="67">
        <v>6106.9940000000006</v>
      </c>
      <c r="Y109" s="65" t="str">
        <f t="shared" si="8"/>
        <v>B-Reels-1</v>
      </c>
      <c r="Z109" s="67">
        <f t="shared" si="9"/>
        <v>196.99980645161293</v>
      </c>
      <c r="AA109" s="67">
        <f t="shared" si="10"/>
        <v>246.72218727598562</v>
      </c>
      <c r="AB109" s="67">
        <f t="shared" si="6"/>
        <v>7648.3878055555542</v>
      </c>
      <c r="AC109" s="68">
        <f t="shared" si="11"/>
        <v>-3.4173441593346024E-2</v>
      </c>
    </row>
    <row r="110" spans="1:29" x14ac:dyDescent="0.2">
      <c r="A110" s="65" t="str">
        <f t="shared" si="7"/>
        <v>Smokin 7s-Reels-1</v>
      </c>
      <c r="B110">
        <v>1105</v>
      </c>
      <c r="C110" t="s">
        <v>16</v>
      </c>
      <c r="D110" s="122" t="s">
        <v>243</v>
      </c>
      <c r="E110" s="122" t="s">
        <v>263</v>
      </c>
      <c r="F110" s="149">
        <v>1</v>
      </c>
      <c r="G110" t="s">
        <v>28</v>
      </c>
      <c r="H110" t="s">
        <v>101</v>
      </c>
      <c r="I110">
        <v>3</v>
      </c>
      <c r="J110" t="s">
        <v>19</v>
      </c>
      <c r="K110" t="s">
        <v>257</v>
      </c>
      <c r="L110" t="s">
        <v>22</v>
      </c>
      <c r="M110" t="s">
        <v>24</v>
      </c>
      <c r="N110" t="s">
        <v>262</v>
      </c>
      <c r="O110" s="3">
        <v>2.9000000000000001E-2</v>
      </c>
      <c r="P110" s="65">
        <v>31</v>
      </c>
      <c r="Q110" s="67">
        <v>214862</v>
      </c>
      <c r="R110" s="67">
        <v>98111</v>
      </c>
      <c r="S110" s="67">
        <v>6262</v>
      </c>
      <c r="T110" s="67">
        <v>6230.9980000000005</v>
      </c>
      <c r="U110" s="65" t="s">
        <v>271</v>
      </c>
      <c r="V110" s="65">
        <v>0</v>
      </c>
      <c r="W110" s="67">
        <v>6262</v>
      </c>
      <c r="X110" s="67">
        <v>6230.9980000000005</v>
      </c>
      <c r="Y110" s="65" t="str">
        <f t="shared" si="8"/>
        <v>B-Reels-1</v>
      </c>
      <c r="Z110" s="67">
        <f t="shared" si="9"/>
        <v>200.99993548387098</v>
      </c>
      <c r="AA110" s="67">
        <f t="shared" si="10"/>
        <v>246.72218727598562</v>
      </c>
      <c r="AB110" s="67">
        <f t="shared" si="6"/>
        <v>7648.3878055555542</v>
      </c>
      <c r="AC110" s="68">
        <f t="shared" si="11"/>
        <v>3.7276993192225223E-2</v>
      </c>
    </row>
    <row r="111" spans="1:29" x14ac:dyDescent="0.2">
      <c r="A111" s="65" t="str">
        <f t="shared" si="7"/>
        <v>Super Sleepy 7's-Reels-0.25</v>
      </c>
      <c r="B111">
        <v>2106</v>
      </c>
      <c r="C111" t="s">
        <v>12</v>
      </c>
      <c r="D111" s="122" t="s">
        <v>251</v>
      </c>
      <c r="E111" s="122" t="s">
        <v>239</v>
      </c>
      <c r="F111" s="149">
        <v>0.25</v>
      </c>
      <c r="G111" t="s">
        <v>28</v>
      </c>
      <c r="H111" t="s">
        <v>101</v>
      </c>
      <c r="I111">
        <v>3</v>
      </c>
      <c r="J111" t="s">
        <v>19</v>
      </c>
      <c r="K111" t="s">
        <v>28</v>
      </c>
      <c r="L111" t="s">
        <v>22</v>
      </c>
      <c r="M111" t="s">
        <v>24</v>
      </c>
      <c r="N111" t="s">
        <v>43</v>
      </c>
      <c r="O111" s="3">
        <v>6.5000000000000002E-2</v>
      </c>
      <c r="P111" s="65">
        <v>20</v>
      </c>
      <c r="Q111" s="67">
        <v>68000</v>
      </c>
      <c r="R111" s="67">
        <v>137374</v>
      </c>
      <c r="S111" s="67">
        <v>4494</v>
      </c>
      <c r="T111" s="67">
        <v>4420</v>
      </c>
      <c r="U111" s="65" t="s">
        <v>271</v>
      </c>
      <c r="V111" s="65">
        <v>0</v>
      </c>
      <c r="W111" s="67">
        <v>4494</v>
      </c>
      <c r="X111" s="67">
        <v>4420</v>
      </c>
      <c r="Y111" s="65" t="str">
        <f t="shared" si="8"/>
        <v>A-Reels-0.25</v>
      </c>
      <c r="Z111" s="67">
        <f t="shared" si="9"/>
        <v>221</v>
      </c>
      <c r="AA111" s="67">
        <f t="shared" si="10"/>
        <v>241.9201181818182</v>
      </c>
      <c r="AB111" s="67">
        <f t="shared" si="6"/>
        <v>4838.4023636363636</v>
      </c>
      <c r="AC111" s="68">
        <f t="shared" si="11"/>
        <v>0.39451879561733871</v>
      </c>
    </row>
    <row r="112" spans="1:29" x14ac:dyDescent="0.2">
      <c r="A112" s="65" t="str">
        <f t="shared" si="7"/>
        <v>Super Sleepy 7's-Reels-0.25</v>
      </c>
      <c r="B112">
        <v>2107</v>
      </c>
      <c r="C112" t="s">
        <v>12</v>
      </c>
      <c r="D112" s="122" t="s">
        <v>251</v>
      </c>
      <c r="E112" s="122" t="s">
        <v>247</v>
      </c>
      <c r="F112" s="149">
        <v>0.25</v>
      </c>
      <c r="G112" t="s">
        <v>28</v>
      </c>
      <c r="H112" t="s">
        <v>101</v>
      </c>
      <c r="I112">
        <v>3</v>
      </c>
      <c r="J112" t="s">
        <v>19</v>
      </c>
      <c r="K112" t="s">
        <v>28</v>
      </c>
      <c r="L112" t="s">
        <v>22</v>
      </c>
      <c r="M112" t="s">
        <v>24</v>
      </c>
      <c r="N112" t="s">
        <v>43</v>
      </c>
      <c r="O112" s="3">
        <v>0.06</v>
      </c>
      <c r="P112" s="65">
        <v>20</v>
      </c>
      <c r="Q112" s="67">
        <v>73666.75</v>
      </c>
      <c r="R112" s="67">
        <v>134551</v>
      </c>
      <c r="S112" s="67">
        <v>4442</v>
      </c>
      <c r="T112" s="67">
        <v>4420.0050000000001</v>
      </c>
      <c r="U112" s="65" t="s">
        <v>271</v>
      </c>
      <c r="V112" s="65">
        <v>0</v>
      </c>
      <c r="W112" s="67">
        <v>4442</v>
      </c>
      <c r="X112" s="67">
        <v>4420.0050000000001</v>
      </c>
      <c r="Y112" s="65" t="str">
        <f t="shared" si="8"/>
        <v>A-Reels-0.25</v>
      </c>
      <c r="Z112" s="67">
        <f t="shared" si="9"/>
        <v>221.00024999999999</v>
      </c>
      <c r="AA112" s="67">
        <f t="shared" si="10"/>
        <v>241.9201181818182</v>
      </c>
      <c r="AB112" s="67">
        <f t="shared" si="6"/>
        <v>4838.4023636363636</v>
      </c>
      <c r="AC112" s="68">
        <f t="shared" si="11"/>
        <v>0.39452326112546404</v>
      </c>
    </row>
    <row r="113" spans="1:29" x14ac:dyDescent="0.2">
      <c r="A113" s="65" t="str">
        <f t="shared" si="7"/>
        <v>Butterfly Temple-MLV-0.01</v>
      </c>
      <c r="B113">
        <v>1108</v>
      </c>
      <c r="C113" t="s">
        <v>12</v>
      </c>
      <c r="D113" s="122" t="s">
        <v>245</v>
      </c>
      <c r="E113" s="122" t="s">
        <v>242</v>
      </c>
      <c r="F113" s="149">
        <v>0.01</v>
      </c>
      <c r="G113" t="s">
        <v>28</v>
      </c>
      <c r="H113" t="s">
        <v>101</v>
      </c>
      <c r="I113">
        <v>200</v>
      </c>
      <c r="J113" t="s">
        <v>18</v>
      </c>
      <c r="K113" t="s">
        <v>28</v>
      </c>
      <c r="L113" t="s">
        <v>22</v>
      </c>
      <c r="M113" t="s">
        <v>34</v>
      </c>
      <c r="N113" t="s">
        <v>35</v>
      </c>
      <c r="O113" s="3">
        <v>7.0000000000000007E-2</v>
      </c>
      <c r="P113" s="65">
        <v>31</v>
      </c>
      <c r="Q113" s="67">
        <v>106285.71</v>
      </c>
      <c r="R113" s="67">
        <v>94898</v>
      </c>
      <c r="S113" s="67">
        <v>7688</v>
      </c>
      <c r="T113" s="67">
        <v>7439.9997000000012</v>
      </c>
      <c r="U113" s="65" t="s">
        <v>271</v>
      </c>
      <c r="V113" s="65">
        <v>0</v>
      </c>
      <c r="W113" s="67">
        <v>7688</v>
      </c>
      <c r="X113" s="67">
        <v>7439.9997000000012</v>
      </c>
      <c r="Y113" s="65" t="str">
        <f t="shared" si="8"/>
        <v>A-MLV-0.01</v>
      </c>
      <c r="Z113" s="67">
        <f t="shared" si="9"/>
        <v>239.99999032258069</v>
      </c>
      <c r="AA113" s="67">
        <f t="shared" si="10"/>
        <v>233.09873385944707</v>
      </c>
      <c r="AB113" s="67">
        <f t="shared" si="6"/>
        <v>7226.0607496428593</v>
      </c>
      <c r="AC113" s="68">
        <f t="shared" si="11"/>
        <v>0.73389724029308445</v>
      </c>
    </row>
    <row r="114" spans="1:29" x14ac:dyDescent="0.2">
      <c r="A114" s="65" t="str">
        <f t="shared" si="7"/>
        <v>Butterfly Temple-MLV-0.01</v>
      </c>
      <c r="B114">
        <v>1109</v>
      </c>
      <c r="C114" t="s">
        <v>12</v>
      </c>
      <c r="D114" s="122" t="s">
        <v>245</v>
      </c>
      <c r="E114" s="122" t="s">
        <v>239</v>
      </c>
      <c r="F114" s="149">
        <v>0.01</v>
      </c>
      <c r="G114" t="s">
        <v>28</v>
      </c>
      <c r="H114" t="s">
        <v>101</v>
      </c>
      <c r="I114">
        <v>200</v>
      </c>
      <c r="J114" t="s">
        <v>18</v>
      </c>
      <c r="K114" t="s">
        <v>28</v>
      </c>
      <c r="L114" t="s">
        <v>22</v>
      </c>
      <c r="M114" t="s">
        <v>34</v>
      </c>
      <c r="N114" t="s">
        <v>35</v>
      </c>
      <c r="O114" s="3">
        <v>7.0000000000000007E-2</v>
      </c>
      <c r="P114" s="65">
        <v>31</v>
      </c>
      <c r="Q114" s="67">
        <v>94328.57</v>
      </c>
      <c r="R114" s="67">
        <v>79939</v>
      </c>
      <c r="S114" s="67">
        <v>6790</v>
      </c>
      <c r="T114" s="67">
        <v>6602.9999000000007</v>
      </c>
      <c r="U114" s="65" t="s">
        <v>271</v>
      </c>
      <c r="V114" s="65">
        <v>0</v>
      </c>
      <c r="W114" s="67">
        <v>6790</v>
      </c>
      <c r="X114" s="67">
        <v>6602.9999000000007</v>
      </c>
      <c r="Y114" s="65" t="str">
        <f t="shared" si="8"/>
        <v>A-MLV-0.01</v>
      </c>
      <c r="Z114" s="67">
        <f t="shared" si="9"/>
        <v>212.99999677419356</v>
      </c>
      <c r="AA114" s="67">
        <f t="shared" si="10"/>
        <v>233.09873385944707</v>
      </c>
      <c r="AB114" s="67">
        <f t="shared" si="6"/>
        <v>7226.0607496428593</v>
      </c>
      <c r="AC114" s="68">
        <f t="shared" si="11"/>
        <v>0.25162247798351123</v>
      </c>
    </row>
    <row r="115" spans="1:29" x14ac:dyDescent="0.2">
      <c r="A115" s="65" t="str">
        <f t="shared" si="7"/>
        <v>Butterfly Temple-MLV-0.01</v>
      </c>
      <c r="B115">
        <v>1110</v>
      </c>
      <c r="C115" t="s">
        <v>16</v>
      </c>
      <c r="D115" s="122" t="s">
        <v>247</v>
      </c>
      <c r="E115" s="122" t="s">
        <v>239</v>
      </c>
      <c r="F115" s="149">
        <v>0.01</v>
      </c>
      <c r="G115" t="s">
        <v>28</v>
      </c>
      <c r="H115" t="s">
        <v>101</v>
      </c>
      <c r="I115">
        <v>200</v>
      </c>
      <c r="J115" t="s">
        <v>18</v>
      </c>
      <c r="K115" t="s">
        <v>257</v>
      </c>
      <c r="L115" t="s">
        <v>22</v>
      </c>
      <c r="M115" t="s">
        <v>34</v>
      </c>
      <c r="N115" t="s">
        <v>35</v>
      </c>
      <c r="O115" s="3">
        <v>7.0000000000000007E-2</v>
      </c>
      <c r="P115" s="65">
        <v>31</v>
      </c>
      <c r="Q115" s="67">
        <v>93885.71</v>
      </c>
      <c r="R115" s="67">
        <v>82356</v>
      </c>
      <c r="S115" s="67">
        <v>6780</v>
      </c>
      <c r="T115" s="67">
        <v>6571.9997000000012</v>
      </c>
      <c r="U115" s="65" t="s">
        <v>271</v>
      </c>
      <c r="V115" s="65">
        <v>0</v>
      </c>
      <c r="W115" s="67">
        <v>6780</v>
      </c>
      <c r="X115" s="67">
        <v>6571.9997000000012</v>
      </c>
      <c r="Y115" s="65" t="str">
        <f t="shared" si="8"/>
        <v>B-MLV-0.01</v>
      </c>
      <c r="Z115" s="67">
        <f t="shared" si="9"/>
        <v>211.99999032258069</v>
      </c>
      <c r="AA115" s="67">
        <f t="shared" si="10"/>
        <v>207.33333201075268</v>
      </c>
      <c r="AB115" s="67">
        <f t="shared" si="6"/>
        <v>6427.3332923333328</v>
      </c>
      <c r="AC115" s="68">
        <f t="shared" si="11"/>
        <v>0.23376033024279633</v>
      </c>
    </row>
    <row r="116" spans="1:29" x14ac:dyDescent="0.2">
      <c r="A116" s="65" t="str">
        <f t="shared" si="7"/>
        <v>Circle of Fortune-Reels-0.25</v>
      </c>
      <c r="B116">
        <v>2111</v>
      </c>
      <c r="C116" t="s">
        <v>16</v>
      </c>
      <c r="D116" s="122" t="s">
        <v>239</v>
      </c>
      <c r="E116" s="122" t="s">
        <v>242</v>
      </c>
      <c r="F116" s="149">
        <v>0.25</v>
      </c>
      <c r="G116" t="s">
        <v>28</v>
      </c>
      <c r="H116" t="s">
        <v>101</v>
      </c>
      <c r="I116">
        <v>3</v>
      </c>
      <c r="J116" t="s">
        <v>19</v>
      </c>
      <c r="K116" t="s">
        <v>257</v>
      </c>
      <c r="L116" t="s">
        <v>22</v>
      </c>
      <c r="M116" t="s">
        <v>30</v>
      </c>
      <c r="N116" t="s">
        <v>44</v>
      </c>
      <c r="O116" s="3">
        <v>4.8500000000000001E-2</v>
      </c>
      <c r="P116" s="65">
        <v>10</v>
      </c>
      <c r="Q116" s="67">
        <v>54226.75</v>
      </c>
      <c r="R116" s="67">
        <v>114766</v>
      </c>
      <c r="S116" s="67">
        <v>5374</v>
      </c>
      <c r="T116" s="67">
        <v>2629.9973749999999</v>
      </c>
      <c r="U116" s="65" t="s">
        <v>180</v>
      </c>
      <c r="V116" s="65">
        <v>542.26750000000004</v>
      </c>
      <c r="W116" s="67">
        <v>4831.7325000000001</v>
      </c>
      <c r="X116" s="67">
        <v>2087.729875</v>
      </c>
      <c r="Y116" s="65" t="str">
        <f t="shared" si="8"/>
        <v>B-Reels-0.25</v>
      </c>
      <c r="Z116" s="67">
        <f t="shared" si="9"/>
        <v>208.7729875</v>
      </c>
      <c r="AA116" s="67">
        <f t="shared" si="10"/>
        <v>203.35696385869565</v>
      </c>
      <c r="AB116" s="67">
        <f t="shared" si="6"/>
        <v>2033.5696385869564</v>
      </c>
      <c r="AC116" s="68">
        <f t="shared" si="11"/>
        <v>0.17611950094247264</v>
      </c>
    </row>
    <row r="117" spans="1:29" x14ac:dyDescent="0.2">
      <c r="A117" s="65" t="str">
        <f t="shared" si="7"/>
        <v>Circle of Dreams-Reels-0.25</v>
      </c>
      <c r="B117">
        <v>2112</v>
      </c>
      <c r="C117" t="s">
        <v>16</v>
      </c>
      <c r="D117" s="122" t="s">
        <v>239</v>
      </c>
      <c r="E117" s="122" t="s">
        <v>239</v>
      </c>
      <c r="F117" s="149">
        <v>0.25</v>
      </c>
      <c r="G117" t="s">
        <v>28</v>
      </c>
      <c r="H117" t="s">
        <v>101</v>
      </c>
      <c r="I117">
        <v>3</v>
      </c>
      <c r="J117" t="s">
        <v>19</v>
      </c>
      <c r="K117" t="s">
        <v>257</v>
      </c>
      <c r="L117" t="s">
        <v>22</v>
      </c>
      <c r="M117" t="s">
        <v>30</v>
      </c>
      <c r="N117" t="s">
        <v>91</v>
      </c>
      <c r="O117" s="3">
        <v>4.8500000000000001E-2</v>
      </c>
      <c r="P117" s="65">
        <v>10</v>
      </c>
      <c r="Q117" s="67">
        <v>40206.25</v>
      </c>
      <c r="R117" s="67">
        <v>87883</v>
      </c>
      <c r="S117" s="67">
        <v>1999</v>
      </c>
      <c r="T117" s="67">
        <v>1950.003125</v>
      </c>
      <c r="U117" s="65" t="s">
        <v>180</v>
      </c>
      <c r="V117" s="65">
        <v>402.0625</v>
      </c>
      <c r="W117" s="67">
        <v>1596.9375</v>
      </c>
      <c r="X117" s="67">
        <v>1547.940625</v>
      </c>
      <c r="Y117" s="65" t="str">
        <f t="shared" si="8"/>
        <v>B-Reels-0.25</v>
      </c>
      <c r="Z117" s="67">
        <f t="shared" si="9"/>
        <v>154.7940625</v>
      </c>
      <c r="AA117" s="67">
        <f t="shared" si="10"/>
        <v>203.35696385869565</v>
      </c>
      <c r="AB117" s="67">
        <f t="shared" si="6"/>
        <v>2033.5696385869564</v>
      </c>
      <c r="AC117" s="68">
        <f t="shared" si="11"/>
        <v>-0.78805381181953638</v>
      </c>
    </row>
    <row r="118" spans="1:29" x14ac:dyDescent="0.2">
      <c r="A118" s="65" t="str">
        <f t="shared" si="7"/>
        <v>Circle of Cash-Reels-0.25</v>
      </c>
      <c r="B118">
        <v>2113</v>
      </c>
      <c r="C118" t="s">
        <v>25</v>
      </c>
      <c r="D118" s="122" t="s">
        <v>242</v>
      </c>
      <c r="E118" s="122" t="s">
        <v>238</v>
      </c>
      <c r="F118" s="149">
        <v>0.25</v>
      </c>
      <c r="G118" t="s">
        <v>28</v>
      </c>
      <c r="H118" t="s">
        <v>101</v>
      </c>
      <c r="I118">
        <v>3</v>
      </c>
      <c r="J118" t="s">
        <v>19</v>
      </c>
      <c r="K118" t="s">
        <v>257</v>
      </c>
      <c r="L118" t="s">
        <v>22</v>
      </c>
      <c r="M118" t="s">
        <v>30</v>
      </c>
      <c r="N118" t="s">
        <v>92</v>
      </c>
      <c r="O118" s="3">
        <v>4.8500000000000001E-2</v>
      </c>
      <c r="P118" s="65">
        <v>10</v>
      </c>
      <c r="Q118" s="67">
        <v>36082.5</v>
      </c>
      <c r="R118" s="67">
        <v>104587</v>
      </c>
      <c r="S118" s="67">
        <v>1838</v>
      </c>
      <c r="T118" s="67">
        <v>1750.00125</v>
      </c>
      <c r="U118" s="65" t="s">
        <v>180</v>
      </c>
      <c r="V118" s="65">
        <v>360.82499999999999</v>
      </c>
      <c r="W118" s="67">
        <v>1477.175</v>
      </c>
      <c r="X118" s="67">
        <v>1389.17625</v>
      </c>
      <c r="Y118" s="65" t="str">
        <f t="shared" si="8"/>
        <v>C-Reels-0.25</v>
      </c>
      <c r="Z118" s="67">
        <f t="shared" si="9"/>
        <v>138.91762499999999</v>
      </c>
      <c r="AA118" s="67">
        <f t="shared" si="10"/>
        <v>176.99994430970148</v>
      </c>
      <c r="AB118" s="67">
        <f t="shared" si="6"/>
        <v>1769.9994430970148</v>
      </c>
      <c r="AC118" s="68">
        <f t="shared" si="11"/>
        <v>-1.0716392544572695</v>
      </c>
    </row>
    <row r="119" spans="1:29" x14ac:dyDescent="0.2">
      <c r="A119" s="65" t="str">
        <f t="shared" si="7"/>
        <v>Circle of Winners-Reels-0.25</v>
      </c>
      <c r="B119">
        <v>2114</v>
      </c>
      <c r="C119" t="s">
        <v>16</v>
      </c>
      <c r="D119" s="122" t="s">
        <v>239</v>
      </c>
      <c r="E119" s="122" t="s">
        <v>245</v>
      </c>
      <c r="F119" s="149">
        <v>0.25</v>
      </c>
      <c r="G119" t="s">
        <v>28</v>
      </c>
      <c r="H119" t="s">
        <v>101</v>
      </c>
      <c r="I119">
        <v>3</v>
      </c>
      <c r="J119" t="s">
        <v>19</v>
      </c>
      <c r="K119" t="s">
        <v>257</v>
      </c>
      <c r="L119" t="s">
        <v>22</v>
      </c>
      <c r="M119" t="s">
        <v>30</v>
      </c>
      <c r="N119" t="s">
        <v>93</v>
      </c>
      <c r="O119" s="3">
        <v>4.8500000000000001E-2</v>
      </c>
      <c r="P119" s="65">
        <v>10</v>
      </c>
      <c r="Q119" s="67">
        <v>43711.25</v>
      </c>
      <c r="R119" s="67">
        <v>105967</v>
      </c>
      <c r="S119" s="67">
        <v>2194</v>
      </c>
      <c r="T119" s="67">
        <v>2119.995625</v>
      </c>
      <c r="U119" s="65" t="s">
        <v>180</v>
      </c>
      <c r="V119" s="65">
        <v>437.11250000000001</v>
      </c>
      <c r="W119" s="67">
        <v>1756.8875</v>
      </c>
      <c r="X119" s="67">
        <v>1682.8831250000001</v>
      </c>
      <c r="Y119" s="65" t="str">
        <f t="shared" si="8"/>
        <v>B-Reels-0.25</v>
      </c>
      <c r="Z119" s="67">
        <f t="shared" si="9"/>
        <v>168.28831250000002</v>
      </c>
      <c r="AA119" s="67">
        <f t="shared" si="10"/>
        <v>203.35696385869565</v>
      </c>
      <c r="AB119" s="67">
        <f t="shared" si="6"/>
        <v>2033.5696385869564</v>
      </c>
      <c r="AC119" s="68">
        <f t="shared" si="11"/>
        <v>-0.54701907973217523</v>
      </c>
    </row>
    <row r="120" spans="1:29" x14ac:dyDescent="0.2">
      <c r="A120" s="65" t="str">
        <f t="shared" si="7"/>
        <v>Circle of Fortune-Reels-0.25</v>
      </c>
      <c r="B120">
        <v>2115</v>
      </c>
      <c r="C120" t="s">
        <v>16</v>
      </c>
      <c r="D120" s="122" t="s">
        <v>239</v>
      </c>
      <c r="E120" s="122" t="s">
        <v>238</v>
      </c>
      <c r="F120" s="149">
        <v>0.25</v>
      </c>
      <c r="G120" t="s">
        <v>28</v>
      </c>
      <c r="H120" t="s">
        <v>101</v>
      </c>
      <c r="I120">
        <v>3</v>
      </c>
      <c r="J120" t="s">
        <v>19</v>
      </c>
      <c r="K120" t="s">
        <v>257</v>
      </c>
      <c r="L120" t="s">
        <v>22</v>
      </c>
      <c r="M120" t="s">
        <v>30</v>
      </c>
      <c r="N120" t="s">
        <v>44</v>
      </c>
      <c r="O120" s="3">
        <v>4.8500000000000001E-2</v>
      </c>
      <c r="P120" s="65">
        <v>10</v>
      </c>
      <c r="Q120" s="67">
        <v>50103</v>
      </c>
      <c r="R120" s="67">
        <v>92783</v>
      </c>
      <c r="S120" s="67">
        <v>4892</v>
      </c>
      <c r="T120" s="67">
        <v>2429.9955</v>
      </c>
      <c r="U120" s="65" t="s">
        <v>180</v>
      </c>
      <c r="V120" s="65">
        <v>501.03000000000003</v>
      </c>
      <c r="W120" s="67">
        <v>4390.97</v>
      </c>
      <c r="X120" s="67">
        <v>1928.9655</v>
      </c>
      <c r="Y120" s="65" t="str">
        <f t="shared" si="8"/>
        <v>B-Reels-0.25</v>
      </c>
      <c r="Z120" s="67">
        <f t="shared" si="9"/>
        <v>192.89654999999999</v>
      </c>
      <c r="AA120" s="67">
        <f t="shared" si="10"/>
        <v>203.35696385869565</v>
      </c>
      <c r="AB120" s="67">
        <f t="shared" si="6"/>
        <v>2033.5696385869564</v>
      </c>
      <c r="AC120" s="68">
        <f t="shared" si="11"/>
        <v>-0.10746594169526043</v>
      </c>
    </row>
    <row r="121" spans="1:29" x14ac:dyDescent="0.2">
      <c r="A121" s="65" t="str">
        <f t="shared" si="7"/>
        <v>Circle of Dreams-Reels-0.25</v>
      </c>
      <c r="B121">
        <v>2116</v>
      </c>
      <c r="C121" t="s">
        <v>16</v>
      </c>
      <c r="D121" s="122" t="s">
        <v>239</v>
      </c>
      <c r="E121" s="122" t="s">
        <v>247</v>
      </c>
      <c r="F121" s="149">
        <v>0.25</v>
      </c>
      <c r="G121" t="s">
        <v>28</v>
      </c>
      <c r="H121" t="s">
        <v>101</v>
      </c>
      <c r="I121">
        <v>3</v>
      </c>
      <c r="J121" t="s">
        <v>19</v>
      </c>
      <c r="K121" t="s">
        <v>257</v>
      </c>
      <c r="L121" t="s">
        <v>22</v>
      </c>
      <c r="M121" t="s">
        <v>30</v>
      </c>
      <c r="N121" t="s">
        <v>91</v>
      </c>
      <c r="O121" s="3">
        <v>4.8500000000000001E-2</v>
      </c>
      <c r="P121" s="65">
        <v>10</v>
      </c>
      <c r="Q121" s="67">
        <v>41649.5</v>
      </c>
      <c r="R121" s="67">
        <v>113332</v>
      </c>
      <c r="S121" s="67">
        <v>2111</v>
      </c>
      <c r="T121" s="67">
        <v>2020.0007500000002</v>
      </c>
      <c r="U121" s="65" t="s">
        <v>180</v>
      </c>
      <c r="V121" s="65">
        <v>416.495</v>
      </c>
      <c r="W121" s="67">
        <v>1694.5050000000001</v>
      </c>
      <c r="X121" s="67">
        <v>1603.5057500000003</v>
      </c>
      <c r="Y121" s="65" t="str">
        <f t="shared" si="8"/>
        <v>B-Reels-0.25</v>
      </c>
      <c r="Z121" s="67">
        <f t="shared" si="9"/>
        <v>160.35057500000002</v>
      </c>
      <c r="AA121" s="67">
        <f t="shared" si="10"/>
        <v>203.35696385869565</v>
      </c>
      <c r="AB121" s="67">
        <f t="shared" si="6"/>
        <v>2033.5696385869564</v>
      </c>
      <c r="AC121" s="68">
        <f t="shared" si="11"/>
        <v>-0.68880320494790015</v>
      </c>
    </row>
    <row r="122" spans="1:29" x14ac:dyDescent="0.2">
      <c r="A122" s="65" t="str">
        <f t="shared" si="7"/>
        <v>Circle of Cash-Reels-0.25</v>
      </c>
      <c r="B122">
        <v>2117</v>
      </c>
      <c r="C122" t="s">
        <v>25</v>
      </c>
      <c r="D122" s="122" t="s">
        <v>242</v>
      </c>
      <c r="E122" s="122" t="s">
        <v>249</v>
      </c>
      <c r="F122" s="149">
        <v>0.25</v>
      </c>
      <c r="G122" t="s">
        <v>28</v>
      </c>
      <c r="H122" t="s">
        <v>101</v>
      </c>
      <c r="I122">
        <v>3</v>
      </c>
      <c r="J122" t="s">
        <v>19</v>
      </c>
      <c r="K122" t="s">
        <v>257</v>
      </c>
      <c r="L122" t="s">
        <v>22</v>
      </c>
      <c r="M122" t="s">
        <v>30</v>
      </c>
      <c r="N122" t="s">
        <v>92</v>
      </c>
      <c r="O122" s="3">
        <v>4.8500000000000001E-2</v>
      </c>
      <c r="P122" s="65">
        <v>10</v>
      </c>
      <c r="Q122" s="67">
        <v>36082.5</v>
      </c>
      <c r="R122" s="67">
        <v>126605</v>
      </c>
      <c r="S122" s="67">
        <v>1861</v>
      </c>
      <c r="T122" s="67">
        <v>1750.00125</v>
      </c>
      <c r="U122" s="65" t="s">
        <v>180</v>
      </c>
      <c r="V122" s="65">
        <v>360.82499999999999</v>
      </c>
      <c r="W122" s="67">
        <v>1500.175</v>
      </c>
      <c r="X122" s="67">
        <v>1389.17625</v>
      </c>
      <c r="Y122" s="65" t="str">
        <f t="shared" si="8"/>
        <v>C-Reels-0.25</v>
      </c>
      <c r="Z122" s="67">
        <f t="shared" si="9"/>
        <v>138.91762499999999</v>
      </c>
      <c r="AA122" s="67">
        <f t="shared" si="10"/>
        <v>176.99994430970148</v>
      </c>
      <c r="AB122" s="67">
        <f t="shared" si="6"/>
        <v>1769.9994430970148</v>
      </c>
      <c r="AC122" s="68">
        <f t="shared" si="11"/>
        <v>-1.0716392544572695</v>
      </c>
    </row>
    <row r="123" spans="1:29" x14ac:dyDescent="0.2">
      <c r="A123" s="65" t="str">
        <f t="shared" si="7"/>
        <v>Circle of Winners-Reels-0.25</v>
      </c>
      <c r="B123">
        <v>2118</v>
      </c>
      <c r="C123" t="s">
        <v>16</v>
      </c>
      <c r="D123" s="122" t="s">
        <v>239</v>
      </c>
      <c r="E123" s="122" t="s">
        <v>249</v>
      </c>
      <c r="F123" s="149">
        <v>0.25</v>
      </c>
      <c r="G123" t="s">
        <v>28</v>
      </c>
      <c r="H123" t="s">
        <v>101</v>
      </c>
      <c r="I123">
        <v>3</v>
      </c>
      <c r="J123" t="s">
        <v>19</v>
      </c>
      <c r="K123" t="s">
        <v>257</v>
      </c>
      <c r="L123" t="s">
        <v>22</v>
      </c>
      <c r="M123" t="s">
        <v>30</v>
      </c>
      <c r="N123" t="s">
        <v>93</v>
      </c>
      <c r="O123" s="3">
        <v>4.8500000000000001E-2</v>
      </c>
      <c r="P123" s="65">
        <v>10</v>
      </c>
      <c r="Q123" s="67">
        <v>51134</v>
      </c>
      <c r="R123" s="67">
        <v>121748</v>
      </c>
      <c r="S123" s="67">
        <v>5125</v>
      </c>
      <c r="T123" s="67">
        <v>2479.9990000000003</v>
      </c>
      <c r="U123" s="65" t="s">
        <v>180</v>
      </c>
      <c r="V123" s="65">
        <v>511.34000000000003</v>
      </c>
      <c r="W123" s="67">
        <v>4613.66</v>
      </c>
      <c r="X123" s="67">
        <v>1968.6590000000001</v>
      </c>
      <c r="Y123" s="65" t="str">
        <f t="shared" si="8"/>
        <v>B-Reels-0.25</v>
      </c>
      <c r="Z123" s="67">
        <f t="shared" si="9"/>
        <v>196.86590000000001</v>
      </c>
      <c r="AA123" s="67">
        <f t="shared" si="10"/>
        <v>203.35696385869565</v>
      </c>
      <c r="AB123" s="67">
        <f t="shared" si="6"/>
        <v>2033.5696385869564</v>
      </c>
      <c r="AC123" s="68">
        <f t="shared" si="11"/>
        <v>-3.6565282984256098E-2</v>
      </c>
    </row>
    <row r="124" spans="1:29" x14ac:dyDescent="0.2">
      <c r="A124" s="65" t="str">
        <f t="shared" si="7"/>
        <v>Circle of Fortune-Reels-0.25</v>
      </c>
      <c r="B124">
        <v>1119</v>
      </c>
      <c r="C124" t="s">
        <v>25</v>
      </c>
      <c r="D124" s="122" t="s">
        <v>242</v>
      </c>
      <c r="E124" s="122" t="s">
        <v>242</v>
      </c>
      <c r="F124" s="149">
        <v>0.25</v>
      </c>
      <c r="G124" t="s">
        <v>28</v>
      </c>
      <c r="H124" t="s">
        <v>101</v>
      </c>
      <c r="I124">
        <v>3</v>
      </c>
      <c r="J124" t="s">
        <v>19</v>
      </c>
      <c r="K124" t="s">
        <v>257</v>
      </c>
      <c r="L124" t="s">
        <v>21</v>
      </c>
      <c r="M124" t="s">
        <v>30</v>
      </c>
      <c r="N124" t="s">
        <v>44</v>
      </c>
      <c r="O124" s="3">
        <v>4.36E-2</v>
      </c>
      <c r="P124" s="65">
        <v>31</v>
      </c>
      <c r="Q124" s="67">
        <v>157844</v>
      </c>
      <c r="R124" s="67">
        <v>309498</v>
      </c>
      <c r="S124" s="67">
        <v>6974</v>
      </c>
      <c r="T124" s="67">
        <v>6881.9984000000004</v>
      </c>
      <c r="U124" s="65" t="s">
        <v>271</v>
      </c>
      <c r="V124" s="65">
        <v>1578.44</v>
      </c>
      <c r="W124" s="67">
        <v>5395.5599999999995</v>
      </c>
      <c r="X124" s="67">
        <v>5303.5583999999999</v>
      </c>
      <c r="Y124" s="65" t="str">
        <f t="shared" si="8"/>
        <v>C-Reels-0.25</v>
      </c>
      <c r="Z124" s="67">
        <f t="shared" si="9"/>
        <v>171.08252903225807</v>
      </c>
      <c r="AA124" s="67">
        <f t="shared" si="10"/>
        <v>176.99994430970148</v>
      </c>
      <c r="AB124" s="67">
        <f t="shared" si="6"/>
        <v>5486.998273600746</v>
      </c>
      <c r="AC124" s="68">
        <f t="shared" si="11"/>
        <v>-0.49710869321592627</v>
      </c>
    </row>
    <row r="125" spans="1:29" x14ac:dyDescent="0.2">
      <c r="A125" s="65" t="str">
        <f t="shared" si="7"/>
        <v>Circle of Dreams-Reels-0.25</v>
      </c>
      <c r="B125">
        <v>1120</v>
      </c>
      <c r="C125" t="s">
        <v>25</v>
      </c>
      <c r="D125" s="122" t="s">
        <v>242</v>
      </c>
      <c r="E125" s="122" t="s">
        <v>239</v>
      </c>
      <c r="F125" s="149">
        <v>0.25</v>
      </c>
      <c r="G125" t="s">
        <v>28</v>
      </c>
      <c r="H125" t="s">
        <v>101</v>
      </c>
      <c r="I125">
        <v>3</v>
      </c>
      <c r="J125" t="s">
        <v>19</v>
      </c>
      <c r="K125" t="s">
        <v>257</v>
      </c>
      <c r="L125" t="s">
        <v>21</v>
      </c>
      <c r="M125" t="s">
        <v>30</v>
      </c>
      <c r="N125" t="s">
        <v>91</v>
      </c>
      <c r="O125" s="3">
        <v>4.36E-2</v>
      </c>
      <c r="P125" s="65">
        <v>31</v>
      </c>
      <c r="Q125" s="67">
        <v>112339.5</v>
      </c>
      <c r="R125" s="67">
        <v>325622</v>
      </c>
      <c r="S125" s="67">
        <v>5143</v>
      </c>
      <c r="T125" s="67">
        <v>4898.0021999999999</v>
      </c>
      <c r="U125" s="65" t="s">
        <v>180</v>
      </c>
      <c r="V125" s="65">
        <v>1123.395</v>
      </c>
      <c r="W125" s="67">
        <v>4019.605</v>
      </c>
      <c r="X125" s="67">
        <v>3774.6071999999999</v>
      </c>
      <c r="Y125" s="65" t="str">
        <f t="shared" si="8"/>
        <v>C-Reels-0.25</v>
      </c>
      <c r="Z125" s="67">
        <f t="shared" si="9"/>
        <v>121.76152258064516</v>
      </c>
      <c r="AA125" s="67">
        <f t="shared" si="10"/>
        <v>176.99994430970148</v>
      </c>
      <c r="AB125" s="67">
        <f t="shared" si="6"/>
        <v>5486.998273600746</v>
      </c>
      <c r="AC125" s="68">
        <f t="shared" si="11"/>
        <v>-1.3780821134759265</v>
      </c>
    </row>
    <row r="126" spans="1:29" x14ac:dyDescent="0.2">
      <c r="A126" s="65" t="str">
        <f t="shared" si="7"/>
        <v>Circle of Cash-Reels-0.25</v>
      </c>
      <c r="B126">
        <v>1121</v>
      </c>
      <c r="C126" t="s">
        <v>25</v>
      </c>
      <c r="D126" s="122" t="s">
        <v>242</v>
      </c>
      <c r="E126" s="122" t="s">
        <v>245</v>
      </c>
      <c r="F126" s="149">
        <v>0.25</v>
      </c>
      <c r="G126" t="s">
        <v>28</v>
      </c>
      <c r="H126" t="s">
        <v>101</v>
      </c>
      <c r="I126">
        <v>3</v>
      </c>
      <c r="J126" t="s">
        <v>19</v>
      </c>
      <c r="K126" t="s">
        <v>257</v>
      </c>
      <c r="L126" t="s">
        <v>21</v>
      </c>
      <c r="M126" t="s">
        <v>30</v>
      </c>
      <c r="N126" t="s">
        <v>92</v>
      </c>
      <c r="O126" s="3">
        <v>4.36E-2</v>
      </c>
      <c r="P126" s="65">
        <v>31</v>
      </c>
      <c r="Q126" s="67">
        <v>126559.75</v>
      </c>
      <c r="R126" s="67">
        <v>312493</v>
      </c>
      <c r="S126" s="67">
        <v>5720</v>
      </c>
      <c r="T126" s="67">
        <v>5518.0051000000003</v>
      </c>
      <c r="U126" s="65" t="s">
        <v>180</v>
      </c>
      <c r="V126" s="65">
        <v>1265.5975000000001</v>
      </c>
      <c r="W126" s="67">
        <v>4454.4025000000001</v>
      </c>
      <c r="X126" s="67">
        <v>4252.4076000000005</v>
      </c>
      <c r="Y126" s="65" t="str">
        <f t="shared" si="8"/>
        <v>C-Reels-0.25</v>
      </c>
      <c r="Z126" s="67">
        <f t="shared" si="9"/>
        <v>137.17443870967745</v>
      </c>
      <c r="AA126" s="67">
        <f t="shared" si="10"/>
        <v>176.99994430970148</v>
      </c>
      <c r="AB126" s="67">
        <f t="shared" si="6"/>
        <v>5486.998273600746</v>
      </c>
      <c r="AC126" s="68">
        <f t="shared" si="11"/>
        <v>-1.102776104631696</v>
      </c>
    </row>
    <row r="127" spans="1:29" x14ac:dyDescent="0.2">
      <c r="A127" s="65" t="str">
        <f t="shared" si="7"/>
        <v>Circle of Winners-Reels-0.25</v>
      </c>
      <c r="B127">
        <v>1122</v>
      </c>
      <c r="C127" t="s">
        <v>25</v>
      </c>
      <c r="D127" s="122" t="s">
        <v>242</v>
      </c>
      <c r="E127" s="122" t="s">
        <v>247</v>
      </c>
      <c r="F127" s="149">
        <v>0.25</v>
      </c>
      <c r="G127" t="s">
        <v>28</v>
      </c>
      <c r="H127" t="s">
        <v>101</v>
      </c>
      <c r="I127">
        <v>3</v>
      </c>
      <c r="J127" t="s">
        <v>19</v>
      </c>
      <c r="K127" t="s">
        <v>257</v>
      </c>
      <c r="L127" t="s">
        <v>21</v>
      </c>
      <c r="M127" t="s">
        <v>30</v>
      </c>
      <c r="N127" t="s">
        <v>93</v>
      </c>
      <c r="O127" s="3">
        <v>4.36E-2</v>
      </c>
      <c r="P127" s="65">
        <v>31</v>
      </c>
      <c r="Q127" s="67">
        <v>122293.5</v>
      </c>
      <c r="R127" s="67">
        <v>339704</v>
      </c>
      <c r="S127" s="67">
        <v>5581</v>
      </c>
      <c r="T127" s="67">
        <v>5331.9966000000004</v>
      </c>
      <c r="U127" s="65" t="s">
        <v>180</v>
      </c>
      <c r="V127" s="65">
        <v>1222.9349999999999</v>
      </c>
      <c r="W127" s="67">
        <v>4358.0650000000005</v>
      </c>
      <c r="X127" s="67">
        <v>4109.0616000000009</v>
      </c>
      <c r="Y127" s="65" t="str">
        <f t="shared" si="8"/>
        <v>C-Reels-0.25</v>
      </c>
      <c r="Z127" s="67">
        <f t="shared" si="9"/>
        <v>132.55037419354841</v>
      </c>
      <c r="AA127" s="67">
        <f t="shared" si="10"/>
        <v>176.99994430970148</v>
      </c>
      <c r="AB127" s="67">
        <f t="shared" si="6"/>
        <v>5486.998273600746</v>
      </c>
      <c r="AC127" s="68">
        <f t="shared" si="11"/>
        <v>-1.1853712953091944</v>
      </c>
    </row>
    <row r="128" spans="1:29" x14ac:dyDescent="0.2">
      <c r="A128" s="65" t="str">
        <f t="shared" si="7"/>
        <v>Crouching Tiger-MLV-0.01</v>
      </c>
      <c r="B128">
        <v>1123</v>
      </c>
      <c r="C128" t="s">
        <v>12</v>
      </c>
      <c r="D128" s="122" t="s">
        <v>245</v>
      </c>
      <c r="E128" s="122" t="s">
        <v>245</v>
      </c>
      <c r="F128" s="149">
        <v>0.01</v>
      </c>
      <c r="G128" t="s">
        <v>28</v>
      </c>
      <c r="H128" t="s">
        <v>101</v>
      </c>
      <c r="I128">
        <v>200</v>
      </c>
      <c r="J128" t="s">
        <v>18</v>
      </c>
      <c r="K128" t="s">
        <v>28</v>
      </c>
      <c r="L128" t="s">
        <v>22</v>
      </c>
      <c r="M128" t="s">
        <v>34</v>
      </c>
      <c r="N128" t="s">
        <v>37</v>
      </c>
      <c r="O128" s="3">
        <v>7.0000000000000007E-2</v>
      </c>
      <c r="P128" s="65">
        <v>31</v>
      </c>
      <c r="Q128" s="67">
        <v>95214.29</v>
      </c>
      <c r="R128" s="67">
        <v>68010</v>
      </c>
      <c r="S128" s="67">
        <v>6732</v>
      </c>
      <c r="T128" s="67">
        <v>6665.0003000000006</v>
      </c>
      <c r="U128" s="65" t="s">
        <v>271</v>
      </c>
      <c r="V128" s="65">
        <v>0</v>
      </c>
      <c r="W128" s="67">
        <v>6732</v>
      </c>
      <c r="X128" s="67">
        <v>6665.0003000000006</v>
      </c>
      <c r="Y128" s="65" t="str">
        <f t="shared" si="8"/>
        <v>A-MLV-0.01</v>
      </c>
      <c r="Z128" s="67">
        <f t="shared" si="9"/>
        <v>215.00000967741937</v>
      </c>
      <c r="AA128" s="67">
        <f t="shared" si="10"/>
        <v>233.09873385944707</v>
      </c>
      <c r="AB128" s="67">
        <f t="shared" si="6"/>
        <v>7226.0607496428593</v>
      </c>
      <c r="AC128" s="68">
        <f t="shared" si="11"/>
        <v>0.28734677346494197</v>
      </c>
    </row>
    <row r="129" spans="1:29" x14ac:dyDescent="0.2">
      <c r="A129" s="65" t="str">
        <f t="shared" si="7"/>
        <v>Crouching Tiger-MLV-0.01</v>
      </c>
      <c r="B129">
        <v>1124</v>
      </c>
      <c r="C129" t="s">
        <v>12</v>
      </c>
      <c r="D129" s="122" t="s">
        <v>245</v>
      </c>
      <c r="E129" s="122" t="s">
        <v>238</v>
      </c>
      <c r="F129" s="149">
        <v>0.01</v>
      </c>
      <c r="G129" t="s">
        <v>28</v>
      </c>
      <c r="H129" t="s">
        <v>101</v>
      </c>
      <c r="I129">
        <v>200</v>
      </c>
      <c r="J129" t="s">
        <v>18</v>
      </c>
      <c r="K129" t="s">
        <v>28</v>
      </c>
      <c r="L129" t="s">
        <v>22</v>
      </c>
      <c r="M129" t="s">
        <v>34</v>
      </c>
      <c r="N129" t="s">
        <v>37</v>
      </c>
      <c r="O129" s="3">
        <v>7.0000000000000007E-2</v>
      </c>
      <c r="P129" s="65">
        <v>31</v>
      </c>
      <c r="Q129" s="67">
        <v>111157.14</v>
      </c>
      <c r="R129" s="67">
        <v>80549</v>
      </c>
      <c r="S129" s="67">
        <v>7872</v>
      </c>
      <c r="T129" s="67">
        <v>7780.9998000000005</v>
      </c>
      <c r="U129" s="65" t="s">
        <v>271</v>
      </c>
      <c r="V129" s="65">
        <v>0</v>
      </c>
      <c r="W129" s="67">
        <v>7872</v>
      </c>
      <c r="X129" s="67">
        <v>7780.9998000000005</v>
      </c>
      <c r="Y129" s="65" t="str">
        <f t="shared" si="8"/>
        <v>A-MLV-0.01</v>
      </c>
      <c r="Z129" s="67">
        <f t="shared" si="9"/>
        <v>250.99999354838712</v>
      </c>
      <c r="AA129" s="67">
        <f t="shared" si="10"/>
        <v>233.09873385944707</v>
      </c>
      <c r="AB129" s="67">
        <f t="shared" si="6"/>
        <v>7226.0607496428593</v>
      </c>
      <c r="AC129" s="68">
        <f t="shared" si="11"/>
        <v>0.93037965543229995</v>
      </c>
    </row>
    <row r="130" spans="1:29" x14ac:dyDescent="0.2">
      <c r="A130" s="65" t="str">
        <f t="shared" si="7"/>
        <v>Crouching Tiger-MLV-0.01</v>
      </c>
      <c r="B130">
        <v>1125</v>
      </c>
      <c r="C130" t="s">
        <v>16</v>
      </c>
      <c r="D130" s="122" t="s">
        <v>247</v>
      </c>
      <c r="E130" s="122" t="s">
        <v>238</v>
      </c>
      <c r="F130" s="149">
        <v>0.01</v>
      </c>
      <c r="G130" t="s">
        <v>28</v>
      </c>
      <c r="H130" t="s">
        <v>101</v>
      </c>
      <c r="I130">
        <v>200</v>
      </c>
      <c r="J130" t="s">
        <v>18</v>
      </c>
      <c r="K130" t="s">
        <v>257</v>
      </c>
      <c r="L130" t="s">
        <v>22</v>
      </c>
      <c r="M130" t="s">
        <v>34</v>
      </c>
      <c r="N130" t="s">
        <v>37</v>
      </c>
      <c r="O130" s="3">
        <v>7.0000000000000007E-2</v>
      </c>
      <c r="P130" s="65">
        <v>31</v>
      </c>
      <c r="Q130" s="67">
        <v>99642.86</v>
      </c>
      <c r="R130" s="67">
        <v>90584</v>
      </c>
      <c r="S130" s="67">
        <v>7219</v>
      </c>
      <c r="T130" s="67">
        <v>6975.0002000000004</v>
      </c>
      <c r="U130" s="65" t="s">
        <v>271</v>
      </c>
      <c r="V130" s="65">
        <v>0</v>
      </c>
      <c r="W130" s="67">
        <v>7219</v>
      </c>
      <c r="X130" s="67">
        <v>6975.0002000000004</v>
      </c>
      <c r="Y130" s="65" t="str">
        <f t="shared" si="8"/>
        <v>B-MLV-0.01</v>
      </c>
      <c r="Z130" s="67">
        <f t="shared" si="9"/>
        <v>225.0000064516129</v>
      </c>
      <c r="AA130" s="67">
        <f t="shared" si="10"/>
        <v>207.33333201075268</v>
      </c>
      <c r="AB130" s="67">
        <f t="shared" si="6"/>
        <v>6427.3332923333328</v>
      </c>
      <c r="AC130" s="68">
        <f t="shared" si="11"/>
        <v>0.46596704086344209</v>
      </c>
    </row>
    <row r="131" spans="1:29" x14ac:dyDescent="0.2">
      <c r="A131" s="65" t="str">
        <f t="shared" si="7"/>
        <v>Hidden Dragon-MLV-0.01</v>
      </c>
      <c r="B131">
        <v>1126</v>
      </c>
      <c r="C131" t="s">
        <v>12</v>
      </c>
      <c r="D131" s="122" t="s">
        <v>245</v>
      </c>
      <c r="E131" s="122" t="s">
        <v>247</v>
      </c>
      <c r="F131" s="149">
        <v>0.01</v>
      </c>
      <c r="G131" t="s">
        <v>28</v>
      </c>
      <c r="H131" t="s">
        <v>101</v>
      </c>
      <c r="I131">
        <v>200</v>
      </c>
      <c r="J131" t="s">
        <v>18</v>
      </c>
      <c r="K131" t="s">
        <v>28</v>
      </c>
      <c r="L131" t="s">
        <v>22</v>
      </c>
      <c r="M131" t="s">
        <v>34</v>
      </c>
      <c r="N131" t="s">
        <v>38</v>
      </c>
      <c r="O131" s="3">
        <v>7.0000000000000007E-2</v>
      </c>
      <c r="P131" s="65">
        <v>31</v>
      </c>
      <c r="Q131" s="67">
        <v>109385.71</v>
      </c>
      <c r="R131" s="67">
        <v>79265</v>
      </c>
      <c r="S131" s="67">
        <v>7746</v>
      </c>
      <c r="T131" s="67">
        <v>7656.9997000000012</v>
      </c>
      <c r="U131" s="65" t="s">
        <v>271</v>
      </c>
      <c r="V131" s="65">
        <v>0</v>
      </c>
      <c r="W131" s="67">
        <v>7746</v>
      </c>
      <c r="X131" s="67">
        <v>7656.9997000000012</v>
      </c>
      <c r="Y131" s="65" t="str">
        <f t="shared" si="8"/>
        <v>A-MLV-0.01</v>
      </c>
      <c r="Z131" s="67">
        <f t="shared" si="9"/>
        <v>246.99999032258069</v>
      </c>
      <c r="AA131" s="67">
        <f t="shared" si="10"/>
        <v>233.09873385944707</v>
      </c>
      <c r="AB131" s="67">
        <f t="shared" si="6"/>
        <v>7226.0607496428593</v>
      </c>
      <c r="AC131" s="68">
        <f t="shared" si="11"/>
        <v>0.85893146780565655</v>
      </c>
    </row>
    <row r="132" spans="1:29" x14ac:dyDescent="0.2">
      <c r="A132" s="65" t="str">
        <f t="shared" si="7"/>
        <v>Hidden Dragon-MLV-0.01</v>
      </c>
      <c r="B132">
        <v>1127</v>
      </c>
      <c r="C132" t="s">
        <v>12</v>
      </c>
      <c r="D132" s="122" t="s">
        <v>245</v>
      </c>
      <c r="E132" s="122" t="s">
        <v>249</v>
      </c>
      <c r="F132" s="149">
        <v>0.01</v>
      </c>
      <c r="G132" t="s">
        <v>28</v>
      </c>
      <c r="H132" t="s">
        <v>101</v>
      </c>
      <c r="I132">
        <v>200</v>
      </c>
      <c r="J132" t="s">
        <v>18</v>
      </c>
      <c r="K132" t="s">
        <v>28</v>
      </c>
      <c r="L132" t="s">
        <v>22</v>
      </c>
      <c r="M132" t="s">
        <v>34</v>
      </c>
      <c r="N132" t="s">
        <v>38</v>
      </c>
      <c r="O132" s="3">
        <v>7.0000000000000007E-2</v>
      </c>
      <c r="P132" s="65">
        <v>31</v>
      </c>
      <c r="Q132" s="67">
        <v>94771.43</v>
      </c>
      <c r="R132" s="67">
        <v>80315</v>
      </c>
      <c r="S132" s="67">
        <v>6822</v>
      </c>
      <c r="T132" s="67">
        <v>6634.0001000000002</v>
      </c>
      <c r="U132" s="65" t="s">
        <v>271</v>
      </c>
      <c r="V132" s="65">
        <v>0</v>
      </c>
      <c r="W132" s="67">
        <v>6822</v>
      </c>
      <c r="X132" s="67">
        <v>6634.0001000000002</v>
      </c>
      <c r="Y132" s="65" t="str">
        <f t="shared" si="8"/>
        <v>A-MLV-0.01</v>
      </c>
      <c r="Z132" s="67">
        <f t="shared" si="9"/>
        <v>214.00000322580647</v>
      </c>
      <c r="AA132" s="67">
        <f t="shared" si="10"/>
        <v>233.09873385944707</v>
      </c>
      <c r="AB132" s="67">
        <f t="shared" si="6"/>
        <v>7226.0607496428593</v>
      </c>
      <c r="AC132" s="68">
        <f t="shared" si="11"/>
        <v>0.2694846257242266</v>
      </c>
    </row>
    <row r="133" spans="1:29" x14ac:dyDescent="0.2">
      <c r="A133" s="65" t="str">
        <f t="shared" si="7"/>
        <v>Hidden Dragon-MLV-0.01</v>
      </c>
      <c r="B133">
        <v>1128</v>
      </c>
      <c r="C133" t="s">
        <v>12</v>
      </c>
      <c r="D133" s="122" t="s">
        <v>245</v>
      </c>
      <c r="E133" s="122" t="s">
        <v>251</v>
      </c>
      <c r="F133" s="149">
        <v>0.01</v>
      </c>
      <c r="G133" t="s">
        <v>28</v>
      </c>
      <c r="H133" t="s">
        <v>101</v>
      </c>
      <c r="I133">
        <v>200</v>
      </c>
      <c r="J133" t="s">
        <v>18</v>
      </c>
      <c r="K133" t="s">
        <v>28</v>
      </c>
      <c r="L133" t="s">
        <v>22</v>
      </c>
      <c r="M133" t="s">
        <v>34</v>
      </c>
      <c r="N133" t="s">
        <v>38</v>
      </c>
      <c r="O133" s="3">
        <v>7.0000000000000007E-2</v>
      </c>
      <c r="P133" s="65">
        <v>31</v>
      </c>
      <c r="Q133" s="67">
        <v>94328.57</v>
      </c>
      <c r="R133" s="67">
        <v>70394</v>
      </c>
      <c r="S133" s="67">
        <v>6702</v>
      </c>
      <c r="T133" s="67">
        <v>6602.9999000000007</v>
      </c>
      <c r="U133" s="65" t="s">
        <v>271</v>
      </c>
      <c r="V133" s="65">
        <v>0</v>
      </c>
      <c r="W133" s="67">
        <v>6702</v>
      </c>
      <c r="X133" s="67">
        <v>6602.9999000000007</v>
      </c>
      <c r="Y133" s="65" t="str">
        <f t="shared" si="8"/>
        <v>A-MLV-0.01</v>
      </c>
      <c r="Z133" s="67">
        <f t="shared" si="9"/>
        <v>212.99999677419356</v>
      </c>
      <c r="AA133" s="67">
        <f t="shared" si="10"/>
        <v>233.09873385944707</v>
      </c>
      <c r="AB133" s="67">
        <f t="shared" ref="AB133:AB196" si="12">AA133*P133</f>
        <v>7226.0607496428593</v>
      </c>
      <c r="AC133" s="68">
        <f t="shared" si="11"/>
        <v>0.25162247798351123</v>
      </c>
    </row>
    <row r="134" spans="1:29" x14ac:dyDescent="0.2">
      <c r="A134" s="65" t="str">
        <f t="shared" ref="A134:A197" si="13">CONCATENATE(N134,"-",J134,"-",F134)</f>
        <v>Hidden Dragon-MLV-0.01</v>
      </c>
      <c r="B134">
        <v>1129</v>
      </c>
      <c r="C134" t="s">
        <v>12</v>
      </c>
      <c r="D134" s="122" t="s">
        <v>245</v>
      </c>
      <c r="E134" s="122" t="s">
        <v>243</v>
      </c>
      <c r="F134" s="149">
        <v>0.01</v>
      </c>
      <c r="G134" t="s">
        <v>28</v>
      </c>
      <c r="H134" t="s">
        <v>101</v>
      </c>
      <c r="I134">
        <v>200</v>
      </c>
      <c r="J134" t="s">
        <v>18</v>
      </c>
      <c r="K134" t="s">
        <v>28</v>
      </c>
      <c r="L134" t="s">
        <v>22</v>
      </c>
      <c r="M134" t="s">
        <v>34</v>
      </c>
      <c r="N134" t="s">
        <v>38</v>
      </c>
      <c r="O134" s="3">
        <v>7.0000000000000007E-2</v>
      </c>
      <c r="P134" s="65">
        <v>31</v>
      </c>
      <c r="Q134" s="67">
        <v>107614.29</v>
      </c>
      <c r="R134" s="67">
        <v>77981</v>
      </c>
      <c r="S134" s="67">
        <v>7621</v>
      </c>
      <c r="T134" s="67">
        <v>7533.0003000000006</v>
      </c>
      <c r="U134" s="65" t="s">
        <v>271</v>
      </c>
      <c r="V134" s="65">
        <v>0</v>
      </c>
      <c r="W134" s="67">
        <v>7621</v>
      </c>
      <c r="X134" s="67">
        <v>7533.0003000000006</v>
      </c>
      <c r="Y134" s="65" t="str">
        <f t="shared" ref="Y134:Y197" si="14">CONCATENATE(C134,"-",J134,"-",F134)</f>
        <v>A-MLV-0.01</v>
      </c>
      <c r="Z134" s="67">
        <f t="shared" ref="Z134:Z197" si="15">X134/P134</f>
        <v>243.00000967741937</v>
      </c>
      <c r="AA134" s="67">
        <f t="shared" ref="AA134:AA197" si="16">SUMIF($Y$6:$Y$205,Y134,$X$6:$X$205)/SUMIF($Y$6:$Y$205,Y134,$P$6:$P$205)</f>
        <v>233.09873385944707</v>
      </c>
      <c r="AB134" s="67">
        <f t="shared" si="12"/>
        <v>7226.0607496428593</v>
      </c>
      <c r="AC134" s="68">
        <f t="shared" ref="AC134:AC197" si="17">STANDARDIZE(Z134,Z$1,Z$2)</f>
        <v>0.78748368351523013</v>
      </c>
    </row>
    <row r="135" spans="1:29" x14ac:dyDescent="0.2">
      <c r="A135" s="65" t="str">
        <f t="shared" si="13"/>
        <v>Hidden Dragon-MLV-0.01</v>
      </c>
      <c r="B135">
        <v>1130</v>
      </c>
      <c r="C135" t="s">
        <v>16</v>
      </c>
      <c r="D135" s="122" t="s">
        <v>247</v>
      </c>
      <c r="E135" s="122" t="s">
        <v>242</v>
      </c>
      <c r="F135" s="149">
        <v>0.01</v>
      </c>
      <c r="G135" t="s">
        <v>28</v>
      </c>
      <c r="H135" t="s">
        <v>101</v>
      </c>
      <c r="I135">
        <v>200</v>
      </c>
      <c r="J135" t="s">
        <v>18</v>
      </c>
      <c r="K135" t="s">
        <v>257</v>
      </c>
      <c r="L135" t="s">
        <v>22</v>
      </c>
      <c r="M135" t="s">
        <v>34</v>
      </c>
      <c r="N135" t="s">
        <v>38</v>
      </c>
      <c r="O135" s="3">
        <v>7.0000000000000007E-2</v>
      </c>
      <c r="P135" s="65">
        <v>31</v>
      </c>
      <c r="Q135" s="67">
        <v>108942.86</v>
      </c>
      <c r="R135" s="67">
        <v>89297</v>
      </c>
      <c r="S135" s="67">
        <v>7817</v>
      </c>
      <c r="T135" s="67">
        <v>7626.0002000000004</v>
      </c>
      <c r="U135" s="65" t="s">
        <v>271</v>
      </c>
      <c r="V135" s="65">
        <v>0</v>
      </c>
      <c r="W135" s="67">
        <v>7817</v>
      </c>
      <c r="X135" s="67">
        <v>7626.0002000000004</v>
      </c>
      <c r="Y135" s="65" t="str">
        <f t="shared" si="14"/>
        <v>B-MLV-0.01</v>
      </c>
      <c r="Z135" s="67">
        <f t="shared" si="15"/>
        <v>246.0000064516129</v>
      </c>
      <c r="AA135" s="67">
        <f t="shared" si="16"/>
        <v>207.33333201075268</v>
      </c>
      <c r="AB135" s="67">
        <f t="shared" si="12"/>
        <v>6427.3332923333328</v>
      </c>
      <c r="AC135" s="68">
        <f t="shared" si="17"/>
        <v>0.84106972340115826</v>
      </c>
    </row>
    <row r="136" spans="1:29" x14ac:dyDescent="0.2">
      <c r="A136" s="65" t="str">
        <f t="shared" si="13"/>
        <v>Hidden Dragon-MLV-0.01</v>
      </c>
      <c r="B136">
        <v>1131</v>
      </c>
      <c r="C136" t="s">
        <v>16</v>
      </c>
      <c r="D136" s="122" t="s">
        <v>247</v>
      </c>
      <c r="E136" s="122" t="s">
        <v>247</v>
      </c>
      <c r="F136" s="149">
        <v>0.01</v>
      </c>
      <c r="G136" t="s">
        <v>28</v>
      </c>
      <c r="H136" t="s">
        <v>101</v>
      </c>
      <c r="I136">
        <v>200</v>
      </c>
      <c r="J136" t="s">
        <v>18</v>
      </c>
      <c r="K136" t="s">
        <v>257</v>
      </c>
      <c r="L136" t="s">
        <v>22</v>
      </c>
      <c r="M136" t="s">
        <v>34</v>
      </c>
      <c r="N136" t="s">
        <v>38</v>
      </c>
      <c r="O136" s="3">
        <v>7.0000000000000007E-2</v>
      </c>
      <c r="P136" s="65">
        <v>31</v>
      </c>
      <c r="Q136" s="67">
        <v>95214.29</v>
      </c>
      <c r="R136" s="67">
        <v>86558</v>
      </c>
      <c r="S136" s="67">
        <v>6898</v>
      </c>
      <c r="T136" s="67">
        <v>6665.0003000000006</v>
      </c>
      <c r="U136" s="65" t="s">
        <v>271</v>
      </c>
      <c r="V136" s="65">
        <v>0</v>
      </c>
      <c r="W136" s="67">
        <v>6898</v>
      </c>
      <c r="X136" s="67">
        <v>6665.0003000000006</v>
      </c>
      <c r="Y136" s="65" t="str">
        <f t="shared" si="14"/>
        <v>B-MLV-0.01</v>
      </c>
      <c r="Z136" s="67">
        <f t="shared" si="15"/>
        <v>215.00000967741937</v>
      </c>
      <c r="AA136" s="67">
        <f t="shared" si="16"/>
        <v>207.33333201075268</v>
      </c>
      <c r="AB136" s="67">
        <f t="shared" si="12"/>
        <v>6427.3332923333328</v>
      </c>
      <c r="AC136" s="68">
        <f t="shared" si="17"/>
        <v>0.28734677346494197</v>
      </c>
    </row>
    <row r="137" spans="1:29" x14ac:dyDescent="0.2">
      <c r="A137" s="65" t="str">
        <f t="shared" si="13"/>
        <v>Lotus Blossom-MLV-0.01</v>
      </c>
      <c r="B137">
        <v>1132</v>
      </c>
      <c r="C137" t="s">
        <v>12</v>
      </c>
      <c r="D137" s="122" t="s">
        <v>258</v>
      </c>
      <c r="E137" s="122" t="s">
        <v>242</v>
      </c>
      <c r="F137" s="149">
        <v>0.01</v>
      </c>
      <c r="G137" t="s">
        <v>28</v>
      </c>
      <c r="H137" t="s">
        <v>101</v>
      </c>
      <c r="I137">
        <v>200</v>
      </c>
      <c r="J137" t="s">
        <v>18</v>
      </c>
      <c r="K137" t="s">
        <v>28</v>
      </c>
      <c r="L137" t="s">
        <v>22</v>
      </c>
      <c r="M137" t="s">
        <v>34</v>
      </c>
      <c r="N137" t="s">
        <v>40</v>
      </c>
      <c r="O137" s="3">
        <v>7.0000000000000007E-2</v>
      </c>
      <c r="P137" s="65">
        <v>31</v>
      </c>
      <c r="Q137" s="67">
        <v>107614.29</v>
      </c>
      <c r="R137" s="67">
        <v>89679</v>
      </c>
      <c r="S137" s="67">
        <v>7734</v>
      </c>
      <c r="T137" s="67">
        <v>7533.0003000000006</v>
      </c>
      <c r="U137" s="65" t="s">
        <v>271</v>
      </c>
      <c r="V137" s="65">
        <v>0</v>
      </c>
      <c r="W137" s="67">
        <v>7734</v>
      </c>
      <c r="X137" s="67">
        <v>7533.0003000000006</v>
      </c>
      <c r="Y137" s="65" t="str">
        <f t="shared" si="14"/>
        <v>A-MLV-0.01</v>
      </c>
      <c r="Z137" s="67">
        <f t="shared" si="15"/>
        <v>243.00000967741937</v>
      </c>
      <c r="AA137" s="67">
        <f t="shared" si="16"/>
        <v>233.09873385944707</v>
      </c>
      <c r="AB137" s="67">
        <f t="shared" si="12"/>
        <v>7226.0607496428593</v>
      </c>
      <c r="AC137" s="68">
        <f t="shared" si="17"/>
        <v>0.78748368351523013</v>
      </c>
    </row>
    <row r="138" spans="1:29" x14ac:dyDescent="0.2">
      <c r="A138" s="65" t="str">
        <f t="shared" si="13"/>
        <v>Lotus Blossom-MLV-0.01</v>
      </c>
      <c r="B138">
        <v>1133</v>
      </c>
      <c r="C138" t="s">
        <v>12</v>
      </c>
      <c r="D138" s="122" t="s">
        <v>258</v>
      </c>
      <c r="E138" s="122" t="s">
        <v>239</v>
      </c>
      <c r="F138" s="149">
        <v>0.01</v>
      </c>
      <c r="G138" t="s">
        <v>28</v>
      </c>
      <c r="H138" t="s">
        <v>101</v>
      </c>
      <c r="I138">
        <v>200</v>
      </c>
      <c r="J138" t="s">
        <v>18</v>
      </c>
      <c r="K138" t="s">
        <v>28</v>
      </c>
      <c r="L138" t="s">
        <v>22</v>
      </c>
      <c r="M138" t="s">
        <v>34</v>
      </c>
      <c r="N138" t="s">
        <v>40</v>
      </c>
      <c r="O138" s="3">
        <v>7.0000000000000007E-2</v>
      </c>
      <c r="P138" s="65">
        <v>31</v>
      </c>
      <c r="Q138" s="67">
        <v>98757.14</v>
      </c>
      <c r="R138" s="67">
        <v>98757</v>
      </c>
      <c r="S138" s="67">
        <v>7213</v>
      </c>
      <c r="T138" s="67">
        <v>6912.9998000000005</v>
      </c>
      <c r="U138" s="65" t="s">
        <v>271</v>
      </c>
      <c r="V138" s="65">
        <v>0</v>
      </c>
      <c r="W138" s="67">
        <v>7213</v>
      </c>
      <c r="X138" s="67">
        <v>6912.9998000000005</v>
      </c>
      <c r="Y138" s="65" t="str">
        <f t="shared" si="14"/>
        <v>A-MLV-0.01</v>
      </c>
      <c r="Z138" s="67">
        <f t="shared" si="15"/>
        <v>222.99999354838712</v>
      </c>
      <c r="AA138" s="67">
        <f t="shared" si="16"/>
        <v>233.09873385944707</v>
      </c>
      <c r="AB138" s="67">
        <f t="shared" si="12"/>
        <v>7226.0607496428593</v>
      </c>
      <c r="AC138" s="68">
        <f t="shared" si="17"/>
        <v>0.43024274538201185</v>
      </c>
    </row>
    <row r="139" spans="1:29" x14ac:dyDescent="0.2">
      <c r="A139" s="65" t="str">
        <f t="shared" si="13"/>
        <v>Lotus Blossom-MLV-0.01</v>
      </c>
      <c r="B139">
        <v>1134</v>
      </c>
      <c r="C139" t="s">
        <v>16</v>
      </c>
      <c r="D139" s="122" t="s">
        <v>247</v>
      </c>
      <c r="E139" s="122" t="s">
        <v>251</v>
      </c>
      <c r="F139" s="149">
        <v>0.01</v>
      </c>
      <c r="G139" t="s">
        <v>28</v>
      </c>
      <c r="H139" t="s">
        <v>101</v>
      </c>
      <c r="I139">
        <v>200</v>
      </c>
      <c r="J139" t="s">
        <v>18</v>
      </c>
      <c r="K139" t="s">
        <v>257</v>
      </c>
      <c r="L139" t="s">
        <v>22</v>
      </c>
      <c r="M139" t="s">
        <v>34</v>
      </c>
      <c r="N139" t="s">
        <v>40</v>
      </c>
      <c r="O139" s="3">
        <v>7.0000000000000007E-2</v>
      </c>
      <c r="P139" s="65">
        <v>31</v>
      </c>
      <c r="Q139" s="67">
        <v>109828.57</v>
      </c>
      <c r="R139" s="67">
        <v>94680</v>
      </c>
      <c r="S139" s="67">
        <v>7919</v>
      </c>
      <c r="T139" s="67">
        <v>7687.9999000000016</v>
      </c>
      <c r="U139" s="65" t="s">
        <v>271</v>
      </c>
      <c r="V139" s="65">
        <v>0</v>
      </c>
      <c r="W139" s="67">
        <v>7919</v>
      </c>
      <c r="X139" s="67">
        <v>7687.9999000000016</v>
      </c>
      <c r="Y139" s="65" t="str">
        <f t="shared" si="14"/>
        <v>B-MLV-0.01</v>
      </c>
      <c r="Z139" s="67">
        <f t="shared" si="15"/>
        <v>247.99999677419359</v>
      </c>
      <c r="AA139" s="67">
        <f t="shared" si="16"/>
        <v>207.33333201075268</v>
      </c>
      <c r="AB139" s="67">
        <f t="shared" si="12"/>
        <v>6427.3332923333328</v>
      </c>
      <c r="AC139" s="68">
        <f t="shared" si="17"/>
        <v>0.87679361554637192</v>
      </c>
    </row>
    <row r="140" spans="1:29" x14ac:dyDescent="0.2">
      <c r="A140" s="65" t="str">
        <f t="shared" si="13"/>
        <v>Mystic Diamond-MLV-0.01</v>
      </c>
      <c r="B140">
        <v>1135</v>
      </c>
      <c r="C140" t="s">
        <v>12</v>
      </c>
      <c r="D140" s="122" t="s">
        <v>258</v>
      </c>
      <c r="E140" s="122" t="s">
        <v>245</v>
      </c>
      <c r="F140" s="149">
        <v>0.01</v>
      </c>
      <c r="G140" t="s">
        <v>28</v>
      </c>
      <c r="H140" t="s">
        <v>101</v>
      </c>
      <c r="I140">
        <v>200</v>
      </c>
      <c r="J140" t="s">
        <v>18</v>
      </c>
      <c r="K140" t="s">
        <v>28</v>
      </c>
      <c r="L140" t="s">
        <v>22</v>
      </c>
      <c r="M140" t="s">
        <v>34</v>
      </c>
      <c r="N140" t="s">
        <v>36</v>
      </c>
      <c r="O140" s="3">
        <v>7.0000000000000007E-2</v>
      </c>
      <c r="P140" s="65">
        <v>31</v>
      </c>
      <c r="Q140" s="67">
        <v>105400</v>
      </c>
      <c r="R140" s="67">
        <v>86393</v>
      </c>
      <c r="S140" s="67">
        <v>7562</v>
      </c>
      <c r="T140" s="67">
        <v>7378.0000000000009</v>
      </c>
      <c r="U140" s="65" t="s">
        <v>271</v>
      </c>
      <c r="V140" s="65">
        <v>0</v>
      </c>
      <c r="W140" s="67">
        <v>7562</v>
      </c>
      <c r="X140" s="67">
        <v>7378.0000000000009</v>
      </c>
      <c r="Y140" s="65" t="str">
        <f t="shared" si="14"/>
        <v>A-MLV-0.01</v>
      </c>
      <c r="Z140" s="67">
        <f t="shared" si="15"/>
        <v>238.00000000000003</v>
      </c>
      <c r="AA140" s="67">
        <f t="shared" si="16"/>
        <v>233.09873385944707</v>
      </c>
      <c r="AB140" s="67">
        <f t="shared" si="12"/>
        <v>7226.0607496428593</v>
      </c>
      <c r="AC140" s="68">
        <f t="shared" si="17"/>
        <v>0.69817334814787124</v>
      </c>
    </row>
    <row r="141" spans="1:29" x14ac:dyDescent="0.2">
      <c r="A141" s="65" t="str">
        <f t="shared" si="13"/>
        <v>Mystic Diamond-MLV-0.01</v>
      </c>
      <c r="B141">
        <v>1136</v>
      </c>
      <c r="C141" t="s">
        <v>12</v>
      </c>
      <c r="D141" s="122" t="s">
        <v>258</v>
      </c>
      <c r="E141" s="122" t="s">
        <v>238</v>
      </c>
      <c r="F141" s="149">
        <v>0.01</v>
      </c>
      <c r="G141" t="s">
        <v>28</v>
      </c>
      <c r="H141" t="s">
        <v>101</v>
      </c>
      <c r="I141">
        <v>200</v>
      </c>
      <c r="J141" t="s">
        <v>18</v>
      </c>
      <c r="K141" t="s">
        <v>28</v>
      </c>
      <c r="L141" t="s">
        <v>22</v>
      </c>
      <c r="M141" t="s">
        <v>34</v>
      </c>
      <c r="N141" t="s">
        <v>36</v>
      </c>
      <c r="O141" s="3">
        <v>7.0000000000000007E-2</v>
      </c>
      <c r="P141" s="65">
        <v>31</v>
      </c>
      <c r="Q141" s="67">
        <v>108500</v>
      </c>
      <c r="R141" s="67">
        <v>108500</v>
      </c>
      <c r="S141" s="67">
        <v>7924</v>
      </c>
      <c r="T141" s="67">
        <v>7595.0000000000009</v>
      </c>
      <c r="U141" s="65" t="s">
        <v>271</v>
      </c>
      <c r="V141" s="65">
        <v>0</v>
      </c>
      <c r="W141" s="67">
        <v>7924</v>
      </c>
      <c r="X141" s="67">
        <v>7595.0000000000009</v>
      </c>
      <c r="Y141" s="65" t="str">
        <f t="shared" si="14"/>
        <v>A-MLV-0.01</v>
      </c>
      <c r="Z141" s="67">
        <f t="shared" si="15"/>
        <v>245.00000000000003</v>
      </c>
      <c r="AA141" s="67">
        <f t="shared" si="16"/>
        <v>233.09873385944707</v>
      </c>
      <c r="AB141" s="67">
        <f t="shared" si="12"/>
        <v>7226.0607496428593</v>
      </c>
      <c r="AC141" s="68">
        <f t="shared" si="17"/>
        <v>0.82320757566044334</v>
      </c>
    </row>
    <row r="142" spans="1:29" x14ac:dyDescent="0.2">
      <c r="A142" s="65" t="str">
        <f t="shared" si="13"/>
        <v>Mystic Diamond-MLV-0.01</v>
      </c>
      <c r="B142">
        <v>1137</v>
      </c>
      <c r="C142" t="s">
        <v>16</v>
      </c>
      <c r="D142" s="122" t="s">
        <v>247</v>
      </c>
      <c r="E142" s="122" t="s">
        <v>245</v>
      </c>
      <c r="F142" s="149">
        <v>0.01</v>
      </c>
      <c r="G142" t="s">
        <v>28</v>
      </c>
      <c r="H142" t="s">
        <v>101</v>
      </c>
      <c r="I142">
        <v>200</v>
      </c>
      <c r="J142" t="s">
        <v>18</v>
      </c>
      <c r="K142" t="s">
        <v>257</v>
      </c>
      <c r="L142" t="s">
        <v>22</v>
      </c>
      <c r="M142" t="s">
        <v>34</v>
      </c>
      <c r="N142" t="s">
        <v>36</v>
      </c>
      <c r="O142" s="3">
        <v>7.0000000000000007E-2</v>
      </c>
      <c r="P142" s="65">
        <v>31</v>
      </c>
      <c r="Q142" s="67">
        <v>93885.71</v>
      </c>
      <c r="R142" s="67">
        <v>88571</v>
      </c>
      <c r="S142" s="67">
        <v>6824</v>
      </c>
      <c r="T142" s="67">
        <v>6571.9997000000012</v>
      </c>
      <c r="U142" s="65" t="s">
        <v>271</v>
      </c>
      <c r="V142" s="65">
        <v>0</v>
      </c>
      <c r="W142" s="67">
        <v>6824</v>
      </c>
      <c r="X142" s="67">
        <v>6571.9997000000012</v>
      </c>
      <c r="Y142" s="65" t="str">
        <f t="shared" si="14"/>
        <v>B-MLV-0.01</v>
      </c>
      <c r="Z142" s="67">
        <f t="shared" si="15"/>
        <v>211.99999032258069</v>
      </c>
      <c r="AA142" s="67">
        <f t="shared" si="16"/>
        <v>207.33333201075268</v>
      </c>
      <c r="AB142" s="67">
        <f t="shared" si="12"/>
        <v>6427.3332923333328</v>
      </c>
      <c r="AC142" s="68">
        <f t="shared" si="17"/>
        <v>0.23376033024279633</v>
      </c>
    </row>
    <row r="143" spans="1:29" x14ac:dyDescent="0.2">
      <c r="A143" s="65" t="str">
        <f t="shared" si="13"/>
        <v>Ring of Fire-MLV-0.05</v>
      </c>
      <c r="B143">
        <v>1138</v>
      </c>
      <c r="C143" t="s">
        <v>25</v>
      </c>
      <c r="D143" s="122" t="s">
        <v>239</v>
      </c>
      <c r="E143" s="122" t="s">
        <v>242</v>
      </c>
      <c r="F143" s="149">
        <v>0.05</v>
      </c>
      <c r="G143" t="s">
        <v>28</v>
      </c>
      <c r="H143" t="s">
        <v>101</v>
      </c>
      <c r="I143">
        <v>90</v>
      </c>
      <c r="J143" t="s">
        <v>18</v>
      </c>
      <c r="K143" t="s">
        <v>28</v>
      </c>
      <c r="L143" t="s">
        <v>21</v>
      </c>
      <c r="M143" t="s">
        <v>34</v>
      </c>
      <c r="N143" t="s">
        <v>54</v>
      </c>
      <c r="O143" s="3">
        <v>4.36E-2</v>
      </c>
      <c r="P143" s="65">
        <v>31</v>
      </c>
      <c r="Q143" s="67">
        <v>126559.65</v>
      </c>
      <c r="R143" s="67">
        <v>38448</v>
      </c>
      <c r="S143" s="67">
        <v>5544</v>
      </c>
      <c r="T143" s="67">
        <v>5518.0007399999995</v>
      </c>
      <c r="U143" s="65" t="s">
        <v>271</v>
      </c>
      <c r="V143" s="65">
        <v>0</v>
      </c>
      <c r="W143" s="67">
        <v>5544</v>
      </c>
      <c r="X143" s="67">
        <v>5518.0007399999995</v>
      </c>
      <c r="Y143" s="65" t="str">
        <f t="shared" si="14"/>
        <v>C-MLV-0.05</v>
      </c>
      <c r="Z143" s="67">
        <f t="shared" si="15"/>
        <v>178.00002387096774</v>
      </c>
      <c r="AA143" s="67">
        <f t="shared" si="16"/>
        <v>189.44888490449438</v>
      </c>
      <c r="AB143" s="67">
        <f t="shared" si="12"/>
        <v>5872.9154320393254</v>
      </c>
      <c r="AC143" s="68">
        <f t="shared" si="17"/>
        <v>-0.37354817557588799</v>
      </c>
    </row>
    <row r="144" spans="1:29" x14ac:dyDescent="0.2">
      <c r="A144" s="65" t="str">
        <f t="shared" si="13"/>
        <v>Ring of Fire-MLV-0.05</v>
      </c>
      <c r="B144">
        <v>1139</v>
      </c>
      <c r="C144" t="s">
        <v>25</v>
      </c>
      <c r="D144" s="122" t="s">
        <v>239</v>
      </c>
      <c r="E144" s="122" t="s">
        <v>239</v>
      </c>
      <c r="F144" s="149">
        <v>0.05</v>
      </c>
      <c r="G144" t="s">
        <v>28</v>
      </c>
      <c r="H144" t="s">
        <v>101</v>
      </c>
      <c r="I144">
        <v>90</v>
      </c>
      <c r="J144" t="s">
        <v>18</v>
      </c>
      <c r="K144" t="s">
        <v>28</v>
      </c>
      <c r="L144" t="s">
        <v>21</v>
      </c>
      <c r="M144" t="s">
        <v>34</v>
      </c>
      <c r="N144" t="s">
        <v>54</v>
      </c>
      <c r="O144" s="3">
        <v>5.3600000000000002E-2</v>
      </c>
      <c r="P144" s="65">
        <v>31</v>
      </c>
      <c r="Q144" s="67">
        <v>87910.45</v>
      </c>
      <c r="R144" s="67">
        <v>28170</v>
      </c>
      <c r="S144" s="67">
        <v>4764</v>
      </c>
      <c r="T144" s="67">
        <v>4712.0001199999997</v>
      </c>
      <c r="U144" s="65" t="s">
        <v>271</v>
      </c>
      <c r="V144" s="65">
        <v>0</v>
      </c>
      <c r="W144" s="67">
        <v>4764</v>
      </c>
      <c r="X144" s="67">
        <v>4712.0001199999997</v>
      </c>
      <c r="Y144" s="65" t="str">
        <f t="shared" si="14"/>
        <v>C-MLV-0.05</v>
      </c>
      <c r="Z144" s="67">
        <f t="shared" si="15"/>
        <v>152.00000387096773</v>
      </c>
      <c r="AA144" s="67">
        <f t="shared" si="16"/>
        <v>189.44888490449438</v>
      </c>
      <c r="AB144" s="67">
        <f t="shared" si="12"/>
        <v>5872.9154320393254</v>
      </c>
      <c r="AC144" s="68">
        <f t="shared" si="17"/>
        <v>-0.83796137786323421</v>
      </c>
    </row>
    <row r="145" spans="1:29" x14ac:dyDescent="0.2">
      <c r="A145" s="65" t="str">
        <f t="shared" si="13"/>
        <v>Ring of Fire-MLV-0.05</v>
      </c>
      <c r="B145">
        <v>1140</v>
      </c>
      <c r="C145" t="s">
        <v>25</v>
      </c>
      <c r="D145" s="122" t="s">
        <v>239</v>
      </c>
      <c r="E145" s="122" t="s">
        <v>245</v>
      </c>
      <c r="F145" s="149">
        <v>0.05</v>
      </c>
      <c r="G145" t="s">
        <v>28</v>
      </c>
      <c r="H145" t="s">
        <v>101</v>
      </c>
      <c r="I145">
        <v>90</v>
      </c>
      <c r="J145" t="s">
        <v>18</v>
      </c>
      <c r="K145" t="s">
        <v>28</v>
      </c>
      <c r="L145" t="s">
        <v>21</v>
      </c>
      <c r="M145" t="s">
        <v>34</v>
      </c>
      <c r="N145" t="s">
        <v>54</v>
      </c>
      <c r="O145" s="3">
        <v>4.36E-2</v>
      </c>
      <c r="P145" s="65">
        <v>31</v>
      </c>
      <c r="Q145" s="67">
        <v>127981.65</v>
      </c>
      <c r="R145" s="67">
        <v>39391</v>
      </c>
      <c r="S145" s="67">
        <v>5615</v>
      </c>
      <c r="T145" s="67">
        <v>5579.9999399999997</v>
      </c>
      <c r="U145" s="65" t="s">
        <v>271</v>
      </c>
      <c r="V145" s="65">
        <v>0</v>
      </c>
      <c r="W145" s="67">
        <v>5615</v>
      </c>
      <c r="X145" s="67">
        <v>5579.9999399999997</v>
      </c>
      <c r="Y145" s="65" t="str">
        <f t="shared" si="14"/>
        <v>C-MLV-0.05</v>
      </c>
      <c r="Z145" s="67">
        <f t="shared" si="15"/>
        <v>179.99999806451612</v>
      </c>
      <c r="AA145" s="67">
        <f t="shared" si="16"/>
        <v>189.44888490449438</v>
      </c>
      <c r="AB145" s="67">
        <f t="shared" si="12"/>
        <v>5872.9154320393254</v>
      </c>
      <c r="AC145" s="68">
        <f t="shared" si="17"/>
        <v>-0.33782457152797352</v>
      </c>
    </row>
    <row r="146" spans="1:29" x14ac:dyDescent="0.2">
      <c r="A146" s="65" t="str">
        <f t="shared" si="13"/>
        <v>Ring of Fire-MLV-0.05</v>
      </c>
      <c r="B146">
        <v>1141</v>
      </c>
      <c r="C146" t="s">
        <v>25</v>
      </c>
      <c r="D146" s="122" t="s">
        <v>239</v>
      </c>
      <c r="E146" s="122" t="s">
        <v>238</v>
      </c>
      <c r="F146" s="149">
        <v>0.05</v>
      </c>
      <c r="G146" t="s">
        <v>28</v>
      </c>
      <c r="H146" t="s">
        <v>101</v>
      </c>
      <c r="I146">
        <v>90</v>
      </c>
      <c r="J146" t="s">
        <v>18</v>
      </c>
      <c r="K146" t="s">
        <v>28</v>
      </c>
      <c r="L146" t="s">
        <v>21</v>
      </c>
      <c r="M146" t="s">
        <v>34</v>
      </c>
      <c r="N146" t="s">
        <v>54</v>
      </c>
      <c r="O146" s="3">
        <v>5.3600000000000002E-2</v>
      </c>
      <c r="P146" s="65">
        <v>31</v>
      </c>
      <c r="Q146" s="67">
        <v>102947.75</v>
      </c>
      <c r="R146" s="67">
        <v>33446</v>
      </c>
      <c r="S146" s="67">
        <v>5588</v>
      </c>
      <c r="T146" s="67">
        <v>5517.9994000000006</v>
      </c>
      <c r="U146" s="65" t="s">
        <v>271</v>
      </c>
      <c r="V146" s="65">
        <v>0</v>
      </c>
      <c r="W146" s="67">
        <v>5588</v>
      </c>
      <c r="X146" s="67">
        <v>5517.9994000000006</v>
      </c>
      <c r="Y146" s="65" t="str">
        <f t="shared" si="14"/>
        <v>C-MLV-0.05</v>
      </c>
      <c r="Z146" s="67">
        <f t="shared" si="15"/>
        <v>177.99998064516132</v>
      </c>
      <c r="AA146" s="67">
        <f t="shared" si="16"/>
        <v>189.44888490449438</v>
      </c>
      <c r="AB146" s="67">
        <f t="shared" si="12"/>
        <v>5872.9154320393254</v>
      </c>
      <c r="AC146" s="68">
        <f t="shared" si="17"/>
        <v>-0.3735489476766472</v>
      </c>
    </row>
    <row r="147" spans="1:29" x14ac:dyDescent="0.2">
      <c r="A147" s="65" t="str">
        <f t="shared" si="13"/>
        <v>Ring of Fire-MLV-0.05</v>
      </c>
      <c r="B147">
        <v>1142</v>
      </c>
      <c r="C147" t="s">
        <v>25</v>
      </c>
      <c r="D147" s="122" t="s">
        <v>239</v>
      </c>
      <c r="E147" s="122" t="s">
        <v>247</v>
      </c>
      <c r="F147" s="149">
        <v>0.05</v>
      </c>
      <c r="G147" t="s">
        <v>28</v>
      </c>
      <c r="H147" t="s">
        <v>101</v>
      </c>
      <c r="I147">
        <v>90</v>
      </c>
      <c r="J147" t="s">
        <v>18</v>
      </c>
      <c r="K147" t="s">
        <v>28</v>
      </c>
      <c r="L147" t="s">
        <v>21</v>
      </c>
      <c r="M147" t="s">
        <v>34</v>
      </c>
      <c r="N147" t="s">
        <v>54</v>
      </c>
      <c r="O147" s="3">
        <v>4.36E-2</v>
      </c>
      <c r="P147" s="65">
        <v>31</v>
      </c>
      <c r="Q147" s="67">
        <v>113761.45</v>
      </c>
      <c r="R147" s="67">
        <v>53222</v>
      </c>
      <c r="S147" s="67">
        <v>5196</v>
      </c>
      <c r="T147" s="67">
        <v>4959.9992199999997</v>
      </c>
      <c r="U147" s="65" t="s">
        <v>271</v>
      </c>
      <c r="V147" s="65">
        <v>0</v>
      </c>
      <c r="W147" s="67">
        <v>5196</v>
      </c>
      <c r="X147" s="67">
        <v>4959.9992199999997</v>
      </c>
      <c r="Y147" s="65" t="str">
        <f t="shared" si="14"/>
        <v>C-MLV-0.05</v>
      </c>
      <c r="Z147" s="67">
        <f t="shared" si="15"/>
        <v>159.99997483870968</v>
      </c>
      <c r="AA147" s="67">
        <f t="shared" si="16"/>
        <v>189.44888490449438</v>
      </c>
      <c r="AB147" s="67">
        <f t="shared" si="12"/>
        <v>5872.9154320393254</v>
      </c>
      <c r="AC147" s="68">
        <f t="shared" si="17"/>
        <v>-0.69506563642400321</v>
      </c>
    </row>
    <row r="148" spans="1:29" x14ac:dyDescent="0.2">
      <c r="A148" s="65" t="str">
        <f t="shared" si="13"/>
        <v>Ring of Fire-MLV-0.05</v>
      </c>
      <c r="B148">
        <v>1143</v>
      </c>
      <c r="C148" t="s">
        <v>25</v>
      </c>
      <c r="D148" s="122" t="s">
        <v>239</v>
      </c>
      <c r="E148" s="122" t="s">
        <v>249</v>
      </c>
      <c r="F148" s="149">
        <v>0.05</v>
      </c>
      <c r="G148" t="s">
        <v>28</v>
      </c>
      <c r="H148" t="s">
        <v>101</v>
      </c>
      <c r="I148">
        <v>90</v>
      </c>
      <c r="J148" t="s">
        <v>18</v>
      </c>
      <c r="K148" t="s">
        <v>28</v>
      </c>
      <c r="L148" t="s">
        <v>21</v>
      </c>
      <c r="M148" t="s">
        <v>34</v>
      </c>
      <c r="N148" t="s">
        <v>54</v>
      </c>
      <c r="O148" s="3">
        <v>5.3600000000000002E-2</v>
      </c>
      <c r="P148" s="65">
        <v>31</v>
      </c>
      <c r="Q148" s="67">
        <v>101791.05</v>
      </c>
      <c r="R148" s="67">
        <v>29763</v>
      </c>
      <c r="S148" s="67">
        <v>5456</v>
      </c>
      <c r="T148" s="67">
        <v>5456.0002800000002</v>
      </c>
      <c r="U148" s="65" t="s">
        <v>271</v>
      </c>
      <c r="V148" s="65">
        <v>0</v>
      </c>
      <c r="W148" s="67">
        <v>5456</v>
      </c>
      <c r="X148" s="67">
        <v>5456.0002800000002</v>
      </c>
      <c r="Y148" s="65" t="str">
        <f t="shared" si="14"/>
        <v>C-MLV-0.05</v>
      </c>
      <c r="Z148" s="67">
        <f t="shared" si="15"/>
        <v>176.00000903225808</v>
      </c>
      <c r="AA148" s="67">
        <f t="shared" si="16"/>
        <v>189.44888490449438</v>
      </c>
      <c r="AB148" s="67">
        <f t="shared" si="12"/>
        <v>5872.9154320393254</v>
      </c>
      <c r="AC148" s="68">
        <f t="shared" si="17"/>
        <v>-0.4092725056289942</v>
      </c>
    </row>
    <row r="149" spans="1:29" x14ac:dyDescent="0.2">
      <c r="A149" s="65" t="str">
        <f t="shared" si="13"/>
        <v>Sushi Fever-MLV-0.01</v>
      </c>
      <c r="B149">
        <v>1144</v>
      </c>
      <c r="C149" t="s">
        <v>12</v>
      </c>
      <c r="D149" s="122" t="s">
        <v>258</v>
      </c>
      <c r="E149" s="122" t="s">
        <v>247</v>
      </c>
      <c r="F149" s="149">
        <v>0.01</v>
      </c>
      <c r="G149" t="s">
        <v>28</v>
      </c>
      <c r="H149" t="s">
        <v>101</v>
      </c>
      <c r="I149">
        <v>200</v>
      </c>
      <c r="J149" t="s">
        <v>18</v>
      </c>
      <c r="K149" t="s">
        <v>28</v>
      </c>
      <c r="L149" t="s">
        <v>22</v>
      </c>
      <c r="M149" t="s">
        <v>34</v>
      </c>
      <c r="N149" t="s">
        <v>39</v>
      </c>
      <c r="O149" s="3">
        <v>7.0000000000000007E-2</v>
      </c>
      <c r="P149" s="65">
        <v>31</v>
      </c>
      <c r="Q149" s="67">
        <v>89900</v>
      </c>
      <c r="R149" s="67">
        <v>68106</v>
      </c>
      <c r="S149" s="67">
        <v>6398</v>
      </c>
      <c r="T149" s="67">
        <v>6293.0000000000009</v>
      </c>
      <c r="U149" s="65" t="s">
        <v>271</v>
      </c>
      <c r="V149" s="65">
        <v>0</v>
      </c>
      <c r="W149" s="67">
        <v>6398</v>
      </c>
      <c r="X149" s="67">
        <v>6293.0000000000009</v>
      </c>
      <c r="Y149" s="65" t="str">
        <f t="shared" si="14"/>
        <v>A-MLV-0.01</v>
      </c>
      <c r="Z149" s="67">
        <f t="shared" si="15"/>
        <v>203.00000000000003</v>
      </c>
      <c r="AA149" s="67">
        <f t="shared" si="16"/>
        <v>233.09873385944707</v>
      </c>
      <c r="AB149" s="67">
        <f t="shared" si="12"/>
        <v>7226.0607496428593</v>
      </c>
      <c r="AC149" s="68">
        <f t="shared" si="17"/>
        <v>7.3002210585011107E-2</v>
      </c>
    </row>
    <row r="150" spans="1:29" x14ac:dyDescent="0.2">
      <c r="A150" s="65" t="str">
        <f t="shared" si="13"/>
        <v>Sushi Fever-MLV-0.01</v>
      </c>
      <c r="B150">
        <v>1145</v>
      </c>
      <c r="C150" t="s">
        <v>12</v>
      </c>
      <c r="D150" s="122" t="s">
        <v>258</v>
      </c>
      <c r="E150" s="122" t="s">
        <v>249</v>
      </c>
      <c r="F150" s="149">
        <v>0.01</v>
      </c>
      <c r="G150" t="s">
        <v>28</v>
      </c>
      <c r="H150" t="s">
        <v>101</v>
      </c>
      <c r="I150">
        <v>200</v>
      </c>
      <c r="J150" t="s">
        <v>18</v>
      </c>
      <c r="K150" t="s">
        <v>28</v>
      </c>
      <c r="L150" t="s">
        <v>22</v>
      </c>
      <c r="M150" t="s">
        <v>34</v>
      </c>
      <c r="N150" t="s">
        <v>39</v>
      </c>
      <c r="O150" s="3">
        <v>7.0000000000000007E-2</v>
      </c>
      <c r="P150" s="65">
        <v>31</v>
      </c>
      <c r="Q150" s="67">
        <v>102742.86</v>
      </c>
      <c r="R150" s="67">
        <v>87070</v>
      </c>
      <c r="S150" s="67">
        <v>7396</v>
      </c>
      <c r="T150" s="67">
        <v>7192.0002000000004</v>
      </c>
      <c r="U150" s="65" t="s">
        <v>271</v>
      </c>
      <c r="V150" s="65">
        <v>0</v>
      </c>
      <c r="W150" s="67">
        <v>7396</v>
      </c>
      <c r="X150" s="67">
        <v>7192.0002000000004</v>
      </c>
      <c r="Y150" s="65" t="str">
        <f t="shared" si="14"/>
        <v>A-MLV-0.01</v>
      </c>
      <c r="Z150" s="67">
        <f t="shared" si="15"/>
        <v>232.0000064516129</v>
      </c>
      <c r="AA150" s="67">
        <f t="shared" si="16"/>
        <v>233.09873385944707</v>
      </c>
      <c r="AB150" s="67">
        <f t="shared" si="12"/>
        <v>7226.0607496428593</v>
      </c>
      <c r="AC150" s="68">
        <f t="shared" si="17"/>
        <v>0.59100126837601419</v>
      </c>
    </row>
    <row r="151" spans="1:29" x14ac:dyDescent="0.2">
      <c r="A151" s="65" t="str">
        <f t="shared" si="13"/>
        <v>Sushi Fever-MLV-0.01</v>
      </c>
      <c r="B151">
        <v>1146</v>
      </c>
      <c r="C151" t="s">
        <v>16</v>
      </c>
      <c r="D151" s="122" t="s">
        <v>247</v>
      </c>
      <c r="E151" s="122" t="s">
        <v>249</v>
      </c>
      <c r="F151" s="149">
        <v>0.01</v>
      </c>
      <c r="G151" t="s">
        <v>28</v>
      </c>
      <c r="H151" t="s">
        <v>101</v>
      </c>
      <c r="I151">
        <v>200</v>
      </c>
      <c r="J151" t="s">
        <v>18</v>
      </c>
      <c r="K151" t="s">
        <v>257</v>
      </c>
      <c r="L151" t="s">
        <v>22</v>
      </c>
      <c r="M151" t="s">
        <v>34</v>
      </c>
      <c r="N151" t="s">
        <v>39</v>
      </c>
      <c r="O151" s="3">
        <v>7.0000000000000007E-2</v>
      </c>
      <c r="P151" s="65">
        <v>31</v>
      </c>
      <c r="Q151" s="67">
        <v>91671.43</v>
      </c>
      <c r="R151" s="67">
        <v>80414</v>
      </c>
      <c r="S151" s="67">
        <v>6620</v>
      </c>
      <c r="T151" s="67">
        <v>6417.0001000000002</v>
      </c>
      <c r="U151" s="65" t="s">
        <v>271</v>
      </c>
      <c r="V151" s="65">
        <v>0</v>
      </c>
      <c r="W151" s="67">
        <v>6620</v>
      </c>
      <c r="X151" s="67">
        <v>6417.0001000000002</v>
      </c>
      <c r="Y151" s="65" t="str">
        <f t="shared" si="14"/>
        <v>B-MLV-0.01</v>
      </c>
      <c r="Z151" s="67">
        <f t="shared" si="15"/>
        <v>207.00000322580647</v>
      </c>
      <c r="AA151" s="67">
        <f t="shared" si="16"/>
        <v>207.33333201075268</v>
      </c>
      <c r="AB151" s="67">
        <f t="shared" si="12"/>
        <v>6427.3332923333328</v>
      </c>
      <c r="AC151" s="68">
        <f t="shared" si="17"/>
        <v>0.14445039821165456</v>
      </c>
    </row>
    <row r="152" spans="1:29" x14ac:dyDescent="0.2">
      <c r="A152" s="65" t="str">
        <f t="shared" si="13"/>
        <v>Fifty Hand Poker-Poker-0.01</v>
      </c>
      <c r="B152">
        <v>1147</v>
      </c>
      <c r="C152" t="s">
        <v>12</v>
      </c>
      <c r="D152" s="122" t="s">
        <v>241</v>
      </c>
      <c r="E152" s="122" t="s">
        <v>242</v>
      </c>
      <c r="F152" s="149">
        <v>0.01</v>
      </c>
      <c r="G152" t="s">
        <v>28</v>
      </c>
      <c r="H152" t="s">
        <v>101</v>
      </c>
      <c r="I152">
        <v>250</v>
      </c>
      <c r="J152" t="s">
        <v>20</v>
      </c>
      <c r="K152" t="s">
        <v>28</v>
      </c>
      <c r="L152" t="s">
        <v>22</v>
      </c>
      <c r="M152" t="s">
        <v>30</v>
      </c>
      <c r="N152" t="s">
        <v>264</v>
      </c>
      <c r="O152" s="3">
        <v>2.5000000000000001E-2</v>
      </c>
      <c r="P152" s="65">
        <v>31</v>
      </c>
      <c r="Q152" s="67">
        <v>162440</v>
      </c>
      <c r="R152" s="67">
        <v>196897</v>
      </c>
      <c r="S152" s="67">
        <v>4352</v>
      </c>
      <c r="T152" s="67">
        <v>4061</v>
      </c>
      <c r="U152" s="65" t="s">
        <v>272</v>
      </c>
      <c r="V152" s="65">
        <v>465</v>
      </c>
      <c r="W152" s="67">
        <v>3887</v>
      </c>
      <c r="X152" s="67">
        <v>3596</v>
      </c>
      <c r="Y152" s="65" t="str">
        <f t="shared" si="14"/>
        <v>A-Poker-0.01</v>
      </c>
      <c r="Z152" s="67">
        <f t="shared" si="15"/>
        <v>116</v>
      </c>
      <c r="AA152" s="67">
        <f t="shared" si="16"/>
        <v>99.8</v>
      </c>
      <c r="AB152" s="67">
        <f t="shared" si="12"/>
        <v>3093.7999999999997</v>
      </c>
      <c r="AC152" s="68">
        <f t="shared" si="17"/>
        <v>-1.4809946170712418</v>
      </c>
    </row>
    <row r="153" spans="1:29" x14ac:dyDescent="0.2">
      <c r="A153" s="65" t="str">
        <f t="shared" si="13"/>
        <v>Fifty Hand Poker-Poker-0.01</v>
      </c>
      <c r="B153">
        <v>1148</v>
      </c>
      <c r="C153" t="s">
        <v>12</v>
      </c>
      <c r="D153" s="122" t="s">
        <v>241</v>
      </c>
      <c r="E153" s="122" t="s">
        <v>239</v>
      </c>
      <c r="F153" s="149">
        <v>0.01</v>
      </c>
      <c r="G153" t="s">
        <v>28</v>
      </c>
      <c r="H153" t="s">
        <v>101</v>
      </c>
      <c r="I153">
        <v>250</v>
      </c>
      <c r="J153" t="s">
        <v>20</v>
      </c>
      <c r="K153" t="s">
        <v>28</v>
      </c>
      <c r="L153" t="s">
        <v>22</v>
      </c>
      <c r="M153" t="s">
        <v>30</v>
      </c>
      <c r="N153" t="s">
        <v>264</v>
      </c>
      <c r="O153" s="3">
        <v>2.5000000000000001E-2</v>
      </c>
      <c r="P153" s="65">
        <v>31</v>
      </c>
      <c r="Q153" s="67">
        <v>121520</v>
      </c>
      <c r="R153" s="67">
        <v>88378</v>
      </c>
      <c r="S153" s="67">
        <v>3144</v>
      </c>
      <c r="T153" s="67">
        <v>3038</v>
      </c>
      <c r="U153" s="65" t="s">
        <v>272</v>
      </c>
      <c r="V153" s="65">
        <v>465</v>
      </c>
      <c r="W153" s="67">
        <v>2679</v>
      </c>
      <c r="X153" s="67">
        <v>2573</v>
      </c>
      <c r="Y153" s="65" t="str">
        <f t="shared" si="14"/>
        <v>A-Poker-0.01</v>
      </c>
      <c r="Z153" s="67">
        <f t="shared" si="15"/>
        <v>83</v>
      </c>
      <c r="AA153" s="67">
        <f t="shared" si="16"/>
        <v>99.8</v>
      </c>
      <c r="AB153" s="67">
        <f t="shared" si="12"/>
        <v>3093.7999999999997</v>
      </c>
      <c r="AC153" s="68">
        <f t="shared" si="17"/>
        <v>-2.0704416896305102</v>
      </c>
    </row>
    <row r="154" spans="1:29" x14ac:dyDescent="0.2">
      <c r="A154" s="65" t="str">
        <f t="shared" si="13"/>
        <v>Fifty Hand Poker-Poker-0.01</v>
      </c>
      <c r="B154">
        <v>1149</v>
      </c>
      <c r="C154" t="s">
        <v>12</v>
      </c>
      <c r="D154" s="122" t="s">
        <v>241</v>
      </c>
      <c r="E154" s="122" t="s">
        <v>245</v>
      </c>
      <c r="F154" s="149">
        <v>0.01</v>
      </c>
      <c r="G154" t="s">
        <v>28</v>
      </c>
      <c r="H154" t="s">
        <v>101</v>
      </c>
      <c r="I154">
        <v>250</v>
      </c>
      <c r="J154" t="s">
        <v>20</v>
      </c>
      <c r="K154" t="s">
        <v>28</v>
      </c>
      <c r="L154" t="s">
        <v>22</v>
      </c>
      <c r="M154" t="s">
        <v>30</v>
      </c>
      <c r="N154" t="s">
        <v>264</v>
      </c>
      <c r="O154" s="3">
        <v>2.5000000000000001E-2</v>
      </c>
      <c r="P154" s="65">
        <v>31</v>
      </c>
      <c r="Q154" s="67">
        <v>128960</v>
      </c>
      <c r="R154" s="67">
        <v>161200</v>
      </c>
      <c r="S154" s="67">
        <v>3460</v>
      </c>
      <c r="T154" s="67">
        <v>3224</v>
      </c>
      <c r="U154" s="65" t="s">
        <v>272</v>
      </c>
      <c r="V154" s="65">
        <v>465</v>
      </c>
      <c r="W154" s="67">
        <v>2995</v>
      </c>
      <c r="X154" s="67">
        <v>2759</v>
      </c>
      <c r="Y154" s="65" t="str">
        <f t="shared" si="14"/>
        <v>A-Poker-0.01</v>
      </c>
      <c r="Z154" s="67">
        <f t="shared" si="15"/>
        <v>89</v>
      </c>
      <c r="AA154" s="67">
        <f t="shared" si="16"/>
        <v>99.8</v>
      </c>
      <c r="AB154" s="67">
        <f t="shared" si="12"/>
        <v>3093.7999999999997</v>
      </c>
      <c r="AC154" s="68">
        <f t="shared" si="17"/>
        <v>-1.963269494619734</v>
      </c>
    </row>
    <row r="155" spans="1:29" x14ac:dyDescent="0.2">
      <c r="A155" s="65" t="str">
        <f t="shared" si="13"/>
        <v>Fifty Hand Poker-Poker-0.01</v>
      </c>
      <c r="B155">
        <v>1150</v>
      </c>
      <c r="C155" t="s">
        <v>12</v>
      </c>
      <c r="D155" s="122" t="s">
        <v>241</v>
      </c>
      <c r="E155" s="122" t="s">
        <v>238</v>
      </c>
      <c r="F155" s="149">
        <v>0.01</v>
      </c>
      <c r="G155" t="s">
        <v>28</v>
      </c>
      <c r="H155" t="s">
        <v>101</v>
      </c>
      <c r="I155">
        <v>250</v>
      </c>
      <c r="J155" t="s">
        <v>20</v>
      </c>
      <c r="K155" t="s">
        <v>28</v>
      </c>
      <c r="L155" t="s">
        <v>22</v>
      </c>
      <c r="M155" t="s">
        <v>30</v>
      </c>
      <c r="N155" t="s">
        <v>264</v>
      </c>
      <c r="O155" s="3">
        <v>2.5000000000000001E-2</v>
      </c>
      <c r="P155" s="65">
        <v>31</v>
      </c>
      <c r="Q155" s="67">
        <v>135160</v>
      </c>
      <c r="R155" s="67">
        <v>128724</v>
      </c>
      <c r="S155" s="67">
        <v>3570</v>
      </c>
      <c r="T155" s="67">
        <v>3379</v>
      </c>
      <c r="U155" s="65" t="s">
        <v>272</v>
      </c>
      <c r="V155" s="65">
        <v>465</v>
      </c>
      <c r="W155" s="67">
        <v>3105</v>
      </c>
      <c r="X155" s="67">
        <v>2914</v>
      </c>
      <c r="Y155" s="65" t="str">
        <f t="shared" si="14"/>
        <v>A-Poker-0.01</v>
      </c>
      <c r="Z155" s="67">
        <f t="shared" si="15"/>
        <v>94</v>
      </c>
      <c r="AA155" s="67">
        <f t="shared" si="16"/>
        <v>99.8</v>
      </c>
      <c r="AB155" s="67">
        <f t="shared" si="12"/>
        <v>3093.7999999999997</v>
      </c>
      <c r="AC155" s="68">
        <f t="shared" si="17"/>
        <v>-1.8739593321107539</v>
      </c>
    </row>
    <row r="156" spans="1:29" x14ac:dyDescent="0.2">
      <c r="A156" s="65" t="str">
        <f t="shared" si="13"/>
        <v>Fifty Hand Poker-Poker-0.01</v>
      </c>
      <c r="B156">
        <v>1151</v>
      </c>
      <c r="C156" t="s">
        <v>12</v>
      </c>
      <c r="D156" s="122" t="s">
        <v>241</v>
      </c>
      <c r="E156" s="122" t="s">
        <v>247</v>
      </c>
      <c r="F156" s="149">
        <v>0.01</v>
      </c>
      <c r="G156" t="s">
        <v>28</v>
      </c>
      <c r="H156" t="s">
        <v>101</v>
      </c>
      <c r="I156">
        <v>250</v>
      </c>
      <c r="J156" t="s">
        <v>20</v>
      </c>
      <c r="K156" t="s">
        <v>28</v>
      </c>
      <c r="L156" t="s">
        <v>22</v>
      </c>
      <c r="M156" t="s">
        <v>30</v>
      </c>
      <c r="N156" t="s">
        <v>264</v>
      </c>
      <c r="O156" s="3">
        <v>2.5000000000000001E-2</v>
      </c>
      <c r="P156" s="65">
        <v>31</v>
      </c>
      <c r="Q156" s="67">
        <v>163680</v>
      </c>
      <c r="R156" s="67">
        <v>218240</v>
      </c>
      <c r="S156" s="67">
        <v>4406</v>
      </c>
      <c r="T156" s="67">
        <v>4092</v>
      </c>
      <c r="U156" s="65" t="s">
        <v>272</v>
      </c>
      <c r="V156" s="65">
        <v>465</v>
      </c>
      <c r="W156" s="67">
        <v>3941</v>
      </c>
      <c r="X156" s="67">
        <v>3627</v>
      </c>
      <c r="Y156" s="65" t="str">
        <f t="shared" si="14"/>
        <v>A-Poker-0.01</v>
      </c>
      <c r="Z156" s="67">
        <f t="shared" si="15"/>
        <v>117</v>
      </c>
      <c r="AA156" s="67">
        <f t="shared" si="16"/>
        <v>99.8</v>
      </c>
      <c r="AB156" s="67">
        <f t="shared" si="12"/>
        <v>3093.7999999999997</v>
      </c>
      <c r="AC156" s="68">
        <f t="shared" si="17"/>
        <v>-1.4631325845694458</v>
      </c>
    </row>
    <row r="157" spans="1:29" x14ac:dyDescent="0.2">
      <c r="A157" s="65" t="str">
        <f t="shared" si="13"/>
        <v>Pawn Shop-MLV-0.05</v>
      </c>
      <c r="B157">
        <v>1152</v>
      </c>
      <c r="C157" t="s">
        <v>12</v>
      </c>
      <c r="D157" s="122" t="s">
        <v>238</v>
      </c>
      <c r="E157" s="122" t="s">
        <v>238</v>
      </c>
      <c r="F157" s="149">
        <v>0.05</v>
      </c>
      <c r="G157" t="s">
        <v>28</v>
      </c>
      <c r="H157" t="s">
        <v>101</v>
      </c>
      <c r="I157">
        <v>75</v>
      </c>
      <c r="J157" t="s">
        <v>18</v>
      </c>
      <c r="K157" t="s">
        <v>28</v>
      </c>
      <c r="L157" t="s">
        <v>22</v>
      </c>
      <c r="M157" t="s">
        <v>30</v>
      </c>
      <c r="N157" t="s">
        <v>265</v>
      </c>
      <c r="O157" s="3">
        <v>5.9400000000000001E-2</v>
      </c>
      <c r="P157" s="65">
        <v>31</v>
      </c>
      <c r="Q157" s="67">
        <v>114814.8</v>
      </c>
      <c r="R157" s="67">
        <v>47840</v>
      </c>
      <c r="S157" s="67">
        <v>6956</v>
      </c>
      <c r="T157" s="67">
        <v>6819.9991200000004</v>
      </c>
      <c r="U157" s="65" t="s">
        <v>271</v>
      </c>
      <c r="V157" s="65">
        <v>0</v>
      </c>
      <c r="W157" s="67">
        <v>6956</v>
      </c>
      <c r="X157" s="67">
        <v>6819.9991200000004</v>
      </c>
      <c r="Y157" s="65" t="str">
        <f t="shared" si="14"/>
        <v>A-MLV-0.05</v>
      </c>
      <c r="Z157" s="67">
        <f t="shared" si="15"/>
        <v>219.99997161290324</v>
      </c>
      <c r="AA157" s="67">
        <f t="shared" si="16"/>
        <v>218.63273690322583</v>
      </c>
      <c r="AB157" s="67">
        <f t="shared" si="12"/>
        <v>6777.6148440000006</v>
      </c>
      <c r="AC157" s="68">
        <f t="shared" si="17"/>
        <v>0.3766562560642977</v>
      </c>
    </row>
    <row r="158" spans="1:29" x14ac:dyDescent="0.2">
      <c r="A158" s="65" t="str">
        <f t="shared" si="13"/>
        <v>Pawn Shop-MLV-0.05</v>
      </c>
      <c r="B158">
        <v>1153</v>
      </c>
      <c r="C158" t="s">
        <v>12</v>
      </c>
      <c r="D158" s="122" t="s">
        <v>239</v>
      </c>
      <c r="E158" s="122" t="s">
        <v>245</v>
      </c>
      <c r="F158" s="149">
        <v>0.05</v>
      </c>
      <c r="G158" t="s">
        <v>28</v>
      </c>
      <c r="H158" t="s">
        <v>101</v>
      </c>
      <c r="I158">
        <v>75</v>
      </c>
      <c r="J158" t="s">
        <v>18</v>
      </c>
      <c r="K158" t="s">
        <v>28</v>
      </c>
      <c r="L158" t="s">
        <v>22</v>
      </c>
      <c r="M158" t="s">
        <v>30</v>
      </c>
      <c r="N158" t="s">
        <v>265</v>
      </c>
      <c r="O158" s="3">
        <v>5.9400000000000001E-2</v>
      </c>
      <c r="P158" s="65">
        <v>31</v>
      </c>
      <c r="Q158" s="67">
        <v>108552.2</v>
      </c>
      <c r="R158" s="67">
        <v>42321</v>
      </c>
      <c r="S158" s="67">
        <v>6530</v>
      </c>
      <c r="T158" s="67">
        <v>6448.0006800000001</v>
      </c>
      <c r="U158" s="65" t="s">
        <v>271</v>
      </c>
      <c r="V158" s="65">
        <v>0</v>
      </c>
      <c r="W158" s="67">
        <v>6530</v>
      </c>
      <c r="X158" s="67">
        <v>6448.0006800000001</v>
      </c>
      <c r="Y158" s="65" t="str">
        <f t="shared" si="14"/>
        <v>A-MLV-0.05</v>
      </c>
      <c r="Z158" s="67">
        <f t="shared" si="15"/>
        <v>208.00002193548389</v>
      </c>
      <c r="AA158" s="67">
        <f t="shared" si="16"/>
        <v>218.63273690322583</v>
      </c>
      <c r="AB158" s="67">
        <f t="shared" si="12"/>
        <v>6777.6148440000006</v>
      </c>
      <c r="AC158" s="68">
        <f t="shared" si="17"/>
        <v>0.16231276490631674</v>
      </c>
    </row>
    <row r="159" spans="1:29" x14ac:dyDescent="0.2">
      <c r="A159" s="65" t="str">
        <f t="shared" si="13"/>
        <v>Pawn Shop-MLV-0.05</v>
      </c>
      <c r="B159">
        <v>1154</v>
      </c>
      <c r="C159" t="s">
        <v>12</v>
      </c>
      <c r="D159" s="122" t="s">
        <v>239</v>
      </c>
      <c r="E159" s="122" t="s">
        <v>247</v>
      </c>
      <c r="F159" s="149">
        <v>0.05</v>
      </c>
      <c r="G159" t="s">
        <v>28</v>
      </c>
      <c r="H159" t="s">
        <v>101</v>
      </c>
      <c r="I159">
        <v>75</v>
      </c>
      <c r="J159" t="s">
        <v>18</v>
      </c>
      <c r="K159" t="s">
        <v>28</v>
      </c>
      <c r="L159" t="s">
        <v>22</v>
      </c>
      <c r="M159" t="s">
        <v>30</v>
      </c>
      <c r="N159" t="s">
        <v>265</v>
      </c>
      <c r="O159" s="3">
        <v>5.9400000000000001E-2</v>
      </c>
      <c r="P159" s="65">
        <v>31</v>
      </c>
      <c r="Q159" s="67">
        <v>110117.85</v>
      </c>
      <c r="R159" s="67">
        <v>45456</v>
      </c>
      <c r="S159" s="67">
        <v>6665</v>
      </c>
      <c r="T159" s="67">
        <v>6541.0002900000009</v>
      </c>
      <c r="U159" s="65" t="s">
        <v>271</v>
      </c>
      <c r="V159" s="65">
        <v>0</v>
      </c>
      <c r="W159" s="67">
        <v>6665</v>
      </c>
      <c r="X159" s="67">
        <v>6541.0002900000009</v>
      </c>
      <c r="Y159" s="65" t="str">
        <f t="shared" si="14"/>
        <v>A-MLV-0.05</v>
      </c>
      <c r="Z159" s="67">
        <f t="shared" si="15"/>
        <v>211.00000935483874</v>
      </c>
      <c r="AA159" s="67">
        <f t="shared" si="16"/>
        <v>218.63273690322583</v>
      </c>
      <c r="AB159" s="67">
        <f t="shared" si="12"/>
        <v>6777.6148440000006</v>
      </c>
      <c r="AC159" s="68">
        <f t="shared" si="17"/>
        <v>0.21589863769581222</v>
      </c>
    </row>
    <row r="160" spans="1:29" x14ac:dyDescent="0.2">
      <c r="A160" s="65" t="str">
        <f t="shared" si="13"/>
        <v>Pawn Shop-MLV-0.05</v>
      </c>
      <c r="B160">
        <v>1155</v>
      </c>
      <c r="C160" t="s">
        <v>12</v>
      </c>
      <c r="D160" s="122" t="s">
        <v>238</v>
      </c>
      <c r="E160" s="122" t="s">
        <v>242</v>
      </c>
      <c r="F160" s="149">
        <v>0.05</v>
      </c>
      <c r="G160" t="s">
        <v>28</v>
      </c>
      <c r="H160" t="s">
        <v>101</v>
      </c>
      <c r="I160">
        <v>75</v>
      </c>
      <c r="J160" t="s">
        <v>18</v>
      </c>
      <c r="K160" t="s">
        <v>28</v>
      </c>
      <c r="L160" t="s">
        <v>22</v>
      </c>
      <c r="M160" t="s">
        <v>30</v>
      </c>
      <c r="N160" t="s">
        <v>265</v>
      </c>
      <c r="O160" s="3">
        <v>5.9400000000000001E-2</v>
      </c>
      <c r="P160" s="65">
        <v>31</v>
      </c>
      <c r="Q160" s="67">
        <v>113249.15</v>
      </c>
      <c r="R160" s="67">
        <v>50333</v>
      </c>
      <c r="S160" s="67">
        <v>6906</v>
      </c>
      <c r="T160" s="67">
        <v>6726.9995099999996</v>
      </c>
      <c r="U160" s="65" t="s">
        <v>271</v>
      </c>
      <c r="V160" s="65">
        <v>0</v>
      </c>
      <c r="W160" s="67">
        <v>6906</v>
      </c>
      <c r="X160" s="67">
        <v>6726.9995099999996</v>
      </c>
      <c r="Y160" s="65" t="str">
        <f t="shared" si="14"/>
        <v>A-MLV-0.05</v>
      </c>
      <c r="Z160" s="67">
        <f t="shared" si="15"/>
        <v>216.99998419354839</v>
      </c>
      <c r="AA160" s="67">
        <f t="shared" si="16"/>
        <v>218.63273690322583</v>
      </c>
      <c r="AB160" s="67">
        <f t="shared" si="12"/>
        <v>6777.6148440000006</v>
      </c>
      <c r="AC160" s="68">
        <f t="shared" si="17"/>
        <v>0.3230703832748022</v>
      </c>
    </row>
    <row r="161" spans="1:29" x14ac:dyDescent="0.2">
      <c r="A161" s="65" t="str">
        <f t="shared" si="13"/>
        <v>Hollywood-MLV-0.05</v>
      </c>
      <c r="B161">
        <v>1156</v>
      </c>
      <c r="C161" t="s">
        <v>12</v>
      </c>
      <c r="D161" s="122" t="s">
        <v>238</v>
      </c>
      <c r="E161" s="122" t="s">
        <v>239</v>
      </c>
      <c r="F161" s="149">
        <v>0.05</v>
      </c>
      <c r="G161" t="s">
        <v>28</v>
      </c>
      <c r="H161" t="s">
        <v>101</v>
      </c>
      <c r="I161">
        <v>75</v>
      </c>
      <c r="J161" t="s">
        <v>18</v>
      </c>
      <c r="K161" t="s">
        <v>28</v>
      </c>
      <c r="L161" t="s">
        <v>22</v>
      </c>
      <c r="M161" t="s">
        <v>30</v>
      </c>
      <c r="N161" t="s">
        <v>266</v>
      </c>
      <c r="O161" s="3">
        <v>5.9400000000000001E-2</v>
      </c>
      <c r="P161" s="65">
        <v>31</v>
      </c>
      <c r="Q161" s="67">
        <v>116902.35</v>
      </c>
      <c r="R161" s="67">
        <v>61125</v>
      </c>
      <c r="S161" s="67">
        <v>7233</v>
      </c>
      <c r="T161" s="67">
        <v>6943.9995900000004</v>
      </c>
      <c r="U161" s="65" t="s">
        <v>271</v>
      </c>
      <c r="V161" s="65">
        <v>0</v>
      </c>
      <c r="W161" s="67">
        <v>7233</v>
      </c>
      <c r="X161" s="67">
        <v>6943.9995900000004</v>
      </c>
      <c r="Y161" s="65" t="str">
        <f t="shared" si="14"/>
        <v>A-MLV-0.05</v>
      </c>
      <c r="Z161" s="67">
        <f t="shared" si="15"/>
        <v>223.99998677419356</v>
      </c>
      <c r="AA161" s="67">
        <f t="shared" si="16"/>
        <v>218.63273690322583</v>
      </c>
      <c r="AB161" s="67">
        <f t="shared" si="12"/>
        <v>6777.6148440000006</v>
      </c>
      <c r="AC161" s="68">
        <f t="shared" si="17"/>
        <v>0.44810465688294221</v>
      </c>
    </row>
    <row r="162" spans="1:29" x14ac:dyDescent="0.2">
      <c r="A162" s="65" t="str">
        <f t="shared" si="13"/>
        <v>Hollywood-MLV-0.05</v>
      </c>
      <c r="B162">
        <v>1157</v>
      </c>
      <c r="C162" t="s">
        <v>12</v>
      </c>
      <c r="D162" s="122" t="s">
        <v>238</v>
      </c>
      <c r="E162" s="122" t="s">
        <v>245</v>
      </c>
      <c r="F162" s="149">
        <v>0.05</v>
      </c>
      <c r="G162" t="s">
        <v>28</v>
      </c>
      <c r="H162" t="s">
        <v>101</v>
      </c>
      <c r="I162">
        <v>75</v>
      </c>
      <c r="J162" t="s">
        <v>18</v>
      </c>
      <c r="K162" t="s">
        <v>28</v>
      </c>
      <c r="L162" t="s">
        <v>22</v>
      </c>
      <c r="M162" t="s">
        <v>30</v>
      </c>
      <c r="N162" t="s">
        <v>266</v>
      </c>
      <c r="O162" s="3">
        <v>5.9400000000000001E-2</v>
      </c>
      <c r="P162" s="65">
        <v>31</v>
      </c>
      <c r="Q162" s="67">
        <v>115858.6</v>
      </c>
      <c r="R162" s="67">
        <v>73561</v>
      </c>
      <c r="S162" s="67">
        <v>7272</v>
      </c>
      <c r="T162" s="67">
        <v>6882.0008400000006</v>
      </c>
      <c r="U162" s="65" t="s">
        <v>271</v>
      </c>
      <c r="V162" s="65">
        <v>0</v>
      </c>
      <c r="W162" s="67">
        <v>7272</v>
      </c>
      <c r="X162" s="67">
        <v>6882.0008400000006</v>
      </c>
      <c r="Y162" s="65" t="str">
        <f t="shared" si="14"/>
        <v>A-MLV-0.05</v>
      </c>
      <c r="Z162" s="67">
        <f t="shared" si="15"/>
        <v>222.0000270967742</v>
      </c>
      <c r="AA162" s="67">
        <f t="shared" si="16"/>
        <v>218.63273690322583</v>
      </c>
      <c r="AB162" s="67">
        <f t="shared" si="12"/>
        <v>6777.6148440000006</v>
      </c>
      <c r="AC162" s="68">
        <f t="shared" si="17"/>
        <v>0.41238131212259621</v>
      </c>
    </row>
    <row r="163" spans="1:29" x14ac:dyDescent="0.2">
      <c r="A163" s="65" t="str">
        <f t="shared" si="13"/>
        <v>Cool Cats-MLV-0.05</v>
      </c>
      <c r="B163">
        <v>1158</v>
      </c>
      <c r="C163" t="s">
        <v>12</v>
      </c>
      <c r="D163" s="122" t="s">
        <v>239</v>
      </c>
      <c r="E163" s="122" t="s">
        <v>249</v>
      </c>
      <c r="F163" s="149">
        <v>0.05</v>
      </c>
      <c r="G163" t="s">
        <v>28</v>
      </c>
      <c r="H163" t="s">
        <v>101</v>
      </c>
      <c r="I163">
        <v>75</v>
      </c>
      <c r="J163" t="s">
        <v>18</v>
      </c>
      <c r="K163" t="s">
        <v>28</v>
      </c>
      <c r="L163" t="s">
        <v>22</v>
      </c>
      <c r="M163" t="s">
        <v>30</v>
      </c>
      <c r="N163" t="s">
        <v>267</v>
      </c>
      <c r="O163" s="3">
        <v>5.9400000000000001E-2</v>
      </c>
      <c r="P163" s="65">
        <v>31</v>
      </c>
      <c r="Q163" s="67">
        <v>123643.1</v>
      </c>
      <c r="R163" s="67">
        <v>77869</v>
      </c>
      <c r="S163" s="67">
        <v>7698</v>
      </c>
      <c r="T163" s="67">
        <v>7344.4001400000006</v>
      </c>
      <c r="U163" s="65" t="s">
        <v>271</v>
      </c>
      <c r="V163" s="65">
        <v>0</v>
      </c>
      <c r="W163" s="67">
        <v>7698</v>
      </c>
      <c r="X163" s="67">
        <v>7344.4001400000006</v>
      </c>
      <c r="Y163" s="65" t="str">
        <f t="shared" si="14"/>
        <v>A-MLV-0.05</v>
      </c>
      <c r="Z163" s="67">
        <f t="shared" si="15"/>
        <v>236.91613354838711</v>
      </c>
      <c r="AA163" s="67">
        <f t="shared" si="16"/>
        <v>218.63273690322583</v>
      </c>
      <c r="AB163" s="67">
        <f t="shared" si="12"/>
        <v>6777.6148440000006</v>
      </c>
      <c r="AC163" s="68">
        <f t="shared" si="17"/>
        <v>0.67881329036155502</v>
      </c>
    </row>
    <row r="164" spans="1:29" x14ac:dyDescent="0.2">
      <c r="A164" s="65" t="str">
        <f t="shared" si="13"/>
        <v>Cool Cats-MLV-0.05</v>
      </c>
      <c r="B164">
        <v>1159</v>
      </c>
      <c r="C164" t="s">
        <v>12</v>
      </c>
      <c r="D164" s="122" t="s">
        <v>239</v>
      </c>
      <c r="E164" s="122" t="s">
        <v>242</v>
      </c>
      <c r="F164" s="149">
        <v>0.05</v>
      </c>
      <c r="G164" t="s">
        <v>28</v>
      </c>
      <c r="H164" t="s">
        <v>101</v>
      </c>
      <c r="I164">
        <v>75</v>
      </c>
      <c r="J164" t="s">
        <v>18</v>
      </c>
      <c r="K164" t="s">
        <v>28</v>
      </c>
      <c r="L164" t="s">
        <v>22</v>
      </c>
      <c r="M164" t="s">
        <v>30</v>
      </c>
      <c r="N164" t="s">
        <v>267</v>
      </c>
      <c r="O164" s="3">
        <v>5.9400000000000001E-2</v>
      </c>
      <c r="P164" s="65">
        <v>31</v>
      </c>
      <c r="Q164" s="67">
        <v>125989</v>
      </c>
      <c r="R164" s="67">
        <v>47715</v>
      </c>
      <c r="S164" s="67">
        <v>7180</v>
      </c>
      <c r="T164" s="67">
        <v>7483.7466000000004</v>
      </c>
      <c r="U164" s="65" t="s">
        <v>271</v>
      </c>
      <c r="V164" s="65">
        <v>0</v>
      </c>
      <c r="W164" s="67">
        <v>7180</v>
      </c>
      <c r="X164" s="67">
        <v>7483.7466000000004</v>
      </c>
      <c r="Y164" s="65" t="str">
        <f t="shared" si="14"/>
        <v>A-MLV-0.05</v>
      </c>
      <c r="Z164" s="67">
        <f t="shared" si="15"/>
        <v>241.41118064516129</v>
      </c>
      <c r="AA164" s="67">
        <f t="shared" si="16"/>
        <v>218.63273690322583</v>
      </c>
      <c r="AB164" s="67">
        <f t="shared" si="12"/>
        <v>6777.6148440000006</v>
      </c>
      <c r="AC164" s="68">
        <f t="shared" si="17"/>
        <v>0.75910396770123933</v>
      </c>
    </row>
    <row r="165" spans="1:29" x14ac:dyDescent="0.2">
      <c r="A165" s="65" t="str">
        <f t="shared" si="13"/>
        <v>Big Doggies-MLV-0.01</v>
      </c>
      <c r="B165">
        <v>1160</v>
      </c>
      <c r="C165" t="s">
        <v>16</v>
      </c>
      <c r="D165" s="122" t="s">
        <v>249</v>
      </c>
      <c r="E165" s="122" t="s">
        <v>242</v>
      </c>
      <c r="F165" s="149">
        <v>0.01</v>
      </c>
      <c r="G165" t="s">
        <v>28</v>
      </c>
      <c r="H165" t="s">
        <v>101</v>
      </c>
      <c r="I165">
        <v>300</v>
      </c>
      <c r="J165" t="s">
        <v>18</v>
      </c>
      <c r="K165" t="s">
        <v>257</v>
      </c>
      <c r="L165" t="s">
        <v>22</v>
      </c>
      <c r="M165" t="s">
        <v>30</v>
      </c>
      <c r="N165" t="s">
        <v>268</v>
      </c>
      <c r="O165" s="3">
        <v>8.1900000000000001E-2</v>
      </c>
      <c r="P165" s="65">
        <v>31</v>
      </c>
      <c r="Q165" s="67">
        <v>71916.97</v>
      </c>
      <c r="R165" s="67">
        <v>36880</v>
      </c>
      <c r="S165" s="67">
        <v>5998</v>
      </c>
      <c r="T165" s="67">
        <v>5889.9998430000005</v>
      </c>
      <c r="U165" s="65" t="s">
        <v>271</v>
      </c>
      <c r="V165" s="65">
        <v>0</v>
      </c>
      <c r="W165" s="67">
        <v>5998</v>
      </c>
      <c r="X165" s="67">
        <v>5889.9998430000005</v>
      </c>
      <c r="Y165" s="65" t="str">
        <f t="shared" si="14"/>
        <v>B-MLV-0.01</v>
      </c>
      <c r="Z165" s="67">
        <f t="shared" si="15"/>
        <v>189.9999949354839</v>
      </c>
      <c r="AA165" s="67">
        <f t="shared" si="16"/>
        <v>207.33333201075268</v>
      </c>
      <c r="AB165" s="67">
        <f t="shared" si="12"/>
        <v>6427.3332923333328</v>
      </c>
      <c r="AC165" s="68">
        <f t="shared" si="17"/>
        <v>-0.1592043024008887</v>
      </c>
    </row>
    <row r="166" spans="1:29" x14ac:dyDescent="0.2">
      <c r="A166" s="65" t="str">
        <f t="shared" si="13"/>
        <v>Big Doggies-MLV-0.01</v>
      </c>
      <c r="B166">
        <v>1161</v>
      </c>
      <c r="C166" t="s">
        <v>16</v>
      </c>
      <c r="D166" s="122" t="s">
        <v>249</v>
      </c>
      <c r="E166" s="122" t="s">
        <v>247</v>
      </c>
      <c r="F166" s="149">
        <v>0.01</v>
      </c>
      <c r="G166" t="s">
        <v>28</v>
      </c>
      <c r="H166" t="s">
        <v>101</v>
      </c>
      <c r="I166">
        <v>300</v>
      </c>
      <c r="J166" t="s">
        <v>18</v>
      </c>
      <c r="K166" t="s">
        <v>257</v>
      </c>
      <c r="L166" t="s">
        <v>22</v>
      </c>
      <c r="M166" t="s">
        <v>30</v>
      </c>
      <c r="N166" t="s">
        <v>268</v>
      </c>
      <c r="O166" s="3">
        <v>8.1900000000000001E-2</v>
      </c>
      <c r="P166" s="65">
        <v>31</v>
      </c>
      <c r="Q166" s="67">
        <v>64725.27</v>
      </c>
      <c r="R166" s="67">
        <v>37851</v>
      </c>
      <c r="S166" s="67">
        <v>5469</v>
      </c>
      <c r="T166" s="67">
        <v>5300.999613</v>
      </c>
      <c r="U166" s="65" t="s">
        <v>271</v>
      </c>
      <c r="V166" s="65">
        <v>0</v>
      </c>
      <c r="W166" s="67">
        <v>5469</v>
      </c>
      <c r="X166" s="67">
        <v>5300.999613</v>
      </c>
      <c r="Y166" s="65" t="str">
        <f t="shared" si="14"/>
        <v>B-MLV-0.01</v>
      </c>
      <c r="Z166" s="67">
        <f t="shared" si="15"/>
        <v>170.99998751612904</v>
      </c>
      <c r="AA166" s="67">
        <f t="shared" si="16"/>
        <v>207.33333201075268</v>
      </c>
      <c r="AB166" s="67">
        <f t="shared" si="12"/>
        <v>6427.3332923333328</v>
      </c>
      <c r="AC166" s="68">
        <f t="shared" si="17"/>
        <v>-0.49858305245977041</v>
      </c>
    </row>
    <row r="167" spans="1:29" x14ac:dyDescent="0.2">
      <c r="A167" s="65" t="str">
        <f t="shared" si="13"/>
        <v>Big Doggies-MLV-0.01</v>
      </c>
      <c r="B167">
        <v>1162</v>
      </c>
      <c r="C167" t="s">
        <v>16</v>
      </c>
      <c r="D167" s="122" t="s">
        <v>249</v>
      </c>
      <c r="E167" s="122" t="s">
        <v>241</v>
      </c>
      <c r="F167" s="149">
        <v>0.01</v>
      </c>
      <c r="G167" t="s">
        <v>28</v>
      </c>
      <c r="H167" t="s">
        <v>101</v>
      </c>
      <c r="I167">
        <v>300</v>
      </c>
      <c r="J167" t="s">
        <v>18</v>
      </c>
      <c r="K167" t="s">
        <v>257</v>
      </c>
      <c r="L167" t="s">
        <v>22</v>
      </c>
      <c r="M167" t="s">
        <v>30</v>
      </c>
      <c r="N167" t="s">
        <v>268</v>
      </c>
      <c r="O167" s="3">
        <v>8.1900000000000001E-2</v>
      </c>
      <c r="P167" s="65">
        <v>31</v>
      </c>
      <c r="Q167" s="67">
        <v>67374.850000000006</v>
      </c>
      <c r="R167" s="67">
        <v>40104</v>
      </c>
      <c r="S167" s="67">
        <v>5702</v>
      </c>
      <c r="T167" s="67">
        <v>5518.0002150000009</v>
      </c>
      <c r="U167" s="65" t="s">
        <v>271</v>
      </c>
      <c r="V167" s="65">
        <v>0</v>
      </c>
      <c r="W167" s="67">
        <v>5702</v>
      </c>
      <c r="X167" s="67">
        <v>5518.0002150000009</v>
      </c>
      <c r="Y167" s="65" t="str">
        <f t="shared" si="14"/>
        <v>B-MLV-0.01</v>
      </c>
      <c r="Z167" s="67">
        <f t="shared" si="15"/>
        <v>178.0000069354839</v>
      </c>
      <c r="AA167" s="67">
        <f t="shared" si="16"/>
        <v>207.33333201075268</v>
      </c>
      <c r="AB167" s="67">
        <f t="shared" si="12"/>
        <v>6427.3332923333328</v>
      </c>
      <c r="AC167" s="68">
        <f t="shared" si="17"/>
        <v>-0.37354847807805081</v>
      </c>
    </row>
    <row r="168" spans="1:29" x14ac:dyDescent="0.2">
      <c r="A168" s="65" t="str">
        <f t="shared" si="13"/>
        <v>Darling Diva-Reels-0.25</v>
      </c>
      <c r="B168">
        <v>1163</v>
      </c>
      <c r="C168" t="s">
        <v>16</v>
      </c>
      <c r="D168" s="122" t="s">
        <v>242</v>
      </c>
      <c r="E168" s="122" t="s">
        <v>242</v>
      </c>
      <c r="F168" s="149">
        <v>0.25</v>
      </c>
      <c r="G168" t="s">
        <v>28</v>
      </c>
      <c r="H168" t="s">
        <v>101</v>
      </c>
      <c r="I168">
        <v>4</v>
      </c>
      <c r="J168" t="s">
        <v>19</v>
      </c>
      <c r="K168" t="s">
        <v>28</v>
      </c>
      <c r="L168" t="s">
        <v>22</v>
      </c>
      <c r="M168" t="s">
        <v>30</v>
      </c>
      <c r="N168" t="s">
        <v>269</v>
      </c>
      <c r="O168" s="3">
        <v>5.2400000000000002E-2</v>
      </c>
      <c r="P168" s="65">
        <v>31</v>
      </c>
      <c r="Q168" s="67">
        <v>126011.5</v>
      </c>
      <c r="R168" s="67">
        <v>242330</v>
      </c>
      <c r="S168" s="67">
        <v>6867</v>
      </c>
      <c r="T168" s="67">
        <v>6603.0026000000007</v>
      </c>
      <c r="U168" s="65" t="s">
        <v>271</v>
      </c>
      <c r="V168" s="65">
        <v>0</v>
      </c>
      <c r="W168" s="67">
        <v>6867</v>
      </c>
      <c r="X168" s="67">
        <v>6603.0026000000007</v>
      </c>
      <c r="Y168" s="65" t="str">
        <f t="shared" si="14"/>
        <v>B-Reels-0.25</v>
      </c>
      <c r="Z168" s="67">
        <f t="shared" si="15"/>
        <v>213.00008387096776</v>
      </c>
      <c r="AA168" s="67">
        <f t="shared" si="16"/>
        <v>203.35696385869565</v>
      </c>
      <c r="AB168" s="67">
        <f t="shared" si="12"/>
        <v>6304.0658796195648</v>
      </c>
      <c r="AC168" s="68">
        <f t="shared" si="17"/>
        <v>0.25162403370892267</v>
      </c>
    </row>
    <row r="169" spans="1:29" x14ac:dyDescent="0.2">
      <c r="A169" s="65" t="str">
        <f t="shared" si="13"/>
        <v>Darling Diva-Reels-0.25</v>
      </c>
      <c r="B169">
        <v>1164</v>
      </c>
      <c r="C169" t="s">
        <v>16</v>
      </c>
      <c r="D169" s="122" t="s">
        <v>242</v>
      </c>
      <c r="E169" s="122" t="s">
        <v>239</v>
      </c>
      <c r="F169" s="149">
        <v>0.25</v>
      </c>
      <c r="G169" t="s">
        <v>28</v>
      </c>
      <c r="H169" t="s">
        <v>101</v>
      </c>
      <c r="I169">
        <v>4</v>
      </c>
      <c r="J169" t="s">
        <v>19</v>
      </c>
      <c r="K169" t="s">
        <v>28</v>
      </c>
      <c r="L169" t="s">
        <v>22</v>
      </c>
      <c r="M169" t="s">
        <v>30</v>
      </c>
      <c r="N169" t="s">
        <v>269</v>
      </c>
      <c r="O169" s="3">
        <v>6.7900000000000002E-2</v>
      </c>
      <c r="P169" s="65">
        <v>31</v>
      </c>
      <c r="Q169" s="67">
        <v>98159</v>
      </c>
      <c r="R169" s="67">
        <v>144351</v>
      </c>
      <c r="S169" s="67">
        <v>6754</v>
      </c>
      <c r="T169" s="67">
        <v>6664.9961000000003</v>
      </c>
      <c r="U169" s="65" t="s">
        <v>271</v>
      </c>
      <c r="V169" s="65">
        <v>0</v>
      </c>
      <c r="W169" s="67">
        <v>6754</v>
      </c>
      <c r="X169" s="67">
        <v>6664.9961000000003</v>
      </c>
      <c r="Y169" s="65" t="str">
        <f t="shared" si="14"/>
        <v>B-Reels-0.25</v>
      </c>
      <c r="Z169" s="67">
        <f t="shared" si="15"/>
        <v>214.99987419354841</v>
      </c>
      <c r="AA169" s="67">
        <f t="shared" si="16"/>
        <v>203.35696385869565</v>
      </c>
      <c r="AB169" s="67">
        <f t="shared" si="12"/>
        <v>6304.0658796195648</v>
      </c>
      <c r="AC169" s="68">
        <f t="shared" si="17"/>
        <v>0.28734435344763537</v>
      </c>
    </row>
    <row r="170" spans="1:29" x14ac:dyDescent="0.2">
      <c r="A170" s="65" t="str">
        <f t="shared" si="13"/>
        <v>Darling Diva-Reels-0.25</v>
      </c>
      <c r="B170">
        <v>1165</v>
      </c>
      <c r="C170" t="s">
        <v>16</v>
      </c>
      <c r="D170" s="122" t="s">
        <v>242</v>
      </c>
      <c r="E170" s="122" t="s">
        <v>245</v>
      </c>
      <c r="F170" s="149">
        <v>0.25</v>
      </c>
      <c r="G170" t="s">
        <v>28</v>
      </c>
      <c r="H170" t="s">
        <v>101</v>
      </c>
      <c r="I170">
        <v>4</v>
      </c>
      <c r="J170" t="s">
        <v>19</v>
      </c>
      <c r="K170" t="s">
        <v>28</v>
      </c>
      <c r="L170" t="s">
        <v>22</v>
      </c>
      <c r="M170" t="s">
        <v>30</v>
      </c>
      <c r="N170" t="s">
        <v>269</v>
      </c>
      <c r="O170" s="3">
        <v>5.2400000000000002E-2</v>
      </c>
      <c r="P170" s="65">
        <v>31</v>
      </c>
      <c r="Q170" s="67">
        <v>124828.25</v>
      </c>
      <c r="R170" s="67">
        <v>170998</v>
      </c>
      <c r="S170" s="67">
        <v>6574</v>
      </c>
      <c r="T170" s="67">
        <v>6541.0003000000006</v>
      </c>
      <c r="U170" s="65" t="s">
        <v>271</v>
      </c>
      <c r="V170" s="65">
        <v>0</v>
      </c>
      <c r="W170" s="67">
        <v>6574</v>
      </c>
      <c r="X170" s="67">
        <v>6541.0003000000006</v>
      </c>
      <c r="Y170" s="65" t="str">
        <f t="shared" si="14"/>
        <v>B-Reels-0.25</v>
      </c>
      <c r="Z170" s="67">
        <f t="shared" si="15"/>
        <v>211.00000967741937</v>
      </c>
      <c r="AA170" s="67">
        <f t="shared" si="16"/>
        <v>203.35696385869565</v>
      </c>
      <c r="AB170" s="67">
        <f t="shared" si="12"/>
        <v>6304.0658796195648</v>
      </c>
      <c r="AC170" s="68">
        <f t="shared" si="17"/>
        <v>0.21589864345775797</v>
      </c>
    </row>
    <row r="171" spans="1:29" x14ac:dyDescent="0.2">
      <c r="A171" s="65" t="str">
        <f t="shared" si="13"/>
        <v>Darling Diva-Reels-0.25</v>
      </c>
      <c r="B171">
        <v>1166</v>
      </c>
      <c r="C171" t="s">
        <v>16</v>
      </c>
      <c r="D171" s="122" t="s">
        <v>242</v>
      </c>
      <c r="E171" s="122" t="s">
        <v>238</v>
      </c>
      <c r="F171" s="149">
        <v>0.25</v>
      </c>
      <c r="G171" t="s">
        <v>28</v>
      </c>
      <c r="H171" t="s">
        <v>101</v>
      </c>
      <c r="I171">
        <v>4</v>
      </c>
      <c r="J171" t="s">
        <v>19</v>
      </c>
      <c r="K171" t="s">
        <v>28</v>
      </c>
      <c r="L171" t="s">
        <v>22</v>
      </c>
      <c r="M171" t="s">
        <v>30</v>
      </c>
      <c r="N171" t="s">
        <v>269</v>
      </c>
      <c r="O171" s="3">
        <v>6.7900000000000002E-2</v>
      </c>
      <c r="P171" s="65">
        <v>31</v>
      </c>
      <c r="Q171" s="67">
        <v>99985.25</v>
      </c>
      <c r="R171" s="67">
        <v>175413</v>
      </c>
      <c r="S171" s="67">
        <v>7004</v>
      </c>
      <c r="T171" s="67">
        <v>6788.9984750000003</v>
      </c>
      <c r="U171" s="65" t="s">
        <v>271</v>
      </c>
      <c r="V171" s="65">
        <v>0</v>
      </c>
      <c r="W171" s="67">
        <v>7004</v>
      </c>
      <c r="X171" s="67">
        <v>6788.9984750000003</v>
      </c>
      <c r="Y171" s="65" t="str">
        <f t="shared" si="14"/>
        <v>B-Reels-0.25</v>
      </c>
      <c r="Z171" s="67">
        <f t="shared" si="15"/>
        <v>218.99995080645164</v>
      </c>
      <c r="AA171" s="67">
        <f t="shared" si="16"/>
        <v>203.35696385869565</v>
      </c>
      <c r="AB171" s="67">
        <f t="shared" si="12"/>
        <v>6304.0658796195648</v>
      </c>
      <c r="AC171" s="68">
        <f t="shared" si="17"/>
        <v>0.35879385191698693</v>
      </c>
    </row>
    <row r="172" spans="1:29" x14ac:dyDescent="0.2">
      <c r="A172" s="65" t="str">
        <f t="shared" si="13"/>
        <v>Green Mushrooms-MLV-0.01</v>
      </c>
      <c r="B172">
        <v>1167</v>
      </c>
      <c r="C172" t="s">
        <v>16</v>
      </c>
      <c r="D172" s="122" t="s">
        <v>249</v>
      </c>
      <c r="E172" s="122" t="s">
        <v>245</v>
      </c>
      <c r="F172" s="149">
        <v>0.01</v>
      </c>
      <c r="G172" t="s">
        <v>28</v>
      </c>
      <c r="H172" t="s">
        <v>101</v>
      </c>
      <c r="I172">
        <v>300</v>
      </c>
      <c r="J172" t="s">
        <v>18</v>
      </c>
      <c r="K172" t="s">
        <v>257</v>
      </c>
      <c r="L172" t="s">
        <v>22</v>
      </c>
      <c r="M172" t="s">
        <v>30</v>
      </c>
      <c r="N172" t="s">
        <v>55</v>
      </c>
      <c r="O172" s="3">
        <v>8.1900000000000001E-2</v>
      </c>
      <c r="P172" s="65">
        <v>31</v>
      </c>
      <c r="Q172" s="67">
        <v>68888.89</v>
      </c>
      <c r="R172" s="67">
        <v>35328</v>
      </c>
      <c r="S172" s="67">
        <v>5745</v>
      </c>
      <c r="T172" s="67">
        <v>5642.0000909999999</v>
      </c>
      <c r="U172" s="65" t="s">
        <v>271</v>
      </c>
      <c r="V172" s="65">
        <v>0</v>
      </c>
      <c r="W172" s="67">
        <v>5745</v>
      </c>
      <c r="X172" s="67">
        <v>5642.0000909999999</v>
      </c>
      <c r="Y172" s="65" t="str">
        <f t="shared" si="14"/>
        <v>B-MLV-0.01</v>
      </c>
      <c r="Z172" s="67">
        <f t="shared" si="15"/>
        <v>182.00000293548388</v>
      </c>
      <c r="AA172" s="67">
        <f t="shared" si="16"/>
        <v>207.33333201075268</v>
      </c>
      <c r="AB172" s="67">
        <f t="shared" si="12"/>
        <v>6427.3332923333328</v>
      </c>
      <c r="AC172" s="68">
        <f t="shared" si="17"/>
        <v>-0.30210041951899708</v>
      </c>
    </row>
    <row r="173" spans="1:29" x14ac:dyDescent="0.2">
      <c r="A173" s="65" t="str">
        <f t="shared" si="13"/>
        <v>Green Mushrooms-MLV-0.01</v>
      </c>
      <c r="B173">
        <v>1168</v>
      </c>
      <c r="C173" t="s">
        <v>16</v>
      </c>
      <c r="D173" s="122" t="s">
        <v>249</v>
      </c>
      <c r="E173" s="122" t="s">
        <v>251</v>
      </c>
      <c r="F173" s="149">
        <v>0.01</v>
      </c>
      <c r="G173" t="s">
        <v>28</v>
      </c>
      <c r="H173" t="s">
        <v>101</v>
      </c>
      <c r="I173">
        <v>300</v>
      </c>
      <c r="J173" t="s">
        <v>18</v>
      </c>
      <c r="K173" t="s">
        <v>257</v>
      </c>
      <c r="L173" t="s">
        <v>22</v>
      </c>
      <c r="M173" t="s">
        <v>30</v>
      </c>
      <c r="N173" t="s">
        <v>55</v>
      </c>
      <c r="O173" s="3">
        <v>8.1900000000000001E-2</v>
      </c>
      <c r="P173" s="65">
        <v>31</v>
      </c>
      <c r="Q173" s="67">
        <v>69645.91</v>
      </c>
      <c r="R173" s="67">
        <v>34650</v>
      </c>
      <c r="S173" s="67">
        <v>5790</v>
      </c>
      <c r="T173" s="67">
        <v>5704.0000290000007</v>
      </c>
      <c r="U173" s="65" t="s">
        <v>271</v>
      </c>
      <c r="V173" s="65">
        <v>0</v>
      </c>
      <c r="W173" s="67">
        <v>5790</v>
      </c>
      <c r="X173" s="67">
        <v>5704.0000290000007</v>
      </c>
      <c r="Y173" s="65" t="str">
        <f t="shared" si="14"/>
        <v>B-MLV-0.01</v>
      </c>
      <c r="Z173" s="67">
        <f t="shared" si="15"/>
        <v>184.00000093548388</v>
      </c>
      <c r="AA173" s="67">
        <f t="shared" si="16"/>
        <v>207.33333201075268</v>
      </c>
      <c r="AB173" s="67">
        <f t="shared" si="12"/>
        <v>6427.3332923333328</v>
      </c>
      <c r="AC173" s="68">
        <f t="shared" si="17"/>
        <v>-0.26637639023947002</v>
      </c>
    </row>
    <row r="174" spans="1:29" x14ac:dyDescent="0.2">
      <c r="A174" s="65" t="str">
        <f t="shared" si="13"/>
        <v>Green Mushrooms-MLV-0.01</v>
      </c>
      <c r="B174">
        <v>1169</v>
      </c>
      <c r="C174" t="s">
        <v>16</v>
      </c>
      <c r="D174" s="122" t="s">
        <v>249</v>
      </c>
      <c r="E174" s="122">
        <v>11</v>
      </c>
      <c r="F174" s="149">
        <v>0.01</v>
      </c>
      <c r="G174" t="s">
        <v>28</v>
      </c>
      <c r="H174" t="s">
        <v>101</v>
      </c>
      <c r="I174">
        <v>300</v>
      </c>
      <c r="J174" t="s">
        <v>18</v>
      </c>
      <c r="K174" t="s">
        <v>257</v>
      </c>
      <c r="L174" t="s">
        <v>22</v>
      </c>
      <c r="M174" t="s">
        <v>30</v>
      </c>
      <c r="N174" t="s">
        <v>55</v>
      </c>
      <c r="O174" s="3">
        <v>8.1900000000000001E-2</v>
      </c>
      <c r="P174" s="65">
        <v>31</v>
      </c>
      <c r="Q174" s="67">
        <v>79487.179999999993</v>
      </c>
      <c r="R174" s="67">
        <v>42735</v>
      </c>
      <c r="S174" s="67">
        <v>6662</v>
      </c>
      <c r="T174" s="67">
        <v>6510.0000419999997</v>
      </c>
      <c r="U174" s="65" t="s">
        <v>271</v>
      </c>
      <c r="V174" s="65">
        <v>0</v>
      </c>
      <c r="W174" s="67">
        <v>6662</v>
      </c>
      <c r="X174" s="67">
        <v>6510.0000419999997</v>
      </c>
      <c r="Y174" s="65" t="str">
        <f t="shared" si="14"/>
        <v>B-MLV-0.01</v>
      </c>
      <c r="Z174" s="67">
        <f t="shared" si="15"/>
        <v>210.0000013548387</v>
      </c>
      <c r="AA174" s="67">
        <f t="shared" si="16"/>
        <v>207.33333201075268</v>
      </c>
      <c r="AB174" s="67">
        <f t="shared" si="12"/>
        <v>6427.3332923333328</v>
      </c>
      <c r="AC174" s="68">
        <f t="shared" si="17"/>
        <v>0.19803646229775557</v>
      </c>
    </row>
    <row r="175" spans="1:29" x14ac:dyDescent="0.2">
      <c r="A175" s="65" t="str">
        <f t="shared" si="13"/>
        <v>Pawn Shop-MLV-0.05</v>
      </c>
      <c r="B175">
        <v>1171</v>
      </c>
      <c r="C175" t="s">
        <v>12</v>
      </c>
      <c r="D175" s="122" t="s">
        <v>239</v>
      </c>
      <c r="E175" s="122" t="s">
        <v>239</v>
      </c>
      <c r="F175" s="149">
        <v>0.05</v>
      </c>
      <c r="G175" t="s">
        <v>28</v>
      </c>
      <c r="H175" t="s">
        <v>101</v>
      </c>
      <c r="I175">
        <v>75</v>
      </c>
      <c r="J175" t="s">
        <v>18</v>
      </c>
      <c r="K175" t="s">
        <v>28</v>
      </c>
      <c r="L175" t="s">
        <v>22</v>
      </c>
      <c r="M175" t="s">
        <v>30</v>
      </c>
      <c r="N175" t="s">
        <v>265</v>
      </c>
      <c r="O175" s="3">
        <v>5.9400000000000001E-2</v>
      </c>
      <c r="P175" s="65">
        <v>31</v>
      </c>
      <c r="Q175" s="67">
        <v>105420.9</v>
      </c>
      <c r="R175" s="67">
        <v>42887</v>
      </c>
      <c r="S175" s="67">
        <v>6371</v>
      </c>
      <c r="T175" s="67">
        <v>6262.0014599999995</v>
      </c>
      <c r="U175" s="65" t="s">
        <v>271</v>
      </c>
      <c r="V175" s="65">
        <v>0</v>
      </c>
      <c r="W175" s="67">
        <v>6371</v>
      </c>
      <c r="X175" s="67">
        <v>6262.0014599999995</v>
      </c>
      <c r="Y175" s="65" t="str">
        <f t="shared" si="14"/>
        <v>A-MLV-0.05</v>
      </c>
      <c r="Z175" s="67">
        <f t="shared" si="15"/>
        <v>202.00004709677418</v>
      </c>
      <c r="AA175" s="67">
        <f t="shared" si="16"/>
        <v>218.63273690322583</v>
      </c>
      <c r="AB175" s="67">
        <f t="shared" si="12"/>
        <v>6777.6148440000006</v>
      </c>
      <c r="AC175" s="68">
        <f t="shared" si="17"/>
        <v>5.5141019327325756E-2</v>
      </c>
    </row>
    <row r="176" spans="1:29" x14ac:dyDescent="0.2">
      <c r="A176" s="65" t="str">
        <f t="shared" si="13"/>
        <v>Pawn Shop-MLV-0.05</v>
      </c>
      <c r="B176">
        <v>1172</v>
      </c>
      <c r="C176" t="s">
        <v>12</v>
      </c>
      <c r="D176" s="122" t="s">
        <v>239</v>
      </c>
      <c r="E176" s="122" t="s">
        <v>238</v>
      </c>
      <c r="F176" s="149">
        <v>0.05</v>
      </c>
      <c r="G176" t="s">
        <v>28</v>
      </c>
      <c r="H176" t="s">
        <v>101</v>
      </c>
      <c r="I176">
        <v>75</v>
      </c>
      <c r="J176" t="s">
        <v>18</v>
      </c>
      <c r="K176" t="s">
        <v>28</v>
      </c>
      <c r="L176" t="s">
        <v>22</v>
      </c>
      <c r="M176" t="s">
        <v>30</v>
      </c>
      <c r="N176" t="s">
        <v>265</v>
      </c>
      <c r="O176" s="3">
        <v>5.9400000000000001E-2</v>
      </c>
      <c r="P176" s="65">
        <v>31</v>
      </c>
      <c r="Q176" s="67">
        <v>106464.65</v>
      </c>
      <c r="R176" s="67">
        <v>37356</v>
      </c>
      <c r="S176" s="67">
        <v>6324</v>
      </c>
      <c r="T176" s="67">
        <v>6324.0002100000002</v>
      </c>
      <c r="U176" s="65" t="s">
        <v>271</v>
      </c>
      <c r="V176" s="65">
        <v>0</v>
      </c>
      <c r="W176" s="67">
        <v>6324</v>
      </c>
      <c r="X176" s="67">
        <v>6324.0002100000002</v>
      </c>
      <c r="Y176" s="65" t="str">
        <f t="shared" si="14"/>
        <v>A-MLV-0.05</v>
      </c>
      <c r="Z176" s="67">
        <f t="shared" si="15"/>
        <v>204.00000677419357</v>
      </c>
      <c r="AA176" s="67">
        <f t="shared" si="16"/>
        <v>218.63273690322583</v>
      </c>
      <c r="AB176" s="67">
        <f t="shared" si="12"/>
        <v>6777.6148440000006</v>
      </c>
      <c r="AC176" s="68">
        <f t="shared" si="17"/>
        <v>9.0864364087672234E-2</v>
      </c>
    </row>
    <row r="177" spans="1:29" x14ac:dyDescent="0.2">
      <c r="A177" s="65" t="str">
        <f t="shared" si="13"/>
        <v>Cool Cats-MLV-0.05</v>
      </c>
      <c r="B177">
        <v>2173</v>
      </c>
      <c r="C177" t="s">
        <v>25</v>
      </c>
      <c r="D177" s="122" t="s">
        <v>238</v>
      </c>
      <c r="E177" s="122" t="s">
        <v>247</v>
      </c>
      <c r="F177" s="149">
        <v>0.05</v>
      </c>
      <c r="G177" t="s">
        <v>28</v>
      </c>
      <c r="H177" t="s">
        <v>101</v>
      </c>
      <c r="I177">
        <v>75</v>
      </c>
      <c r="J177" t="s">
        <v>18</v>
      </c>
      <c r="K177" t="s">
        <v>28</v>
      </c>
      <c r="L177" t="s">
        <v>22</v>
      </c>
      <c r="M177" t="s">
        <v>30</v>
      </c>
      <c r="N177" t="s">
        <v>267</v>
      </c>
      <c r="O177" s="3">
        <v>5.9400000000000001E-2</v>
      </c>
      <c r="P177" s="65">
        <v>15</v>
      </c>
      <c r="Q177" s="67">
        <v>53852.49</v>
      </c>
      <c r="R177" s="67">
        <v>18600.484261501209</v>
      </c>
      <c r="S177" s="67">
        <v>3217.4334140435835</v>
      </c>
      <c r="T177" s="67">
        <v>3198.8379059999997</v>
      </c>
      <c r="U177" s="65" t="s">
        <v>271</v>
      </c>
      <c r="V177" s="65">
        <v>0</v>
      </c>
      <c r="W177" s="67">
        <v>3217.4334140435835</v>
      </c>
      <c r="X177" s="67">
        <v>3198.8379059999997</v>
      </c>
      <c r="Y177" s="65" t="str">
        <f t="shared" si="14"/>
        <v>C-MLV-0.05</v>
      </c>
      <c r="Z177" s="67">
        <f t="shared" si="15"/>
        <v>213.25586039999999</v>
      </c>
      <c r="AA177" s="67">
        <f t="shared" si="16"/>
        <v>189.44888490449438</v>
      </c>
      <c r="AB177" s="67">
        <f t="shared" si="12"/>
        <v>2841.7332735674158</v>
      </c>
      <c r="AC177" s="68">
        <f t="shared" si="17"/>
        <v>0.25619272238369295</v>
      </c>
    </row>
    <row r="178" spans="1:29" x14ac:dyDescent="0.2">
      <c r="A178" s="65" t="str">
        <f t="shared" si="13"/>
        <v>Cool Cats-MLV-0.05</v>
      </c>
      <c r="B178">
        <v>1174</v>
      </c>
      <c r="C178" t="s">
        <v>25</v>
      </c>
      <c r="D178" s="122" t="s">
        <v>238</v>
      </c>
      <c r="E178" s="122" t="s">
        <v>249</v>
      </c>
      <c r="F178" s="149">
        <v>0.05</v>
      </c>
      <c r="G178" t="s">
        <v>28</v>
      </c>
      <c r="H178" t="s">
        <v>101</v>
      </c>
      <c r="I178">
        <v>75</v>
      </c>
      <c r="J178" t="s">
        <v>18</v>
      </c>
      <c r="K178" t="s">
        <v>28</v>
      </c>
      <c r="L178" t="s">
        <v>22</v>
      </c>
      <c r="M178" t="s">
        <v>30</v>
      </c>
      <c r="N178" t="s">
        <v>267</v>
      </c>
      <c r="O178" s="3">
        <v>5.9400000000000001E-2</v>
      </c>
      <c r="P178" s="65">
        <v>31</v>
      </c>
      <c r="Q178" s="67">
        <v>110074.05</v>
      </c>
      <c r="R178" s="67">
        <v>37338</v>
      </c>
      <c r="S178" s="67">
        <v>6458</v>
      </c>
      <c r="T178" s="67">
        <v>6538.3985700000003</v>
      </c>
      <c r="U178" s="65" t="s">
        <v>271</v>
      </c>
      <c r="V178" s="65">
        <v>0</v>
      </c>
      <c r="W178" s="67">
        <v>6458</v>
      </c>
      <c r="X178" s="67">
        <v>6538.3985700000003</v>
      </c>
      <c r="Y178" s="65" t="str">
        <f t="shared" si="14"/>
        <v>C-MLV-0.05</v>
      </c>
      <c r="Z178" s="67">
        <f t="shared" si="15"/>
        <v>210.91608290322583</v>
      </c>
      <c r="AA178" s="67">
        <f t="shared" si="16"/>
        <v>189.44888490449438</v>
      </c>
      <c r="AB178" s="67">
        <f t="shared" si="12"/>
        <v>5872.9154320393254</v>
      </c>
      <c r="AC178" s="68">
        <f t="shared" si="17"/>
        <v>0.214399540689342</v>
      </c>
    </row>
    <row r="179" spans="1:29" x14ac:dyDescent="0.2">
      <c r="A179" s="65" t="str">
        <f t="shared" si="13"/>
        <v>James Bond 777-MLV-0.05</v>
      </c>
      <c r="B179">
        <v>1175</v>
      </c>
      <c r="C179" t="s">
        <v>25</v>
      </c>
      <c r="D179" s="122" t="s">
        <v>238</v>
      </c>
      <c r="E179" s="122" t="s">
        <v>245</v>
      </c>
      <c r="F179" s="149">
        <v>0.05</v>
      </c>
      <c r="G179" t="s">
        <v>28</v>
      </c>
      <c r="H179" t="s">
        <v>101</v>
      </c>
      <c r="I179">
        <v>75</v>
      </c>
      <c r="J179" t="s">
        <v>18</v>
      </c>
      <c r="K179" t="s">
        <v>28</v>
      </c>
      <c r="L179" t="s">
        <v>22</v>
      </c>
      <c r="M179" t="s">
        <v>30</v>
      </c>
      <c r="N179" t="s">
        <v>41</v>
      </c>
      <c r="O179" s="3">
        <v>5.9400000000000001E-2</v>
      </c>
      <c r="P179" s="65">
        <v>31</v>
      </c>
      <c r="Q179" s="67">
        <v>106986.55</v>
      </c>
      <c r="R179" s="67">
        <v>35331</v>
      </c>
      <c r="S179" s="67">
        <v>6305</v>
      </c>
      <c r="T179" s="67">
        <v>6355.0010700000003</v>
      </c>
      <c r="U179" s="65" t="s">
        <v>271</v>
      </c>
      <c r="V179" s="65">
        <v>0</v>
      </c>
      <c r="W179" s="67">
        <v>6305</v>
      </c>
      <c r="X179" s="67">
        <v>6355.0010700000003</v>
      </c>
      <c r="Y179" s="65" t="str">
        <f t="shared" si="14"/>
        <v>C-MLV-0.05</v>
      </c>
      <c r="Z179" s="67">
        <f t="shared" si="15"/>
        <v>205.00003451612903</v>
      </c>
      <c r="AA179" s="67">
        <f t="shared" si="16"/>
        <v>189.44888490449438</v>
      </c>
      <c r="AB179" s="67">
        <f t="shared" si="12"/>
        <v>5872.9154320393254</v>
      </c>
      <c r="AC179" s="68">
        <f t="shared" si="17"/>
        <v>0.10872689211682125</v>
      </c>
    </row>
    <row r="180" spans="1:29" x14ac:dyDescent="0.2">
      <c r="A180" s="65" t="str">
        <f t="shared" si="13"/>
        <v>James Bond 777-MLV-0.05</v>
      </c>
      <c r="B180">
        <v>1176</v>
      </c>
      <c r="C180" t="s">
        <v>25</v>
      </c>
      <c r="D180" s="122" t="s">
        <v>238</v>
      </c>
      <c r="E180" s="122" t="s">
        <v>238</v>
      </c>
      <c r="F180" s="149">
        <v>0.05</v>
      </c>
      <c r="G180" t="s">
        <v>28</v>
      </c>
      <c r="H180" t="s">
        <v>101</v>
      </c>
      <c r="I180">
        <v>75</v>
      </c>
      <c r="J180" t="s">
        <v>18</v>
      </c>
      <c r="K180" t="s">
        <v>28</v>
      </c>
      <c r="L180" t="s">
        <v>22</v>
      </c>
      <c r="M180" t="s">
        <v>30</v>
      </c>
      <c r="N180" t="s">
        <v>41</v>
      </c>
      <c r="O180" s="3">
        <v>5.9400000000000001E-2</v>
      </c>
      <c r="P180" s="65">
        <v>31</v>
      </c>
      <c r="Q180" s="67">
        <v>107508.4</v>
      </c>
      <c r="R180" s="67">
        <v>36802</v>
      </c>
      <c r="S180" s="67">
        <v>6366</v>
      </c>
      <c r="T180" s="67">
        <v>6385.9989599999999</v>
      </c>
      <c r="U180" s="65" t="s">
        <v>271</v>
      </c>
      <c r="V180" s="65">
        <v>0</v>
      </c>
      <c r="W180" s="67">
        <v>6366</v>
      </c>
      <c r="X180" s="67">
        <v>6385.9989599999999</v>
      </c>
      <c r="Y180" s="65" t="str">
        <f t="shared" si="14"/>
        <v>C-MLV-0.05</v>
      </c>
      <c r="Z180" s="67">
        <f t="shared" si="15"/>
        <v>205.99996645161289</v>
      </c>
      <c r="AA180" s="67">
        <f t="shared" si="16"/>
        <v>189.44888490449438</v>
      </c>
      <c r="AB180" s="67">
        <f t="shared" si="12"/>
        <v>5872.9154320393254</v>
      </c>
      <c r="AC180" s="68">
        <f t="shared" si="17"/>
        <v>0.1265877088480177</v>
      </c>
    </row>
    <row r="181" spans="1:29" x14ac:dyDescent="0.2">
      <c r="A181" s="65" t="str">
        <f t="shared" si="13"/>
        <v>James Bond 777-MLV-0.05</v>
      </c>
      <c r="B181">
        <v>1177</v>
      </c>
      <c r="C181" t="s">
        <v>25</v>
      </c>
      <c r="D181" s="122" t="s">
        <v>238</v>
      </c>
      <c r="E181" s="122" t="s">
        <v>242</v>
      </c>
      <c r="F181" s="149">
        <v>0.05</v>
      </c>
      <c r="G181" t="s">
        <v>28</v>
      </c>
      <c r="H181" t="s">
        <v>101</v>
      </c>
      <c r="I181">
        <v>75</v>
      </c>
      <c r="J181" t="s">
        <v>18</v>
      </c>
      <c r="K181" t="s">
        <v>28</v>
      </c>
      <c r="L181" t="s">
        <v>22</v>
      </c>
      <c r="M181" t="s">
        <v>30</v>
      </c>
      <c r="N181" t="s">
        <v>41</v>
      </c>
      <c r="O181" s="3">
        <v>5.9400000000000001E-2</v>
      </c>
      <c r="P181" s="65">
        <v>31</v>
      </c>
      <c r="Q181" s="67">
        <v>115555</v>
      </c>
      <c r="R181" s="67">
        <v>44129</v>
      </c>
      <c r="S181" s="67">
        <v>7552</v>
      </c>
      <c r="T181" s="67">
        <v>6863.9670000000006</v>
      </c>
      <c r="U181" s="65" t="s">
        <v>271</v>
      </c>
      <c r="V181" s="65">
        <v>0</v>
      </c>
      <c r="W181" s="67">
        <v>7552</v>
      </c>
      <c r="X181" s="67">
        <v>6863.9670000000006</v>
      </c>
      <c r="Y181" s="65" t="str">
        <f t="shared" si="14"/>
        <v>C-MLV-0.05</v>
      </c>
      <c r="Z181" s="67">
        <f t="shared" si="15"/>
        <v>221.41829032258067</v>
      </c>
      <c r="AA181" s="67">
        <f t="shared" si="16"/>
        <v>189.44888490449438</v>
      </c>
      <c r="AB181" s="67">
        <f t="shared" si="12"/>
        <v>5872.9154320393254</v>
      </c>
      <c r="AC181" s="68">
        <f t="shared" si="17"/>
        <v>0.40199031095446142</v>
      </c>
    </row>
    <row r="182" spans="1:29" x14ac:dyDescent="0.2">
      <c r="A182" s="65" t="str">
        <f t="shared" si="13"/>
        <v>James Bond 777-MLV-0.05</v>
      </c>
      <c r="B182">
        <v>1178</v>
      </c>
      <c r="C182" t="s">
        <v>25</v>
      </c>
      <c r="D182" s="122" t="s">
        <v>238</v>
      </c>
      <c r="E182" s="122" t="s">
        <v>239</v>
      </c>
      <c r="F182" s="149">
        <v>0.05</v>
      </c>
      <c r="G182" t="s">
        <v>28</v>
      </c>
      <c r="H182" t="s">
        <v>101</v>
      </c>
      <c r="I182">
        <v>75</v>
      </c>
      <c r="J182" t="s">
        <v>18</v>
      </c>
      <c r="K182" t="s">
        <v>28</v>
      </c>
      <c r="L182" t="s">
        <v>22</v>
      </c>
      <c r="M182" t="s">
        <v>30</v>
      </c>
      <c r="N182" t="s">
        <v>41</v>
      </c>
      <c r="O182" s="3">
        <v>5.9400000000000001E-2</v>
      </c>
      <c r="P182" s="65">
        <v>31</v>
      </c>
      <c r="Q182" s="67">
        <v>107030.3</v>
      </c>
      <c r="R182" s="67">
        <v>41540</v>
      </c>
      <c r="S182" s="67">
        <v>6488</v>
      </c>
      <c r="T182" s="67">
        <v>6357.5998200000004</v>
      </c>
      <c r="U182" s="65" t="s">
        <v>271</v>
      </c>
      <c r="V182" s="65">
        <v>0</v>
      </c>
      <c r="W182" s="67">
        <v>6488</v>
      </c>
      <c r="X182" s="67">
        <v>6357.5998200000004</v>
      </c>
      <c r="Y182" s="65" t="str">
        <f t="shared" si="14"/>
        <v>C-MLV-0.05</v>
      </c>
      <c r="Z182" s="67">
        <f t="shared" si="15"/>
        <v>205.08386516129033</v>
      </c>
      <c r="AA182" s="67">
        <f t="shared" si="16"/>
        <v>189.44888490449438</v>
      </c>
      <c r="AB182" s="67">
        <f t="shared" si="12"/>
        <v>5872.9154320393254</v>
      </c>
      <c r="AC182" s="68">
        <f t="shared" si="17"/>
        <v>0.1102242778253389</v>
      </c>
    </row>
    <row r="183" spans="1:29" x14ac:dyDescent="0.2">
      <c r="A183" s="65" t="str">
        <f t="shared" si="13"/>
        <v>Multi Poker-Poker-0.01</v>
      </c>
      <c r="B183">
        <v>1179</v>
      </c>
      <c r="C183" t="s">
        <v>25</v>
      </c>
      <c r="D183" s="122" t="s">
        <v>263</v>
      </c>
      <c r="E183" s="122" t="s">
        <v>242</v>
      </c>
      <c r="F183" s="149">
        <v>0.01</v>
      </c>
      <c r="G183" t="s">
        <v>17</v>
      </c>
      <c r="H183" s="5" t="s">
        <v>100</v>
      </c>
      <c r="I183">
        <v>300</v>
      </c>
      <c r="J183" t="s">
        <v>20</v>
      </c>
      <c r="K183" t="s">
        <v>28</v>
      </c>
      <c r="L183" t="s">
        <v>21</v>
      </c>
      <c r="M183" t="s">
        <v>30</v>
      </c>
      <c r="N183" t="s">
        <v>29</v>
      </c>
      <c r="O183" s="3">
        <v>1.4999999999999999E-2</v>
      </c>
      <c r="P183" s="65">
        <v>31</v>
      </c>
      <c r="Q183" s="67">
        <v>283133.33</v>
      </c>
      <c r="R183" s="67">
        <v>108480</v>
      </c>
      <c r="S183" s="67">
        <v>4169</v>
      </c>
      <c r="T183" s="67">
        <v>4246.9999500000004</v>
      </c>
      <c r="U183" s="65" t="s">
        <v>271</v>
      </c>
      <c r="V183" s="65">
        <v>0</v>
      </c>
      <c r="W183" s="67">
        <v>4169</v>
      </c>
      <c r="X183" s="67">
        <v>4246.9999500000004</v>
      </c>
      <c r="Y183" s="65" t="str">
        <f t="shared" si="14"/>
        <v>C-Poker-0.01</v>
      </c>
      <c r="Z183" s="67">
        <f t="shared" si="15"/>
        <v>136.99999838709678</v>
      </c>
      <c r="AA183" s="67">
        <f t="shared" si="16"/>
        <v>131.25</v>
      </c>
      <c r="AB183" s="67">
        <f t="shared" si="12"/>
        <v>4068.75</v>
      </c>
      <c r="AC183" s="68">
        <f t="shared" si="17"/>
        <v>-1.1058919633432556</v>
      </c>
    </row>
    <row r="184" spans="1:29" x14ac:dyDescent="0.2">
      <c r="A184" s="65" t="str">
        <f t="shared" si="13"/>
        <v>Multi Poker-Poker-0.01</v>
      </c>
      <c r="B184">
        <v>1180</v>
      </c>
      <c r="C184" t="s">
        <v>25</v>
      </c>
      <c r="D184" s="122" t="s">
        <v>251</v>
      </c>
      <c r="E184" s="122" t="s">
        <v>242</v>
      </c>
      <c r="F184" s="149">
        <v>0.01</v>
      </c>
      <c r="G184" t="s">
        <v>17</v>
      </c>
      <c r="H184" s="5" t="s">
        <v>100</v>
      </c>
      <c r="I184">
        <v>300</v>
      </c>
      <c r="J184" t="s">
        <v>20</v>
      </c>
      <c r="K184" t="s">
        <v>28</v>
      </c>
      <c r="L184" t="s">
        <v>21</v>
      </c>
      <c r="M184" t="s">
        <v>30</v>
      </c>
      <c r="N184" t="s">
        <v>29</v>
      </c>
      <c r="O184" s="3">
        <v>1.4999999999999999E-2</v>
      </c>
      <c r="P184" s="65">
        <v>31</v>
      </c>
      <c r="Q184" s="67">
        <v>256266.67</v>
      </c>
      <c r="R184" s="67">
        <v>92850</v>
      </c>
      <c r="S184" s="67">
        <v>3741</v>
      </c>
      <c r="T184" s="67">
        <v>3844.0000500000001</v>
      </c>
      <c r="U184" s="65" t="s">
        <v>271</v>
      </c>
      <c r="V184" s="65">
        <v>0</v>
      </c>
      <c r="W184" s="67">
        <v>3741</v>
      </c>
      <c r="X184" s="67">
        <v>3844.0000500000001</v>
      </c>
      <c r="Y184" s="65" t="str">
        <f t="shared" si="14"/>
        <v>C-Poker-0.01</v>
      </c>
      <c r="Z184" s="67">
        <f t="shared" si="15"/>
        <v>124.00000161290323</v>
      </c>
      <c r="AA184" s="67">
        <f t="shared" si="16"/>
        <v>131.25</v>
      </c>
      <c r="AB184" s="67">
        <f t="shared" si="12"/>
        <v>4068.75</v>
      </c>
      <c r="AC184" s="68">
        <f t="shared" si="17"/>
        <v>-1.3380983282471439</v>
      </c>
    </row>
    <row r="185" spans="1:29" x14ac:dyDescent="0.2">
      <c r="A185" s="65" t="str">
        <f t="shared" si="13"/>
        <v>Multi Poker-Poker-0.01</v>
      </c>
      <c r="B185">
        <v>1181</v>
      </c>
      <c r="C185" t="s">
        <v>25</v>
      </c>
      <c r="D185" s="122" t="s">
        <v>251</v>
      </c>
      <c r="E185" s="122" t="s">
        <v>239</v>
      </c>
      <c r="F185" s="149">
        <v>0.01</v>
      </c>
      <c r="G185" t="s">
        <v>17</v>
      </c>
      <c r="H185" s="5" t="s">
        <v>100</v>
      </c>
      <c r="I185">
        <v>300</v>
      </c>
      <c r="J185" t="s">
        <v>20</v>
      </c>
      <c r="K185" t="s">
        <v>28</v>
      </c>
      <c r="L185" t="s">
        <v>21</v>
      </c>
      <c r="M185" t="s">
        <v>30</v>
      </c>
      <c r="N185" t="s">
        <v>29</v>
      </c>
      <c r="O185" s="3">
        <v>1.4999999999999999E-2</v>
      </c>
      <c r="P185" s="65">
        <v>31</v>
      </c>
      <c r="Q185" s="67">
        <v>258333.33</v>
      </c>
      <c r="R185" s="67">
        <v>107639</v>
      </c>
      <c r="S185" s="67">
        <v>3849</v>
      </c>
      <c r="T185" s="67">
        <v>3874.9999499999994</v>
      </c>
      <c r="U185" s="65" t="s">
        <v>271</v>
      </c>
      <c r="V185" s="65">
        <v>0</v>
      </c>
      <c r="W185" s="67">
        <v>3849</v>
      </c>
      <c r="X185" s="67">
        <v>3874.9999499999994</v>
      </c>
      <c r="Y185" s="65" t="str">
        <f t="shared" si="14"/>
        <v>C-Poker-0.01</v>
      </c>
      <c r="Z185" s="67">
        <f t="shared" si="15"/>
        <v>124.99999838709675</v>
      </c>
      <c r="AA185" s="67">
        <f t="shared" si="16"/>
        <v>131.25</v>
      </c>
      <c r="AB185" s="67">
        <f t="shared" si="12"/>
        <v>4068.75</v>
      </c>
      <c r="AC185" s="68">
        <f t="shared" si="17"/>
        <v>-1.320236353364808</v>
      </c>
    </row>
    <row r="186" spans="1:29" x14ac:dyDescent="0.2">
      <c r="A186" s="65" t="str">
        <f t="shared" si="13"/>
        <v>Multi Poker-Poker-0.01</v>
      </c>
      <c r="B186">
        <v>1182</v>
      </c>
      <c r="C186" t="s">
        <v>25</v>
      </c>
      <c r="D186" s="122" t="s">
        <v>263</v>
      </c>
      <c r="E186" s="122" t="s">
        <v>239</v>
      </c>
      <c r="F186" s="149">
        <v>0.01</v>
      </c>
      <c r="G186" t="s">
        <v>17</v>
      </c>
      <c r="H186" s="5" t="s">
        <v>100</v>
      </c>
      <c r="I186">
        <v>300</v>
      </c>
      <c r="J186" t="s">
        <v>20</v>
      </c>
      <c r="K186" t="s">
        <v>28</v>
      </c>
      <c r="L186" t="s">
        <v>21</v>
      </c>
      <c r="M186" t="s">
        <v>30</v>
      </c>
      <c r="N186" t="s">
        <v>29</v>
      </c>
      <c r="O186" s="3">
        <v>1.4999999999999999E-2</v>
      </c>
      <c r="P186" s="65">
        <v>31</v>
      </c>
      <c r="Q186" s="67">
        <v>281066.67</v>
      </c>
      <c r="R186" s="67">
        <v>106465</v>
      </c>
      <c r="S186" s="67">
        <v>4132</v>
      </c>
      <c r="T186" s="67">
        <v>4216.0000499999996</v>
      </c>
      <c r="U186" s="65" t="s">
        <v>271</v>
      </c>
      <c r="V186" s="65">
        <v>0</v>
      </c>
      <c r="W186" s="67">
        <v>4132</v>
      </c>
      <c r="X186" s="67">
        <v>4216.0000499999996</v>
      </c>
      <c r="Y186" s="65" t="str">
        <f t="shared" si="14"/>
        <v>C-Poker-0.01</v>
      </c>
      <c r="Z186" s="67">
        <f t="shared" si="15"/>
        <v>136.00000161290322</v>
      </c>
      <c r="AA186" s="67">
        <f t="shared" si="16"/>
        <v>131.25</v>
      </c>
      <c r="AB186" s="67">
        <f t="shared" si="12"/>
        <v>4068.75</v>
      </c>
      <c r="AC186" s="68">
        <f t="shared" si="17"/>
        <v>-1.1237539382255921</v>
      </c>
    </row>
    <row r="187" spans="1:29" x14ac:dyDescent="0.2">
      <c r="A187" s="65" t="str">
        <f t="shared" si="13"/>
        <v>Multi Poker-Poker-0.01</v>
      </c>
      <c r="B187">
        <v>1183</v>
      </c>
      <c r="C187" t="s">
        <v>25</v>
      </c>
      <c r="D187" s="122" t="s">
        <v>263</v>
      </c>
      <c r="E187" s="122" t="s">
        <v>245</v>
      </c>
      <c r="F187" s="149">
        <v>0.01</v>
      </c>
      <c r="G187" t="s">
        <v>17</v>
      </c>
      <c r="H187" s="5" t="s">
        <v>100</v>
      </c>
      <c r="I187">
        <v>300</v>
      </c>
      <c r="J187" t="s">
        <v>20</v>
      </c>
      <c r="K187" t="s">
        <v>28</v>
      </c>
      <c r="L187" t="s">
        <v>21</v>
      </c>
      <c r="M187" t="s">
        <v>30</v>
      </c>
      <c r="N187" t="s">
        <v>29</v>
      </c>
      <c r="O187" s="3">
        <v>1.4999999999999999E-2</v>
      </c>
      <c r="P187" s="65">
        <v>31</v>
      </c>
      <c r="Q187" s="67">
        <v>291400</v>
      </c>
      <c r="R187" s="67">
        <v>106740</v>
      </c>
      <c r="S187" s="67">
        <v>4262</v>
      </c>
      <c r="T187" s="67">
        <v>4371</v>
      </c>
      <c r="U187" s="65" t="s">
        <v>271</v>
      </c>
      <c r="V187" s="65">
        <v>0</v>
      </c>
      <c r="W187" s="67">
        <v>4262</v>
      </c>
      <c r="X187" s="67">
        <v>4371</v>
      </c>
      <c r="Y187" s="65" t="str">
        <f t="shared" si="14"/>
        <v>C-Poker-0.01</v>
      </c>
      <c r="Z187" s="67">
        <f t="shared" si="15"/>
        <v>141</v>
      </c>
      <c r="AA187" s="67">
        <f t="shared" si="16"/>
        <v>131.25</v>
      </c>
      <c r="AB187" s="67">
        <f t="shared" si="12"/>
        <v>4068.75</v>
      </c>
      <c r="AC187" s="68">
        <f t="shared" si="17"/>
        <v>-1.0344438045263418</v>
      </c>
    </row>
    <row r="188" spans="1:29" x14ac:dyDescent="0.2">
      <c r="A188" s="65" t="str">
        <f t="shared" si="13"/>
        <v>Multi Poker-Poker-0.01</v>
      </c>
      <c r="B188">
        <v>1184</v>
      </c>
      <c r="C188" t="s">
        <v>25</v>
      </c>
      <c r="D188" s="122" t="s">
        <v>251</v>
      </c>
      <c r="E188" s="122" t="s">
        <v>245</v>
      </c>
      <c r="F188" s="149">
        <v>0.01</v>
      </c>
      <c r="G188" t="s">
        <v>17</v>
      </c>
      <c r="H188" s="5" t="s">
        <v>100</v>
      </c>
      <c r="I188">
        <v>300</v>
      </c>
      <c r="J188" t="s">
        <v>20</v>
      </c>
      <c r="K188" t="s">
        <v>28</v>
      </c>
      <c r="L188" t="s">
        <v>21</v>
      </c>
      <c r="M188" t="s">
        <v>30</v>
      </c>
      <c r="N188" t="s">
        <v>29</v>
      </c>
      <c r="O188" s="3">
        <v>1.4999999999999999E-2</v>
      </c>
      <c r="P188" s="65">
        <v>31</v>
      </c>
      <c r="Q188" s="67">
        <v>256266.67</v>
      </c>
      <c r="R188" s="67">
        <v>89918</v>
      </c>
      <c r="S188" s="67">
        <v>3722</v>
      </c>
      <c r="T188" s="67">
        <v>3844.0000500000001</v>
      </c>
      <c r="U188" s="65" t="s">
        <v>271</v>
      </c>
      <c r="V188" s="65">
        <v>0</v>
      </c>
      <c r="W188" s="67">
        <v>3722</v>
      </c>
      <c r="X188" s="67">
        <v>3844.0000500000001</v>
      </c>
      <c r="Y188" s="65" t="str">
        <f t="shared" si="14"/>
        <v>C-Poker-0.01</v>
      </c>
      <c r="Z188" s="67">
        <f t="shared" si="15"/>
        <v>124.00000161290323</v>
      </c>
      <c r="AA188" s="67">
        <f t="shared" si="16"/>
        <v>131.25</v>
      </c>
      <c r="AB188" s="67">
        <f t="shared" si="12"/>
        <v>4068.75</v>
      </c>
      <c r="AC188" s="68">
        <f t="shared" si="17"/>
        <v>-1.3380983282471439</v>
      </c>
    </row>
    <row r="189" spans="1:29" x14ac:dyDescent="0.2">
      <c r="A189" s="65" t="str">
        <f t="shared" si="13"/>
        <v>Multi Poker-Poker-0.01</v>
      </c>
      <c r="B189">
        <v>1185</v>
      </c>
      <c r="C189" t="s">
        <v>25</v>
      </c>
      <c r="D189" s="122" t="s">
        <v>251</v>
      </c>
      <c r="E189" s="122" t="s">
        <v>238</v>
      </c>
      <c r="F189" s="149">
        <v>0.01</v>
      </c>
      <c r="G189" t="s">
        <v>17</v>
      </c>
      <c r="H189" s="5" t="s">
        <v>100</v>
      </c>
      <c r="I189">
        <v>300</v>
      </c>
      <c r="J189" t="s">
        <v>20</v>
      </c>
      <c r="K189" t="s">
        <v>28</v>
      </c>
      <c r="L189" t="s">
        <v>21</v>
      </c>
      <c r="M189" t="s">
        <v>30</v>
      </c>
      <c r="N189" t="s">
        <v>29</v>
      </c>
      <c r="O189" s="3">
        <v>1.4999999999999999E-2</v>
      </c>
      <c r="P189" s="65">
        <v>31</v>
      </c>
      <c r="Q189" s="67">
        <v>252133.33</v>
      </c>
      <c r="R189" s="67">
        <v>105056</v>
      </c>
      <c r="S189" s="67">
        <v>3757</v>
      </c>
      <c r="T189" s="67">
        <v>3781.9999499999994</v>
      </c>
      <c r="U189" s="65" t="s">
        <v>271</v>
      </c>
      <c r="V189" s="65">
        <v>0</v>
      </c>
      <c r="W189" s="67">
        <v>3757</v>
      </c>
      <c r="X189" s="67">
        <v>3781.9999499999994</v>
      </c>
      <c r="Y189" s="65" t="str">
        <f t="shared" si="14"/>
        <v>C-Poker-0.01</v>
      </c>
      <c r="Z189" s="67">
        <f t="shared" si="15"/>
        <v>121.99999838709675</v>
      </c>
      <c r="AA189" s="67">
        <f t="shared" si="16"/>
        <v>131.25</v>
      </c>
      <c r="AB189" s="67">
        <f t="shared" si="12"/>
        <v>4068.75</v>
      </c>
      <c r="AC189" s="68">
        <f t="shared" si="17"/>
        <v>-1.3738224508701962</v>
      </c>
    </row>
    <row r="190" spans="1:29" x14ac:dyDescent="0.2">
      <c r="A190" s="65" t="str">
        <f t="shared" si="13"/>
        <v>Multi Poker-Poker-0.01</v>
      </c>
      <c r="B190">
        <v>1186</v>
      </c>
      <c r="C190" t="s">
        <v>25</v>
      </c>
      <c r="D190" s="122" t="s">
        <v>263</v>
      </c>
      <c r="E190" s="122" t="s">
        <v>238</v>
      </c>
      <c r="F190" s="149">
        <v>0.01</v>
      </c>
      <c r="G190" t="s">
        <v>17</v>
      </c>
      <c r="H190" s="5" t="s">
        <v>100</v>
      </c>
      <c r="I190">
        <v>300</v>
      </c>
      <c r="J190" t="s">
        <v>20</v>
      </c>
      <c r="K190" t="s">
        <v>28</v>
      </c>
      <c r="L190" t="s">
        <v>21</v>
      </c>
      <c r="M190" t="s">
        <v>30</v>
      </c>
      <c r="N190" t="s">
        <v>29</v>
      </c>
      <c r="O190" s="3">
        <v>1.4999999999999999E-2</v>
      </c>
      <c r="P190" s="65">
        <v>31</v>
      </c>
      <c r="Q190" s="67">
        <v>291400</v>
      </c>
      <c r="R190" s="67">
        <v>118455</v>
      </c>
      <c r="S190" s="67">
        <v>4327</v>
      </c>
      <c r="T190" s="67">
        <v>4371</v>
      </c>
      <c r="U190" s="65" t="s">
        <v>271</v>
      </c>
      <c r="V190" s="65">
        <v>0</v>
      </c>
      <c r="W190" s="67">
        <v>4327</v>
      </c>
      <c r="X190" s="67">
        <v>4371</v>
      </c>
      <c r="Y190" s="65" t="str">
        <f t="shared" si="14"/>
        <v>C-Poker-0.01</v>
      </c>
      <c r="Z190" s="67">
        <f t="shared" si="15"/>
        <v>141</v>
      </c>
      <c r="AA190" s="67">
        <f t="shared" si="16"/>
        <v>131.25</v>
      </c>
      <c r="AB190" s="67">
        <f t="shared" si="12"/>
        <v>4068.75</v>
      </c>
      <c r="AC190" s="68">
        <f t="shared" si="17"/>
        <v>-1.0344438045263418</v>
      </c>
    </row>
    <row r="191" spans="1:29" x14ac:dyDescent="0.2">
      <c r="A191" s="65" t="str">
        <f t="shared" si="13"/>
        <v>Multi Poker-Poker-0.25</v>
      </c>
      <c r="B191">
        <v>1187</v>
      </c>
      <c r="C191" t="s">
        <v>12</v>
      </c>
      <c r="D191" s="122" t="s">
        <v>263</v>
      </c>
      <c r="E191" s="122" t="s">
        <v>242</v>
      </c>
      <c r="F191" s="149">
        <v>0.25</v>
      </c>
      <c r="G191" t="s">
        <v>28</v>
      </c>
      <c r="H191" t="s">
        <v>101</v>
      </c>
      <c r="I191">
        <v>5</v>
      </c>
      <c r="J191" t="s">
        <v>20</v>
      </c>
      <c r="K191" t="s">
        <v>28</v>
      </c>
      <c r="L191" t="s">
        <v>22</v>
      </c>
      <c r="M191" t="s">
        <v>30</v>
      </c>
      <c r="N191" t="s">
        <v>29</v>
      </c>
      <c r="O191" s="3">
        <v>1.4999999999999999E-2</v>
      </c>
      <c r="P191" s="65">
        <v>31</v>
      </c>
      <c r="Q191" s="67">
        <v>235600</v>
      </c>
      <c r="R191" s="67">
        <v>224381</v>
      </c>
      <c r="S191" s="67">
        <v>3487</v>
      </c>
      <c r="T191" s="67">
        <v>3534</v>
      </c>
      <c r="U191" s="65" t="s">
        <v>271</v>
      </c>
      <c r="V191" s="65">
        <v>0</v>
      </c>
      <c r="W191" s="67">
        <v>3487</v>
      </c>
      <c r="X191" s="67">
        <v>3534</v>
      </c>
      <c r="Y191" s="65" t="str">
        <f t="shared" si="14"/>
        <v>A-Poker-0.25</v>
      </c>
      <c r="Z191" s="67">
        <f t="shared" si="15"/>
        <v>114</v>
      </c>
      <c r="AA191" s="67">
        <f t="shared" si="16"/>
        <v>100.59999193548386</v>
      </c>
      <c r="AB191" s="67">
        <f t="shared" si="12"/>
        <v>3118.5997499999994</v>
      </c>
      <c r="AC191" s="68">
        <f t="shared" si="17"/>
        <v>-1.516718682074834</v>
      </c>
    </row>
    <row r="192" spans="1:29" x14ac:dyDescent="0.2">
      <c r="A192" s="65" t="str">
        <f t="shared" si="13"/>
        <v>Multi Poker-Poker-0.25</v>
      </c>
      <c r="B192">
        <v>1188</v>
      </c>
      <c r="C192" t="s">
        <v>12</v>
      </c>
      <c r="D192" s="122" t="s">
        <v>263</v>
      </c>
      <c r="E192" s="122" t="s">
        <v>239</v>
      </c>
      <c r="F192" s="149">
        <v>0.25</v>
      </c>
      <c r="G192" t="s">
        <v>28</v>
      </c>
      <c r="H192" t="s">
        <v>101</v>
      </c>
      <c r="I192">
        <v>5</v>
      </c>
      <c r="J192" t="s">
        <v>20</v>
      </c>
      <c r="K192" t="s">
        <v>28</v>
      </c>
      <c r="L192" t="s">
        <v>22</v>
      </c>
      <c r="M192" t="s">
        <v>30</v>
      </c>
      <c r="N192" t="s">
        <v>29</v>
      </c>
      <c r="O192" s="3">
        <v>1.4999999999999999E-2</v>
      </c>
      <c r="P192" s="65">
        <v>31</v>
      </c>
      <c r="Q192" s="67">
        <v>183933.25</v>
      </c>
      <c r="R192" s="67">
        <v>179447</v>
      </c>
      <c r="S192" s="67">
        <v>2731</v>
      </c>
      <c r="T192" s="67">
        <v>2758.9987499999997</v>
      </c>
      <c r="U192" s="65" t="s">
        <v>271</v>
      </c>
      <c r="V192" s="65">
        <v>0</v>
      </c>
      <c r="W192" s="67">
        <v>2731</v>
      </c>
      <c r="X192" s="67">
        <v>2758.9987499999997</v>
      </c>
      <c r="Y192" s="65" t="str">
        <f t="shared" si="14"/>
        <v>A-Poker-0.25</v>
      </c>
      <c r="Z192" s="67">
        <f t="shared" si="15"/>
        <v>88.999959677419341</v>
      </c>
      <c r="AA192" s="67">
        <f t="shared" si="16"/>
        <v>100.59999193548386</v>
      </c>
      <c r="AB192" s="67">
        <f t="shared" si="12"/>
        <v>3118.5997499999994</v>
      </c>
      <c r="AC192" s="68">
        <f t="shared" si="17"/>
        <v>-1.9632702148629804</v>
      </c>
    </row>
    <row r="193" spans="1:29" x14ac:dyDescent="0.2">
      <c r="A193" s="65" t="str">
        <f t="shared" si="13"/>
        <v>Multi Poker-Poker-0.25</v>
      </c>
      <c r="B193">
        <v>1189</v>
      </c>
      <c r="C193" t="s">
        <v>12</v>
      </c>
      <c r="D193" s="122" t="s">
        <v>263</v>
      </c>
      <c r="E193" s="122" t="s">
        <v>245</v>
      </c>
      <c r="F193" s="149">
        <v>0.25</v>
      </c>
      <c r="G193" t="s">
        <v>28</v>
      </c>
      <c r="H193" t="s">
        <v>101</v>
      </c>
      <c r="I193">
        <v>5</v>
      </c>
      <c r="J193" t="s">
        <v>20</v>
      </c>
      <c r="K193" t="s">
        <v>28</v>
      </c>
      <c r="L193" t="s">
        <v>22</v>
      </c>
      <c r="M193" t="s">
        <v>30</v>
      </c>
      <c r="N193" t="s">
        <v>29</v>
      </c>
      <c r="O193" s="3">
        <v>1.4999999999999999E-2</v>
      </c>
      <c r="P193" s="65">
        <v>31</v>
      </c>
      <c r="Q193" s="67">
        <v>194266.75</v>
      </c>
      <c r="R193" s="67">
        <v>254776</v>
      </c>
      <c r="S193" s="67">
        <v>2987</v>
      </c>
      <c r="T193" s="67">
        <v>2914.0012499999998</v>
      </c>
      <c r="U193" s="65" t="s">
        <v>271</v>
      </c>
      <c r="V193" s="65">
        <v>0</v>
      </c>
      <c r="W193" s="67">
        <v>2987</v>
      </c>
      <c r="X193" s="67">
        <v>2914.0012499999998</v>
      </c>
      <c r="Y193" s="65" t="str">
        <f t="shared" si="14"/>
        <v>A-Poker-0.25</v>
      </c>
      <c r="Z193" s="67">
        <f t="shared" si="15"/>
        <v>94.000040322580645</v>
      </c>
      <c r="AA193" s="67">
        <f t="shared" si="16"/>
        <v>100.59999193548386</v>
      </c>
      <c r="AB193" s="67">
        <f t="shared" si="12"/>
        <v>3118.5997499999994</v>
      </c>
      <c r="AC193" s="68">
        <f t="shared" si="17"/>
        <v>-1.873958611867508</v>
      </c>
    </row>
    <row r="194" spans="1:29" x14ac:dyDescent="0.2">
      <c r="A194" s="65" t="str">
        <f t="shared" si="13"/>
        <v>Multi Poker-Poker-0.25</v>
      </c>
      <c r="B194">
        <v>1190</v>
      </c>
      <c r="C194" t="s">
        <v>12</v>
      </c>
      <c r="D194" s="122" t="s">
        <v>263</v>
      </c>
      <c r="E194" s="122" t="s">
        <v>238</v>
      </c>
      <c r="F194" s="149">
        <v>0.25</v>
      </c>
      <c r="G194" t="s">
        <v>28</v>
      </c>
      <c r="H194" t="s">
        <v>101</v>
      </c>
      <c r="I194">
        <v>5</v>
      </c>
      <c r="J194" t="s">
        <v>20</v>
      </c>
      <c r="K194" t="s">
        <v>28</v>
      </c>
      <c r="L194" t="s">
        <v>22</v>
      </c>
      <c r="M194" t="s">
        <v>30</v>
      </c>
      <c r="N194" t="s">
        <v>29</v>
      </c>
      <c r="O194" s="3">
        <v>1.4999999999999999E-2</v>
      </c>
      <c r="P194" s="65">
        <v>31</v>
      </c>
      <c r="Q194" s="67">
        <v>192200</v>
      </c>
      <c r="R194" s="67">
        <v>216563</v>
      </c>
      <c r="S194" s="67">
        <v>2907</v>
      </c>
      <c r="T194" s="67">
        <v>2883</v>
      </c>
      <c r="U194" s="65" t="s">
        <v>271</v>
      </c>
      <c r="V194" s="65">
        <v>0</v>
      </c>
      <c r="W194" s="67">
        <v>2907</v>
      </c>
      <c r="X194" s="67">
        <v>2883</v>
      </c>
      <c r="Y194" s="65" t="str">
        <f t="shared" si="14"/>
        <v>A-Poker-0.25</v>
      </c>
      <c r="Z194" s="67">
        <f t="shared" si="15"/>
        <v>93</v>
      </c>
      <c r="AA194" s="67">
        <f t="shared" si="16"/>
        <v>100.59999193548386</v>
      </c>
      <c r="AB194" s="67">
        <f t="shared" si="12"/>
        <v>3118.5997499999994</v>
      </c>
      <c r="AC194" s="68">
        <f t="shared" si="17"/>
        <v>-1.8918213646125499</v>
      </c>
    </row>
    <row r="195" spans="1:29" x14ac:dyDescent="0.2">
      <c r="A195" s="65" t="str">
        <f t="shared" si="13"/>
        <v>Multi Poker-Poker-0.25</v>
      </c>
      <c r="B195">
        <v>1191</v>
      </c>
      <c r="C195" t="s">
        <v>12</v>
      </c>
      <c r="D195" s="122" t="s">
        <v>263</v>
      </c>
      <c r="E195" s="122" t="s">
        <v>247</v>
      </c>
      <c r="F195" s="149">
        <v>0.25</v>
      </c>
      <c r="G195" t="s">
        <v>28</v>
      </c>
      <c r="H195" t="s">
        <v>101</v>
      </c>
      <c r="I195">
        <v>5</v>
      </c>
      <c r="J195" t="s">
        <v>20</v>
      </c>
      <c r="K195" t="s">
        <v>28</v>
      </c>
      <c r="L195" t="s">
        <v>22</v>
      </c>
      <c r="M195" t="s">
        <v>30</v>
      </c>
      <c r="N195" t="s">
        <v>29</v>
      </c>
      <c r="O195" s="3">
        <v>1.4999999999999999E-2</v>
      </c>
      <c r="P195" s="65">
        <v>31</v>
      </c>
      <c r="Q195" s="67">
        <v>233533.25</v>
      </c>
      <c r="R195" s="67">
        <v>222413</v>
      </c>
      <c r="S195" s="67">
        <v>3456</v>
      </c>
      <c r="T195" s="67">
        <v>3502.9987499999997</v>
      </c>
      <c r="U195" s="65" t="s">
        <v>271</v>
      </c>
      <c r="V195" s="65">
        <v>0</v>
      </c>
      <c r="W195" s="67">
        <v>3456</v>
      </c>
      <c r="X195" s="67">
        <v>3502.9987499999997</v>
      </c>
      <c r="Y195" s="65" t="str">
        <f t="shared" si="14"/>
        <v>A-Poker-0.25</v>
      </c>
      <c r="Z195" s="67">
        <f t="shared" si="15"/>
        <v>112.99995967741934</v>
      </c>
      <c r="AA195" s="67">
        <f t="shared" si="16"/>
        <v>100.59999193548386</v>
      </c>
      <c r="AB195" s="67">
        <f t="shared" si="12"/>
        <v>3118.5997499999994</v>
      </c>
      <c r="AC195" s="68">
        <f t="shared" si="17"/>
        <v>-1.5345814348198763</v>
      </c>
    </row>
    <row r="196" spans="1:29" x14ac:dyDescent="0.2">
      <c r="A196" s="65" t="str">
        <f t="shared" si="13"/>
        <v>Old Blue Eyes-Reels-0.25</v>
      </c>
      <c r="B196">
        <v>1192</v>
      </c>
      <c r="C196" t="s">
        <v>25</v>
      </c>
      <c r="D196" s="122" t="s">
        <v>258</v>
      </c>
      <c r="E196" s="122" t="s">
        <v>242</v>
      </c>
      <c r="F196" s="149">
        <v>0.25</v>
      </c>
      <c r="G196" t="s">
        <v>28</v>
      </c>
      <c r="H196" t="s">
        <v>101</v>
      </c>
      <c r="I196">
        <v>4</v>
      </c>
      <c r="J196" t="s">
        <v>19</v>
      </c>
      <c r="K196" t="s">
        <v>28</v>
      </c>
      <c r="L196" t="s">
        <v>21</v>
      </c>
      <c r="M196" t="s">
        <v>30</v>
      </c>
      <c r="N196" t="s">
        <v>45</v>
      </c>
      <c r="O196" s="3">
        <v>5.2400000000000002E-2</v>
      </c>
      <c r="P196" s="65">
        <v>31</v>
      </c>
      <c r="Q196" s="67">
        <v>134294</v>
      </c>
      <c r="R196" s="67">
        <v>191849</v>
      </c>
      <c r="S196" s="67">
        <v>7107</v>
      </c>
      <c r="T196" s="67">
        <v>7037.0056000000004</v>
      </c>
      <c r="U196" s="65" t="s">
        <v>271</v>
      </c>
      <c r="V196" s="65">
        <v>0</v>
      </c>
      <c r="W196" s="67">
        <v>7107</v>
      </c>
      <c r="X196" s="67">
        <v>7037.0056000000004</v>
      </c>
      <c r="Y196" s="65" t="str">
        <f t="shared" si="14"/>
        <v>C-Reels-0.25</v>
      </c>
      <c r="Z196" s="67">
        <f t="shared" si="15"/>
        <v>227.00018064516129</v>
      </c>
      <c r="AA196" s="67">
        <f t="shared" si="16"/>
        <v>176.99994430970148</v>
      </c>
      <c r="AB196" s="67">
        <f t="shared" si="12"/>
        <v>5486.998273600746</v>
      </c>
      <c r="AC196" s="68">
        <f t="shared" si="17"/>
        <v>0.50169421731785702</v>
      </c>
    </row>
    <row r="197" spans="1:29" x14ac:dyDescent="0.2">
      <c r="A197" s="65" t="str">
        <f t="shared" si="13"/>
        <v>Old Blue Eyes-Reels-0.25</v>
      </c>
      <c r="B197">
        <v>1193</v>
      </c>
      <c r="C197" t="s">
        <v>25</v>
      </c>
      <c r="D197" s="122" t="s">
        <v>258</v>
      </c>
      <c r="E197" s="122" t="s">
        <v>239</v>
      </c>
      <c r="F197" s="149">
        <v>0.25</v>
      </c>
      <c r="G197" t="s">
        <v>28</v>
      </c>
      <c r="H197" t="s">
        <v>101</v>
      </c>
      <c r="I197">
        <v>4</v>
      </c>
      <c r="J197" t="s">
        <v>19</v>
      </c>
      <c r="K197" t="s">
        <v>28</v>
      </c>
      <c r="L197" t="s">
        <v>21</v>
      </c>
      <c r="M197" t="s">
        <v>30</v>
      </c>
      <c r="N197" t="s">
        <v>45</v>
      </c>
      <c r="O197" s="3">
        <v>6.7900000000000002E-2</v>
      </c>
      <c r="P197" s="65">
        <v>31</v>
      </c>
      <c r="Q197" s="67">
        <v>100441.75</v>
      </c>
      <c r="R197" s="67">
        <v>154526</v>
      </c>
      <c r="S197" s="67">
        <v>6945</v>
      </c>
      <c r="T197" s="67">
        <v>6819.9948249999998</v>
      </c>
      <c r="U197" s="65" t="s">
        <v>271</v>
      </c>
      <c r="V197" s="65">
        <v>0</v>
      </c>
      <c r="W197" s="67">
        <v>6945</v>
      </c>
      <c r="X197" s="67">
        <v>6819.9948249999998</v>
      </c>
      <c r="Y197" s="65" t="str">
        <f t="shared" si="14"/>
        <v>C-Reels-0.25</v>
      </c>
      <c r="Z197" s="67">
        <f t="shared" si="15"/>
        <v>219.99983306451611</v>
      </c>
      <c r="AA197" s="67">
        <f t="shared" si="16"/>
        <v>176.99994430970148</v>
      </c>
      <c r="AB197" s="67">
        <f t="shared" ref="AB197:AB204" si="18">AA197*P197</f>
        <v>5486.998273600746</v>
      </c>
      <c r="AC197" s="68">
        <f t="shared" si="17"/>
        <v>0.37665378130850374</v>
      </c>
    </row>
    <row r="198" spans="1:29" x14ac:dyDescent="0.2">
      <c r="A198" s="65" t="str">
        <f t="shared" ref="A198:A204" si="19">CONCATENATE(N198,"-",J198,"-",F198)</f>
        <v>Old Blue Eyes-Reels-0.25</v>
      </c>
      <c r="B198">
        <v>1194</v>
      </c>
      <c r="C198" t="s">
        <v>25</v>
      </c>
      <c r="D198" s="122" t="s">
        <v>258</v>
      </c>
      <c r="E198" s="122" t="s">
        <v>245</v>
      </c>
      <c r="F198" s="149">
        <v>0.25</v>
      </c>
      <c r="G198" t="s">
        <v>28</v>
      </c>
      <c r="H198" t="s">
        <v>101</v>
      </c>
      <c r="I198">
        <v>4</v>
      </c>
      <c r="J198" t="s">
        <v>19</v>
      </c>
      <c r="K198" t="s">
        <v>28</v>
      </c>
      <c r="L198" t="s">
        <v>21</v>
      </c>
      <c r="M198" t="s">
        <v>30</v>
      </c>
      <c r="N198" t="s">
        <v>45</v>
      </c>
      <c r="O198" s="3">
        <v>6.7900000000000002E-2</v>
      </c>
      <c r="P198" s="65">
        <v>31</v>
      </c>
      <c r="Q198" s="67">
        <v>98615.5</v>
      </c>
      <c r="R198" s="67">
        <v>131487</v>
      </c>
      <c r="S198" s="67">
        <v>6707</v>
      </c>
      <c r="T198" s="67">
        <v>6695.9924500000006</v>
      </c>
      <c r="U198" s="65" t="s">
        <v>271</v>
      </c>
      <c r="V198" s="65">
        <v>0</v>
      </c>
      <c r="W198" s="67">
        <v>6707</v>
      </c>
      <c r="X198" s="67">
        <v>6695.9924500000006</v>
      </c>
      <c r="Y198" s="65" t="str">
        <f t="shared" ref="Y198:Y204" si="20">CONCATENATE(C198,"-",J198,"-",F198)</f>
        <v>C-Reels-0.25</v>
      </c>
      <c r="Z198" s="67">
        <f t="shared" ref="Z198:Z204" si="21">X198/P198</f>
        <v>215.99975645161291</v>
      </c>
      <c r="AA198" s="67">
        <f t="shared" ref="AA198:AA204" si="22">SUMIF($Y$6:$Y$205,Y198,$X$6:$X$205)/SUMIF($Y$6:$Y$205,Y198,$P$6:$P$205)</f>
        <v>176.99994430970148</v>
      </c>
      <c r="AB198" s="67">
        <f t="shared" si="18"/>
        <v>5486.998273600746</v>
      </c>
      <c r="AC198" s="68">
        <f t="shared" ref="AC198:AC204" si="23">STANDARDIZE(Z198,Z$1,Z$2)</f>
        <v>0.30520428283915269</v>
      </c>
    </row>
    <row r="199" spans="1:29" x14ac:dyDescent="0.2">
      <c r="A199" s="65" t="str">
        <f t="shared" si="19"/>
        <v>Old Blue Eyes-Reels-0.25</v>
      </c>
      <c r="B199">
        <v>1195</v>
      </c>
      <c r="C199" t="s">
        <v>25</v>
      </c>
      <c r="D199" s="122" t="s">
        <v>258</v>
      </c>
      <c r="E199" s="122" t="s">
        <v>238</v>
      </c>
      <c r="F199" s="149">
        <v>0.25</v>
      </c>
      <c r="G199" t="s">
        <v>28</v>
      </c>
      <c r="H199" t="s">
        <v>101</v>
      </c>
      <c r="I199">
        <v>4</v>
      </c>
      <c r="J199" t="s">
        <v>19</v>
      </c>
      <c r="K199" t="s">
        <v>28</v>
      </c>
      <c r="L199" t="s">
        <v>21</v>
      </c>
      <c r="M199" t="s">
        <v>30</v>
      </c>
      <c r="N199" t="s">
        <v>45</v>
      </c>
      <c r="O199" s="3">
        <v>5.2400000000000002E-2</v>
      </c>
      <c r="P199" s="65">
        <v>31</v>
      </c>
      <c r="Q199" s="67">
        <v>127194.75</v>
      </c>
      <c r="R199" s="67">
        <v>239990</v>
      </c>
      <c r="S199" s="67">
        <v>6920</v>
      </c>
      <c r="T199" s="67">
        <v>6665.0048999999999</v>
      </c>
      <c r="U199" s="65" t="s">
        <v>271</v>
      </c>
      <c r="V199" s="65">
        <v>0</v>
      </c>
      <c r="W199" s="67">
        <v>6920</v>
      </c>
      <c r="X199" s="67">
        <v>6665.0048999999999</v>
      </c>
      <c r="Y199" s="65" t="str">
        <f t="shared" si="20"/>
        <v>C-Reels-0.25</v>
      </c>
      <c r="Z199" s="67">
        <f t="shared" si="21"/>
        <v>215.00015806451611</v>
      </c>
      <c r="AA199" s="67">
        <f t="shared" si="22"/>
        <v>176.99994430970148</v>
      </c>
      <c r="AB199" s="67">
        <f t="shared" si="18"/>
        <v>5486.998273600746</v>
      </c>
      <c r="AC199" s="68">
        <f t="shared" si="23"/>
        <v>0.28734942396008689</v>
      </c>
    </row>
    <row r="200" spans="1:29" x14ac:dyDescent="0.2">
      <c r="A200" s="65" t="str">
        <f t="shared" si="19"/>
        <v>Silver Slippers-MLV-0.01</v>
      </c>
      <c r="B200">
        <v>1196</v>
      </c>
      <c r="C200" t="s">
        <v>16</v>
      </c>
      <c r="D200" s="122" t="s">
        <v>249</v>
      </c>
      <c r="E200" s="122" t="s">
        <v>238</v>
      </c>
      <c r="F200" s="149">
        <v>0.01</v>
      </c>
      <c r="G200" t="s">
        <v>28</v>
      </c>
      <c r="H200" t="s">
        <v>101</v>
      </c>
      <c r="I200">
        <v>300</v>
      </c>
      <c r="J200" t="s">
        <v>18</v>
      </c>
      <c r="K200" t="s">
        <v>257</v>
      </c>
      <c r="L200" t="s">
        <v>22</v>
      </c>
      <c r="M200" t="s">
        <v>30</v>
      </c>
      <c r="N200" t="s">
        <v>56</v>
      </c>
      <c r="O200" s="3">
        <v>8.1900000000000001E-2</v>
      </c>
      <c r="P200" s="65">
        <v>31</v>
      </c>
      <c r="Q200" s="67">
        <v>70402.929999999993</v>
      </c>
      <c r="R200" s="67">
        <v>29335</v>
      </c>
      <c r="S200" s="67">
        <v>5728</v>
      </c>
      <c r="T200" s="67">
        <v>5765.9999669999997</v>
      </c>
      <c r="U200" s="65" t="s">
        <v>271</v>
      </c>
      <c r="V200" s="65">
        <v>0</v>
      </c>
      <c r="W200" s="67">
        <v>5728</v>
      </c>
      <c r="X200" s="67">
        <v>5765.9999669999997</v>
      </c>
      <c r="Y200" s="65" t="str">
        <f t="shared" si="20"/>
        <v>B-MLV-0.01</v>
      </c>
      <c r="Z200" s="67">
        <f t="shared" si="21"/>
        <v>185.99999893548386</v>
      </c>
      <c r="AA200" s="67">
        <f t="shared" si="22"/>
        <v>207.33333201075268</v>
      </c>
      <c r="AB200" s="67">
        <f t="shared" si="18"/>
        <v>6427.3332923333328</v>
      </c>
      <c r="AC200" s="68">
        <f t="shared" si="23"/>
        <v>-0.2306523609599434</v>
      </c>
    </row>
    <row r="201" spans="1:29" x14ac:dyDescent="0.2">
      <c r="A201" s="65" t="str">
        <f t="shared" si="19"/>
        <v>Silver Slippers-MLV-0.01</v>
      </c>
      <c r="B201">
        <v>1197</v>
      </c>
      <c r="C201" t="s">
        <v>16</v>
      </c>
      <c r="D201" s="122" t="s">
        <v>249</v>
      </c>
      <c r="E201" s="122" t="s">
        <v>243</v>
      </c>
      <c r="F201" s="149">
        <v>0.01</v>
      </c>
      <c r="G201" t="s">
        <v>28</v>
      </c>
      <c r="H201" t="s">
        <v>101</v>
      </c>
      <c r="I201">
        <v>300</v>
      </c>
      <c r="J201" t="s">
        <v>18</v>
      </c>
      <c r="K201" t="s">
        <v>257</v>
      </c>
      <c r="L201" t="s">
        <v>22</v>
      </c>
      <c r="M201" t="s">
        <v>30</v>
      </c>
      <c r="N201" t="s">
        <v>56</v>
      </c>
      <c r="O201" s="3">
        <v>8.1900000000000001E-2</v>
      </c>
      <c r="P201" s="65">
        <v>31</v>
      </c>
      <c r="Q201" s="67">
        <v>74566.539999999994</v>
      </c>
      <c r="R201" s="67">
        <v>26726</v>
      </c>
      <c r="S201" s="67">
        <v>5934</v>
      </c>
      <c r="T201" s="67">
        <v>6106.9996259999998</v>
      </c>
      <c r="U201" s="65" t="s">
        <v>271</v>
      </c>
      <c r="V201" s="65">
        <v>0</v>
      </c>
      <c r="W201" s="67">
        <v>5934</v>
      </c>
      <c r="X201" s="67">
        <v>6106.9996259999998</v>
      </c>
      <c r="Y201" s="65" t="str">
        <f t="shared" si="20"/>
        <v>B-MLV-0.01</v>
      </c>
      <c r="Z201" s="67">
        <f t="shared" si="21"/>
        <v>196.99998793548386</v>
      </c>
      <c r="AA201" s="67">
        <f t="shared" si="22"/>
        <v>207.33333201075268</v>
      </c>
      <c r="AB201" s="67">
        <f t="shared" si="18"/>
        <v>6427.3332923333328</v>
      </c>
      <c r="AC201" s="68">
        <f t="shared" si="23"/>
        <v>-3.4170199922544879E-2</v>
      </c>
    </row>
    <row r="202" spans="1:29" x14ac:dyDescent="0.2">
      <c r="A202" s="65" t="str">
        <f t="shared" si="19"/>
        <v>White Kitty-MLV-0.01</v>
      </c>
      <c r="B202">
        <v>1198</v>
      </c>
      <c r="C202" t="s">
        <v>16</v>
      </c>
      <c r="D202" s="122" t="s">
        <v>249</v>
      </c>
      <c r="E202" s="122" t="s">
        <v>239</v>
      </c>
      <c r="F202" s="149">
        <v>0.01</v>
      </c>
      <c r="G202" t="s">
        <v>28</v>
      </c>
      <c r="H202" t="s">
        <v>101</v>
      </c>
      <c r="I202">
        <v>300</v>
      </c>
      <c r="J202" t="s">
        <v>18</v>
      </c>
      <c r="K202" t="s">
        <v>257</v>
      </c>
      <c r="L202" t="s">
        <v>22</v>
      </c>
      <c r="M202" t="s">
        <v>30</v>
      </c>
      <c r="N202" t="s">
        <v>270</v>
      </c>
      <c r="O202" s="3">
        <v>8.1900000000000001E-2</v>
      </c>
      <c r="P202" s="65">
        <v>31</v>
      </c>
      <c r="Q202" s="67">
        <v>83272.28</v>
      </c>
      <c r="R202" s="67">
        <v>45504</v>
      </c>
      <c r="S202" s="67">
        <v>6990</v>
      </c>
      <c r="T202" s="67">
        <v>6819.9997320000002</v>
      </c>
      <c r="U202" s="65" t="s">
        <v>271</v>
      </c>
      <c r="V202" s="65">
        <v>0</v>
      </c>
      <c r="W202" s="67">
        <v>6990</v>
      </c>
      <c r="X202" s="67">
        <v>6819.9997320000002</v>
      </c>
      <c r="Y202" s="65" t="str">
        <f t="shared" si="20"/>
        <v>B-MLV-0.01</v>
      </c>
      <c r="Z202" s="67">
        <f t="shared" si="21"/>
        <v>219.99999135483873</v>
      </c>
      <c r="AA202" s="67">
        <f t="shared" si="22"/>
        <v>207.33333201075268</v>
      </c>
      <c r="AB202" s="67">
        <f t="shared" si="18"/>
        <v>6427.3332923333328</v>
      </c>
      <c r="AC202" s="68">
        <f t="shared" si="23"/>
        <v>0.37665660869539103</v>
      </c>
    </row>
    <row r="203" spans="1:29" x14ac:dyDescent="0.2">
      <c r="A203" s="65" t="str">
        <f t="shared" si="19"/>
        <v>White Kitty-MLV-0.01</v>
      </c>
      <c r="B203">
        <v>1199</v>
      </c>
      <c r="C203" t="s">
        <v>16</v>
      </c>
      <c r="D203" s="122" t="s">
        <v>249</v>
      </c>
      <c r="E203" s="122" t="s">
        <v>249</v>
      </c>
      <c r="F203" s="149">
        <v>0.01</v>
      </c>
      <c r="G203" t="s">
        <v>28</v>
      </c>
      <c r="H203" t="s">
        <v>101</v>
      </c>
      <c r="I203">
        <v>300</v>
      </c>
      <c r="J203" t="s">
        <v>18</v>
      </c>
      <c r="K203" t="s">
        <v>257</v>
      </c>
      <c r="L203" t="s">
        <v>22</v>
      </c>
      <c r="M203" t="s">
        <v>30</v>
      </c>
      <c r="N203" t="s">
        <v>270</v>
      </c>
      <c r="O203" s="3">
        <v>8.1900000000000001E-2</v>
      </c>
      <c r="P203" s="65">
        <v>31</v>
      </c>
      <c r="Q203" s="67">
        <v>85543.35</v>
      </c>
      <c r="R203" s="67">
        <v>50919</v>
      </c>
      <c r="S203" s="67">
        <v>7240</v>
      </c>
      <c r="T203" s="67">
        <v>7006.0003650000008</v>
      </c>
      <c r="U203" s="65" t="s">
        <v>271</v>
      </c>
      <c r="V203" s="65">
        <v>0</v>
      </c>
      <c r="W203" s="67">
        <v>7240</v>
      </c>
      <c r="X203" s="67">
        <v>7006.0003650000008</v>
      </c>
      <c r="Y203" s="65" t="str">
        <f t="shared" si="20"/>
        <v>B-MLV-0.01</v>
      </c>
      <c r="Z203" s="67">
        <f t="shared" si="21"/>
        <v>226.00001177419358</v>
      </c>
      <c r="AA203" s="67">
        <f t="shared" si="22"/>
        <v>207.33333201075268</v>
      </c>
      <c r="AB203" s="67">
        <f t="shared" si="18"/>
        <v>6427.3332923333328</v>
      </c>
      <c r="AC203" s="68">
        <f t="shared" si="23"/>
        <v>0.48382916843734713</v>
      </c>
    </row>
    <row r="204" spans="1:29" x14ac:dyDescent="0.2">
      <c r="A204" s="65" t="str">
        <f t="shared" si="19"/>
        <v>White Kitty-MLV-0.01</v>
      </c>
      <c r="B204">
        <v>1200</v>
      </c>
      <c r="C204" t="s">
        <v>16</v>
      </c>
      <c r="D204" s="122" t="s">
        <v>249</v>
      </c>
      <c r="E204" s="122">
        <v>10</v>
      </c>
      <c r="F204" s="149">
        <v>0.01</v>
      </c>
      <c r="G204" t="s">
        <v>28</v>
      </c>
      <c r="H204" t="s">
        <v>101</v>
      </c>
      <c r="I204">
        <v>300</v>
      </c>
      <c r="J204" t="s">
        <v>18</v>
      </c>
      <c r="K204" t="s">
        <v>257</v>
      </c>
      <c r="L204" t="s">
        <v>22</v>
      </c>
      <c r="M204" t="s">
        <v>30</v>
      </c>
      <c r="N204" t="s">
        <v>270</v>
      </c>
      <c r="O204" s="3">
        <v>8.1900000000000001E-2</v>
      </c>
      <c r="P204" s="65">
        <v>31</v>
      </c>
      <c r="Q204" s="67">
        <v>84407.81</v>
      </c>
      <c r="R204" s="67">
        <v>49361</v>
      </c>
      <c r="S204" s="67">
        <v>7132</v>
      </c>
      <c r="T204" s="67">
        <v>6912.9996389999997</v>
      </c>
      <c r="U204" s="65" t="s">
        <v>271</v>
      </c>
      <c r="V204" s="65">
        <v>0</v>
      </c>
      <c r="W204" s="67">
        <v>7132</v>
      </c>
      <c r="X204" s="67">
        <v>6912.9996389999997</v>
      </c>
      <c r="Y204" s="65" t="str">
        <f t="shared" si="20"/>
        <v>B-MLV-0.01</v>
      </c>
      <c r="Z204" s="67">
        <f t="shared" si="21"/>
        <v>222.99998835483871</v>
      </c>
      <c r="AA204" s="67">
        <f t="shared" si="22"/>
        <v>207.33333201075268</v>
      </c>
      <c r="AB204" s="67">
        <f t="shared" si="18"/>
        <v>6427.3332923333328</v>
      </c>
      <c r="AC204" s="68">
        <f t="shared" si="23"/>
        <v>0.4302426526146812</v>
      </c>
    </row>
  </sheetData>
  <autoFilter ref="A4:AC204"/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A74"/>
  <sheetViews>
    <sheetView zoomScale="140" zoomScaleNormal="140" workbookViewId="0">
      <selection activeCell="I58" sqref="I58"/>
    </sheetView>
  </sheetViews>
  <sheetFormatPr defaultColWidth="12.7109375" defaultRowHeight="12.75" x14ac:dyDescent="0.2"/>
  <cols>
    <col min="1" max="1" width="29.85546875" customWidth="1"/>
  </cols>
  <sheetData>
    <row r="1" spans="1:27" x14ac:dyDescent="0.2">
      <c r="A1" s="12" t="s">
        <v>333</v>
      </c>
    </row>
    <row r="2" spans="1:27" x14ac:dyDescent="0.2">
      <c r="A2" t="s">
        <v>314</v>
      </c>
    </row>
    <row r="3" spans="1:27" x14ac:dyDescent="0.2">
      <c r="A3" t="s">
        <v>334</v>
      </c>
    </row>
    <row r="4" spans="1:27" x14ac:dyDescent="0.2">
      <c r="A4" t="s">
        <v>315</v>
      </c>
    </row>
    <row r="5" spans="1:27" x14ac:dyDescent="0.2">
      <c r="A5" t="s">
        <v>335</v>
      </c>
    </row>
    <row r="6" spans="1:27" x14ac:dyDescent="0.2">
      <c r="AA6" t="e">
        <f>SUMIF($Y$6:$Y$205,Y6,$X$6:$X$205)/SUMIF($Y$6:$Y$205,Y6,$P$6:$P$205)</f>
        <v>#DIV/0!</v>
      </c>
    </row>
    <row r="7" spans="1:27" x14ac:dyDescent="0.2">
      <c r="A7" s="4" t="s">
        <v>4</v>
      </c>
      <c r="B7" t="s">
        <v>973</v>
      </c>
    </row>
    <row r="8" spans="1:27" x14ac:dyDescent="0.2">
      <c r="A8" s="4" t="s">
        <v>5</v>
      </c>
      <c r="B8" t="s">
        <v>19</v>
      </c>
    </row>
    <row r="10" spans="1:27" s="88" customFormat="1" x14ac:dyDescent="0.2">
      <c r="A10"/>
      <c r="B10"/>
      <c r="C10" s="4" t="s">
        <v>84</v>
      </c>
      <c r="D10"/>
      <c r="E10"/>
      <c r="F10"/>
      <c r="G10"/>
      <c r="H10"/>
      <c r="I10"/>
    </row>
    <row r="11" spans="1:27" s="10" customFormat="1" ht="25.5" x14ac:dyDescent="0.2">
      <c r="A11" s="119" t="s">
        <v>158</v>
      </c>
      <c r="B11" s="119" t="s">
        <v>0</v>
      </c>
      <c r="C11" s="88" t="s">
        <v>85</v>
      </c>
      <c r="D11" s="88" t="s">
        <v>233</v>
      </c>
      <c r="E11" s="88" t="s">
        <v>234</v>
      </c>
      <c r="F11" s="88" t="s">
        <v>192</v>
      </c>
      <c r="G11" s="88" t="s">
        <v>193</v>
      </c>
    </row>
    <row r="12" spans="1:27" x14ac:dyDescent="0.2">
      <c r="A12" t="s">
        <v>95</v>
      </c>
      <c r="B12">
        <v>1121</v>
      </c>
      <c r="C12" s="11">
        <v>1</v>
      </c>
      <c r="D12" s="65">
        <v>137.17443870967745</v>
      </c>
      <c r="E12" s="65">
        <v>176.99994430970148</v>
      </c>
      <c r="F12" s="65">
        <v>-39.82550560002403</v>
      </c>
      <c r="G12" s="118">
        <v>-0.22500292729098428</v>
      </c>
    </row>
    <row r="13" spans="1:27" x14ac:dyDescent="0.2">
      <c r="B13">
        <v>2113</v>
      </c>
      <c r="C13" s="11">
        <v>1</v>
      </c>
      <c r="D13" s="65">
        <v>138.91762499999999</v>
      </c>
      <c r="E13" s="65">
        <v>176.99994430970148</v>
      </c>
      <c r="F13" s="65">
        <v>-38.082319309701489</v>
      </c>
      <c r="G13" s="118">
        <v>-0.21515441407748609</v>
      </c>
    </row>
    <row r="14" spans="1:27" x14ac:dyDescent="0.2">
      <c r="B14">
        <v>2117</v>
      </c>
      <c r="C14" s="11">
        <v>1</v>
      </c>
      <c r="D14" s="65">
        <v>138.91762499999999</v>
      </c>
      <c r="E14" s="65">
        <v>176.99994430970148</v>
      </c>
      <c r="F14" s="65">
        <v>-38.082319309701489</v>
      </c>
      <c r="G14" s="118">
        <v>-0.21515441407748609</v>
      </c>
    </row>
    <row r="15" spans="1:27" x14ac:dyDescent="0.2">
      <c r="A15" t="s">
        <v>1101</v>
      </c>
      <c r="C15" s="11">
        <v>3</v>
      </c>
      <c r="D15" s="65">
        <v>137.85804117647061</v>
      </c>
      <c r="E15" s="65">
        <v>176.99994430970148</v>
      </c>
      <c r="F15" s="65">
        <v>-39.141903133230869</v>
      </c>
      <c r="G15" s="118">
        <v>-0.22114076524647516</v>
      </c>
    </row>
    <row r="16" spans="1:27" x14ac:dyDescent="0.2">
      <c r="A16" t="s">
        <v>94</v>
      </c>
      <c r="B16">
        <v>1120</v>
      </c>
      <c r="C16" s="11">
        <v>1</v>
      </c>
      <c r="D16" s="65">
        <v>121.76152258064516</v>
      </c>
      <c r="E16" s="65">
        <v>176.99994430970148</v>
      </c>
      <c r="F16" s="65">
        <v>-55.238421729056313</v>
      </c>
      <c r="G16" s="118">
        <v>-0.31208157688685023</v>
      </c>
    </row>
    <row r="17" spans="1:7" x14ac:dyDescent="0.2">
      <c r="B17">
        <v>2112</v>
      </c>
      <c r="C17" s="11">
        <v>1</v>
      </c>
      <c r="D17" s="65">
        <v>154.7940625</v>
      </c>
      <c r="E17" s="65">
        <v>203.35696385869565</v>
      </c>
      <c r="F17" s="65">
        <v>-48.562901358695655</v>
      </c>
      <c r="G17" s="118">
        <v>-0.23880618808038465</v>
      </c>
    </row>
    <row r="18" spans="1:7" x14ac:dyDescent="0.2">
      <c r="B18">
        <v>2116</v>
      </c>
      <c r="C18" s="11">
        <v>1</v>
      </c>
      <c r="D18" s="65">
        <v>160.35057500000002</v>
      </c>
      <c r="E18" s="65">
        <v>203.35696385869565</v>
      </c>
      <c r="F18" s="65">
        <v>-43.00638885869563</v>
      </c>
      <c r="G18" s="118">
        <v>-0.21148225289486025</v>
      </c>
    </row>
    <row r="19" spans="1:7" x14ac:dyDescent="0.2">
      <c r="A19" t="s">
        <v>1102</v>
      </c>
      <c r="C19" s="11">
        <v>3</v>
      </c>
      <c r="D19" s="65">
        <v>135.80497205882352</v>
      </c>
      <c r="E19" s="65">
        <v>187.33603040734624</v>
      </c>
      <c r="F19" s="65">
        <v>-51.53105834852272</v>
      </c>
      <c r="G19" s="118">
        <v>-0.27507286364760064</v>
      </c>
    </row>
    <row r="20" spans="1:7" x14ac:dyDescent="0.2">
      <c r="A20" t="s">
        <v>61</v>
      </c>
      <c r="B20">
        <v>1119</v>
      </c>
      <c r="C20" s="11">
        <v>1</v>
      </c>
      <c r="D20" s="65">
        <v>171.08252903225807</v>
      </c>
      <c r="E20" s="65">
        <v>176.99994430970148</v>
      </c>
      <c r="F20" s="65">
        <v>-5.9174152774434106</v>
      </c>
      <c r="G20" s="118">
        <v>-3.3431735250094505E-2</v>
      </c>
    </row>
    <row r="21" spans="1:7" x14ac:dyDescent="0.2">
      <c r="B21">
        <v>2111</v>
      </c>
      <c r="C21" s="11">
        <v>1</v>
      </c>
      <c r="D21" s="65">
        <v>208.7729875</v>
      </c>
      <c r="E21" s="65">
        <v>203.35696385869565</v>
      </c>
      <c r="F21" s="65">
        <v>5.4160236413043492</v>
      </c>
      <c r="G21" s="118">
        <v>2.6633086659710953E-2</v>
      </c>
    </row>
    <row r="22" spans="1:7" x14ac:dyDescent="0.2">
      <c r="B22">
        <v>2115</v>
      </c>
      <c r="C22" s="11">
        <v>1</v>
      </c>
      <c r="D22" s="65">
        <v>192.89654999999999</v>
      </c>
      <c r="E22" s="65">
        <v>203.35696385869565</v>
      </c>
      <c r="F22" s="65">
        <v>-10.460413858695659</v>
      </c>
      <c r="G22" s="118">
        <v>-5.1438680339288348E-2</v>
      </c>
    </row>
    <row r="23" spans="1:7" x14ac:dyDescent="0.2">
      <c r="A23" t="s">
        <v>1103</v>
      </c>
      <c r="C23" s="11">
        <v>3</v>
      </c>
      <c r="D23" s="65">
        <v>182.75007401960784</v>
      </c>
      <c r="E23" s="65">
        <v>187.33603040734624</v>
      </c>
      <c r="F23" s="65">
        <v>-4.5859563877384062</v>
      </c>
      <c r="G23" s="118">
        <v>-2.4479841799608087E-2</v>
      </c>
    </row>
    <row r="24" spans="1:7" x14ac:dyDescent="0.2">
      <c r="A24" t="s">
        <v>96</v>
      </c>
      <c r="B24">
        <v>1122</v>
      </c>
      <c r="C24" s="11">
        <v>1</v>
      </c>
      <c r="D24" s="65">
        <v>132.55037419354841</v>
      </c>
      <c r="E24" s="65">
        <v>176.99994430970148</v>
      </c>
      <c r="F24" s="65">
        <v>-44.449570116153069</v>
      </c>
      <c r="G24" s="118">
        <v>-0.25112759379391941</v>
      </c>
    </row>
    <row r="25" spans="1:7" x14ac:dyDescent="0.2">
      <c r="B25">
        <v>2114</v>
      </c>
      <c r="C25" s="11">
        <v>1</v>
      </c>
      <c r="D25" s="65">
        <v>168.28831250000002</v>
      </c>
      <c r="E25" s="65">
        <v>203.35696385869565</v>
      </c>
      <c r="F25" s="65">
        <v>-35.068651358695632</v>
      </c>
      <c r="G25" s="118">
        <v>-0.1724487359236116</v>
      </c>
    </row>
    <row r="26" spans="1:7" x14ac:dyDescent="0.2">
      <c r="B26">
        <v>2118</v>
      </c>
      <c r="C26" s="11">
        <v>1</v>
      </c>
      <c r="D26" s="65">
        <v>196.86590000000001</v>
      </c>
      <c r="E26" s="65">
        <v>203.35696385869565</v>
      </c>
      <c r="F26" s="65">
        <v>-6.4910638586956395</v>
      </c>
      <c r="G26" s="118">
        <v>-3.1919555325412963E-2</v>
      </c>
    </row>
    <row r="27" spans="1:7" x14ac:dyDescent="0.2">
      <c r="A27" t="s">
        <v>1104</v>
      </c>
      <c r="C27" s="11">
        <v>3</v>
      </c>
      <c r="D27" s="65">
        <v>152.1687004901961</v>
      </c>
      <c r="E27" s="65">
        <v>187.33603040734624</v>
      </c>
      <c r="F27" s="65">
        <v>-35.167329917150141</v>
      </c>
      <c r="G27" s="118">
        <v>-0.18772325772400417</v>
      </c>
    </row>
    <row r="28" spans="1:7" x14ac:dyDescent="0.2">
      <c r="A28" t="s">
        <v>72</v>
      </c>
      <c r="B28">
        <v>1192</v>
      </c>
      <c r="C28" s="11">
        <v>1</v>
      </c>
      <c r="D28" s="65">
        <v>227.00018064516129</v>
      </c>
      <c r="E28" s="65">
        <v>176.99994430970148</v>
      </c>
      <c r="F28" s="65">
        <v>50.000236335459817</v>
      </c>
      <c r="G28" s="118">
        <v>0.28248729981503884</v>
      </c>
    </row>
    <row r="29" spans="1:7" x14ac:dyDescent="0.2">
      <c r="B29">
        <v>1193</v>
      </c>
      <c r="C29" s="11">
        <v>1</v>
      </c>
      <c r="D29" s="65">
        <v>219.99983306451611</v>
      </c>
      <c r="E29" s="65">
        <v>176.99994430970148</v>
      </c>
      <c r="F29" s="65">
        <v>42.999888754814634</v>
      </c>
      <c r="G29" s="118">
        <v>0.24293730103991781</v>
      </c>
    </row>
    <row r="30" spans="1:7" x14ac:dyDescent="0.2">
      <c r="B30">
        <v>1194</v>
      </c>
      <c r="C30" s="11">
        <v>1</v>
      </c>
      <c r="D30" s="65">
        <v>215.99975645161291</v>
      </c>
      <c r="E30" s="65">
        <v>176.99994430970148</v>
      </c>
      <c r="F30" s="65">
        <v>38.999812141911434</v>
      </c>
      <c r="G30" s="118">
        <v>0.22033799103163804</v>
      </c>
    </row>
    <row r="31" spans="1:7" x14ac:dyDescent="0.2">
      <c r="B31">
        <v>1195</v>
      </c>
      <c r="C31" s="11">
        <v>1</v>
      </c>
      <c r="D31" s="65">
        <v>215.00015806451611</v>
      </c>
      <c r="E31" s="65">
        <v>176.99994430970148</v>
      </c>
      <c r="F31" s="65">
        <v>38.000213754814638</v>
      </c>
      <c r="G31" s="118">
        <v>0.21469054074008442</v>
      </c>
    </row>
    <row r="32" spans="1:7" x14ac:dyDescent="0.2">
      <c r="A32" t="s">
        <v>1105</v>
      </c>
      <c r="C32" s="11">
        <v>4</v>
      </c>
      <c r="D32" s="65">
        <v>219.49998205645161</v>
      </c>
      <c r="E32" s="65">
        <v>176.99994430970148</v>
      </c>
      <c r="F32" s="65">
        <v>42.500037746750138</v>
      </c>
      <c r="G32" s="118">
        <v>0.2401132831566698</v>
      </c>
    </row>
    <row r="33" spans="1:7" x14ac:dyDescent="0.2">
      <c r="A33" t="s">
        <v>140</v>
      </c>
      <c r="B33">
        <v>2079</v>
      </c>
      <c r="C33" s="11">
        <v>1</v>
      </c>
      <c r="D33" s="65">
        <v>251.00024999999999</v>
      </c>
      <c r="E33" s="65">
        <v>241.92011818181817</v>
      </c>
      <c r="F33" s="65">
        <v>9.080131818181826</v>
      </c>
      <c r="G33" s="118">
        <v>3.7533595330660086E-2</v>
      </c>
    </row>
    <row r="34" spans="1:7" x14ac:dyDescent="0.2">
      <c r="B34">
        <v>2080</v>
      </c>
      <c r="C34" s="11">
        <v>1</v>
      </c>
      <c r="D34" s="65">
        <v>252.00012500000003</v>
      </c>
      <c r="E34" s="65">
        <v>241.92011818181817</v>
      </c>
      <c r="F34" s="65">
        <v>10.080006818181857</v>
      </c>
      <c r="G34" s="118">
        <v>4.1666674495446879E-2</v>
      </c>
    </row>
    <row r="35" spans="1:7" x14ac:dyDescent="0.2">
      <c r="B35">
        <v>2081</v>
      </c>
      <c r="C35" s="11">
        <v>1</v>
      </c>
      <c r="D35" s="65">
        <v>254.00024999999999</v>
      </c>
      <c r="E35" s="65">
        <v>241.92011818181817</v>
      </c>
      <c r="F35" s="65">
        <v>12.080131818181826</v>
      </c>
      <c r="G35" s="118">
        <v>4.9934382923469176E-2</v>
      </c>
    </row>
    <row r="36" spans="1:7" x14ac:dyDescent="0.2">
      <c r="B36">
        <v>2082</v>
      </c>
      <c r="C36" s="11">
        <v>1</v>
      </c>
      <c r="D36" s="65">
        <v>254.99987500000003</v>
      </c>
      <c r="E36" s="65">
        <v>241.92011818181817</v>
      </c>
      <c r="F36" s="65">
        <v>13.079756818181863</v>
      </c>
      <c r="G36" s="118">
        <v>5.4066428689289923E-2</v>
      </c>
    </row>
    <row r="37" spans="1:7" x14ac:dyDescent="0.2">
      <c r="A37" t="s">
        <v>1106</v>
      </c>
      <c r="C37" s="11">
        <v>4</v>
      </c>
      <c r="D37" s="65">
        <v>253.00012500000003</v>
      </c>
      <c r="E37" s="65">
        <v>241.92011818181817</v>
      </c>
      <c r="F37" s="65">
        <v>11.080006818181857</v>
      </c>
      <c r="G37" s="118">
        <v>4.5800270359716573E-2</v>
      </c>
    </row>
    <row r="38" spans="1:7" x14ac:dyDescent="0.2">
      <c r="A38" t="s">
        <v>139</v>
      </c>
      <c r="B38">
        <v>1083</v>
      </c>
      <c r="C38" s="11">
        <v>1</v>
      </c>
      <c r="D38" s="65">
        <v>239.99991935483871</v>
      </c>
      <c r="E38" s="65">
        <v>241.9201181818182</v>
      </c>
      <c r="F38" s="65">
        <v>-1.9201988269794867</v>
      </c>
      <c r="G38" s="118">
        <v>-7.9373259297779303E-3</v>
      </c>
    </row>
    <row r="39" spans="1:7" x14ac:dyDescent="0.2">
      <c r="A39" t="s">
        <v>1107</v>
      </c>
      <c r="C39" s="11">
        <v>1</v>
      </c>
      <c r="D39" s="65">
        <v>239.99991935483871</v>
      </c>
      <c r="E39" s="65">
        <v>241.9201181818182</v>
      </c>
      <c r="F39" s="65">
        <v>-1.9201988269794867</v>
      </c>
      <c r="G39" s="118">
        <v>-7.9373259297779303E-3</v>
      </c>
    </row>
    <row r="40" spans="1:7" x14ac:dyDescent="0.2">
      <c r="A40" t="s">
        <v>141</v>
      </c>
      <c r="B40">
        <v>2106</v>
      </c>
      <c r="C40" s="11">
        <v>1</v>
      </c>
      <c r="D40" s="65">
        <v>221</v>
      </c>
      <c r="E40" s="65">
        <v>241.92011818181817</v>
      </c>
      <c r="F40" s="65">
        <v>-20.920118181818168</v>
      </c>
      <c r="G40" s="118">
        <v>-8.647531399639688E-2</v>
      </c>
    </row>
    <row r="41" spans="1:7" x14ac:dyDescent="0.2">
      <c r="B41">
        <v>2107</v>
      </c>
      <c r="C41" s="11">
        <v>1</v>
      </c>
      <c r="D41" s="65">
        <v>221.00024999999999</v>
      </c>
      <c r="E41" s="65">
        <v>241.92011818181817</v>
      </c>
      <c r="F41" s="65">
        <v>-20.919868181818174</v>
      </c>
      <c r="G41" s="118">
        <v>-8.6474280597430841E-2</v>
      </c>
    </row>
    <row r="42" spans="1:7" x14ac:dyDescent="0.2">
      <c r="A42" t="s">
        <v>1108</v>
      </c>
      <c r="C42" s="11">
        <v>2</v>
      </c>
      <c r="D42" s="65">
        <v>221.00012500000003</v>
      </c>
      <c r="E42" s="65">
        <v>241.92011818181817</v>
      </c>
      <c r="F42" s="65">
        <v>-20.919993181818143</v>
      </c>
      <c r="G42" s="118">
        <v>-8.6474797296913736E-2</v>
      </c>
    </row>
    <row r="43" spans="1:7" x14ac:dyDescent="0.2">
      <c r="A43" t="s">
        <v>287</v>
      </c>
      <c r="B43">
        <v>1084</v>
      </c>
      <c r="C43" s="11">
        <v>1</v>
      </c>
      <c r="D43" s="65">
        <v>247.00016129032258</v>
      </c>
      <c r="E43" s="65">
        <v>241.9201181818182</v>
      </c>
      <c r="F43" s="65">
        <v>5.080043108504384</v>
      </c>
      <c r="G43" s="118">
        <v>2.0998845183625495E-2</v>
      </c>
    </row>
    <row r="44" spans="1:7" x14ac:dyDescent="0.2">
      <c r="B44">
        <v>1085</v>
      </c>
      <c r="C44" s="11">
        <v>1</v>
      </c>
      <c r="D44" s="65">
        <v>245.00020161290323</v>
      </c>
      <c r="E44" s="65">
        <v>241.9201181818182</v>
      </c>
      <c r="F44" s="65">
        <v>3.0800834310850291</v>
      </c>
      <c r="G44" s="118">
        <v>1.2731820132338695E-2</v>
      </c>
    </row>
    <row r="45" spans="1:7" x14ac:dyDescent="0.2">
      <c r="B45">
        <v>1086</v>
      </c>
      <c r="C45" s="11">
        <v>1</v>
      </c>
      <c r="D45" s="65">
        <v>238.00016129032258</v>
      </c>
      <c r="E45" s="65">
        <v>241.9201181818182</v>
      </c>
      <c r="F45" s="65">
        <v>-3.919956891495616</v>
      </c>
      <c r="G45" s="118">
        <v>-1.6203517594801774E-2</v>
      </c>
    </row>
    <row r="46" spans="1:7" x14ac:dyDescent="0.2">
      <c r="B46">
        <v>1087</v>
      </c>
      <c r="C46" s="11">
        <v>1</v>
      </c>
      <c r="D46" s="65">
        <v>238.00012096774194</v>
      </c>
      <c r="E46" s="65">
        <v>241.9201181818182</v>
      </c>
      <c r="F46" s="65">
        <v>-3.9199972140762611</v>
      </c>
      <c r="G46" s="118">
        <v>-1.6203684272054368E-2</v>
      </c>
    </row>
    <row r="47" spans="1:7" x14ac:dyDescent="0.2">
      <c r="A47" t="s">
        <v>1109</v>
      </c>
      <c r="C47" s="11">
        <v>4</v>
      </c>
      <c r="D47" s="65">
        <v>242.00016129032258</v>
      </c>
      <c r="E47" s="65">
        <v>241.9201181818182</v>
      </c>
      <c r="F47" s="65">
        <v>8.0043108504384008E-2</v>
      </c>
      <c r="G47" s="118">
        <v>3.3086586227701234E-4</v>
      </c>
    </row>
    <row r="48" spans="1:7" x14ac:dyDescent="0.2">
      <c r="A48" t="s">
        <v>288</v>
      </c>
      <c r="B48">
        <v>1088</v>
      </c>
      <c r="C48" s="11">
        <v>1</v>
      </c>
      <c r="D48" s="65">
        <v>224.99987096774194</v>
      </c>
      <c r="E48" s="65">
        <v>246.72218727598562</v>
      </c>
      <c r="F48" s="65">
        <v>-21.722316308243677</v>
      </c>
      <c r="G48" s="118">
        <v>-8.8043627320573734E-2</v>
      </c>
    </row>
    <row r="49" spans="1:7" x14ac:dyDescent="0.2">
      <c r="B49">
        <v>1089</v>
      </c>
      <c r="C49" s="11">
        <v>1</v>
      </c>
      <c r="D49" s="65">
        <v>219.99961290322582</v>
      </c>
      <c r="E49" s="65">
        <v>246.72218727598562</v>
      </c>
      <c r="F49" s="65">
        <v>-26.722574372759794</v>
      </c>
      <c r="G49" s="118">
        <v>-0.10831038208520617</v>
      </c>
    </row>
    <row r="50" spans="1:7" x14ac:dyDescent="0.2">
      <c r="B50">
        <v>1090</v>
      </c>
      <c r="C50" s="11">
        <v>1</v>
      </c>
      <c r="D50" s="65">
        <v>252.99987096774194</v>
      </c>
      <c r="E50" s="65">
        <v>246.72218727598562</v>
      </c>
      <c r="F50" s="65">
        <v>6.277683691756323</v>
      </c>
      <c r="G50" s="118">
        <v>2.5444341917794572E-2</v>
      </c>
    </row>
    <row r="51" spans="1:7" x14ac:dyDescent="0.2">
      <c r="B51">
        <v>1091</v>
      </c>
      <c r="C51" s="11">
        <v>1</v>
      </c>
      <c r="D51" s="65">
        <v>231</v>
      </c>
      <c r="E51" s="65">
        <v>246.72218727598562</v>
      </c>
      <c r="F51" s="65">
        <v>-15.722187275985618</v>
      </c>
      <c r="G51" s="118">
        <v>-6.3724253783461485E-2</v>
      </c>
    </row>
    <row r="52" spans="1:7" x14ac:dyDescent="0.2">
      <c r="B52">
        <v>1092</v>
      </c>
      <c r="C52" s="11">
        <v>1</v>
      </c>
      <c r="D52" s="65">
        <v>245.99987096774194</v>
      </c>
      <c r="E52" s="65">
        <v>246.72218727598562</v>
      </c>
      <c r="F52" s="65">
        <v>-0.72231630824367699</v>
      </c>
      <c r="G52" s="118">
        <v>-2.9276503917975063E-3</v>
      </c>
    </row>
    <row r="53" spans="1:7" x14ac:dyDescent="0.2">
      <c r="B53">
        <v>1093</v>
      </c>
      <c r="C53" s="11">
        <v>1</v>
      </c>
      <c r="D53" s="65">
        <v>228.00038709677418</v>
      </c>
      <c r="E53" s="65">
        <v>246.72218727598562</v>
      </c>
      <c r="F53" s="65">
        <v>-18.721800179211442</v>
      </c>
      <c r="G53" s="118">
        <v>-7.5882110100900943E-2</v>
      </c>
    </row>
    <row r="54" spans="1:7" x14ac:dyDescent="0.2">
      <c r="A54" t="s">
        <v>1110</v>
      </c>
      <c r="C54" s="11">
        <v>6</v>
      </c>
      <c r="D54" s="65">
        <v>233.83326881720433</v>
      </c>
      <c r="E54" s="65">
        <v>246.72218727598562</v>
      </c>
      <c r="F54" s="65">
        <v>-12.888918458781291</v>
      </c>
      <c r="G54" s="118">
        <v>-5.2240613627357449E-2</v>
      </c>
    </row>
    <row r="55" spans="1:7" x14ac:dyDescent="0.2">
      <c r="A55" t="s">
        <v>289</v>
      </c>
      <c r="B55">
        <v>1094</v>
      </c>
      <c r="C55" s="11">
        <v>1</v>
      </c>
      <c r="D55" s="65">
        <v>221.00003225806452</v>
      </c>
      <c r="E55" s="65">
        <v>246.72218727598562</v>
      </c>
      <c r="F55" s="65">
        <v>-25.722155017921096</v>
      </c>
      <c r="G55" s="118">
        <v>-0.10425554062208466</v>
      </c>
    </row>
    <row r="56" spans="1:7" x14ac:dyDescent="0.2">
      <c r="B56">
        <v>1095</v>
      </c>
      <c r="C56" s="11">
        <v>1</v>
      </c>
      <c r="D56" s="65">
        <v>219.00043548387097</v>
      </c>
      <c r="E56" s="65">
        <v>246.72218727598562</v>
      </c>
      <c r="F56" s="65">
        <v>-27.721751792114645</v>
      </c>
      <c r="G56" s="118">
        <v>-0.11236018980775672</v>
      </c>
    </row>
    <row r="57" spans="1:7" x14ac:dyDescent="0.2">
      <c r="B57">
        <v>1096</v>
      </c>
      <c r="C57" s="11">
        <v>1</v>
      </c>
      <c r="D57" s="65">
        <v>223.99988709677419</v>
      </c>
      <c r="E57" s="65">
        <v>246.72218727598562</v>
      </c>
      <c r="F57" s="65">
        <v>-22.72230017921143</v>
      </c>
      <c r="G57" s="118">
        <v>-9.2096703705832769E-2</v>
      </c>
    </row>
    <row r="58" spans="1:7" x14ac:dyDescent="0.2">
      <c r="B58">
        <v>1097</v>
      </c>
      <c r="C58" s="11">
        <v>1</v>
      </c>
      <c r="D58" s="65">
        <v>247.99964516129035</v>
      </c>
      <c r="E58" s="65">
        <v>246.72218727598562</v>
      </c>
      <c r="F58" s="65">
        <v>1.2774578853047274</v>
      </c>
      <c r="G58" s="118">
        <v>5.177717899670497E-3</v>
      </c>
    </row>
    <row r="59" spans="1:7" x14ac:dyDescent="0.2">
      <c r="B59">
        <v>1098</v>
      </c>
      <c r="C59" s="11">
        <v>1</v>
      </c>
      <c r="D59" s="65">
        <v>225.00014516129033</v>
      </c>
      <c r="E59" s="65">
        <v>246.72218727598562</v>
      </c>
      <c r="F59" s="65">
        <v>-21.722042114695284</v>
      </c>
      <c r="G59" s="118">
        <v>-8.8042515975252825E-2</v>
      </c>
    </row>
    <row r="60" spans="1:7" x14ac:dyDescent="0.2">
      <c r="B60">
        <v>1099</v>
      </c>
      <c r="C60" s="11">
        <v>1</v>
      </c>
      <c r="D60" s="65">
        <v>255.99987096774194</v>
      </c>
      <c r="E60" s="65">
        <v>246.72218727598562</v>
      </c>
      <c r="F60" s="65">
        <v>9.277683691756323</v>
      </c>
      <c r="G60" s="118">
        <v>3.7603767193334033E-2</v>
      </c>
    </row>
    <row r="61" spans="1:7" x14ac:dyDescent="0.2">
      <c r="A61" t="s">
        <v>1111</v>
      </c>
      <c r="C61" s="11">
        <v>6</v>
      </c>
      <c r="D61" s="65">
        <v>232.16666935483872</v>
      </c>
      <c r="E61" s="65">
        <v>246.72218727598562</v>
      </c>
      <c r="F61" s="65">
        <v>-14.555517921146901</v>
      </c>
      <c r="G61" s="118">
        <v>-5.8995577502987076E-2</v>
      </c>
    </row>
    <row r="62" spans="1:7" x14ac:dyDescent="0.2">
      <c r="A62" t="s">
        <v>290</v>
      </c>
      <c r="B62" s="148">
        <v>1100</v>
      </c>
      <c r="C62" s="290">
        <v>1</v>
      </c>
      <c r="D62" s="131">
        <v>670.00009677419359</v>
      </c>
      <c r="E62" s="131">
        <v>246.72218727598562</v>
      </c>
      <c r="F62" s="131">
        <v>423.27790949820798</v>
      </c>
      <c r="G62" s="291">
        <v>1.7156053704433383</v>
      </c>
    </row>
    <row r="63" spans="1:7" x14ac:dyDescent="0.2">
      <c r="B63">
        <v>1101</v>
      </c>
      <c r="C63" s="11">
        <v>1</v>
      </c>
      <c r="D63" s="65">
        <v>177.00009677419357</v>
      </c>
      <c r="E63" s="65">
        <v>246.72218727598562</v>
      </c>
      <c r="F63" s="65">
        <v>-69.722090501792053</v>
      </c>
      <c r="G63" s="118">
        <v>-0.28259351650364672</v>
      </c>
    </row>
    <row r="64" spans="1:7" x14ac:dyDescent="0.2">
      <c r="B64">
        <v>1102</v>
      </c>
      <c r="C64" s="11">
        <v>1</v>
      </c>
      <c r="D64" s="65">
        <v>196.99980645161293</v>
      </c>
      <c r="E64" s="65">
        <v>246.72218727598562</v>
      </c>
      <c r="F64" s="65">
        <v>-49.722380824372692</v>
      </c>
      <c r="G64" s="118">
        <v>-0.20153185805195864</v>
      </c>
    </row>
    <row r="65" spans="1:7" x14ac:dyDescent="0.2">
      <c r="B65">
        <v>1103</v>
      </c>
      <c r="C65" s="11">
        <v>1</v>
      </c>
      <c r="D65" s="65">
        <v>203</v>
      </c>
      <c r="E65" s="65">
        <v>246.72218727598562</v>
      </c>
      <c r="F65" s="65">
        <v>-43.722187275985618</v>
      </c>
      <c r="G65" s="118">
        <v>-0.17721222302182979</v>
      </c>
    </row>
    <row r="66" spans="1:7" x14ac:dyDescent="0.2">
      <c r="B66">
        <v>1104</v>
      </c>
      <c r="C66" s="11">
        <v>1</v>
      </c>
      <c r="D66" s="65">
        <v>196.99980645161293</v>
      </c>
      <c r="E66" s="65">
        <v>246.72218727598562</v>
      </c>
      <c r="F66" s="65">
        <v>-49.722380824372692</v>
      </c>
      <c r="G66" s="118">
        <v>-0.20153185805195864</v>
      </c>
    </row>
    <row r="67" spans="1:7" x14ac:dyDescent="0.2">
      <c r="B67">
        <v>1105</v>
      </c>
      <c r="C67" s="11">
        <v>1</v>
      </c>
      <c r="D67" s="65">
        <v>200.99993548387098</v>
      </c>
      <c r="E67" s="65">
        <v>246.72218727598562</v>
      </c>
      <c r="F67" s="65">
        <v>-45.722251792114633</v>
      </c>
      <c r="G67" s="118">
        <v>-0.18531876803187269</v>
      </c>
    </row>
    <row r="68" spans="1:7" x14ac:dyDescent="0.2">
      <c r="A68" t="s">
        <v>1112</v>
      </c>
      <c r="C68" s="11">
        <v>6</v>
      </c>
      <c r="D68" s="65">
        <v>274.16662365591395</v>
      </c>
      <c r="E68" s="65">
        <v>246.72218727598562</v>
      </c>
      <c r="F68" s="65">
        <v>27.444436379928334</v>
      </c>
      <c r="G68" s="118">
        <v>0.11123619113034509</v>
      </c>
    </row>
    <row r="69" spans="1:7" x14ac:dyDescent="0.2">
      <c r="A69" t="s">
        <v>295</v>
      </c>
      <c r="B69">
        <v>1163</v>
      </c>
      <c r="C69" s="11">
        <v>1</v>
      </c>
      <c r="D69" s="65">
        <v>213.00008387096776</v>
      </c>
      <c r="E69" s="65">
        <v>203.35696385869565</v>
      </c>
      <c r="F69" s="65">
        <v>9.6431200122721066</v>
      </c>
      <c r="G69" s="118">
        <v>4.7419669478212273E-2</v>
      </c>
    </row>
    <row r="70" spans="1:7" x14ac:dyDescent="0.2">
      <c r="B70">
        <v>1164</v>
      </c>
      <c r="C70" s="11">
        <v>1</v>
      </c>
      <c r="D70" s="65">
        <v>214.99987419354841</v>
      </c>
      <c r="E70" s="65">
        <v>203.35696385869565</v>
      </c>
      <c r="F70" s="65">
        <v>11.642910334852758</v>
      </c>
      <c r="G70" s="118">
        <v>5.7253560998987645E-2</v>
      </c>
    </row>
    <row r="71" spans="1:7" x14ac:dyDescent="0.2">
      <c r="B71">
        <v>1165</v>
      </c>
      <c r="C71" s="11">
        <v>1</v>
      </c>
      <c r="D71" s="65">
        <v>211.00000967741937</v>
      </c>
      <c r="E71" s="65">
        <v>203.35696385869565</v>
      </c>
      <c r="F71" s="65">
        <v>7.6430458187237207</v>
      </c>
      <c r="G71" s="118">
        <v>3.7584382032938679E-2</v>
      </c>
    </row>
    <row r="72" spans="1:7" x14ac:dyDescent="0.2">
      <c r="B72">
        <v>1166</v>
      </c>
      <c r="C72" s="11">
        <v>1</v>
      </c>
      <c r="D72" s="65">
        <v>218.99995080645164</v>
      </c>
      <c r="E72" s="65">
        <v>203.35696385869565</v>
      </c>
      <c r="F72" s="65">
        <v>15.642986947755986</v>
      </c>
      <c r="G72" s="118">
        <v>7.6923782942715707E-2</v>
      </c>
    </row>
    <row r="73" spans="1:7" x14ac:dyDescent="0.2">
      <c r="A73" t="s">
        <v>1113</v>
      </c>
      <c r="C73" s="11">
        <v>4</v>
      </c>
      <c r="D73" s="65">
        <v>214.49997963709677</v>
      </c>
      <c r="E73" s="65">
        <v>203.35696385869565</v>
      </c>
      <c r="F73" s="65">
        <v>11.143015778401121</v>
      </c>
      <c r="G73" s="118">
        <v>5.4795348863213474E-2</v>
      </c>
    </row>
    <row r="74" spans="1:7" x14ac:dyDescent="0.2">
      <c r="A74" t="s">
        <v>26</v>
      </c>
      <c r="C74" s="11">
        <v>49</v>
      </c>
      <c r="D74" s="65">
        <v>224.94371939688725</v>
      </c>
      <c r="E74" s="65">
        <v>224.94371939688696</v>
      </c>
      <c r="F74" s="65">
        <v>2.8421709430404007E-13</v>
      </c>
      <c r="G74" s="118">
        <v>1.2635031334329995E-15</v>
      </c>
    </row>
  </sheetData>
  <pageMargins left="0.7" right="0.7" top="0.75" bottom="0.75" header="0.3" footer="0.3"/>
  <pageSetup orientation="portrait" horizontalDpi="300" verticalDpi="300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A37"/>
  <sheetViews>
    <sheetView zoomScale="160" zoomScaleNormal="160" workbookViewId="0">
      <selection activeCell="A4" sqref="A4"/>
    </sheetView>
  </sheetViews>
  <sheetFormatPr defaultColWidth="12.7109375" defaultRowHeight="12.75" x14ac:dyDescent="0.2"/>
  <cols>
    <col min="1" max="1" width="14.5703125" customWidth="1"/>
    <col min="2" max="2" width="30" customWidth="1"/>
  </cols>
  <sheetData>
    <row r="1" spans="1:27" x14ac:dyDescent="0.2">
      <c r="A1" s="12" t="s">
        <v>311</v>
      </c>
    </row>
    <row r="2" spans="1:27" x14ac:dyDescent="0.2">
      <c r="A2" t="s">
        <v>313</v>
      </c>
    </row>
    <row r="3" spans="1:27" x14ac:dyDescent="0.2">
      <c r="A3" t="s">
        <v>312</v>
      </c>
    </row>
    <row r="5" spans="1:27" x14ac:dyDescent="0.2">
      <c r="A5" s="4" t="s">
        <v>4</v>
      </c>
      <c r="B5" t="s">
        <v>973</v>
      </c>
    </row>
    <row r="6" spans="1:27" x14ac:dyDescent="0.2">
      <c r="A6" s="4" t="s">
        <v>5</v>
      </c>
      <c r="B6" t="s">
        <v>18</v>
      </c>
      <c r="AA6" t="e">
        <f>SUMIF($Y$6:$Y$205,Y6,$X$6:$X$205)/SUMIF($Y$6:$Y$205,Y6,$P$6:$P$205)</f>
        <v>#DIV/0!</v>
      </c>
    </row>
    <row r="8" spans="1:27" s="88" customFormat="1" x14ac:dyDescent="0.2">
      <c r="A8"/>
      <c r="B8"/>
      <c r="C8" s="4" t="s">
        <v>84</v>
      </c>
      <c r="D8"/>
      <c r="E8"/>
      <c r="F8"/>
      <c r="G8"/>
      <c r="H8"/>
      <c r="I8"/>
    </row>
    <row r="9" spans="1:27" s="10" customFormat="1" ht="25.5" x14ac:dyDescent="0.2">
      <c r="A9" s="4" t="s">
        <v>2</v>
      </c>
      <c r="B9" s="119" t="s">
        <v>158</v>
      </c>
      <c r="C9" s="88" t="s">
        <v>85</v>
      </c>
      <c r="D9" s="88" t="s">
        <v>233</v>
      </c>
      <c r="E9" s="88" t="s">
        <v>234</v>
      </c>
      <c r="F9" s="88" t="s">
        <v>192</v>
      </c>
      <c r="G9" s="88" t="s">
        <v>193</v>
      </c>
    </row>
    <row r="10" spans="1:27" x14ac:dyDescent="0.2">
      <c r="A10" t="s">
        <v>12</v>
      </c>
      <c r="B10" t="s">
        <v>90</v>
      </c>
      <c r="C10" s="11">
        <v>4</v>
      </c>
      <c r="D10" s="65">
        <v>283.52500122580648</v>
      </c>
      <c r="E10" s="65">
        <v>233.09873385944707</v>
      </c>
      <c r="F10" s="65">
        <v>50.426267366359411</v>
      </c>
      <c r="G10" s="118">
        <v>0.21633007838114315</v>
      </c>
    </row>
    <row r="11" spans="1:27" x14ac:dyDescent="0.2">
      <c r="B11" t="s">
        <v>294</v>
      </c>
      <c r="C11" s="11">
        <v>2</v>
      </c>
      <c r="D11" s="65">
        <v>239.16365709677419</v>
      </c>
      <c r="E11" s="65">
        <v>218.63273690322583</v>
      </c>
      <c r="F11" s="65">
        <v>20.530920193548354</v>
      </c>
      <c r="G11" s="118">
        <v>9.3905974395024044E-2</v>
      </c>
    </row>
    <row r="12" spans="1:27" x14ac:dyDescent="0.2">
      <c r="B12" t="s">
        <v>148</v>
      </c>
      <c r="C12" s="11">
        <v>4</v>
      </c>
      <c r="D12" s="65">
        <v>247.50000072580647</v>
      </c>
      <c r="E12" s="65">
        <v>233.09873385944707</v>
      </c>
      <c r="F12" s="65">
        <v>14.401266866359407</v>
      </c>
      <c r="G12" s="118">
        <v>6.1781832221547046E-2</v>
      </c>
    </row>
    <row r="13" spans="1:27" x14ac:dyDescent="0.2">
      <c r="B13" t="s">
        <v>71</v>
      </c>
      <c r="C13" s="11">
        <v>2</v>
      </c>
      <c r="D13" s="65">
        <v>241.50000000000003</v>
      </c>
      <c r="E13" s="65">
        <v>233.09873385944707</v>
      </c>
      <c r="F13" s="65">
        <v>8.4012661405529627</v>
      </c>
      <c r="G13" s="118">
        <v>3.6041663553688472E-2</v>
      </c>
    </row>
    <row r="14" spans="1:27" x14ac:dyDescent="0.2">
      <c r="B14" t="s">
        <v>293</v>
      </c>
      <c r="C14" s="11">
        <v>2</v>
      </c>
      <c r="D14" s="65">
        <v>223.00000693548387</v>
      </c>
      <c r="E14" s="65">
        <v>218.63273690322583</v>
      </c>
      <c r="F14" s="65">
        <v>4.367270032258034</v>
      </c>
      <c r="G14" s="118">
        <v>1.9975370999408628E-2</v>
      </c>
    </row>
    <row r="15" spans="1:27" x14ac:dyDescent="0.2">
      <c r="B15" t="s">
        <v>68</v>
      </c>
      <c r="C15" s="11">
        <v>2</v>
      </c>
      <c r="D15" s="65">
        <v>233.00000161290325</v>
      </c>
      <c r="E15" s="65">
        <v>233.09873385944707</v>
      </c>
      <c r="F15" s="65">
        <v>-9.8732246543818292E-2</v>
      </c>
      <c r="G15" s="118">
        <v>-4.2356406192815902E-4</v>
      </c>
    </row>
    <row r="16" spans="1:27" x14ac:dyDescent="0.2">
      <c r="B16" t="s">
        <v>62</v>
      </c>
      <c r="C16" s="11">
        <v>2</v>
      </c>
      <c r="D16" s="65">
        <v>233.00000161290325</v>
      </c>
      <c r="E16" s="65">
        <v>233.09873385944707</v>
      </c>
      <c r="F16" s="65">
        <v>-9.8732246543818292E-2</v>
      </c>
      <c r="G16" s="118">
        <v>-4.2356406192815902E-4</v>
      </c>
    </row>
    <row r="17" spans="1:7" x14ac:dyDescent="0.2">
      <c r="B17" t="s">
        <v>66</v>
      </c>
      <c r="C17" s="11">
        <v>4</v>
      </c>
      <c r="D17" s="65">
        <v>229.25000000000003</v>
      </c>
      <c r="E17" s="65">
        <v>233.09873385944707</v>
      </c>
      <c r="F17" s="65">
        <v>-3.8487338594470373</v>
      </c>
      <c r="G17" s="118">
        <v>-1.6511174452658036E-2</v>
      </c>
    </row>
    <row r="18" spans="1:7" x14ac:dyDescent="0.2">
      <c r="B18" t="s">
        <v>60</v>
      </c>
      <c r="C18" s="11">
        <v>2</v>
      </c>
      <c r="D18" s="65">
        <v>226.49999354838715</v>
      </c>
      <c r="E18" s="65">
        <v>233.09873385944707</v>
      </c>
      <c r="F18" s="65">
        <v>-6.5987403110599132</v>
      </c>
      <c r="G18" s="118">
        <v>-2.8308778009231036E-2</v>
      </c>
    </row>
    <row r="19" spans="1:7" x14ac:dyDescent="0.2">
      <c r="B19" t="s">
        <v>292</v>
      </c>
      <c r="C19" s="11">
        <v>6</v>
      </c>
      <c r="D19" s="65">
        <v>210.33334016129032</v>
      </c>
      <c r="E19" s="65">
        <v>218.63273690322583</v>
      </c>
      <c r="F19" s="65">
        <v>-8.2993967419355101</v>
      </c>
      <c r="G19" s="118">
        <v>-3.7960448464811107E-2</v>
      </c>
    </row>
    <row r="20" spans="1:7" x14ac:dyDescent="0.2">
      <c r="B20" t="s">
        <v>81</v>
      </c>
      <c r="C20" s="11">
        <v>2</v>
      </c>
      <c r="D20" s="65">
        <v>217.50000322580649</v>
      </c>
      <c r="E20" s="65">
        <v>233.09873385944707</v>
      </c>
      <c r="F20" s="65">
        <v>-15.598730633640571</v>
      </c>
      <c r="G20" s="118">
        <v>-6.6918984824028388E-2</v>
      </c>
    </row>
    <row r="21" spans="1:7" x14ac:dyDescent="0.2">
      <c r="B21" t="s">
        <v>59</v>
      </c>
      <c r="C21" s="11">
        <v>4</v>
      </c>
      <c r="D21" s="65">
        <v>205.50000522580643</v>
      </c>
      <c r="E21" s="65">
        <v>233.09873385944707</v>
      </c>
      <c r="F21" s="65">
        <v>-27.598728633640633</v>
      </c>
      <c r="G21" s="118">
        <v>-0.11839930735223128</v>
      </c>
    </row>
    <row r="22" spans="1:7" x14ac:dyDescent="0.2">
      <c r="B22" s="148" t="s">
        <v>89</v>
      </c>
      <c r="C22" s="290">
        <v>2</v>
      </c>
      <c r="D22" s="131">
        <v>180.33225967741936</v>
      </c>
      <c r="E22" s="131">
        <v>233.09873385944707</v>
      </c>
      <c r="F22" s="131">
        <v>-52.766474182027707</v>
      </c>
      <c r="G22" s="291">
        <v>-0.22636963019217696</v>
      </c>
    </row>
    <row r="23" spans="1:7" x14ac:dyDescent="0.2">
      <c r="A23" t="s">
        <v>136</v>
      </c>
      <c r="C23" s="11">
        <v>38</v>
      </c>
      <c r="D23" s="65">
        <v>229.29189255517826</v>
      </c>
      <c r="E23" s="65">
        <v>229.29189255517838</v>
      </c>
      <c r="F23" s="65">
        <v>0</v>
      </c>
      <c r="G23" s="118">
        <v>0</v>
      </c>
    </row>
    <row r="24" spans="1:7" x14ac:dyDescent="0.2">
      <c r="A24" t="s">
        <v>25</v>
      </c>
      <c r="B24" s="148" t="s">
        <v>278</v>
      </c>
      <c r="C24" s="290">
        <v>2</v>
      </c>
      <c r="D24" s="131">
        <v>260.49999706451615</v>
      </c>
      <c r="E24" s="131">
        <v>185.40928632834098</v>
      </c>
      <c r="F24" s="131">
        <v>75.090710736175168</v>
      </c>
      <c r="G24" s="291">
        <v>0.40499972910308907</v>
      </c>
    </row>
    <row r="25" spans="1:7" x14ac:dyDescent="0.2">
      <c r="B25" t="s">
        <v>73</v>
      </c>
      <c r="C25" s="11">
        <v>4</v>
      </c>
      <c r="D25" s="65">
        <v>243.61500553225807</v>
      </c>
      <c r="E25" s="65">
        <v>185.40928632834098</v>
      </c>
      <c r="F25" s="65">
        <v>58.205719203917084</v>
      </c>
      <c r="G25" s="118">
        <v>0.31393098132550212</v>
      </c>
    </row>
    <row r="26" spans="1:7" x14ac:dyDescent="0.2">
      <c r="B26" t="s">
        <v>294</v>
      </c>
      <c r="C26" s="11">
        <v>2</v>
      </c>
      <c r="D26" s="65">
        <v>211.67905382608697</v>
      </c>
      <c r="E26" s="65">
        <v>189.44888490449438</v>
      </c>
      <c r="F26" s="65">
        <v>22.230168921592593</v>
      </c>
      <c r="G26" s="118">
        <v>0.11734124976665522</v>
      </c>
    </row>
    <row r="27" spans="1:7" x14ac:dyDescent="0.2">
      <c r="B27" t="s">
        <v>67</v>
      </c>
      <c r="C27" s="11">
        <v>4</v>
      </c>
      <c r="D27" s="65">
        <v>209.37553911290325</v>
      </c>
      <c r="E27" s="65">
        <v>189.44888490449438</v>
      </c>
      <c r="F27" s="65">
        <v>19.926654208408877</v>
      </c>
      <c r="G27" s="118">
        <v>0.1051822195652108</v>
      </c>
    </row>
    <row r="28" spans="1:7" x14ac:dyDescent="0.2">
      <c r="B28" t="s">
        <v>279</v>
      </c>
      <c r="C28" s="11">
        <v>2</v>
      </c>
      <c r="D28" s="65">
        <v>199.50000269354837</v>
      </c>
      <c r="E28" s="65">
        <v>185.40928632834098</v>
      </c>
      <c r="F28" s="65">
        <v>14.090716365207385</v>
      </c>
      <c r="G28" s="118">
        <v>7.599789980451227E-2</v>
      </c>
    </row>
    <row r="29" spans="1:7" x14ac:dyDescent="0.2">
      <c r="B29" t="s">
        <v>280</v>
      </c>
      <c r="C29" s="11">
        <v>2</v>
      </c>
      <c r="D29" s="65">
        <v>193.99999632258064</v>
      </c>
      <c r="E29" s="65">
        <v>185.40928632834098</v>
      </c>
      <c r="F29" s="65">
        <v>8.5907099942396599</v>
      </c>
      <c r="G29" s="118">
        <v>4.633376334250263E-2</v>
      </c>
    </row>
    <row r="30" spans="1:7" x14ac:dyDescent="0.2">
      <c r="B30" t="s">
        <v>281</v>
      </c>
      <c r="C30" s="11">
        <v>2</v>
      </c>
      <c r="D30" s="65">
        <v>188.00000203225807</v>
      </c>
      <c r="E30" s="65">
        <v>185.40928632834098</v>
      </c>
      <c r="F30" s="65">
        <v>2.5907157039170841</v>
      </c>
      <c r="G30" s="118">
        <v>1.397295548254897E-2</v>
      </c>
    </row>
    <row r="31" spans="1:7" x14ac:dyDescent="0.2">
      <c r="B31" t="s">
        <v>282</v>
      </c>
      <c r="C31" s="11">
        <v>2</v>
      </c>
      <c r="D31" s="65">
        <v>185.50000025806452</v>
      </c>
      <c r="E31" s="65">
        <v>185.40928632834098</v>
      </c>
      <c r="F31" s="65">
        <v>9.0713929723534648E-2</v>
      </c>
      <c r="G31" s="118">
        <v>4.8926314058989203E-4</v>
      </c>
    </row>
    <row r="32" spans="1:7" x14ac:dyDescent="0.2">
      <c r="B32" t="s">
        <v>283</v>
      </c>
      <c r="C32" s="11">
        <v>2</v>
      </c>
      <c r="D32" s="65">
        <v>182.99999640322579</v>
      </c>
      <c r="E32" s="65">
        <v>185.40928632834098</v>
      </c>
      <c r="F32" s="65">
        <v>-2.4092899251151891</v>
      </c>
      <c r="G32" s="118">
        <v>-1.2994440423272984E-2</v>
      </c>
    </row>
    <row r="33" spans="1:7" x14ac:dyDescent="0.2">
      <c r="B33" t="s">
        <v>77</v>
      </c>
      <c r="C33" s="11">
        <v>6</v>
      </c>
      <c r="D33" s="65">
        <v>170.66666505376344</v>
      </c>
      <c r="E33" s="65">
        <v>189.44888490449438</v>
      </c>
      <c r="F33" s="65">
        <v>-18.782219850730939</v>
      </c>
      <c r="G33" s="118">
        <v>-9.9141358684689526E-2</v>
      </c>
    </row>
    <row r="34" spans="1:7" x14ac:dyDescent="0.2">
      <c r="B34" t="s">
        <v>284</v>
      </c>
      <c r="C34" s="11">
        <v>2</v>
      </c>
      <c r="D34" s="65">
        <v>150.50000246774195</v>
      </c>
      <c r="E34" s="65">
        <v>185.40928632834098</v>
      </c>
      <c r="F34" s="65">
        <v>-34.909283860599032</v>
      </c>
      <c r="G34" s="118">
        <v>-0.18828228376208861</v>
      </c>
    </row>
    <row r="35" spans="1:7" x14ac:dyDescent="0.2">
      <c r="B35" t="s">
        <v>59</v>
      </c>
      <c r="C35" s="11">
        <v>10</v>
      </c>
      <c r="D35" s="65">
        <v>149.50000005806453</v>
      </c>
      <c r="E35" s="65">
        <v>185.40928632834098</v>
      </c>
      <c r="F35" s="65">
        <v>-35.909286270276453</v>
      </c>
      <c r="G35" s="118">
        <v>-0.19367576986777654</v>
      </c>
    </row>
    <row r="36" spans="1:7" x14ac:dyDescent="0.2">
      <c r="A36" t="s">
        <v>138</v>
      </c>
      <c r="C36" s="11">
        <v>40</v>
      </c>
      <c r="D36" s="65">
        <v>186.58420225408491</v>
      </c>
      <c r="E36" s="65">
        <v>186.58420225408489</v>
      </c>
      <c r="F36" s="65">
        <v>0</v>
      </c>
      <c r="G36" s="118">
        <v>0</v>
      </c>
    </row>
    <row r="37" spans="1:7" x14ac:dyDescent="0.2">
      <c r="A37" t="s">
        <v>26</v>
      </c>
      <c r="C37" s="11">
        <v>78</v>
      </c>
      <c r="D37" s="65">
        <v>207.52910615695257</v>
      </c>
      <c r="E37" s="65">
        <v>207.52910615695271</v>
      </c>
      <c r="F37" s="65">
        <v>0</v>
      </c>
      <c r="G37" s="118">
        <v>0</v>
      </c>
    </row>
  </sheetData>
  <pageMargins left="0.7" right="0.7" top="0.75" bottom="0.75" header="0.3" footer="0.3"/>
  <pageSetup orientation="portrait" horizontalDpi="300" verticalDpi="30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205"/>
  <sheetViews>
    <sheetView zoomScale="190" zoomScaleNormal="190" workbookViewId="0">
      <pane ySplit="5" topLeftCell="A6" activePane="bottomLeft" state="frozen"/>
      <selection activeCell="C6" sqref="C6"/>
      <selection pane="bottomLeft" activeCell="A4" sqref="A4"/>
    </sheetView>
  </sheetViews>
  <sheetFormatPr defaultRowHeight="12.75" x14ac:dyDescent="0.2"/>
  <cols>
    <col min="2" max="2" width="14" style="14" customWidth="1"/>
    <col min="3" max="4" width="14" style="20" customWidth="1"/>
    <col min="5" max="6" width="14" style="67" customWidth="1"/>
    <col min="8" max="8" width="10.28515625" style="14" bestFit="1" customWidth="1"/>
  </cols>
  <sheetData>
    <row r="1" spans="1:8" x14ac:dyDescent="0.2">
      <c r="A1" s="12" t="s">
        <v>106</v>
      </c>
      <c r="C1" s="261" t="s">
        <v>1036</v>
      </c>
    </row>
    <row r="2" spans="1:8" x14ac:dyDescent="0.2">
      <c r="A2" t="s">
        <v>214</v>
      </c>
    </row>
    <row r="3" spans="1:8" x14ac:dyDescent="0.2">
      <c r="A3" t="s">
        <v>177</v>
      </c>
    </row>
    <row r="5" spans="1:8" s="10" customFormat="1" ht="25.5" x14ac:dyDescent="0.2">
      <c r="A5" s="7" t="s">
        <v>107</v>
      </c>
      <c r="B5" s="75" t="s">
        <v>109</v>
      </c>
      <c r="C5" s="115" t="s">
        <v>180</v>
      </c>
      <c r="D5" s="115" t="s">
        <v>212</v>
      </c>
      <c r="E5" s="220" t="s">
        <v>195</v>
      </c>
      <c r="F5" s="220" t="s">
        <v>213</v>
      </c>
      <c r="H5" s="116"/>
    </row>
    <row r="6" spans="1:8" x14ac:dyDescent="0.2">
      <c r="A6">
        <v>1000</v>
      </c>
      <c r="B6" s="14">
        <v>31</v>
      </c>
      <c r="C6" s="14">
        <v>149333.35</v>
      </c>
      <c r="D6" s="14">
        <v>6944.0007750000004</v>
      </c>
      <c r="E6" s="176">
        <f>C6/B6</f>
        <v>4817.2048387096775</v>
      </c>
      <c r="F6" s="176">
        <f>D6/B6</f>
        <v>224.00002500000002</v>
      </c>
    </row>
    <row r="7" spans="1:8" x14ac:dyDescent="0.2">
      <c r="A7">
        <v>1001</v>
      </c>
      <c r="B7" s="14">
        <v>31</v>
      </c>
      <c r="C7" s="14">
        <v>154666.65</v>
      </c>
      <c r="D7" s="14">
        <v>7191.9992249999996</v>
      </c>
      <c r="E7" s="176">
        <f t="shared" ref="E7:E70" si="0">C7/B7</f>
        <v>4989.2467741935479</v>
      </c>
      <c r="F7" s="176">
        <f t="shared" ref="F7:F70" si="1">D7/B7</f>
        <v>231.99997499999998</v>
      </c>
    </row>
    <row r="8" spans="1:8" x14ac:dyDescent="0.2">
      <c r="A8">
        <v>1002</v>
      </c>
      <c r="B8" s="14">
        <v>31</v>
      </c>
      <c r="C8" s="14">
        <v>135549</v>
      </c>
      <c r="D8" s="14">
        <v>6912.9989999999998</v>
      </c>
      <c r="E8" s="176">
        <f t="shared" si="0"/>
        <v>4372.5483870967746</v>
      </c>
      <c r="F8" s="176">
        <f t="shared" si="1"/>
        <v>222.99996774193548</v>
      </c>
    </row>
    <row r="9" spans="1:8" x14ac:dyDescent="0.2">
      <c r="A9">
        <v>1003</v>
      </c>
      <c r="B9" s="14">
        <v>31</v>
      </c>
      <c r="C9" s="14">
        <v>136156.85</v>
      </c>
      <c r="D9" s="14">
        <v>6943.99935</v>
      </c>
      <c r="E9" s="176">
        <f t="shared" si="0"/>
        <v>4392.1564516129038</v>
      </c>
      <c r="F9" s="176">
        <f t="shared" si="1"/>
        <v>223.99997903225807</v>
      </c>
    </row>
    <row r="10" spans="1:8" x14ac:dyDescent="0.2">
      <c r="A10">
        <v>1004</v>
      </c>
      <c r="B10" s="14">
        <v>31</v>
      </c>
      <c r="C10" s="14">
        <v>87994.79</v>
      </c>
      <c r="D10" s="14">
        <v>6757.9998719999985</v>
      </c>
      <c r="E10" s="176">
        <f t="shared" si="0"/>
        <v>2838.5416129032255</v>
      </c>
      <c r="F10" s="176">
        <f t="shared" si="1"/>
        <v>217.99999587096769</v>
      </c>
    </row>
    <row r="11" spans="1:8" x14ac:dyDescent="0.2">
      <c r="A11">
        <v>1005</v>
      </c>
      <c r="B11" s="14">
        <v>31</v>
      </c>
      <c r="C11" s="14">
        <v>62833.15</v>
      </c>
      <c r="D11" s="14">
        <v>5611.0002950000007</v>
      </c>
      <c r="E11" s="176">
        <f t="shared" si="0"/>
        <v>2026.875806451613</v>
      </c>
      <c r="F11" s="176">
        <f t="shared" si="1"/>
        <v>181.00000951612907</v>
      </c>
    </row>
    <row r="12" spans="1:8" x14ac:dyDescent="0.2">
      <c r="A12">
        <v>1006</v>
      </c>
      <c r="B12" s="14">
        <v>31</v>
      </c>
      <c r="C12" s="14">
        <v>133725.5</v>
      </c>
      <c r="D12" s="14">
        <v>6820.0004999999992</v>
      </c>
      <c r="E12" s="176">
        <f t="shared" si="0"/>
        <v>4313.7258064516127</v>
      </c>
      <c r="F12" s="176">
        <f t="shared" si="1"/>
        <v>220.00001612903222</v>
      </c>
    </row>
    <row r="13" spans="1:8" x14ac:dyDescent="0.2">
      <c r="A13">
        <v>1007</v>
      </c>
      <c r="B13" s="14">
        <v>31</v>
      </c>
      <c r="C13" s="14">
        <v>136156.85</v>
      </c>
      <c r="D13" s="14">
        <v>6943.99935</v>
      </c>
      <c r="E13" s="176">
        <f t="shared" si="0"/>
        <v>4392.1564516129038</v>
      </c>
      <c r="F13" s="176">
        <f t="shared" si="1"/>
        <v>223.99997903225807</v>
      </c>
    </row>
    <row r="14" spans="1:8" x14ac:dyDescent="0.2">
      <c r="A14">
        <v>1008</v>
      </c>
      <c r="B14" s="14">
        <v>31</v>
      </c>
      <c r="C14" s="14">
        <v>66651.740000000005</v>
      </c>
      <c r="D14" s="14">
        <v>5952.0003820000011</v>
      </c>
      <c r="E14" s="176">
        <f t="shared" si="0"/>
        <v>2150.056129032258</v>
      </c>
      <c r="F14" s="176">
        <f t="shared" si="1"/>
        <v>192.00001232258069</v>
      </c>
    </row>
    <row r="15" spans="1:8" x14ac:dyDescent="0.2">
      <c r="A15">
        <v>1009</v>
      </c>
      <c r="B15" s="14">
        <v>31</v>
      </c>
      <c r="C15" s="14">
        <v>74270.83</v>
      </c>
      <c r="D15" s="14">
        <v>5703.9997439999997</v>
      </c>
      <c r="E15" s="176">
        <f t="shared" si="0"/>
        <v>2395.8332258064515</v>
      </c>
      <c r="F15" s="176">
        <f t="shared" si="1"/>
        <v>183.99999174193547</v>
      </c>
    </row>
    <row r="16" spans="1:8" x14ac:dyDescent="0.2">
      <c r="A16">
        <v>1010</v>
      </c>
      <c r="B16" s="14">
        <v>31</v>
      </c>
      <c r="C16" s="14">
        <v>84703.25</v>
      </c>
      <c r="D16" s="14">
        <v>7564.0002250000007</v>
      </c>
      <c r="E16" s="176">
        <f t="shared" si="0"/>
        <v>2732.3629032258063</v>
      </c>
      <c r="F16" s="176">
        <f t="shared" si="1"/>
        <v>244.00000725806453</v>
      </c>
    </row>
    <row r="17" spans="1:6" x14ac:dyDescent="0.2">
      <c r="A17">
        <v>1011</v>
      </c>
      <c r="B17" s="14">
        <v>31</v>
      </c>
      <c r="C17" s="14">
        <v>96159.01</v>
      </c>
      <c r="D17" s="14">
        <v>8586.9995930000005</v>
      </c>
      <c r="E17" s="176">
        <f t="shared" si="0"/>
        <v>3101.9035483870966</v>
      </c>
      <c r="F17" s="176">
        <f t="shared" si="1"/>
        <v>276.99998687096775</v>
      </c>
    </row>
    <row r="18" spans="1:6" x14ac:dyDescent="0.2">
      <c r="A18">
        <v>1012</v>
      </c>
      <c r="B18" s="14">
        <v>31</v>
      </c>
      <c r="C18" s="14">
        <v>102720.99</v>
      </c>
      <c r="D18" s="14">
        <v>8320.4001900000003</v>
      </c>
      <c r="E18" s="176">
        <f t="shared" si="0"/>
        <v>3313.5803225806453</v>
      </c>
      <c r="F18" s="176">
        <f t="shared" si="1"/>
        <v>268.40000612903225</v>
      </c>
    </row>
    <row r="19" spans="1:6" x14ac:dyDescent="0.2">
      <c r="A19">
        <v>1013</v>
      </c>
      <c r="B19" s="14">
        <v>31</v>
      </c>
      <c r="C19" s="14">
        <v>86723.46</v>
      </c>
      <c r="D19" s="14">
        <v>7024.6002600000011</v>
      </c>
      <c r="E19" s="176">
        <f t="shared" si="0"/>
        <v>2797.5309677419359</v>
      </c>
      <c r="F19" s="176">
        <f t="shared" si="1"/>
        <v>226.60000838709681</v>
      </c>
    </row>
    <row r="20" spans="1:6" x14ac:dyDescent="0.2">
      <c r="A20">
        <v>1014</v>
      </c>
      <c r="B20" s="14">
        <v>31</v>
      </c>
      <c r="C20" s="14">
        <v>98690.31</v>
      </c>
      <c r="D20" s="14">
        <v>8763.699528000001</v>
      </c>
      <c r="E20" s="176">
        <f t="shared" si="0"/>
        <v>3183.5583870967739</v>
      </c>
      <c r="F20" s="176">
        <f t="shared" si="1"/>
        <v>282.69998477419358</v>
      </c>
    </row>
    <row r="21" spans="1:6" x14ac:dyDescent="0.2">
      <c r="A21">
        <v>1015</v>
      </c>
      <c r="B21" s="14">
        <v>31</v>
      </c>
      <c r="C21" s="14">
        <v>99074.33</v>
      </c>
      <c r="D21" s="14">
        <v>8797.8005040000007</v>
      </c>
      <c r="E21" s="176">
        <f t="shared" si="0"/>
        <v>3195.9461290322583</v>
      </c>
      <c r="F21" s="176">
        <f t="shared" si="1"/>
        <v>283.80001625806455</v>
      </c>
    </row>
    <row r="22" spans="1:6" x14ac:dyDescent="0.2">
      <c r="A22">
        <v>1016</v>
      </c>
      <c r="B22" s="14">
        <v>31</v>
      </c>
      <c r="C22" s="14">
        <v>68283.95</v>
      </c>
      <c r="D22" s="14">
        <v>5530.9999500000004</v>
      </c>
      <c r="E22" s="176">
        <f t="shared" si="0"/>
        <v>2202.7080645161291</v>
      </c>
      <c r="F22" s="176">
        <f t="shared" si="1"/>
        <v>178.41935322580647</v>
      </c>
    </row>
    <row r="23" spans="1:6" x14ac:dyDescent="0.2">
      <c r="A23">
        <v>1017</v>
      </c>
      <c r="B23" s="14">
        <v>31</v>
      </c>
      <c r="C23" s="14">
        <v>69748.149999999994</v>
      </c>
      <c r="D23" s="14">
        <v>5649.6001499999993</v>
      </c>
      <c r="E23" s="176">
        <f t="shared" si="0"/>
        <v>2249.940322580645</v>
      </c>
      <c r="F23" s="176">
        <f t="shared" si="1"/>
        <v>182.24516612903224</v>
      </c>
    </row>
    <row r="24" spans="1:6" x14ac:dyDescent="0.2">
      <c r="A24">
        <v>1018</v>
      </c>
      <c r="B24" s="14">
        <v>31</v>
      </c>
      <c r="C24" s="14">
        <v>100994.37</v>
      </c>
      <c r="D24" s="14">
        <v>8968.300056</v>
      </c>
      <c r="E24" s="176">
        <f t="shared" si="0"/>
        <v>3257.8829032258063</v>
      </c>
      <c r="F24" s="176">
        <f t="shared" si="1"/>
        <v>289.30000180645163</v>
      </c>
    </row>
    <row r="25" spans="1:6" x14ac:dyDescent="0.2">
      <c r="A25">
        <v>1019</v>
      </c>
      <c r="B25" s="14">
        <v>31</v>
      </c>
      <c r="C25" s="14">
        <v>97154.28</v>
      </c>
      <c r="D25" s="14">
        <v>8627.3000640000009</v>
      </c>
      <c r="E25" s="176">
        <f t="shared" si="0"/>
        <v>3134.0090322580645</v>
      </c>
      <c r="F25" s="176">
        <f t="shared" si="1"/>
        <v>278.30000206451615</v>
      </c>
    </row>
    <row r="26" spans="1:6" x14ac:dyDescent="0.2">
      <c r="A26">
        <v>1020</v>
      </c>
      <c r="B26" s="14">
        <v>31</v>
      </c>
      <c r="C26" s="14">
        <v>89670.37</v>
      </c>
      <c r="D26" s="14">
        <v>7263.29997</v>
      </c>
      <c r="E26" s="176">
        <f t="shared" si="0"/>
        <v>2892.592580645161</v>
      </c>
      <c r="F26" s="176">
        <f t="shared" si="1"/>
        <v>234.29999903225806</v>
      </c>
    </row>
    <row r="27" spans="1:6" x14ac:dyDescent="0.2">
      <c r="A27">
        <v>1021</v>
      </c>
      <c r="B27" s="14">
        <v>31</v>
      </c>
      <c r="C27" s="14">
        <v>99774.07</v>
      </c>
      <c r="D27" s="14">
        <v>8081.6996700000009</v>
      </c>
      <c r="E27" s="176">
        <f t="shared" si="0"/>
        <v>3218.5183870967744</v>
      </c>
      <c r="F27" s="176">
        <f t="shared" si="1"/>
        <v>260.69998935483875</v>
      </c>
    </row>
    <row r="28" spans="1:6" x14ac:dyDescent="0.2">
      <c r="A28">
        <v>1022</v>
      </c>
      <c r="B28" s="14">
        <v>31</v>
      </c>
      <c r="C28" s="14">
        <v>80712.95</v>
      </c>
      <c r="D28" s="14">
        <v>7974.4394600000005</v>
      </c>
      <c r="E28" s="176">
        <f t="shared" si="0"/>
        <v>2603.6435483870969</v>
      </c>
      <c r="F28" s="176">
        <f t="shared" si="1"/>
        <v>257.23998258064518</v>
      </c>
    </row>
    <row r="29" spans="1:6" x14ac:dyDescent="0.2">
      <c r="A29">
        <v>1023</v>
      </c>
      <c r="B29" s="14">
        <v>31</v>
      </c>
      <c r="C29" s="14">
        <v>85935.07</v>
      </c>
      <c r="D29" s="14">
        <v>6960.740670000001</v>
      </c>
      <c r="E29" s="176">
        <f t="shared" si="0"/>
        <v>2772.0990322580647</v>
      </c>
      <c r="F29" s="176">
        <f t="shared" si="1"/>
        <v>224.54002161290325</v>
      </c>
    </row>
    <row r="30" spans="1:6" x14ac:dyDescent="0.2">
      <c r="A30">
        <v>1024</v>
      </c>
      <c r="B30" s="14">
        <v>31</v>
      </c>
      <c r="C30" s="14">
        <v>73188.87</v>
      </c>
      <c r="D30" s="14">
        <v>7231.0603560000009</v>
      </c>
      <c r="E30" s="176">
        <f t="shared" si="0"/>
        <v>2360.9312903225805</v>
      </c>
      <c r="F30" s="176">
        <f t="shared" si="1"/>
        <v>233.26001148387098</v>
      </c>
    </row>
    <row r="31" spans="1:6" x14ac:dyDescent="0.2">
      <c r="A31">
        <v>1025</v>
      </c>
      <c r="B31" s="14">
        <v>31</v>
      </c>
      <c r="C31" s="14">
        <v>99284.2</v>
      </c>
      <c r="D31" s="14">
        <v>8042.0201999999999</v>
      </c>
      <c r="E31" s="176">
        <f t="shared" si="0"/>
        <v>3202.7161290322579</v>
      </c>
      <c r="F31" s="176">
        <f t="shared" si="1"/>
        <v>259.42000645161289</v>
      </c>
    </row>
    <row r="32" spans="1:6" x14ac:dyDescent="0.2">
      <c r="A32">
        <v>1026</v>
      </c>
      <c r="B32" s="14">
        <v>31</v>
      </c>
      <c r="C32" s="14">
        <v>129470.6</v>
      </c>
      <c r="D32" s="14">
        <v>6603.0006000000003</v>
      </c>
      <c r="E32" s="176">
        <f t="shared" si="0"/>
        <v>4176.470967741936</v>
      </c>
      <c r="F32" s="176">
        <f t="shared" si="1"/>
        <v>213.00001935483871</v>
      </c>
    </row>
    <row r="33" spans="1:6" x14ac:dyDescent="0.2">
      <c r="A33">
        <v>1027</v>
      </c>
      <c r="B33" s="14">
        <v>31</v>
      </c>
      <c r="C33" s="14">
        <v>129470.6</v>
      </c>
      <c r="D33" s="14">
        <v>6603.0006000000003</v>
      </c>
      <c r="E33" s="176">
        <f t="shared" si="0"/>
        <v>4176.470967741936</v>
      </c>
      <c r="F33" s="176">
        <f t="shared" si="1"/>
        <v>213.00001935483871</v>
      </c>
    </row>
    <row r="34" spans="1:6" x14ac:dyDescent="0.2">
      <c r="A34">
        <v>1028</v>
      </c>
      <c r="B34" s="14">
        <v>31</v>
      </c>
      <c r="C34" s="14">
        <v>79518.23</v>
      </c>
      <c r="D34" s="14">
        <v>6107.0000639999989</v>
      </c>
      <c r="E34" s="176">
        <f t="shared" si="0"/>
        <v>2565.1041935483868</v>
      </c>
      <c r="F34" s="176">
        <f t="shared" si="1"/>
        <v>197.00000206451608</v>
      </c>
    </row>
    <row r="35" spans="1:6" x14ac:dyDescent="0.2">
      <c r="A35">
        <v>1029</v>
      </c>
      <c r="B35" s="14">
        <v>31</v>
      </c>
      <c r="C35" s="14">
        <v>58667.41</v>
      </c>
      <c r="D35" s="14">
        <v>5238.9997130000002</v>
      </c>
      <c r="E35" s="176">
        <f t="shared" si="0"/>
        <v>1892.4970967741936</v>
      </c>
      <c r="F35" s="176">
        <f t="shared" si="1"/>
        <v>168.99999074193548</v>
      </c>
    </row>
    <row r="36" spans="1:6" x14ac:dyDescent="0.2">
      <c r="A36">
        <v>1030</v>
      </c>
      <c r="B36" s="14">
        <v>31</v>
      </c>
      <c r="C36" s="14">
        <v>47211.65</v>
      </c>
      <c r="D36" s="14">
        <v>4216.0003450000004</v>
      </c>
      <c r="E36" s="176">
        <f t="shared" si="0"/>
        <v>1522.9564516129033</v>
      </c>
      <c r="F36" s="176">
        <f t="shared" si="1"/>
        <v>136.00001112903226</v>
      </c>
    </row>
    <row r="37" spans="1:6" x14ac:dyDescent="0.2">
      <c r="A37">
        <v>1031</v>
      </c>
      <c r="B37" s="14">
        <v>31</v>
      </c>
      <c r="C37" s="14">
        <v>66601.56</v>
      </c>
      <c r="D37" s="14">
        <v>5114.9998079999996</v>
      </c>
      <c r="E37" s="176">
        <f t="shared" si="0"/>
        <v>2148.4374193548388</v>
      </c>
      <c r="F37" s="176">
        <f t="shared" si="1"/>
        <v>164.99999380645161</v>
      </c>
    </row>
    <row r="38" spans="1:6" x14ac:dyDescent="0.2">
      <c r="A38">
        <v>1032</v>
      </c>
      <c r="B38" s="14">
        <v>31</v>
      </c>
      <c r="C38" s="14">
        <v>131901.95000000001</v>
      </c>
      <c r="D38" s="14">
        <v>6726.9994500000003</v>
      </c>
      <c r="E38" s="176">
        <f t="shared" si="0"/>
        <v>4254.9016129032261</v>
      </c>
      <c r="F38" s="176">
        <f t="shared" si="1"/>
        <v>216.99998225806453</v>
      </c>
    </row>
    <row r="39" spans="1:6" x14ac:dyDescent="0.2">
      <c r="A39">
        <v>1033</v>
      </c>
      <c r="B39" s="14">
        <v>31</v>
      </c>
      <c r="C39" s="14">
        <v>137372.54999999999</v>
      </c>
      <c r="D39" s="14">
        <v>7006.0000499999987</v>
      </c>
      <c r="E39" s="176">
        <f t="shared" si="0"/>
        <v>4431.3725806451612</v>
      </c>
      <c r="F39" s="176">
        <f t="shared" si="1"/>
        <v>226.00000161290319</v>
      </c>
    </row>
    <row r="40" spans="1:6" x14ac:dyDescent="0.2">
      <c r="A40">
        <v>1034</v>
      </c>
      <c r="B40" s="14">
        <v>31</v>
      </c>
      <c r="C40" s="14">
        <v>73247.48</v>
      </c>
      <c r="D40" s="14">
        <v>6540.9999639999996</v>
      </c>
      <c r="E40" s="176">
        <f t="shared" si="0"/>
        <v>2362.8219354838707</v>
      </c>
      <c r="F40" s="176">
        <f t="shared" si="1"/>
        <v>210.99999883870967</v>
      </c>
    </row>
    <row r="41" spans="1:6" x14ac:dyDescent="0.2">
      <c r="A41">
        <v>1035</v>
      </c>
      <c r="B41" s="14">
        <v>31</v>
      </c>
      <c r="C41" s="14">
        <v>71445.31</v>
      </c>
      <c r="D41" s="14">
        <v>5486.9998079999996</v>
      </c>
      <c r="E41" s="176">
        <f t="shared" si="0"/>
        <v>2304.6874193548388</v>
      </c>
      <c r="F41" s="176">
        <f t="shared" si="1"/>
        <v>176.99999380645161</v>
      </c>
    </row>
    <row r="42" spans="1:6" x14ac:dyDescent="0.2">
      <c r="A42">
        <v>1036</v>
      </c>
      <c r="B42" s="14">
        <v>31</v>
      </c>
      <c r="C42" s="14">
        <v>59014.559999999998</v>
      </c>
      <c r="D42" s="14">
        <v>5270.0002080000004</v>
      </c>
      <c r="E42" s="176">
        <f t="shared" si="0"/>
        <v>1903.6954838709676</v>
      </c>
      <c r="F42" s="176">
        <f t="shared" si="1"/>
        <v>170.00000670967742</v>
      </c>
    </row>
    <row r="43" spans="1:6" x14ac:dyDescent="0.2">
      <c r="A43">
        <v>1037</v>
      </c>
      <c r="B43" s="14">
        <v>31</v>
      </c>
      <c r="C43" s="14">
        <v>81132.81</v>
      </c>
      <c r="D43" s="14">
        <v>6230.9998079999996</v>
      </c>
      <c r="E43" s="176">
        <f t="shared" si="0"/>
        <v>2617.1874193548388</v>
      </c>
      <c r="F43" s="176">
        <f t="shared" si="1"/>
        <v>200.99999380645161</v>
      </c>
    </row>
    <row r="44" spans="1:6" x14ac:dyDescent="0.2">
      <c r="A44">
        <v>1038</v>
      </c>
      <c r="B44" s="14">
        <v>31</v>
      </c>
      <c r="C44" s="14">
        <v>120352.95</v>
      </c>
      <c r="D44" s="14">
        <v>6138.0004499999995</v>
      </c>
      <c r="E44" s="176">
        <f t="shared" si="0"/>
        <v>3882.3532258064515</v>
      </c>
      <c r="F44" s="176">
        <f t="shared" si="1"/>
        <v>198.00001451612903</v>
      </c>
    </row>
    <row r="45" spans="1:6" x14ac:dyDescent="0.2">
      <c r="A45">
        <v>1039</v>
      </c>
      <c r="B45" s="14">
        <v>31</v>
      </c>
      <c r="C45" s="14">
        <v>122176.45</v>
      </c>
      <c r="D45" s="14">
        <v>6230.9989499999992</v>
      </c>
      <c r="E45" s="176">
        <f t="shared" si="0"/>
        <v>3941.175806451613</v>
      </c>
      <c r="F45" s="176">
        <f t="shared" si="1"/>
        <v>200.99996612903223</v>
      </c>
    </row>
    <row r="46" spans="1:6" x14ac:dyDescent="0.2">
      <c r="A46">
        <v>1040</v>
      </c>
      <c r="B46" s="14">
        <v>31</v>
      </c>
      <c r="C46" s="14">
        <v>153333.35</v>
      </c>
      <c r="D46" s="14">
        <v>7130.0007750000004</v>
      </c>
      <c r="E46" s="176">
        <f t="shared" si="0"/>
        <v>4946.2370967741936</v>
      </c>
      <c r="F46" s="176">
        <f t="shared" si="1"/>
        <v>230.00002500000002</v>
      </c>
    </row>
    <row r="47" spans="1:6" x14ac:dyDescent="0.2">
      <c r="A47">
        <v>1041</v>
      </c>
      <c r="B47" s="14">
        <v>31</v>
      </c>
      <c r="C47" s="14">
        <v>154000</v>
      </c>
      <c r="D47" s="14">
        <v>7161</v>
      </c>
      <c r="E47" s="176">
        <f t="shared" si="0"/>
        <v>4967.7419354838712</v>
      </c>
      <c r="F47" s="176">
        <f t="shared" si="1"/>
        <v>231</v>
      </c>
    </row>
    <row r="48" spans="1:6" x14ac:dyDescent="0.2">
      <c r="A48">
        <v>1042</v>
      </c>
      <c r="B48" s="14">
        <v>31</v>
      </c>
      <c r="C48" s="14">
        <v>148000</v>
      </c>
      <c r="D48" s="14">
        <v>6882</v>
      </c>
      <c r="E48" s="176">
        <f t="shared" si="0"/>
        <v>4774.1935483870966</v>
      </c>
      <c r="F48" s="176">
        <f t="shared" si="1"/>
        <v>222</v>
      </c>
    </row>
    <row r="49" spans="1:6" x14ac:dyDescent="0.2">
      <c r="A49">
        <v>1043</v>
      </c>
      <c r="B49" s="14">
        <v>31</v>
      </c>
      <c r="C49" s="14">
        <v>125823.55</v>
      </c>
      <c r="D49" s="14">
        <v>6417.0010499999999</v>
      </c>
      <c r="E49" s="176">
        <f t="shared" si="0"/>
        <v>4058.824193548387</v>
      </c>
      <c r="F49" s="176">
        <f t="shared" si="1"/>
        <v>207.00003387096774</v>
      </c>
    </row>
    <row r="50" spans="1:6" x14ac:dyDescent="0.2">
      <c r="A50">
        <v>1044</v>
      </c>
      <c r="B50" s="14">
        <v>31</v>
      </c>
      <c r="C50" s="14">
        <v>130078.45</v>
      </c>
      <c r="D50" s="14">
        <v>6634.0009499999996</v>
      </c>
      <c r="E50" s="176">
        <f t="shared" si="0"/>
        <v>4196.0790322580642</v>
      </c>
      <c r="F50" s="176">
        <f t="shared" si="1"/>
        <v>214.00003064516127</v>
      </c>
    </row>
    <row r="51" spans="1:6" x14ac:dyDescent="0.2">
      <c r="A51">
        <v>1045</v>
      </c>
      <c r="B51" s="14">
        <v>31</v>
      </c>
      <c r="C51" s="14">
        <v>122784.3</v>
      </c>
      <c r="D51" s="14">
        <v>6261.9992999999995</v>
      </c>
      <c r="E51" s="176">
        <f t="shared" si="0"/>
        <v>3960.7838709677421</v>
      </c>
      <c r="F51" s="176">
        <f t="shared" si="1"/>
        <v>201.99997741935482</v>
      </c>
    </row>
    <row r="52" spans="1:6" x14ac:dyDescent="0.2">
      <c r="A52">
        <v>1046</v>
      </c>
      <c r="B52" s="14">
        <v>31</v>
      </c>
      <c r="C52" s="14">
        <v>134333.35</v>
      </c>
      <c r="D52" s="14">
        <v>6851.0008499999994</v>
      </c>
      <c r="E52" s="176">
        <f t="shared" si="0"/>
        <v>4333.3338709677419</v>
      </c>
      <c r="F52" s="176">
        <f t="shared" si="1"/>
        <v>221.00002741935481</v>
      </c>
    </row>
    <row r="53" spans="1:6" x14ac:dyDescent="0.2">
      <c r="A53">
        <v>1047</v>
      </c>
      <c r="B53" s="14">
        <v>31</v>
      </c>
      <c r="C53" s="14">
        <v>65247.040000000001</v>
      </c>
      <c r="D53" s="14">
        <v>6603.0004479999998</v>
      </c>
      <c r="E53" s="176">
        <f t="shared" si="0"/>
        <v>2104.7432258064518</v>
      </c>
      <c r="F53" s="176">
        <f t="shared" si="1"/>
        <v>213.00001445161288</v>
      </c>
    </row>
    <row r="54" spans="1:6" x14ac:dyDescent="0.2">
      <c r="A54">
        <v>1048</v>
      </c>
      <c r="B54" s="14">
        <v>31</v>
      </c>
      <c r="C54" s="14">
        <v>66179.78</v>
      </c>
      <c r="D54" s="14">
        <v>5890.0004199999994</v>
      </c>
      <c r="E54" s="176">
        <f t="shared" si="0"/>
        <v>2134.831612903226</v>
      </c>
      <c r="F54" s="176">
        <f t="shared" si="1"/>
        <v>190.00001354838707</v>
      </c>
    </row>
    <row r="55" spans="1:6" x14ac:dyDescent="0.2">
      <c r="A55">
        <v>1049</v>
      </c>
      <c r="B55" s="14">
        <v>31</v>
      </c>
      <c r="C55" s="14">
        <v>60345.85</v>
      </c>
      <c r="D55" s="14">
        <v>6107.0000199999995</v>
      </c>
      <c r="E55" s="176">
        <f t="shared" si="0"/>
        <v>1946.640322580645</v>
      </c>
      <c r="F55" s="176">
        <f t="shared" si="1"/>
        <v>197.00000064516126</v>
      </c>
    </row>
    <row r="56" spans="1:6" x14ac:dyDescent="0.2">
      <c r="A56">
        <v>1050</v>
      </c>
      <c r="B56" s="14">
        <v>31</v>
      </c>
      <c r="C56" s="14">
        <v>77325.84</v>
      </c>
      <c r="D56" s="14">
        <v>6881.9997599999997</v>
      </c>
      <c r="E56" s="176">
        <f t="shared" si="0"/>
        <v>2494.3819354838711</v>
      </c>
      <c r="F56" s="176">
        <f t="shared" si="1"/>
        <v>221.99999225806451</v>
      </c>
    </row>
    <row r="57" spans="1:6" x14ac:dyDescent="0.2">
      <c r="A57">
        <v>1051</v>
      </c>
      <c r="B57" s="14">
        <v>31</v>
      </c>
      <c r="C57" s="14">
        <v>58865.17</v>
      </c>
      <c r="D57" s="14">
        <v>5239.0001300000004</v>
      </c>
      <c r="E57" s="176">
        <f t="shared" si="0"/>
        <v>1898.8764516129031</v>
      </c>
      <c r="F57" s="176">
        <f t="shared" si="1"/>
        <v>169.00000419354839</v>
      </c>
    </row>
    <row r="58" spans="1:6" x14ac:dyDescent="0.2">
      <c r="A58">
        <v>1052</v>
      </c>
      <c r="B58" s="14">
        <v>31</v>
      </c>
      <c r="C58" s="14">
        <v>51550.559999999998</v>
      </c>
      <c r="D58" s="14">
        <v>4587.9998400000004</v>
      </c>
      <c r="E58" s="176">
        <f t="shared" si="0"/>
        <v>1662.9212903225805</v>
      </c>
      <c r="F58" s="176">
        <f t="shared" si="1"/>
        <v>147.99999483870968</v>
      </c>
    </row>
    <row r="59" spans="1:6" x14ac:dyDescent="0.2">
      <c r="A59">
        <v>1053</v>
      </c>
      <c r="B59" s="14">
        <v>31</v>
      </c>
      <c r="C59" s="14">
        <v>46254.94</v>
      </c>
      <c r="D59" s="14">
        <v>4680.9999280000002</v>
      </c>
      <c r="E59" s="176">
        <f t="shared" si="0"/>
        <v>1492.0948387096776</v>
      </c>
      <c r="F59" s="176">
        <f t="shared" si="1"/>
        <v>150.99999767741937</v>
      </c>
    </row>
    <row r="60" spans="1:6" x14ac:dyDescent="0.2">
      <c r="A60">
        <v>1054</v>
      </c>
      <c r="B60" s="14">
        <v>31</v>
      </c>
      <c r="C60" s="14">
        <v>44417</v>
      </c>
      <c r="D60" s="14">
        <v>4495.0003999999999</v>
      </c>
      <c r="E60" s="176">
        <f t="shared" si="0"/>
        <v>1432.8064516129032</v>
      </c>
      <c r="F60" s="176">
        <f t="shared" si="1"/>
        <v>145.00001290322581</v>
      </c>
    </row>
    <row r="61" spans="1:6" x14ac:dyDescent="0.2">
      <c r="A61">
        <v>1055</v>
      </c>
      <c r="B61" s="14">
        <v>31</v>
      </c>
      <c r="C61" s="14">
        <v>49112.36</v>
      </c>
      <c r="D61" s="14">
        <v>4371.0000400000008</v>
      </c>
      <c r="E61" s="176">
        <f t="shared" si="0"/>
        <v>1584.2696774193548</v>
      </c>
      <c r="F61" s="176">
        <f t="shared" si="1"/>
        <v>141.00000129032261</v>
      </c>
    </row>
    <row r="62" spans="1:6" x14ac:dyDescent="0.2">
      <c r="A62">
        <v>1056</v>
      </c>
      <c r="B62" s="14">
        <v>31</v>
      </c>
      <c r="C62" s="14">
        <v>49460.67</v>
      </c>
      <c r="D62" s="14">
        <v>4401.9996300000003</v>
      </c>
      <c r="E62" s="176">
        <f t="shared" si="0"/>
        <v>1595.5054838709677</v>
      </c>
      <c r="F62" s="176">
        <f t="shared" si="1"/>
        <v>141.99998806451615</v>
      </c>
    </row>
    <row r="63" spans="1:6" x14ac:dyDescent="0.2">
      <c r="A63">
        <v>1057</v>
      </c>
      <c r="B63" s="14">
        <v>31</v>
      </c>
      <c r="C63" s="14">
        <v>42885.38</v>
      </c>
      <c r="D63" s="14">
        <v>4340.0004559999998</v>
      </c>
      <c r="E63" s="176">
        <f t="shared" si="0"/>
        <v>1383.3993548387095</v>
      </c>
      <c r="F63" s="176">
        <f t="shared" si="1"/>
        <v>140.0000147096774</v>
      </c>
    </row>
    <row r="64" spans="1:6" x14ac:dyDescent="0.2">
      <c r="A64">
        <v>1058</v>
      </c>
      <c r="B64" s="14">
        <v>31</v>
      </c>
      <c r="C64" s="14">
        <v>43498.02</v>
      </c>
      <c r="D64" s="14">
        <v>4401.999624</v>
      </c>
      <c r="E64" s="176">
        <f t="shared" si="0"/>
        <v>1403.1619354838708</v>
      </c>
      <c r="F64" s="176">
        <f t="shared" si="1"/>
        <v>141.99998787096774</v>
      </c>
    </row>
    <row r="65" spans="1:6" x14ac:dyDescent="0.2">
      <c r="A65">
        <v>1059</v>
      </c>
      <c r="B65" s="14">
        <v>31</v>
      </c>
      <c r="C65" s="14">
        <v>50157.3</v>
      </c>
      <c r="D65" s="14">
        <v>4463.9997000000003</v>
      </c>
      <c r="E65" s="176">
        <f t="shared" si="0"/>
        <v>1617.9774193548387</v>
      </c>
      <c r="F65" s="176">
        <f t="shared" si="1"/>
        <v>143.99999032258066</v>
      </c>
    </row>
    <row r="66" spans="1:6" x14ac:dyDescent="0.2">
      <c r="A66">
        <v>1060</v>
      </c>
      <c r="B66" s="14">
        <v>31</v>
      </c>
      <c r="C66" s="14">
        <v>60258.43</v>
      </c>
      <c r="D66" s="14">
        <v>5363.0002700000005</v>
      </c>
      <c r="E66" s="176">
        <f t="shared" si="0"/>
        <v>1943.8203225806451</v>
      </c>
      <c r="F66" s="176">
        <f t="shared" si="1"/>
        <v>173.00000870967745</v>
      </c>
    </row>
    <row r="67" spans="1:6" x14ac:dyDescent="0.2">
      <c r="A67">
        <v>1061</v>
      </c>
      <c r="B67" s="14">
        <v>31</v>
      </c>
      <c r="C67" s="14">
        <v>297600</v>
      </c>
      <c r="D67" s="14">
        <v>6696</v>
      </c>
      <c r="E67" s="176">
        <f t="shared" si="0"/>
        <v>9600</v>
      </c>
      <c r="F67" s="176">
        <f t="shared" si="1"/>
        <v>216</v>
      </c>
    </row>
    <row r="68" spans="1:6" x14ac:dyDescent="0.2">
      <c r="A68">
        <v>1062</v>
      </c>
      <c r="B68" s="14">
        <v>31</v>
      </c>
      <c r="C68" s="14">
        <v>264533.34999999998</v>
      </c>
      <c r="D68" s="14">
        <v>5952.0003749999996</v>
      </c>
      <c r="E68" s="176">
        <f t="shared" si="0"/>
        <v>8533.3338709677409</v>
      </c>
      <c r="F68" s="176">
        <f t="shared" si="1"/>
        <v>192.00001209677419</v>
      </c>
    </row>
    <row r="69" spans="1:6" x14ac:dyDescent="0.2">
      <c r="A69">
        <v>1063</v>
      </c>
      <c r="B69" s="14">
        <v>31</v>
      </c>
      <c r="C69" s="14">
        <v>272800</v>
      </c>
      <c r="D69" s="14">
        <v>6138</v>
      </c>
      <c r="E69" s="176">
        <f t="shared" si="0"/>
        <v>8800</v>
      </c>
      <c r="F69" s="176">
        <f t="shared" si="1"/>
        <v>198</v>
      </c>
    </row>
    <row r="70" spans="1:6" x14ac:dyDescent="0.2">
      <c r="A70">
        <v>1064</v>
      </c>
      <c r="B70" s="14">
        <v>31</v>
      </c>
      <c r="C70" s="14">
        <v>300355.55</v>
      </c>
      <c r="D70" s="14">
        <v>6757.9998749999995</v>
      </c>
      <c r="E70" s="176">
        <f t="shared" si="0"/>
        <v>9688.8887096774197</v>
      </c>
      <c r="F70" s="176">
        <f t="shared" si="1"/>
        <v>217.99999596774191</v>
      </c>
    </row>
    <row r="71" spans="1:6" x14ac:dyDescent="0.2">
      <c r="A71">
        <v>1065</v>
      </c>
      <c r="B71" s="14">
        <v>31</v>
      </c>
      <c r="C71" s="14">
        <v>296222.2</v>
      </c>
      <c r="D71" s="14">
        <v>6664.9994999999999</v>
      </c>
      <c r="E71" s="176">
        <f t="shared" ref="E71:E134" si="2">C71/B71</f>
        <v>9555.5548387096769</v>
      </c>
      <c r="F71" s="176">
        <f t="shared" ref="F71:F134" si="3">D71/B71</f>
        <v>214.99998387096772</v>
      </c>
    </row>
    <row r="72" spans="1:6" x14ac:dyDescent="0.2">
      <c r="A72">
        <v>1066</v>
      </c>
      <c r="B72" s="14">
        <v>31</v>
      </c>
      <c r="C72" s="14">
        <v>271422.2</v>
      </c>
      <c r="D72" s="14">
        <v>6106.9994999999999</v>
      </c>
      <c r="E72" s="176">
        <f t="shared" si="2"/>
        <v>8755.5548387096769</v>
      </c>
      <c r="F72" s="176">
        <f t="shared" si="3"/>
        <v>196.99998387096772</v>
      </c>
    </row>
    <row r="73" spans="1:6" x14ac:dyDescent="0.2">
      <c r="A73">
        <v>1067</v>
      </c>
      <c r="B73" s="14">
        <v>31</v>
      </c>
      <c r="C73" s="14">
        <v>263155.55</v>
      </c>
      <c r="D73" s="14">
        <v>5920.9998749999995</v>
      </c>
      <c r="E73" s="176">
        <f t="shared" si="2"/>
        <v>8488.8887096774197</v>
      </c>
      <c r="F73" s="176">
        <f t="shared" si="3"/>
        <v>190.99999596774191</v>
      </c>
    </row>
    <row r="74" spans="1:6" x14ac:dyDescent="0.2">
      <c r="A74">
        <v>1068</v>
      </c>
      <c r="B74" s="14">
        <v>31</v>
      </c>
      <c r="C74" s="14">
        <v>311377.8</v>
      </c>
      <c r="D74" s="14">
        <v>7006.0004999999992</v>
      </c>
      <c r="E74" s="176">
        <f t="shared" si="2"/>
        <v>10044.445161290323</v>
      </c>
      <c r="F74" s="176">
        <f t="shared" si="3"/>
        <v>226.00001612903222</v>
      </c>
    </row>
    <row r="75" spans="1:6" x14ac:dyDescent="0.2">
      <c r="A75">
        <v>2069</v>
      </c>
      <c r="B75" s="14">
        <v>5</v>
      </c>
      <c r="C75" s="14">
        <v>28250</v>
      </c>
      <c r="D75" s="14">
        <v>565</v>
      </c>
      <c r="E75" s="176">
        <f t="shared" si="2"/>
        <v>5650</v>
      </c>
      <c r="F75" s="176">
        <f t="shared" si="3"/>
        <v>113</v>
      </c>
    </row>
    <row r="76" spans="1:6" x14ac:dyDescent="0.2">
      <c r="A76">
        <v>2070</v>
      </c>
      <c r="B76" s="14">
        <v>5</v>
      </c>
      <c r="C76" s="14">
        <v>27250</v>
      </c>
      <c r="D76" s="14">
        <v>545</v>
      </c>
      <c r="E76" s="176">
        <f t="shared" si="2"/>
        <v>5450</v>
      </c>
      <c r="F76" s="176">
        <f t="shared" si="3"/>
        <v>109</v>
      </c>
    </row>
    <row r="77" spans="1:6" x14ac:dyDescent="0.2">
      <c r="A77">
        <v>2071</v>
      </c>
      <c r="B77" s="14">
        <v>5</v>
      </c>
      <c r="C77" s="14">
        <v>27500</v>
      </c>
      <c r="D77" s="14">
        <v>550</v>
      </c>
      <c r="E77" s="176">
        <f t="shared" si="2"/>
        <v>5500</v>
      </c>
      <c r="F77" s="176">
        <f t="shared" si="3"/>
        <v>110</v>
      </c>
    </row>
    <row r="78" spans="1:6" x14ac:dyDescent="0.2">
      <c r="A78">
        <v>2072</v>
      </c>
      <c r="B78" s="14">
        <v>5</v>
      </c>
      <c r="C78" s="14">
        <v>35500</v>
      </c>
      <c r="D78" s="14">
        <v>710</v>
      </c>
      <c r="E78" s="176">
        <f t="shared" si="2"/>
        <v>7100</v>
      </c>
      <c r="F78" s="176">
        <f t="shared" si="3"/>
        <v>142</v>
      </c>
    </row>
    <row r="79" spans="1:6" x14ac:dyDescent="0.2">
      <c r="A79">
        <v>1073</v>
      </c>
      <c r="B79" s="14">
        <v>31</v>
      </c>
      <c r="C79" s="14">
        <v>256857.25</v>
      </c>
      <c r="D79" s="14">
        <v>4495.0018750000008</v>
      </c>
      <c r="E79" s="176">
        <f t="shared" si="2"/>
        <v>8285.717741935483</v>
      </c>
      <c r="F79" s="176">
        <f t="shared" si="3"/>
        <v>145.00006048387098</v>
      </c>
    </row>
    <row r="80" spans="1:6" x14ac:dyDescent="0.2">
      <c r="A80">
        <v>1074</v>
      </c>
      <c r="B80" s="14">
        <v>31</v>
      </c>
      <c r="C80" s="14">
        <v>210800</v>
      </c>
      <c r="D80" s="14">
        <v>3689.0000000000005</v>
      </c>
      <c r="E80" s="176">
        <f t="shared" si="2"/>
        <v>6800</v>
      </c>
      <c r="F80" s="176">
        <f t="shared" si="3"/>
        <v>119.00000000000001</v>
      </c>
    </row>
    <row r="81" spans="1:6" x14ac:dyDescent="0.2">
      <c r="A81">
        <v>1075</v>
      </c>
      <c r="B81" s="14">
        <v>31</v>
      </c>
      <c r="C81" s="14">
        <v>262171.5</v>
      </c>
      <c r="D81" s="14">
        <v>4588.0012500000003</v>
      </c>
      <c r="E81" s="176">
        <f t="shared" si="2"/>
        <v>8457.145161290322</v>
      </c>
      <c r="F81" s="176">
        <f t="shared" si="3"/>
        <v>148.00004032258065</v>
      </c>
    </row>
    <row r="82" spans="1:6" x14ac:dyDescent="0.2">
      <c r="A82">
        <v>1076</v>
      </c>
      <c r="B82" s="14">
        <v>31</v>
      </c>
      <c r="C82" s="14">
        <v>248000</v>
      </c>
      <c r="D82" s="14">
        <v>4340</v>
      </c>
      <c r="E82" s="176">
        <f t="shared" si="2"/>
        <v>8000</v>
      </c>
      <c r="F82" s="176">
        <f t="shared" si="3"/>
        <v>140</v>
      </c>
    </row>
    <row r="83" spans="1:6" x14ac:dyDescent="0.2">
      <c r="A83">
        <v>1077</v>
      </c>
      <c r="B83" s="14">
        <v>31</v>
      </c>
      <c r="C83" s="14">
        <v>203714.25</v>
      </c>
      <c r="D83" s="14">
        <v>3564.9993750000003</v>
      </c>
      <c r="E83" s="176">
        <f t="shared" si="2"/>
        <v>6571.427419354839</v>
      </c>
      <c r="F83" s="176">
        <f t="shared" si="3"/>
        <v>114.99997983870969</v>
      </c>
    </row>
    <row r="84" spans="1:6" x14ac:dyDescent="0.2">
      <c r="A84">
        <v>1078</v>
      </c>
      <c r="B84" s="14">
        <v>31</v>
      </c>
      <c r="C84" s="14">
        <v>196628.5</v>
      </c>
      <c r="D84" s="14">
        <v>3440.9987500000002</v>
      </c>
      <c r="E84" s="176">
        <f t="shared" si="2"/>
        <v>6342.8548387096771</v>
      </c>
      <c r="F84" s="176">
        <f t="shared" si="3"/>
        <v>110.99995967741935</v>
      </c>
    </row>
    <row r="85" spans="1:6" x14ac:dyDescent="0.2">
      <c r="A85">
        <v>2079</v>
      </c>
      <c r="B85" s="14">
        <v>20</v>
      </c>
      <c r="C85" s="14">
        <v>83666.75</v>
      </c>
      <c r="D85" s="14">
        <v>5020.0050000000001</v>
      </c>
      <c r="E85" s="176">
        <f t="shared" si="2"/>
        <v>4183.3374999999996</v>
      </c>
      <c r="F85" s="176">
        <f t="shared" si="3"/>
        <v>251.00024999999999</v>
      </c>
    </row>
    <row r="86" spans="1:6" x14ac:dyDescent="0.2">
      <c r="A86">
        <v>2080</v>
      </c>
      <c r="B86" s="14">
        <v>20</v>
      </c>
      <c r="C86" s="14">
        <v>77538.5</v>
      </c>
      <c r="D86" s="14">
        <v>5040.0025000000005</v>
      </c>
      <c r="E86" s="176">
        <f t="shared" si="2"/>
        <v>3876.9250000000002</v>
      </c>
      <c r="F86" s="176">
        <f t="shared" si="3"/>
        <v>252.00012500000003</v>
      </c>
    </row>
    <row r="87" spans="1:6" x14ac:dyDescent="0.2">
      <c r="A87">
        <v>2081</v>
      </c>
      <c r="B87" s="14">
        <v>20</v>
      </c>
      <c r="C87" s="14">
        <v>84666.75</v>
      </c>
      <c r="D87" s="14">
        <v>5080.0050000000001</v>
      </c>
      <c r="E87" s="176">
        <f t="shared" si="2"/>
        <v>4233.3374999999996</v>
      </c>
      <c r="F87" s="176">
        <f t="shared" si="3"/>
        <v>254.00024999999999</v>
      </c>
    </row>
    <row r="88" spans="1:6" x14ac:dyDescent="0.2">
      <c r="A88">
        <v>2082</v>
      </c>
      <c r="B88" s="14">
        <v>20</v>
      </c>
      <c r="C88" s="14">
        <v>78461.5</v>
      </c>
      <c r="D88" s="14">
        <v>5099.9975000000004</v>
      </c>
      <c r="E88" s="176">
        <f t="shared" si="2"/>
        <v>3923.0749999999998</v>
      </c>
      <c r="F88" s="176">
        <f t="shared" si="3"/>
        <v>254.99987500000003</v>
      </c>
    </row>
    <row r="89" spans="1:6" x14ac:dyDescent="0.2">
      <c r="A89">
        <v>1083</v>
      </c>
      <c r="B89" s="14">
        <v>31</v>
      </c>
      <c r="C89" s="14">
        <v>114461.5</v>
      </c>
      <c r="D89" s="14">
        <v>7439.9975000000004</v>
      </c>
      <c r="E89" s="176">
        <f t="shared" si="2"/>
        <v>3692.3064516129034</v>
      </c>
      <c r="F89" s="176">
        <f t="shared" si="3"/>
        <v>239.99991935483871</v>
      </c>
    </row>
    <row r="90" spans="1:6" x14ac:dyDescent="0.2">
      <c r="A90">
        <v>1084</v>
      </c>
      <c r="B90" s="14">
        <v>31</v>
      </c>
      <c r="C90" s="14">
        <v>127616.75</v>
      </c>
      <c r="D90" s="14">
        <v>7657.0050000000001</v>
      </c>
      <c r="E90" s="176">
        <f t="shared" si="2"/>
        <v>4116.6693548387093</v>
      </c>
      <c r="F90" s="176">
        <f t="shared" si="3"/>
        <v>247.00016129032258</v>
      </c>
    </row>
    <row r="91" spans="1:6" x14ac:dyDescent="0.2">
      <c r="A91">
        <v>1085</v>
      </c>
      <c r="B91" s="14">
        <v>31</v>
      </c>
      <c r="C91" s="14">
        <v>116846.25</v>
      </c>
      <c r="D91" s="14">
        <v>7595.0062500000004</v>
      </c>
      <c r="E91" s="176">
        <f t="shared" si="2"/>
        <v>3769.233870967742</v>
      </c>
      <c r="F91" s="176">
        <f t="shared" si="3"/>
        <v>245.00020161290323</v>
      </c>
    </row>
    <row r="92" spans="1:6" x14ac:dyDescent="0.2">
      <c r="A92">
        <v>1086</v>
      </c>
      <c r="B92" s="14">
        <v>31</v>
      </c>
      <c r="C92" s="14">
        <v>122966.75</v>
      </c>
      <c r="D92" s="14">
        <v>7378.0050000000001</v>
      </c>
      <c r="E92" s="176">
        <f t="shared" si="2"/>
        <v>3966.6693548387098</v>
      </c>
      <c r="F92" s="176">
        <f t="shared" si="3"/>
        <v>238.00016129032258</v>
      </c>
    </row>
    <row r="93" spans="1:6" x14ac:dyDescent="0.2">
      <c r="A93">
        <v>1087</v>
      </c>
      <c r="B93" s="14">
        <v>31</v>
      </c>
      <c r="C93" s="14">
        <v>113507.75</v>
      </c>
      <c r="D93" s="14">
        <v>7378.0037499999999</v>
      </c>
      <c r="E93" s="176">
        <f t="shared" si="2"/>
        <v>3661.5403225806454</v>
      </c>
      <c r="F93" s="176">
        <f t="shared" si="3"/>
        <v>238.00012096774194</v>
      </c>
    </row>
    <row r="94" spans="1:6" x14ac:dyDescent="0.2">
      <c r="A94">
        <v>1088</v>
      </c>
      <c r="B94" s="14">
        <v>31</v>
      </c>
      <c r="C94" s="14">
        <v>249107</v>
      </c>
      <c r="D94" s="14">
        <v>6974.9960000000001</v>
      </c>
      <c r="E94" s="176">
        <f t="shared" si="2"/>
        <v>8035.7096774193551</v>
      </c>
      <c r="F94" s="176">
        <f t="shared" si="3"/>
        <v>224.99987096774194</v>
      </c>
    </row>
    <row r="95" spans="1:6" x14ac:dyDescent="0.2">
      <c r="A95">
        <v>1089</v>
      </c>
      <c r="B95" s="14">
        <v>31</v>
      </c>
      <c r="C95" s="14">
        <v>243571</v>
      </c>
      <c r="D95" s="14">
        <v>6819.9880000000003</v>
      </c>
      <c r="E95" s="176">
        <f t="shared" si="2"/>
        <v>7857.1290322580644</v>
      </c>
      <c r="F95" s="176">
        <f t="shared" si="3"/>
        <v>219.99961290322582</v>
      </c>
    </row>
    <row r="96" spans="1:6" x14ac:dyDescent="0.2">
      <c r="A96">
        <v>1090</v>
      </c>
      <c r="B96" s="14">
        <v>31</v>
      </c>
      <c r="C96" s="14">
        <v>280107</v>
      </c>
      <c r="D96" s="14">
        <v>7842.9960000000001</v>
      </c>
      <c r="E96" s="176">
        <f t="shared" si="2"/>
        <v>9035.7096774193542</v>
      </c>
      <c r="F96" s="176">
        <f t="shared" si="3"/>
        <v>252.99987096774194</v>
      </c>
    </row>
    <row r="97" spans="1:6" x14ac:dyDescent="0.2">
      <c r="A97">
        <v>1091</v>
      </c>
      <c r="B97" s="14">
        <v>31</v>
      </c>
      <c r="C97" s="14">
        <v>255750</v>
      </c>
      <c r="D97" s="14">
        <v>7161</v>
      </c>
      <c r="E97" s="176">
        <f t="shared" si="2"/>
        <v>8250</v>
      </c>
      <c r="F97" s="176">
        <f t="shared" si="3"/>
        <v>231</v>
      </c>
    </row>
    <row r="98" spans="1:6" x14ac:dyDescent="0.2">
      <c r="A98">
        <v>1092</v>
      </c>
      <c r="B98" s="14">
        <v>31</v>
      </c>
      <c r="C98" s="14">
        <v>272357</v>
      </c>
      <c r="D98" s="14">
        <v>7625.9960000000001</v>
      </c>
      <c r="E98" s="176">
        <f t="shared" si="2"/>
        <v>8785.7096774193542</v>
      </c>
      <c r="F98" s="176">
        <f t="shared" si="3"/>
        <v>245.99987096774194</v>
      </c>
    </row>
    <row r="99" spans="1:6" x14ac:dyDescent="0.2">
      <c r="A99">
        <v>1093</v>
      </c>
      <c r="B99" s="14">
        <v>31</v>
      </c>
      <c r="C99" s="14">
        <v>252429</v>
      </c>
      <c r="D99" s="14">
        <v>7068.0119999999997</v>
      </c>
      <c r="E99" s="176">
        <f t="shared" si="2"/>
        <v>8142.8709677419356</v>
      </c>
      <c r="F99" s="176">
        <f t="shared" si="3"/>
        <v>228.00038709677418</v>
      </c>
    </row>
    <row r="100" spans="1:6" x14ac:dyDescent="0.2">
      <c r="A100">
        <v>1094</v>
      </c>
      <c r="B100" s="14">
        <v>31</v>
      </c>
      <c r="C100" s="14">
        <v>240386</v>
      </c>
      <c r="D100" s="14">
        <v>6851.0010000000002</v>
      </c>
      <c r="E100" s="176">
        <f t="shared" si="2"/>
        <v>7754.3870967741932</v>
      </c>
      <c r="F100" s="176">
        <f t="shared" si="3"/>
        <v>221.00003225806452</v>
      </c>
    </row>
    <row r="101" spans="1:6" x14ac:dyDescent="0.2">
      <c r="A101">
        <v>1095</v>
      </c>
      <c r="B101" s="14">
        <v>31</v>
      </c>
      <c r="C101" s="14">
        <v>238211</v>
      </c>
      <c r="D101" s="14">
        <v>6789.0135</v>
      </c>
      <c r="E101" s="176">
        <f t="shared" si="2"/>
        <v>7684.2258064516127</v>
      </c>
      <c r="F101" s="176">
        <f t="shared" si="3"/>
        <v>219.00043548387097</v>
      </c>
    </row>
    <row r="102" spans="1:6" x14ac:dyDescent="0.2">
      <c r="A102">
        <v>1096</v>
      </c>
      <c r="B102" s="14">
        <v>31</v>
      </c>
      <c r="C102" s="14">
        <v>243649</v>
      </c>
      <c r="D102" s="14">
        <v>6943.9965000000002</v>
      </c>
      <c r="E102" s="176">
        <f t="shared" si="2"/>
        <v>7859.6451612903229</v>
      </c>
      <c r="F102" s="176">
        <f t="shared" si="3"/>
        <v>223.99988709677419</v>
      </c>
    </row>
    <row r="103" spans="1:6" x14ac:dyDescent="0.2">
      <c r="A103">
        <v>1097</v>
      </c>
      <c r="B103" s="14">
        <v>31</v>
      </c>
      <c r="C103" s="14">
        <v>269754</v>
      </c>
      <c r="D103" s="14">
        <v>7687.9890000000005</v>
      </c>
      <c r="E103" s="176">
        <f t="shared" si="2"/>
        <v>8701.7419354838712</v>
      </c>
      <c r="F103" s="176">
        <f t="shared" si="3"/>
        <v>247.99964516129035</v>
      </c>
    </row>
    <row r="104" spans="1:6" x14ac:dyDescent="0.2">
      <c r="A104">
        <v>1098</v>
      </c>
      <c r="B104" s="14">
        <v>31</v>
      </c>
      <c r="C104" s="14">
        <v>244737</v>
      </c>
      <c r="D104" s="14">
        <v>6975.0045</v>
      </c>
      <c r="E104" s="176">
        <f t="shared" si="2"/>
        <v>7894.7419354838712</v>
      </c>
      <c r="F104" s="176">
        <f t="shared" si="3"/>
        <v>225.00014516129033</v>
      </c>
    </row>
    <row r="105" spans="1:6" x14ac:dyDescent="0.2">
      <c r="A105">
        <v>1099</v>
      </c>
      <c r="B105" s="14">
        <v>31</v>
      </c>
      <c r="C105" s="14">
        <v>278456</v>
      </c>
      <c r="D105" s="14">
        <v>7935.9960000000001</v>
      </c>
      <c r="E105" s="176">
        <f t="shared" si="2"/>
        <v>8982.4516129032254</v>
      </c>
      <c r="F105" s="176">
        <f t="shared" si="3"/>
        <v>255.99987096774194</v>
      </c>
    </row>
    <row r="106" spans="1:6" x14ac:dyDescent="0.2">
      <c r="A106">
        <v>1100</v>
      </c>
      <c r="B106" s="14">
        <v>31</v>
      </c>
      <c r="C106" s="14">
        <v>716207</v>
      </c>
      <c r="D106" s="14">
        <v>20770.003000000001</v>
      </c>
      <c r="E106" s="176">
        <f t="shared" si="2"/>
        <v>23103.451612903227</v>
      </c>
      <c r="F106" s="176">
        <f t="shared" si="3"/>
        <v>670.00009677419359</v>
      </c>
    </row>
    <row r="107" spans="1:6" x14ac:dyDescent="0.2">
      <c r="A107">
        <v>1101</v>
      </c>
      <c r="B107" s="14">
        <v>31</v>
      </c>
      <c r="C107" s="14">
        <v>189207</v>
      </c>
      <c r="D107" s="14">
        <v>5487.0030000000006</v>
      </c>
      <c r="E107" s="176">
        <f t="shared" si="2"/>
        <v>6103.4516129032254</v>
      </c>
      <c r="F107" s="176">
        <f t="shared" si="3"/>
        <v>177.00009677419357</v>
      </c>
    </row>
    <row r="108" spans="1:6" x14ac:dyDescent="0.2">
      <c r="A108">
        <v>1102</v>
      </c>
      <c r="B108" s="14">
        <v>31</v>
      </c>
      <c r="C108" s="14">
        <v>210586</v>
      </c>
      <c r="D108" s="14">
        <v>6106.9940000000006</v>
      </c>
      <c r="E108" s="176">
        <f t="shared" si="2"/>
        <v>6793.0967741935483</v>
      </c>
      <c r="F108" s="176">
        <f t="shared" si="3"/>
        <v>196.99980645161293</v>
      </c>
    </row>
    <row r="109" spans="1:6" x14ac:dyDescent="0.2">
      <c r="A109">
        <v>1103</v>
      </c>
      <c r="B109" s="14">
        <v>31</v>
      </c>
      <c r="C109" s="14">
        <v>217000</v>
      </c>
      <c r="D109" s="14">
        <v>6293</v>
      </c>
      <c r="E109" s="176">
        <f t="shared" si="2"/>
        <v>7000</v>
      </c>
      <c r="F109" s="176">
        <f t="shared" si="3"/>
        <v>203</v>
      </c>
    </row>
    <row r="110" spans="1:6" x14ac:dyDescent="0.2">
      <c r="A110">
        <v>1104</v>
      </c>
      <c r="B110" s="14">
        <v>31</v>
      </c>
      <c r="C110" s="14">
        <v>210586</v>
      </c>
      <c r="D110" s="14">
        <v>6106.9940000000006</v>
      </c>
      <c r="E110" s="176">
        <f t="shared" si="2"/>
        <v>6793.0967741935483</v>
      </c>
      <c r="F110" s="176">
        <f t="shared" si="3"/>
        <v>196.99980645161293</v>
      </c>
    </row>
    <row r="111" spans="1:6" x14ac:dyDescent="0.2">
      <c r="A111">
        <v>1105</v>
      </c>
      <c r="B111" s="14">
        <v>31</v>
      </c>
      <c r="C111" s="14">
        <v>214862</v>
      </c>
      <c r="D111" s="14">
        <v>6230.9980000000005</v>
      </c>
      <c r="E111" s="176">
        <f t="shared" si="2"/>
        <v>6931.0322580645161</v>
      </c>
      <c r="F111" s="176">
        <f t="shared" si="3"/>
        <v>200.99993548387098</v>
      </c>
    </row>
    <row r="112" spans="1:6" x14ac:dyDescent="0.2">
      <c r="A112">
        <v>2106</v>
      </c>
      <c r="B112" s="14">
        <v>20</v>
      </c>
      <c r="C112" s="14">
        <v>68000</v>
      </c>
      <c r="D112" s="14">
        <v>4420</v>
      </c>
      <c r="E112" s="176">
        <f t="shared" si="2"/>
        <v>3400</v>
      </c>
      <c r="F112" s="176">
        <f t="shared" si="3"/>
        <v>221</v>
      </c>
    </row>
    <row r="113" spans="1:6" x14ac:dyDescent="0.2">
      <c r="A113">
        <v>2107</v>
      </c>
      <c r="B113" s="14">
        <v>20</v>
      </c>
      <c r="C113" s="14">
        <v>73666.75</v>
      </c>
      <c r="D113" s="14">
        <v>4420.0050000000001</v>
      </c>
      <c r="E113" s="176">
        <f t="shared" si="2"/>
        <v>3683.3375000000001</v>
      </c>
      <c r="F113" s="176">
        <f t="shared" si="3"/>
        <v>221.00024999999999</v>
      </c>
    </row>
    <row r="114" spans="1:6" x14ac:dyDescent="0.2">
      <c r="A114">
        <v>1108</v>
      </c>
      <c r="B114" s="14">
        <v>31</v>
      </c>
      <c r="C114" s="14">
        <v>106285.71</v>
      </c>
      <c r="D114" s="14">
        <v>7439.9997000000012</v>
      </c>
      <c r="E114" s="176">
        <f t="shared" si="2"/>
        <v>3428.5712903225808</v>
      </c>
      <c r="F114" s="176">
        <f t="shared" si="3"/>
        <v>239.99999032258069</v>
      </c>
    </row>
    <row r="115" spans="1:6" x14ac:dyDescent="0.2">
      <c r="A115">
        <v>1109</v>
      </c>
      <c r="B115" s="14">
        <v>31</v>
      </c>
      <c r="C115" s="14">
        <v>94328.57</v>
      </c>
      <c r="D115" s="14">
        <v>6602.9999000000007</v>
      </c>
      <c r="E115" s="176">
        <f t="shared" si="2"/>
        <v>3042.8570967741939</v>
      </c>
      <c r="F115" s="176">
        <f t="shared" si="3"/>
        <v>212.99999677419356</v>
      </c>
    </row>
    <row r="116" spans="1:6" x14ac:dyDescent="0.2">
      <c r="A116">
        <v>1110</v>
      </c>
      <c r="B116" s="14">
        <v>31</v>
      </c>
      <c r="C116" s="14">
        <v>93885.71</v>
      </c>
      <c r="D116" s="14">
        <v>6571.9997000000012</v>
      </c>
      <c r="E116" s="176">
        <f t="shared" si="2"/>
        <v>3028.5712903225808</v>
      </c>
      <c r="F116" s="176">
        <f t="shared" si="3"/>
        <v>211.99999032258069</v>
      </c>
    </row>
    <row r="117" spans="1:6" x14ac:dyDescent="0.2">
      <c r="A117">
        <v>2111</v>
      </c>
      <c r="B117" s="14">
        <v>10</v>
      </c>
      <c r="C117" s="14">
        <v>54226.75</v>
      </c>
      <c r="D117" s="14">
        <v>2629.9973749999999</v>
      </c>
      <c r="E117" s="176">
        <f t="shared" si="2"/>
        <v>5422.6750000000002</v>
      </c>
      <c r="F117" s="176">
        <f t="shared" si="3"/>
        <v>262.99973749999998</v>
      </c>
    </row>
    <row r="118" spans="1:6" x14ac:dyDescent="0.2">
      <c r="A118">
        <v>2112</v>
      </c>
      <c r="B118" s="14">
        <v>10</v>
      </c>
      <c r="C118" s="14">
        <v>40206.25</v>
      </c>
      <c r="D118" s="14">
        <v>1950.003125</v>
      </c>
      <c r="E118" s="176">
        <f t="shared" si="2"/>
        <v>4020.625</v>
      </c>
      <c r="F118" s="176">
        <f t="shared" si="3"/>
        <v>195.00031250000001</v>
      </c>
    </row>
    <row r="119" spans="1:6" x14ac:dyDescent="0.2">
      <c r="A119">
        <v>2113</v>
      </c>
      <c r="B119" s="14">
        <v>10</v>
      </c>
      <c r="C119" s="14">
        <v>36082.5</v>
      </c>
      <c r="D119" s="14">
        <v>1750.00125</v>
      </c>
      <c r="E119" s="176">
        <f t="shared" si="2"/>
        <v>3608.25</v>
      </c>
      <c r="F119" s="176">
        <f t="shared" si="3"/>
        <v>175.000125</v>
      </c>
    </row>
    <row r="120" spans="1:6" x14ac:dyDescent="0.2">
      <c r="A120">
        <v>2114</v>
      </c>
      <c r="B120" s="14">
        <v>10</v>
      </c>
      <c r="C120" s="14">
        <v>43711.25</v>
      </c>
      <c r="D120" s="14">
        <v>2119.995625</v>
      </c>
      <c r="E120" s="176">
        <f t="shared" si="2"/>
        <v>4371.125</v>
      </c>
      <c r="F120" s="176">
        <f t="shared" si="3"/>
        <v>211.9995625</v>
      </c>
    </row>
    <row r="121" spans="1:6" x14ac:dyDescent="0.2">
      <c r="A121">
        <v>2115</v>
      </c>
      <c r="B121" s="14">
        <v>10</v>
      </c>
      <c r="C121" s="14">
        <v>50103</v>
      </c>
      <c r="D121" s="14">
        <v>2429.9955</v>
      </c>
      <c r="E121" s="176">
        <f t="shared" si="2"/>
        <v>5010.3</v>
      </c>
      <c r="F121" s="176">
        <f t="shared" si="3"/>
        <v>242.99955</v>
      </c>
    </row>
    <row r="122" spans="1:6" x14ac:dyDescent="0.2">
      <c r="A122">
        <v>2116</v>
      </c>
      <c r="B122" s="14">
        <v>10</v>
      </c>
      <c r="C122" s="14">
        <v>41649.5</v>
      </c>
      <c r="D122" s="14">
        <v>2020.0007500000002</v>
      </c>
      <c r="E122" s="176">
        <f t="shared" si="2"/>
        <v>4164.95</v>
      </c>
      <c r="F122" s="176">
        <f t="shared" si="3"/>
        <v>202.00007500000001</v>
      </c>
    </row>
    <row r="123" spans="1:6" x14ac:dyDescent="0.2">
      <c r="A123">
        <v>2117</v>
      </c>
      <c r="B123" s="14">
        <v>10</v>
      </c>
      <c r="C123" s="14">
        <v>36082.5</v>
      </c>
      <c r="D123" s="14">
        <v>1750.00125</v>
      </c>
      <c r="E123" s="176">
        <f t="shared" si="2"/>
        <v>3608.25</v>
      </c>
      <c r="F123" s="176">
        <f t="shared" si="3"/>
        <v>175.000125</v>
      </c>
    </row>
    <row r="124" spans="1:6" x14ac:dyDescent="0.2">
      <c r="A124">
        <v>2118</v>
      </c>
      <c r="B124" s="14">
        <v>10</v>
      </c>
      <c r="C124" s="14">
        <v>51134</v>
      </c>
      <c r="D124" s="14">
        <v>2479.9990000000003</v>
      </c>
      <c r="E124" s="176">
        <f t="shared" si="2"/>
        <v>5113.3999999999996</v>
      </c>
      <c r="F124" s="176">
        <f t="shared" si="3"/>
        <v>247.99990000000003</v>
      </c>
    </row>
    <row r="125" spans="1:6" x14ac:dyDescent="0.2">
      <c r="A125">
        <v>1119</v>
      </c>
      <c r="B125" s="14">
        <v>31</v>
      </c>
      <c r="C125" s="14">
        <v>157844</v>
      </c>
      <c r="D125" s="14">
        <v>6881.9984000000004</v>
      </c>
      <c r="E125" s="176">
        <f t="shared" si="2"/>
        <v>5091.7419354838712</v>
      </c>
      <c r="F125" s="176">
        <f t="shared" si="3"/>
        <v>221.99994838709679</v>
      </c>
    </row>
    <row r="126" spans="1:6" x14ac:dyDescent="0.2">
      <c r="A126">
        <v>1120</v>
      </c>
      <c r="B126" s="14">
        <v>31</v>
      </c>
      <c r="C126" s="14">
        <v>112339.5</v>
      </c>
      <c r="D126" s="14">
        <v>4898.0021999999999</v>
      </c>
      <c r="E126" s="176">
        <f t="shared" si="2"/>
        <v>3623.8548387096776</v>
      </c>
      <c r="F126" s="176">
        <f t="shared" si="3"/>
        <v>158.00007096774192</v>
      </c>
    </row>
    <row r="127" spans="1:6" x14ac:dyDescent="0.2">
      <c r="A127">
        <v>1121</v>
      </c>
      <c r="B127" s="14">
        <v>31</v>
      </c>
      <c r="C127" s="14">
        <v>126559.75</v>
      </c>
      <c r="D127" s="14">
        <v>5518.0051000000003</v>
      </c>
      <c r="E127" s="176">
        <f t="shared" si="2"/>
        <v>4082.5725806451615</v>
      </c>
      <c r="F127" s="176">
        <f t="shared" si="3"/>
        <v>178.00016451612905</v>
      </c>
    </row>
    <row r="128" spans="1:6" x14ac:dyDescent="0.2">
      <c r="A128">
        <v>1122</v>
      </c>
      <c r="B128" s="14">
        <v>31</v>
      </c>
      <c r="C128" s="14">
        <v>122293.5</v>
      </c>
      <c r="D128" s="14">
        <v>5331.9966000000004</v>
      </c>
      <c r="E128" s="176">
        <f t="shared" si="2"/>
        <v>3944.9516129032259</v>
      </c>
      <c r="F128" s="176">
        <f t="shared" si="3"/>
        <v>171.99989032258065</v>
      </c>
    </row>
    <row r="129" spans="1:6" x14ac:dyDescent="0.2">
      <c r="A129">
        <v>1123</v>
      </c>
      <c r="B129" s="14">
        <v>31</v>
      </c>
      <c r="C129" s="14">
        <v>95214.29</v>
      </c>
      <c r="D129" s="14">
        <v>6665.0003000000006</v>
      </c>
      <c r="E129" s="176">
        <f t="shared" si="2"/>
        <v>3071.4287096774192</v>
      </c>
      <c r="F129" s="176">
        <f t="shared" si="3"/>
        <v>215.00000967741937</v>
      </c>
    </row>
    <row r="130" spans="1:6" x14ac:dyDescent="0.2">
      <c r="A130">
        <v>1124</v>
      </c>
      <c r="B130" s="14">
        <v>31</v>
      </c>
      <c r="C130" s="14">
        <v>111157.14</v>
      </c>
      <c r="D130" s="14">
        <v>7780.9998000000005</v>
      </c>
      <c r="E130" s="176">
        <f t="shared" si="2"/>
        <v>3585.7141935483869</v>
      </c>
      <c r="F130" s="176">
        <f t="shared" si="3"/>
        <v>250.99999354838712</v>
      </c>
    </row>
    <row r="131" spans="1:6" x14ac:dyDescent="0.2">
      <c r="A131">
        <v>1125</v>
      </c>
      <c r="B131" s="14">
        <v>31</v>
      </c>
      <c r="C131" s="14">
        <v>99642.86</v>
      </c>
      <c r="D131" s="14">
        <v>6975.0002000000004</v>
      </c>
      <c r="E131" s="176">
        <f t="shared" si="2"/>
        <v>3214.2858064516131</v>
      </c>
      <c r="F131" s="176">
        <f t="shared" si="3"/>
        <v>225.0000064516129</v>
      </c>
    </row>
    <row r="132" spans="1:6" x14ac:dyDescent="0.2">
      <c r="A132">
        <v>1126</v>
      </c>
      <c r="B132" s="14">
        <v>31</v>
      </c>
      <c r="C132" s="14">
        <v>109385.71</v>
      </c>
      <c r="D132" s="14">
        <v>7656.9997000000012</v>
      </c>
      <c r="E132" s="176">
        <f t="shared" si="2"/>
        <v>3528.5712903225808</v>
      </c>
      <c r="F132" s="176">
        <f t="shared" si="3"/>
        <v>246.99999032258069</v>
      </c>
    </row>
    <row r="133" spans="1:6" x14ac:dyDescent="0.2">
      <c r="A133">
        <v>1127</v>
      </c>
      <c r="B133" s="14">
        <v>31</v>
      </c>
      <c r="C133" s="14">
        <v>94771.43</v>
      </c>
      <c r="D133" s="14">
        <v>6634.0001000000002</v>
      </c>
      <c r="E133" s="176">
        <f t="shared" si="2"/>
        <v>3057.1429032258061</v>
      </c>
      <c r="F133" s="176">
        <f t="shared" si="3"/>
        <v>214.00000322580647</v>
      </c>
    </row>
    <row r="134" spans="1:6" x14ac:dyDescent="0.2">
      <c r="A134">
        <v>1128</v>
      </c>
      <c r="B134" s="14">
        <v>31</v>
      </c>
      <c r="C134" s="14">
        <v>94328.57</v>
      </c>
      <c r="D134" s="14">
        <v>6602.9999000000007</v>
      </c>
      <c r="E134" s="176">
        <f t="shared" si="2"/>
        <v>3042.8570967741939</v>
      </c>
      <c r="F134" s="176">
        <f t="shared" si="3"/>
        <v>212.99999677419356</v>
      </c>
    </row>
    <row r="135" spans="1:6" x14ac:dyDescent="0.2">
      <c r="A135">
        <v>1129</v>
      </c>
      <c r="B135" s="14">
        <v>31</v>
      </c>
      <c r="C135" s="14">
        <v>107614.29</v>
      </c>
      <c r="D135" s="14">
        <v>7533.0003000000006</v>
      </c>
      <c r="E135" s="176">
        <f t="shared" ref="E135:E198" si="4">C135/B135</f>
        <v>3471.4287096774192</v>
      </c>
      <c r="F135" s="176">
        <f t="shared" ref="F135:F198" si="5">D135/B135</f>
        <v>243.00000967741937</v>
      </c>
    </row>
    <row r="136" spans="1:6" x14ac:dyDescent="0.2">
      <c r="A136">
        <v>1130</v>
      </c>
      <c r="B136" s="14">
        <v>31</v>
      </c>
      <c r="C136" s="14">
        <v>108942.86</v>
      </c>
      <c r="D136" s="14">
        <v>7626.0002000000004</v>
      </c>
      <c r="E136" s="176">
        <f t="shared" si="4"/>
        <v>3514.2858064516131</v>
      </c>
      <c r="F136" s="176">
        <f t="shared" si="5"/>
        <v>246.0000064516129</v>
      </c>
    </row>
    <row r="137" spans="1:6" x14ac:dyDescent="0.2">
      <c r="A137">
        <v>1131</v>
      </c>
      <c r="B137" s="14">
        <v>31</v>
      </c>
      <c r="C137" s="14">
        <v>95214.29</v>
      </c>
      <c r="D137" s="14">
        <v>6665.0003000000006</v>
      </c>
      <c r="E137" s="176">
        <f t="shared" si="4"/>
        <v>3071.4287096774192</v>
      </c>
      <c r="F137" s="176">
        <f t="shared" si="5"/>
        <v>215.00000967741937</v>
      </c>
    </row>
    <row r="138" spans="1:6" x14ac:dyDescent="0.2">
      <c r="A138">
        <v>1132</v>
      </c>
      <c r="B138" s="14">
        <v>31</v>
      </c>
      <c r="C138" s="14">
        <v>107614.29</v>
      </c>
      <c r="D138" s="14">
        <v>7533.0003000000006</v>
      </c>
      <c r="E138" s="176">
        <f t="shared" si="4"/>
        <v>3471.4287096774192</v>
      </c>
      <c r="F138" s="176">
        <f t="shared" si="5"/>
        <v>243.00000967741937</v>
      </c>
    </row>
    <row r="139" spans="1:6" x14ac:dyDescent="0.2">
      <c r="A139">
        <v>1133</v>
      </c>
      <c r="B139" s="14">
        <v>31</v>
      </c>
      <c r="C139" s="14">
        <v>98757.14</v>
      </c>
      <c r="D139" s="14">
        <v>6912.9998000000005</v>
      </c>
      <c r="E139" s="176">
        <f t="shared" si="4"/>
        <v>3185.7141935483869</v>
      </c>
      <c r="F139" s="176">
        <f t="shared" si="5"/>
        <v>222.99999354838712</v>
      </c>
    </row>
    <row r="140" spans="1:6" x14ac:dyDescent="0.2">
      <c r="A140">
        <v>1134</v>
      </c>
      <c r="B140" s="14">
        <v>31</v>
      </c>
      <c r="C140" s="14">
        <v>109828.57</v>
      </c>
      <c r="D140" s="14">
        <v>7687.9999000000016</v>
      </c>
      <c r="E140" s="176">
        <f t="shared" si="4"/>
        <v>3542.8570967741939</v>
      </c>
      <c r="F140" s="176">
        <f t="shared" si="5"/>
        <v>247.99999677419359</v>
      </c>
    </row>
    <row r="141" spans="1:6" x14ac:dyDescent="0.2">
      <c r="A141">
        <v>1135</v>
      </c>
      <c r="B141" s="14">
        <v>31</v>
      </c>
      <c r="C141" s="14">
        <v>105400</v>
      </c>
      <c r="D141" s="14">
        <v>7378.0000000000009</v>
      </c>
      <c r="E141" s="176">
        <f t="shared" si="4"/>
        <v>3400</v>
      </c>
      <c r="F141" s="176">
        <f t="shared" si="5"/>
        <v>238.00000000000003</v>
      </c>
    </row>
    <row r="142" spans="1:6" x14ac:dyDescent="0.2">
      <c r="A142">
        <v>1136</v>
      </c>
      <c r="B142" s="14">
        <v>31</v>
      </c>
      <c r="C142" s="14">
        <v>108500</v>
      </c>
      <c r="D142" s="14">
        <v>7595.0000000000009</v>
      </c>
      <c r="E142" s="176">
        <f t="shared" si="4"/>
        <v>3500</v>
      </c>
      <c r="F142" s="176">
        <f t="shared" si="5"/>
        <v>245.00000000000003</v>
      </c>
    </row>
    <row r="143" spans="1:6" x14ac:dyDescent="0.2">
      <c r="A143">
        <v>1137</v>
      </c>
      <c r="B143" s="14">
        <v>31</v>
      </c>
      <c r="C143" s="14">
        <v>93885.71</v>
      </c>
      <c r="D143" s="14">
        <v>6571.9997000000012</v>
      </c>
      <c r="E143" s="176">
        <f t="shared" si="4"/>
        <v>3028.5712903225808</v>
      </c>
      <c r="F143" s="176">
        <f t="shared" si="5"/>
        <v>211.99999032258069</v>
      </c>
    </row>
    <row r="144" spans="1:6" x14ac:dyDescent="0.2">
      <c r="A144">
        <v>1138</v>
      </c>
      <c r="B144" s="14">
        <v>31</v>
      </c>
      <c r="C144" s="14">
        <v>126559.65</v>
      </c>
      <c r="D144" s="14">
        <v>5518.0007399999995</v>
      </c>
      <c r="E144" s="176">
        <f t="shared" si="4"/>
        <v>4082.5693548387094</v>
      </c>
      <c r="F144" s="176">
        <f t="shared" si="5"/>
        <v>178.00002387096774</v>
      </c>
    </row>
    <row r="145" spans="1:6" x14ac:dyDescent="0.2">
      <c r="A145">
        <v>1139</v>
      </c>
      <c r="B145" s="14">
        <v>31</v>
      </c>
      <c r="C145" s="14">
        <v>87910.45</v>
      </c>
      <c r="D145" s="14">
        <v>4712.0001199999997</v>
      </c>
      <c r="E145" s="176">
        <f t="shared" si="4"/>
        <v>2835.8209677419354</v>
      </c>
      <c r="F145" s="176">
        <f t="shared" si="5"/>
        <v>152.00000387096773</v>
      </c>
    </row>
    <row r="146" spans="1:6" x14ac:dyDescent="0.2">
      <c r="A146">
        <v>1140</v>
      </c>
      <c r="B146" s="14">
        <v>31</v>
      </c>
      <c r="C146" s="14">
        <v>127981.65</v>
      </c>
      <c r="D146" s="14">
        <v>5579.9999399999997</v>
      </c>
      <c r="E146" s="176">
        <f t="shared" si="4"/>
        <v>4128.4403225806445</v>
      </c>
      <c r="F146" s="176">
        <f t="shared" si="5"/>
        <v>179.99999806451612</v>
      </c>
    </row>
    <row r="147" spans="1:6" x14ac:dyDescent="0.2">
      <c r="A147">
        <v>1141</v>
      </c>
      <c r="B147" s="14">
        <v>31</v>
      </c>
      <c r="C147" s="14">
        <v>102947.75</v>
      </c>
      <c r="D147" s="14">
        <v>5517.9994000000006</v>
      </c>
      <c r="E147" s="176">
        <f t="shared" si="4"/>
        <v>3320.8951612903224</v>
      </c>
      <c r="F147" s="176">
        <f t="shared" si="5"/>
        <v>177.99998064516132</v>
      </c>
    </row>
    <row r="148" spans="1:6" x14ac:dyDescent="0.2">
      <c r="A148">
        <v>1142</v>
      </c>
      <c r="B148" s="14">
        <v>31</v>
      </c>
      <c r="C148" s="14">
        <v>113761.45</v>
      </c>
      <c r="D148" s="14">
        <v>4959.9992199999997</v>
      </c>
      <c r="E148" s="176">
        <f t="shared" si="4"/>
        <v>3669.7241935483871</v>
      </c>
      <c r="F148" s="176">
        <f t="shared" si="5"/>
        <v>159.99997483870968</v>
      </c>
    </row>
    <row r="149" spans="1:6" x14ac:dyDescent="0.2">
      <c r="A149">
        <v>1143</v>
      </c>
      <c r="B149" s="14">
        <v>31</v>
      </c>
      <c r="C149" s="14">
        <v>101791.05</v>
      </c>
      <c r="D149" s="14">
        <v>5456.0002800000002</v>
      </c>
      <c r="E149" s="176">
        <f t="shared" si="4"/>
        <v>3283.5822580645163</v>
      </c>
      <c r="F149" s="176">
        <f t="shared" si="5"/>
        <v>176.00000903225808</v>
      </c>
    </row>
    <row r="150" spans="1:6" x14ac:dyDescent="0.2">
      <c r="A150">
        <v>1144</v>
      </c>
      <c r="B150" s="14">
        <v>31</v>
      </c>
      <c r="C150" s="14">
        <v>89900</v>
      </c>
      <c r="D150" s="14">
        <v>6293.0000000000009</v>
      </c>
      <c r="E150" s="176">
        <f t="shared" si="4"/>
        <v>2900</v>
      </c>
      <c r="F150" s="176">
        <f t="shared" si="5"/>
        <v>203.00000000000003</v>
      </c>
    </row>
    <row r="151" spans="1:6" x14ac:dyDescent="0.2">
      <c r="A151">
        <v>1145</v>
      </c>
      <c r="B151" s="14">
        <v>31</v>
      </c>
      <c r="C151" s="14">
        <v>102742.86</v>
      </c>
      <c r="D151" s="14">
        <v>7192.0002000000004</v>
      </c>
      <c r="E151" s="176">
        <f t="shared" si="4"/>
        <v>3314.2858064516131</v>
      </c>
      <c r="F151" s="176">
        <f t="shared" si="5"/>
        <v>232.0000064516129</v>
      </c>
    </row>
    <row r="152" spans="1:6" x14ac:dyDescent="0.2">
      <c r="A152">
        <v>1146</v>
      </c>
      <c r="B152" s="14">
        <v>31</v>
      </c>
      <c r="C152" s="14">
        <v>91671.43</v>
      </c>
      <c r="D152" s="14">
        <v>6417.0001000000002</v>
      </c>
      <c r="E152" s="176">
        <f t="shared" si="4"/>
        <v>2957.1429032258061</v>
      </c>
      <c r="F152" s="176">
        <f t="shared" si="5"/>
        <v>207.00000322580647</v>
      </c>
    </row>
    <row r="153" spans="1:6" x14ac:dyDescent="0.2">
      <c r="A153">
        <v>1147</v>
      </c>
      <c r="B153" s="14">
        <v>31</v>
      </c>
      <c r="C153" s="14">
        <v>162440</v>
      </c>
      <c r="D153" s="14">
        <v>4061</v>
      </c>
      <c r="E153" s="176">
        <f t="shared" si="4"/>
        <v>5240</v>
      </c>
      <c r="F153" s="176">
        <f t="shared" si="5"/>
        <v>131</v>
      </c>
    </row>
    <row r="154" spans="1:6" x14ac:dyDescent="0.2">
      <c r="A154">
        <v>1148</v>
      </c>
      <c r="B154" s="14">
        <v>31</v>
      </c>
      <c r="C154" s="14">
        <v>121520</v>
      </c>
      <c r="D154" s="14">
        <v>3038</v>
      </c>
      <c r="E154" s="176">
        <f t="shared" si="4"/>
        <v>3920</v>
      </c>
      <c r="F154" s="176">
        <f t="shared" si="5"/>
        <v>98</v>
      </c>
    </row>
    <row r="155" spans="1:6" x14ac:dyDescent="0.2">
      <c r="A155">
        <v>1149</v>
      </c>
      <c r="B155" s="14">
        <v>31</v>
      </c>
      <c r="C155" s="14">
        <v>128960</v>
      </c>
      <c r="D155" s="14">
        <v>3224</v>
      </c>
      <c r="E155" s="176">
        <f t="shared" si="4"/>
        <v>4160</v>
      </c>
      <c r="F155" s="176">
        <f t="shared" si="5"/>
        <v>104</v>
      </c>
    </row>
    <row r="156" spans="1:6" x14ac:dyDescent="0.2">
      <c r="A156">
        <v>1150</v>
      </c>
      <c r="B156" s="14">
        <v>31</v>
      </c>
      <c r="C156" s="14">
        <v>135160</v>
      </c>
      <c r="D156" s="14">
        <v>3379</v>
      </c>
      <c r="E156" s="176">
        <f t="shared" si="4"/>
        <v>4360</v>
      </c>
      <c r="F156" s="176">
        <f t="shared" si="5"/>
        <v>109</v>
      </c>
    </row>
    <row r="157" spans="1:6" x14ac:dyDescent="0.2">
      <c r="A157">
        <v>1151</v>
      </c>
      <c r="B157" s="14">
        <v>31</v>
      </c>
      <c r="C157" s="14">
        <v>163680</v>
      </c>
      <c r="D157" s="14">
        <v>4092</v>
      </c>
      <c r="E157" s="176">
        <f t="shared" si="4"/>
        <v>5280</v>
      </c>
      <c r="F157" s="176">
        <f t="shared" si="5"/>
        <v>132</v>
      </c>
    </row>
    <row r="158" spans="1:6" x14ac:dyDescent="0.2">
      <c r="A158">
        <v>1152</v>
      </c>
      <c r="B158" s="14">
        <v>31</v>
      </c>
      <c r="C158" s="14">
        <v>114814.8</v>
      </c>
      <c r="D158" s="14">
        <v>6819.9991200000004</v>
      </c>
      <c r="E158" s="176">
        <f t="shared" si="4"/>
        <v>3703.7032258064519</v>
      </c>
      <c r="F158" s="176">
        <f t="shared" si="5"/>
        <v>219.99997161290324</v>
      </c>
    </row>
    <row r="159" spans="1:6" x14ac:dyDescent="0.2">
      <c r="A159">
        <v>1153</v>
      </c>
      <c r="B159" s="14">
        <v>31</v>
      </c>
      <c r="C159" s="14">
        <v>108552.2</v>
      </c>
      <c r="D159" s="14">
        <v>6448.0006800000001</v>
      </c>
      <c r="E159" s="176">
        <f t="shared" si="4"/>
        <v>3501.6838709677418</v>
      </c>
      <c r="F159" s="176">
        <f t="shared" si="5"/>
        <v>208.00002193548389</v>
      </c>
    </row>
    <row r="160" spans="1:6" x14ac:dyDescent="0.2">
      <c r="A160">
        <v>1154</v>
      </c>
      <c r="B160" s="14">
        <v>31</v>
      </c>
      <c r="C160" s="14">
        <v>110117.85</v>
      </c>
      <c r="D160" s="14">
        <v>6541.0002900000009</v>
      </c>
      <c r="E160" s="176">
        <f t="shared" si="4"/>
        <v>3552.1887096774194</v>
      </c>
      <c r="F160" s="176">
        <f t="shared" si="5"/>
        <v>211.00000935483874</v>
      </c>
    </row>
    <row r="161" spans="1:6" x14ac:dyDescent="0.2">
      <c r="A161">
        <v>1155</v>
      </c>
      <c r="B161" s="14">
        <v>31</v>
      </c>
      <c r="C161" s="14">
        <v>113249.15</v>
      </c>
      <c r="D161" s="14">
        <v>6726.9995099999996</v>
      </c>
      <c r="E161" s="176">
        <f t="shared" si="4"/>
        <v>3653.1983870967738</v>
      </c>
      <c r="F161" s="176">
        <f t="shared" si="5"/>
        <v>216.99998419354839</v>
      </c>
    </row>
    <row r="162" spans="1:6" x14ac:dyDescent="0.2">
      <c r="A162">
        <v>1156</v>
      </c>
      <c r="B162" s="14">
        <v>31</v>
      </c>
      <c r="C162" s="14">
        <v>116902.35</v>
      </c>
      <c r="D162" s="14">
        <v>6943.9995900000004</v>
      </c>
      <c r="E162" s="176">
        <f t="shared" si="4"/>
        <v>3771.043548387097</v>
      </c>
      <c r="F162" s="176">
        <f t="shared" si="5"/>
        <v>223.99998677419356</v>
      </c>
    </row>
    <row r="163" spans="1:6" x14ac:dyDescent="0.2">
      <c r="A163">
        <v>1157</v>
      </c>
      <c r="B163" s="14">
        <v>31</v>
      </c>
      <c r="C163" s="14">
        <v>115858.6</v>
      </c>
      <c r="D163" s="14">
        <v>6882.0008400000006</v>
      </c>
      <c r="E163" s="176">
        <f t="shared" si="4"/>
        <v>3737.3741935483872</v>
      </c>
      <c r="F163" s="176">
        <f t="shared" si="5"/>
        <v>222.0000270967742</v>
      </c>
    </row>
    <row r="164" spans="1:6" x14ac:dyDescent="0.2">
      <c r="A164">
        <v>1158</v>
      </c>
      <c r="B164" s="14">
        <v>31</v>
      </c>
      <c r="C164" s="14">
        <v>123643.1</v>
      </c>
      <c r="D164" s="14">
        <v>7344.4001400000006</v>
      </c>
      <c r="E164" s="176">
        <f t="shared" si="4"/>
        <v>3988.4870967741936</v>
      </c>
      <c r="F164" s="176">
        <f t="shared" si="5"/>
        <v>236.91613354838711</v>
      </c>
    </row>
    <row r="165" spans="1:6" x14ac:dyDescent="0.2">
      <c r="A165">
        <v>1159</v>
      </c>
      <c r="B165" s="14">
        <v>31</v>
      </c>
      <c r="C165" s="14">
        <v>125989</v>
      </c>
      <c r="D165" s="14">
        <v>7483.7466000000004</v>
      </c>
      <c r="E165" s="176">
        <f t="shared" si="4"/>
        <v>4064.1612903225805</v>
      </c>
      <c r="F165" s="176">
        <f t="shared" si="5"/>
        <v>241.41118064516129</v>
      </c>
    </row>
    <row r="166" spans="1:6" x14ac:dyDescent="0.2">
      <c r="A166">
        <v>1160</v>
      </c>
      <c r="B166" s="14">
        <v>31</v>
      </c>
      <c r="C166" s="14">
        <v>71916.97</v>
      </c>
      <c r="D166" s="14">
        <v>5889.9998430000005</v>
      </c>
      <c r="E166" s="176">
        <f t="shared" si="4"/>
        <v>2319.902258064516</v>
      </c>
      <c r="F166" s="176">
        <f t="shared" si="5"/>
        <v>189.9999949354839</v>
      </c>
    </row>
    <row r="167" spans="1:6" x14ac:dyDescent="0.2">
      <c r="A167">
        <v>1161</v>
      </c>
      <c r="B167" s="14">
        <v>31</v>
      </c>
      <c r="C167" s="14">
        <v>64725.27</v>
      </c>
      <c r="D167" s="14">
        <v>5300.999613</v>
      </c>
      <c r="E167" s="176">
        <f t="shared" si="4"/>
        <v>2087.9119354838708</v>
      </c>
      <c r="F167" s="176">
        <f t="shared" si="5"/>
        <v>170.99998751612904</v>
      </c>
    </row>
    <row r="168" spans="1:6" x14ac:dyDescent="0.2">
      <c r="A168">
        <v>1162</v>
      </c>
      <c r="B168" s="14">
        <v>31</v>
      </c>
      <c r="C168" s="14">
        <v>67374.850000000006</v>
      </c>
      <c r="D168" s="14">
        <v>5518.0002150000009</v>
      </c>
      <c r="E168" s="176">
        <f t="shared" si="4"/>
        <v>2173.3822580645165</v>
      </c>
      <c r="F168" s="176">
        <f t="shared" si="5"/>
        <v>178.0000069354839</v>
      </c>
    </row>
    <row r="169" spans="1:6" x14ac:dyDescent="0.2">
      <c r="A169">
        <v>1163</v>
      </c>
      <c r="B169" s="14">
        <v>31</v>
      </c>
      <c r="C169" s="14">
        <v>126011.5</v>
      </c>
      <c r="D169" s="14">
        <v>6603.0026000000007</v>
      </c>
      <c r="E169" s="176">
        <f t="shared" si="4"/>
        <v>4064.8870967741937</v>
      </c>
      <c r="F169" s="176">
        <f t="shared" si="5"/>
        <v>213.00008387096776</v>
      </c>
    </row>
    <row r="170" spans="1:6" x14ac:dyDescent="0.2">
      <c r="A170">
        <v>1164</v>
      </c>
      <c r="B170" s="14">
        <v>31</v>
      </c>
      <c r="C170" s="14">
        <v>98159</v>
      </c>
      <c r="D170" s="14">
        <v>6664.9961000000003</v>
      </c>
      <c r="E170" s="176">
        <f t="shared" si="4"/>
        <v>3166.4193548387098</v>
      </c>
      <c r="F170" s="176">
        <f t="shared" si="5"/>
        <v>214.99987419354841</v>
      </c>
    </row>
    <row r="171" spans="1:6" x14ac:dyDescent="0.2">
      <c r="A171">
        <v>1165</v>
      </c>
      <c r="B171" s="14">
        <v>31</v>
      </c>
      <c r="C171" s="14">
        <v>124828.25</v>
      </c>
      <c r="D171" s="14">
        <v>6541.0003000000006</v>
      </c>
      <c r="E171" s="176">
        <f t="shared" si="4"/>
        <v>4026.7177419354839</v>
      </c>
      <c r="F171" s="176">
        <f t="shared" si="5"/>
        <v>211.00000967741937</v>
      </c>
    </row>
    <row r="172" spans="1:6" x14ac:dyDescent="0.2">
      <c r="A172">
        <v>1166</v>
      </c>
      <c r="B172" s="14">
        <v>31</v>
      </c>
      <c r="C172" s="14">
        <v>99985.25</v>
      </c>
      <c r="D172" s="14">
        <v>6788.9984750000003</v>
      </c>
      <c r="E172" s="176">
        <f t="shared" si="4"/>
        <v>3225.3306451612902</v>
      </c>
      <c r="F172" s="176">
        <f t="shared" si="5"/>
        <v>218.99995080645164</v>
      </c>
    </row>
    <row r="173" spans="1:6" x14ac:dyDescent="0.2">
      <c r="A173">
        <v>1167</v>
      </c>
      <c r="B173" s="14">
        <v>31</v>
      </c>
      <c r="C173" s="14">
        <v>68888.89</v>
      </c>
      <c r="D173" s="14">
        <v>5642.0000909999999</v>
      </c>
      <c r="E173" s="176">
        <f t="shared" si="4"/>
        <v>2222.2222580645162</v>
      </c>
      <c r="F173" s="176">
        <f t="shared" si="5"/>
        <v>182.00000293548388</v>
      </c>
    </row>
    <row r="174" spans="1:6" x14ac:dyDescent="0.2">
      <c r="A174">
        <v>1168</v>
      </c>
      <c r="B174" s="14">
        <v>31</v>
      </c>
      <c r="C174" s="14">
        <v>69645.91</v>
      </c>
      <c r="D174" s="14">
        <v>5704.0000290000007</v>
      </c>
      <c r="E174" s="176">
        <f t="shared" si="4"/>
        <v>2246.6422580645162</v>
      </c>
      <c r="F174" s="176">
        <f t="shared" si="5"/>
        <v>184.00000093548388</v>
      </c>
    </row>
    <row r="175" spans="1:6" x14ac:dyDescent="0.2">
      <c r="A175">
        <v>1169</v>
      </c>
      <c r="B175" s="14">
        <v>31</v>
      </c>
      <c r="C175" s="14">
        <v>79487.179999999993</v>
      </c>
      <c r="D175" s="14">
        <v>6510.0000419999997</v>
      </c>
      <c r="E175" s="176">
        <f t="shared" si="4"/>
        <v>2564.1025806451612</v>
      </c>
      <c r="F175" s="176">
        <f t="shared" si="5"/>
        <v>210.0000013548387</v>
      </c>
    </row>
    <row r="176" spans="1:6" x14ac:dyDescent="0.2">
      <c r="A176">
        <v>1171</v>
      </c>
      <c r="B176" s="14">
        <v>31</v>
      </c>
      <c r="C176" s="14">
        <v>105420.9</v>
      </c>
      <c r="D176" s="14">
        <v>6262.0014599999995</v>
      </c>
      <c r="E176" s="176">
        <f t="shared" si="4"/>
        <v>3400.6741935483869</v>
      </c>
      <c r="F176" s="176">
        <f t="shared" si="5"/>
        <v>202.00004709677418</v>
      </c>
    </row>
    <row r="177" spans="1:6" x14ac:dyDescent="0.2">
      <c r="A177">
        <v>1172</v>
      </c>
      <c r="B177" s="14">
        <v>31</v>
      </c>
      <c r="C177" s="14">
        <v>106464.65</v>
      </c>
      <c r="D177" s="14">
        <v>6324.0002100000002</v>
      </c>
      <c r="E177" s="176">
        <f t="shared" si="4"/>
        <v>3434.3435483870967</v>
      </c>
      <c r="F177" s="176">
        <f t="shared" si="5"/>
        <v>204.00000677419357</v>
      </c>
    </row>
    <row r="178" spans="1:6" x14ac:dyDescent="0.2">
      <c r="A178">
        <v>2173</v>
      </c>
      <c r="B178" s="14">
        <v>15</v>
      </c>
      <c r="C178" s="14">
        <v>53852.49</v>
      </c>
      <c r="D178" s="14">
        <v>3198.8379059999997</v>
      </c>
      <c r="E178" s="176">
        <f t="shared" si="4"/>
        <v>3590.1659999999997</v>
      </c>
      <c r="F178" s="176">
        <f t="shared" si="5"/>
        <v>213.25586039999999</v>
      </c>
    </row>
    <row r="179" spans="1:6" x14ac:dyDescent="0.2">
      <c r="A179">
        <v>1174</v>
      </c>
      <c r="B179" s="14">
        <v>31</v>
      </c>
      <c r="C179" s="14">
        <v>110074.05</v>
      </c>
      <c r="D179" s="14">
        <v>6538.3985700000003</v>
      </c>
      <c r="E179" s="176">
        <f t="shared" si="4"/>
        <v>3550.7758064516129</v>
      </c>
      <c r="F179" s="176">
        <f t="shared" si="5"/>
        <v>210.91608290322583</v>
      </c>
    </row>
    <row r="180" spans="1:6" x14ac:dyDescent="0.2">
      <c r="A180">
        <v>1175</v>
      </c>
      <c r="B180" s="14">
        <v>31</v>
      </c>
      <c r="C180" s="14">
        <v>106986.55</v>
      </c>
      <c r="D180" s="14">
        <v>6355.0010700000003</v>
      </c>
      <c r="E180" s="176">
        <f t="shared" si="4"/>
        <v>3451.1790322580646</v>
      </c>
      <c r="F180" s="176">
        <f t="shared" si="5"/>
        <v>205.00003451612903</v>
      </c>
    </row>
    <row r="181" spans="1:6" x14ac:dyDescent="0.2">
      <c r="A181">
        <v>1176</v>
      </c>
      <c r="B181" s="14">
        <v>31</v>
      </c>
      <c r="C181" s="14">
        <v>107508.4</v>
      </c>
      <c r="D181" s="14">
        <v>6385.9989599999999</v>
      </c>
      <c r="E181" s="176">
        <f t="shared" si="4"/>
        <v>3468.0129032258064</v>
      </c>
      <c r="F181" s="176">
        <f t="shared" si="5"/>
        <v>205.99996645161289</v>
      </c>
    </row>
    <row r="182" spans="1:6" x14ac:dyDescent="0.2">
      <c r="A182">
        <v>1177</v>
      </c>
      <c r="B182" s="14">
        <v>31</v>
      </c>
      <c r="C182" s="14">
        <v>115555</v>
      </c>
      <c r="D182" s="14">
        <v>6863.9670000000006</v>
      </c>
      <c r="E182" s="176">
        <f t="shared" si="4"/>
        <v>3727.5806451612902</v>
      </c>
      <c r="F182" s="176">
        <f t="shared" si="5"/>
        <v>221.41829032258067</v>
      </c>
    </row>
    <row r="183" spans="1:6" x14ac:dyDescent="0.2">
      <c r="A183">
        <v>1178</v>
      </c>
      <c r="B183" s="14">
        <v>31</v>
      </c>
      <c r="C183" s="14">
        <v>107030.3</v>
      </c>
      <c r="D183" s="14">
        <v>6357.5998200000004</v>
      </c>
      <c r="E183" s="176">
        <f t="shared" si="4"/>
        <v>3452.5903225806451</v>
      </c>
      <c r="F183" s="176">
        <f t="shared" si="5"/>
        <v>205.08386516129033</v>
      </c>
    </row>
    <row r="184" spans="1:6" x14ac:dyDescent="0.2">
      <c r="A184">
        <v>1179</v>
      </c>
      <c r="B184" s="14">
        <v>31</v>
      </c>
      <c r="C184" s="14">
        <v>283133.33</v>
      </c>
      <c r="D184" s="14">
        <v>4246.9999500000004</v>
      </c>
      <c r="E184" s="176">
        <f t="shared" si="4"/>
        <v>9133.3332258064529</v>
      </c>
      <c r="F184" s="176">
        <f t="shared" si="5"/>
        <v>136.99999838709678</v>
      </c>
    </row>
    <row r="185" spans="1:6" x14ac:dyDescent="0.2">
      <c r="A185">
        <v>1180</v>
      </c>
      <c r="B185" s="14">
        <v>31</v>
      </c>
      <c r="C185" s="14">
        <v>256266.67</v>
      </c>
      <c r="D185" s="14">
        <v>3844.0000500000001</v>
      </c>
      <c r="E185" s="176">
        <f t="shared" si="4"/>
        <v>8266.6667741935489</v>
      </c>
      <c r="F185" s="176">
        <f t="shared" si="5"/>
        <v>124.00000161290323</v>
      </c>
    </row>
    <row r="186" spans="1:6" x14ac:dyDescent="0.2">
      <c r="A186">
        <v>1181</v>
      </c>
      <c r="B186" s="14">
        <v>31</v>
      </c>
      <c r="C186" s="14">
        <v>258333.33</v>
      </c>
      <c r="D186" s="14">
        <v>3874.9999499999994</v>
      </c>
      <c r="E186" s="176">
        <f t="shared" si="4"/>
        <v>8333.3332258064511</v>
      </c>
      <c r="F186" s="176">
        <f t="shared" si="5"/>
        <v>124.99999838709675</v>
      </c>
    </row>
    <row r="187" spans="1:6" x14ac:dyDescent="0.2">
      <c r="A187">
        <v>1182</v>
      </c>
      <c r="B187" s="14">
        <v>31</v>
      </c>
      <c r="C187" s="14">
        <v>281066.67</v>
      </c>
      <c r="D187" s="14">
        <v>4216.0000499999996</v>
      </c>
      <c r="E187" s="176">
        <f t="shared" si="4"/>
        <v>9066.6667741935471</v>
      </c>
      <c r="F187" s="176">
        <f t="shared" si="5"/>
        <v>136.00000161290322</v>
      </c>
    </row>
    <row r="188" spans="1:6" x14ac:dyDescent="0.2">
      <c r="A188">
        <v>1183</v>
      </c>
      <c r="B188" s="14">
        <v>31</v>
      </c>
      <c r="C188" s="14">
        <v>291400</v>
      </c>
      <c r="D188" s="14">
        <v>4371</v>
      </c>
      <c r="E188" s="176">
        <f t="shared" si="4"/>
        <v>9400</v>
      </c>
      <c r="F188" s="176">
        <f t="shared" si="5"/>
        <v>141</v>
      </c>
    </row>
    <row r="189" spans="1:6" x14ac:dyDescent="0.2">
      <c r="A189">
        <v>1184</v>
      </c>
      <c r="B189" s="14">
        <v>31</v>
      </c>
      <c r="C189" s="14">
        <v>256266.67</v>
      </c>
      <c r="D189" s="14">
        <v>3844.0000500000001</v>
      </c>
      <c r="E189" s="176">
        <f t="shared" si="4"/>
        <v>8266.6667741935489</v>
      </c>
      <c r="F189" s="176">
        <f t="shared" si="5"/>
        <v>124.00000161290323</v>
      </c>
    </row>
    <row r="190" spans="1:6" x14ac:dyDescent="0.2">
      <c r="A190">
        <v>1185</v>
      </c>
      <c r="B190" s="14">
        <v>31</v>
      </c>
      <c r="C190" s="14">
        <v>252133.33</v>
      </c>
      <c r="D190" s="14">
        <v>3781.9999499999994</v>
      </c>
      <c r="E190" s="176">
        <f t="shared" si="4"/>
        <v>8133.3332258064511</v>
      </c>
      <c r="F190" s="176">
        <f t="shared" si="5"/>
        <v>121.99999838709675</v>
      </c>
    </row>
    <row r="191" spans="1:6" x14ac:dyDescent="0.2">
      <c r="A191">
        <v>1186</v>
      </c>
      <c r="B191" s="14">
        <v>31</v>
      </c>
      <c r="C191" s="14">
        <v>291400</v>
      </c>
      <c r="D191" s="14">
        <v>4371</v>
      </c>
      <c r="E191" s="176">
        <f t="shared" si="4"/>
        <v>9400</v>
      </c>
      <c r="F191" s="176">
        <f t="shared" si="5"/>
        <v>141</v>
      </c>
    </row>
    <row r="192" spans="1:6" x14ac:dyDescent="0.2">
      <c r="A192">
        <v>1187</v>
      </c>
      <c r="B192" s="14">
        <v>31</v>
      </c>
      <c r="C192" s="14">
        <v>235600</v>
      </c>
      <c r="D192" s="14">
        <v>3534</v>
      </c>
      <c r="E192" s="176">
        <f t="shared" si="4"/>
        <v>7600</v>
      </c>
      <c r="F192" s="176">
        <f t="shared" si="5"/>
        <v>114</v>
      </c>
    </row>
    <row r="193" spans="1:6" x14ac:dyDescent="0.2">
      <c r="A193">
        <v>1188</v>
      </c>
      <c r="B193" s="14">
        <v>31</v>
      </c>
      <c r="C193" s="14">
        <v>183933.25</v>
      </c>
      <c r="D193" s="14">
        <v>2758.9987499999997</v>
      </c>
      <c r="E193" s="176">
        <f t="shared" si="4"/>
        <v>5933.3306451612907</v>
      </c>
      <c r="F193" s="176">
        <f t="shared" si="5"/>
        <v>88.999959677419341</v>
      </c>
    </row>
    <row r="194" spans="1:6" x14ac:dyDescent="0.2">
      <c r="A194">
        <v>1189</v>
      </c>
      <c r="B194" s="14">
        <v>31</v>
      </c>
      <c r="C194" s="14">
        <v>194266.75</v>
      </c>
      <c r="D194" s="14">
        <v>2914.0012499999998</v>
      </c>
      <c r="E194" s="176">
        <f t="shared" si="4"/>
        <v>6266.6693548387093</v>
      </c>
      <c r="F194" s="176">
        <f t="shared" si="5"/>
        <v>94.000040322580645</v>
      </c>
    </row>
    <row r="195" spans="1:6" x14ac:dyDescent="0.2">
      <c r="A195">
        <v>1190</v>
      </c>
      <c r="B195" s="14">
        <v>31</v>
      </c>
      <c r="C195" s="14">
        <v>192200</v>
      </c>
      <c r="D195" s="14">
        <v>2883</v>
      </c>
      <c r="E195" s="176">
        <f t="shared" si="4"/>
        <v>6200</v>
      </c>
      <c r="F195" s="176">
        <f t="shared" si="5"/>
        <v>93</v>
      </c>
    </row>
    <row r="196" spans="1:6" x14ac:dyDescent="0.2">
      <c r="A196">
        <v>1191</v>
      </c>
      <c r="B196" s="14">
        <v>31</v>
      </c>
      <c r="C196" s="14">
        <v>233533.25</v>
      </c>
      <c r="D196" s="14">
        <v>3502.9987499999997</v>
      </c>
      <c r="E196" s="176">
        <f t="shared" si="4"/>
        <v>7533.3306451612907</v>
      </c>
      <c r="F196" s="176">
        <f t="shared" si="5"/>
        <v>112.99995967741934</v>
      </c>
    </row>
    <row r="197" spans="1:6" x14ac:dyDescent="0.2">
      <c r="A197">
        <v>1192</v>
      </c>
      <c r="B197" s="14">
        <v>31</v>
      </c>
      <c r="C197" s="14">
        <v>134294</v>
      </c>
      <c r="D197" s="14">
        <v>7037.0056000000004</v>
      </c>
      <c r="E197" s="176">
        <f t="shared" si="4"/>
        <v>4332.0645161290322</v>
      </c>
      <c r="F197" s="176">
        <f t="shared" si="5"/>
        <v>227.00018064516129</v>
      </c>
    </row>
    <row r="198" spans="1:6" x14ac:dyDescent="0.2">
      <c r="A198">
        <v>1193</v>
      </c>
      <c r="B198" s="14">
        <v>31</v>
      </c>
      <c r="C198" s="14">
        <v>100441.75</v>
      </c>
      <c r="D198" s="14">
        <v>6819.9948249999998</v>
      </c>
      <c r="E198" s="176">
        <f t="shared" si="4"/>
        <v>3240.0564516129034</v>
      </c>
      <c r="F198" s="176">
        <f t="shared" si="5"/>
        <v>219.99983306451611</v>
      </c>
    </row>
    <row r="199" spans="1:6" x14ac:dyDescent="0.2">
      <c r="A199">
        <v>1194</v>
      </c>
      <c r="B199" s="14">
        <v>31</v>
      </c>
      <c r="C199" s="14">
        <v>98615.5</v>
      </c>
      <c r="D199" s="14">
        <v>6695.9924500000006</v>
      </c>
      <c r="E199" s="176">
        <f t="shared" ref="E199:E205" si="6">C199/B199</f>
        <v>3181.1451612903224</v>
      </c>
      <c r="F199" s="176">
        <f t="shared" ref="F199:F205" si="7">D199/B199</f>
        <v>215.99975645161291</v>
      </c>
    </row>
    <row r="200" spans="1:6" x14ac:dyDescent="0.2">
      <c r="A200">
        <v>1195</v>
      </c>
      <c r="B200" s="14">
        <v>31</v>
      </c>
      <c r="C200" s="14">
        <v>127194.75</v>
      </c>
      <c r="D200" s="14">
        <v>6665.0048999999999</v>
      </c>
      <c r="E200" s="176">
        <f t="shared" si="6"/>
        <v>4103.0564516129034</v>
      </c>
      <c r="F200" s="176">
        <f t="shared" si="7"/>
        <v>215.00015806451611</v>
      </c>
    </row>
    <row r="201" spans="1:6" x14ac:dyDescent="0.2">
      <c r="A201">
        <v>1196</v>
      </c>
      <c r="B201" s="14">
        <v>31</v>
      </c>
      <c r="C201" s="14">
        <v>70402.929999999993</v>
      </c>
      <c r="D201" s="14">
        <v>5765.9999669999997</v>
      </c>
      <c r="E201" s="176">
        <f t="shared" si="6"/>
        <v>2271.0622580645158</v>
      </c>
      <c r="F201" s="176">
        <f t="shared" si="7"/>
        <v>185.99999893548386</v>
      </c>
    </row>
    <row r="202" spans="1:6" x14ac:dyDescent="0.2">
      <c r="A202">
        <v>1197</v>
      </c>
      <c r="B202" s="14">
        <v>31</v>
      </c>
      <c r="C202" s="14">
        <v>74566.539999999994</v>
      </c>
      <c r="D202" s="14">
        <v>6106.9996259999998</v>
      </c>
      <c r="E202" s="176">
        <f t="shared" si="6"/>
        <v>2405.3722580645158</v>
      </c>
      <c r="F202" s="176">
        <f t="shared" si="7"/>
        <v>196.99998793548386</v>
      </c>
    </row>
    <row r="203" spans="1:6" x14ac:dyDescent="0.2">
      <c r="A203">
        <v>1198</v>
      </c>
      <c r="B203" s="14">
        <v>31</v>
      </c>
      <c r="C203" s="14">
        <v>83272.28</v>
      </c>
      <c r="D203" s="14">
        <v>6819.9997320000002</v>
      </c>
      <c r="E203" s="176">
        <f t="shared" si="6"/>
        <v>2686.2025806451611</v>
      </c>
      <c r="F203" s="176">
        <f t="shared" si="7"/>
        <v>219.99999135483873</v>
      </c>
    </row>
    <row r="204" spans="1:6" x14ac:dyDescent="0.2">
      <c r="A204">
        <v>1199</v>
      </c>
      <c r="B204" s="14">
        <v>31</v>
      </c>
      <c r="C204" s="14">
        <v>85543.35</v>
      </c>
      <c r="D204" s="14">
        <v>7006.0003650000008</v>
      </c>
      <c r="E204" s="176">
        <f t="shared" si="6"/>
        <v>2759.4629032258067</v>
      </c>
      <c r="F204" s="176">
        <f t="shared" si="7"/>
        <v>226.00001177419358</v>
      </c>
    </row>
    <row r="205" spans="1:6" x14ac:dyDescent="0.2">
      <c r="A205">
        <v>1200</v>
      </c>
      <c r="B205" s="14">
        <v>31</v>
      </c>
      <c r="C205" s="14">
        <v>84407.81</v>
      </c>
      <c r="D205" s="14">
        <v>6912.9996389999997</v>
      </c>
      <c r="E205" s="176">
        <f t="shared" si="6"/>
        <v>2722.8325806451612</v>
      </c>
      <c r="F205" s="176">
        <f t="shared" si="7"/>
        <v>222.99998835483871</v>
      </c>
    </row>
  </sheetData>
  <autoFilter ref="A5:F205"/>
  <pageMargins left="0.7" right="0.7" top="0.75" bottom="0.75" header="0.3" footer="0.3"/>
  <pageSetup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A239"/>
  <sheetViews>
    <sheetView zoomScale="150" zoomScaleNormal="150" workbookViewId="0">
      <pane ySplit="3" topLeftCell="A163" activePane="bottomLeft" state="frozen"/>
      <selection activeCell="A3" sqref="A3"/>
      <selection pane="bottomLeft" activeCell="A174" sqref="A174:P174"/>
    </sheetView>
  </sheetViews>
  <sheetFormatPr defaultRowHeight="12.75" x14ac:dyDescent="0.2"/>
  <cols>
    <col min="1" max="1" width="6" customWidth="1"/>
    <col min="2" max="2" width="7" style="122" customWidth="1"/>
    <col min="3" max="3" width="8.140625" style="122" customWidth="1"/>
    <col min="4" max="4" width="7" customWidth="1"/>
    <col min="6" max="6" width="25.28515625" customWidth="1"/>
    <col min="8" max="8" width="12.5703125" customWidth="1"/>
    <col min="9" max="9" width="7.7109375" customWidth="1"/>
    <col min="10" max="13" width="10.7109375" style="65" customWidth="1"/>
    <col min="14" max="14" width="10.7109375" customWidth="1"/>
    <col min="15" max="15" width="10.7109375" style="65" customWidth="1"/>
  </cols>
  <sheetData>
    <row r="1" spans="1:27" ht="15.75" x14ac:dyDescent="0.25">
      <c r="A1" s="147" t="s">
        <v>351</v>
      </c>
    </row>
    <row r="2" spans="1:27" x14ac:dyDescent="0.2">
      <c r="A2" s="261" t="s">
        <v>1050</v>
      </c>
    </row>
    <row r="3" spans="1:27" ht="51" x14ac:dyDescent="0.2">
      <c r="A3" s="82" t="s">
        <v>2</v>
      </c>
      <c r="B3" s="125" t="s">
        <v>3</v>
      </c>
      <c r="C3" s="125" t="s">
        <v>58</v>
      </c>
      <c r="D3" s="82" t="s">
        <v>0</v>
      </c>
      <c r="E3" s="82" t="s">
        <v>8</v>
      </c>
      <c r="F3" s="82" t="s">
        <v>1</v>
      </c>
      <c r="G3" s="82" t="s">
        <v>4</v>
      </c>
      <c r="H3" s="82" t="s">
        <v>6</v>
      </c>
      <c r="I3" s="82" t="s">
        <v>9</v>
      </c>
      <c r="J3" s="85" t="s">
        <v>329</v>
      </c>
      <c r="K3" s="85" t="s">
        <v>326</v>
      </c>
      <c r="L3" s="85" t="s">
        <v>327</v>
      </c>
      <c r="M3" s="85" t="s">
        <v>231</v>
      </c>
      <c r="N3" s="94" t="s">
        <v>328</v>
      </c>
      <c r="O3" s="85" t="s">
        <v>230</v>
      </c>
      <c r="P3" s="94" t="s">
        <v>1003</v>
      </c>
    </row>
    <row r="4" spans="1:27" x14ac:dyDescent="0.2">
      <c r="A4" s="113" t="s">
        <v>12</v>
      </c>
      <c r="B4" s="242" t="s">
        <v>242</v>
      </c>
      <c r="C4" s="242" t="s">
        <v>242</v>
      </c>
      <c r="D4" s="113">
        <v>1061</v>
      </c>
      <c r="E4" s="113" t="s">
        <v>24</v>
      </c>
      <c r="F4" s="113" t="s">
        <v>31</v>
      </c>
      <c r="G4" s="113">
        <v>0.05</v>
      </c>
      <c r="H4" s="113" t="s">
        <v>28</v>
      </c>
      <c r="I4" s="243">
        <v>2.2499999999999999E-2</v>
      </c>
      <c r="J4" s="191">
        <v>9600</v>
      </c>
      <c r="K4" s="191">
        <v>216</v>
      </c>
      <c r="L4" s="191">
        <v>0</v>
      </c>
      <c r="M4" s="191">
        <v>216</v>
      </c>
      <c r="N4" s="124">
        <f t="shared" ref="N4:N35" si="0">M4/M$82</f>
        <v>1.0368481428216005</v>
      </c>
      <c r="O4" s="191">
        <v>206.62499848790321</v>
      </c>
      <c r="P4" s="124">
        <f t="shared" ref="P4:P67" si="1">M4/O4</f>
        <v>1.0453720584668058</v>
      </c>
    </row>
    <row r="5" spans="1:27" x14ac:dyDescent="0.2">
      <c r="A5" s="113" t="s">
        <v>12</v>
      </c>
      <c r="B5" s="242" t="s">
        <v>242</v>
      </c>
      <c r="C5" s="242" t="s">
        <v>239</v>
      </c>
      <c r="D5" s="113">
        <v>1062</v>
      </c>
      <c r="E5" s="113" t="s">
        <v>24</v>
      </c>
      <c r="F5" s="113" t="s">
        <v>31</v>
      </c>
      <c r="G5" s="113">
        <v>0.05</v>
      </c>
      <c r="H5" s="113" t="s">
        <v>28</v>
      </c>
      <c r="I5" s="243">
        <v>2.2499999999999999E-2</v>
      </c>
      <c r="J5" s="191">
        <v>8533.3338709677409</v>
      </c>
      <c r="K5" s="191">
        <v>192.00001209677419</v>
      </c>
      <c r="L5" s="191">
        <v>0</v>
      </c>
      <c r="M5" s="191">
        <v>192.00001209677419</v>
      </c>
      <c r="N5" s="124">
        <f t="shared" si="0"/>
        <v>0.92164285168641269</v>
      </c>
      <c r="O5" s="191">
        <v>206.62499848790321</v>
      </c>
      <c r="P5" s="124">
        <f t="shared" si="1"/>
        <v>0.92921966607063167</v>
      </c>
    </row>
    <row r="6" spans="1:27" x14ac:dyDescent="0.2">
      <c r="A6" s="113" t="s">
        <v>12</v>
      </c>
      <c r="B6" s="242" t="s">
        <v>242</v>
      </c>
      <c r="C6" s="242" t="s">
        <v>245</v>
      </c>
      <c r="D6" s="113">
        <v>1063</v>
      </c>
      <c r="E6" s="113" t="s">
        <v>24</v>
      </c>
      <c r="F6" s="113" t="s">
        <v>31</v>
      </c>
      <c r="G6" s="113">
        <v>0.05</v>
      </c>
      <c r="H6" s="113" t="s">
        <v>28</v>
      </c>
      <c r="I6" s="243">
        <v>2.2499999999999999E-2</v>
      </c>
      <c r="J6" s="191">
        <v>8800</v>
      </c>
      <c r="K6" s="191">
        <v>198</v>
      </c>
      <c r="L6" s="191">
        <v>0</v>
      </c>
      <c r="M6" s="191">
        <v>198</v>
      </c>
      <c r="N6" s="124">
        <f t="shared" si="0"/>
        <v>0.9504441309198004</v>
      </c>
      <c r="O6" s="191">
        <v>206.62499848790321</v>
      </c>
      <c r="P6" s="124">
        <f t="shared" si="1"/>
        <v>0.95825772026123857</v>
      </c>
      <c r="AA6" t="e">
        <f>SUMIF($Y$6:$Y$205,Y6,$X$6:$X$205)/SUMIF($Y$6:$Y$205,Y6,$P$6:$P$205)</f>
        <v>#DIV/0!</v>
      </c>
    </row>
    <row r="7" spans="1:27" x14ac:dyDescent="0.2">
      <c r="A7" s="113" t="s">
        <v>12</v>
      </c>
      <c r="B7" s="242" t="s">
        <v>242</v>
      </c>
      <c r="C7" s="242" t="s">
        <v>238</v>
      </c>
      <c r="D7" s="113">
        <v>1064</v>
      </c>
      <c r="E7" s="113" t="s">
        <v>24</v>
      </c>
      <c r="F7" s="113" t="s">
        <v>31</v>
      </c>
      <c r="G7" s="113">
        <v>0.05</v>
      </c>
      <c r="H7" s="113" t="s">
        <v>28</v>
      </c>
      <c r="I7" s="243">
        <v>2.2499999999999999E-2</v>
      </c>
      <c r="J7" s="191">
        <v>9688.8887096774197</v>
      </c>
      <c r="K7" s="191">
        <v>217.99999596774191</v>
      </c>
      <c r="L7" s="191">
        <v>0</v>
      </c>
      <c r="M7" s="191">
        <v>217.99999596774191</v>
      </c>
      <c r="N7" s="124">
        <f t="shared" si="0"/>
        <v>1.0464485692327297</v>
      </c>
      <c r="O7" s="191">
        <v>206.62499848790321</v>
      </c>
      <c r="P7" s="124">
        <f t="shared" si="1"/>
        <v>1.0550514098636745</v>
      </c>
    </row>
    <row r="8" spans="1:27" x14ac:dyDescent="0.2">
      <c r="A8" s="113" t="s">
        <v>12</v>
      </c>
      <c r="B8" s="242" t="s">
        <v>242</v>
      </c>
      <c r="C8" s="242" t="s">
        <v>247</v>
      </c>
      <c r="D8" s="113">
        <v>1065</v>
      </c>
      <c r="E8" s="113" t="s">
        <v>24</v>
      </c>
      <c r="F8" s="113" t="s">
        <v>31</v>
      </c>
      <c r="G8" s="113">
        <v>0.05</v>
      </c>
      <c r="H8" s="113" t="s">
        <v>28</v>
      </c>
      <c r="I8" s="243">
        <v>2.2499999999999999E-2</v>
      </c>
      <c r="J8" s="191">
        <v>9555.5548387096769</v>
      </c>
      <c r="K8" s="191">
        <v>214.99998387096772</v>
      </c>
      <c r="L8" s="191">
        <v>0</v>
      </c>
      <c r="M8" s="191">
        <v>214.99998387096772</v>
      </c>
      <c r="N8" s="124">
        <f t="shared" si="0"/>
        <v>1.0320478425152173</v>
      </c>
      <c r="O8" s="191">
        <v>206.62499848790321</v>
      </c>
      <c r="P8" s="124">
        <f t="shared" si="1"/>
        <v>1.0405322949514979</v>
      </c>
    </row>
    <row r="9" spans="1:27" x14ac:dyDescent="0.2">
      <c r="A9" s="113" t="s">
        <v>12</v>
      </c>
      <c r="B9" s="242" t="s">
        <v>242</v>
      </c>
      <c r="C9" s="242" t="s">
        <v>249</v>
      </c>
      <c r="D9" s="113">
        <v>1066</v>
      </c>
      <c r="E9" s="113" t="s">
        <v>24</v>
      </c>
      <c r="F9" s="113" t="s">
        <v>31</v>
      </c>
      <c r="G9" s="113">
        <v>0.05</v>
      </c>
      <c r="H9" s="113" t="s">
        <v>28</v>
      </c>
      <c r="I9" s="243">
        <v>2.2499999999999999E-2</v>
      </c>
      <c r="J9" s="191">
        <v>8755.5548387096769</v>
      </c>
      <c r="K9" s="191">
        <v>196.99998387096772</v>
      </c>
      <c r="L9" s="191">
        <v>0</v>
      </c>
      <c r="M9" s="191">
        <v>196.99998387096772</v>
      </c>
      <c r="N9" s="124">
        <f t="shared" si="0"/>
        <v>0.94564383061341728</v>
      </c>
      <c r="O9" s="191">
        <v>206.62499848790321</v>
      </c>
      <c r="P9" s="124">
        <f t="shared" si="1"/>
        <v>0.95341795674593077</v>
      </c>
    </row>
    <row r="10" spans="1:27" x14ac:dyDescent="0.2">
      <c r="A10" s="113" t="s">
        <v>12</v>
      </c>
      <c r="B10" s="242" t="s">
        <v>242</v>
      </c>
      <c r="C10" s="242" t="s">
        <v>251</v>
      </c>
      <c r="D10" s="113">
        <v>1067</v>
      </c>
      <c r="E10" s="113" t="s">
        <v>24</v>
      </c>
      <c r="F10" s="113" t="s">
        <v>31</v>
      </c>
      <c r="G10" s="113">
        <v>0.05</v>
      </c>
      <c r="H10" s="113" t="s">
        <v>28</v>
      </c>
      <c r="I10" s="243">
        <v>2.2499999999999999E-2</v>
      </c>
      <c r="J10" s="191">
        <v>8488.8887096774197</v>
      </c>
      <c r="K10" s="191">
        <v>190.99999596774191</v>
      </c>
      <c r="L10" s="191">
        <v>0</v>
      </c>
      <c r="M10" s="191">
        <v>190.99999596774191</v>
      </c>
      <c r="N10" s="124">
        <f t="shared" si="0"/>
        <v>0.91684255138002957</v>
      </c>
      <c r="O10" s="191">
        <v>206.62499848790321</v>
      </c>
      <c r="P10" s="124">
        <f t="shared" si="1"/>
        <v>0.92437990255532387</v>
      </c>
    </row>
    <row r="11" spans="1:27" x14ac:dyDescent="0.2">
      <c r="A11" s="113" t="s">
        <v>12</v>
      </c>
      <c r="B11" s="242" t="s">
        <v>242</v>
      </c>
      <c r="C11" s="242" t="s">
        <v>243</v>
      </c>
      <c r="D11" s="113">
        <v>1068</v>
      </c>
      <c r="E11" s="113" t="s">
        <v>24</v>
      </c>
      <c r="F11" s="113" t="s">
        <v>31</v>
      </c>
      <c r="G11" s="113">
        <v>0.05</v>
      </c>
      <c r="H11" s="113" t="s">
        <v>28</v>
      </c>
      <c r="I11" s="243">
        <v>2.2499999999999999E-2</v>
      </c>
      <c r="J11" s="191">
        <v>10044.445161290323</v>
      </c>
      <c r="K11" s="191">
        <v>226.00001612903222</v>
      </c>
      <c r="L11" s="191">
        <v>0</v>
      </c>
      <c r="M11" s="191">
        <v>226.00001612903222</v>
      </c>
      <c r="N11" s="124">
        <f t="shared" si="0"/>
        <v>1.0848504490788833</v>
      </c>
      <c r="O11" s="191">
        <v>206.62499848790321</v>
      </c>
      <c r="P11" s="124">
        <f t="shared" si="1"/>
        <v>1.0937689910848967</v>
      </c>
    </row>
    <row r="12" spans="1:27" x14ac:dyDescent="0.2">
      <c r="A12" s="244" t="s">
        <v>12</v>
      </c>
      <c r="B12" s="245" t="s">
        <v>316</v>
      </c>
      <c r="C12" s="245"/>
      <c r="D12" s="244"/>
      <c r="E12" s="244"/>
      <c r="F12" s="244"/>
      <c r="G12" s="244"/>
      <c r="H12" s="244"/>
      <c r="I12" s="246"/>
      <c r="J12" s="247">
        <v>9183.3332661290315</v>
      </c>
      <c r="K12" s="247">
        <v>206.62499848790321</v>
      </c>
      <c r="L12" s="247">
        <v>0</v>
      </c>
      <c r="M12" s="247">
        <v>206.62499848790321</v>
      </c>
      <c r="N12" s="248">
        <f t="shared" si="0"/>
        <v>0.99184604603101134</v>
      </c>
      <c r="O12" s="247">
        <v>206.62499848790321</v>
      </c>
      <c r="P12" s="248">
        <f t="shared" si="1"/>
        <v>1</v>
      </c>
    </row>
    <row r="13" spans="1:27" x14ac:dyDescent="0.2">
      <c r="A13" s="113" t="s">
        <v>12</v>
      </c>
      <c r="B13" s="242" t="s">
        <v>239</v>
      </c>
      <c r="C13" s="242" t="s">
        <v>242</v>
      </c>
      <c r="D13" s="113">
        <v>1159</v>
      </c>
      <c r="E13" s="113" t="s">
        <v>30</v>
      </c>
      <c r="F13" s="113" t="s">
        <v>267</v>
      </c>
      <c r="G13" s="113">
        <v>0.05</v>
      </c>
      <c r="H13" s="113" t="s">
        <v>28</v>
      </c>
      <c r="I13" s="243">
        <v>5.9400000000000001E-2</v>
      </c>
      <c r="J13" s="191">
        <v>4064.1612903225805</v>
      </c>
      <c r="K13" s="191">
        <v>241.41118064516129</v>
      </c>
      <c r="L13" s="191">
        <v>0</v>
      </c>
      <c r="M13" s="191">
        <v>241.41118064516129</v>
      </c>
      <c r="N13" s="124">
        <f t="shared" si="0"/>
        <v>1.1588274736495621</v>
      </c>
      <c r="O13" s="191">
        <v>218.63273690322583</v>
      </c>
      <c r="P13" s="124">
        <f t="shared" si="1"/>
        <v>1.1041858784030956</v>
      </c>
    </row>
    <row r="14" spans="1:27" x14ac:dyDescent="0.2">
      <c r="A14" s="113" t="s">
        <v>12</v>
      </c>
      <c r="B14" s="242" t="s">
        <v>239</v>
      </c>
      <c r="C14" s="242" t="s">
        <v>239</v>
      </c>
      <c r="D14" s="113">
        <v>1171</v>
      </c>
      <c r="E14" s="113" t="s">
        <v>30</v>
      </c>
      <c r="F14" s="113" t="s">
        <v>265</v>
      </c>
      <c r="G14" s="113">
        <v>0.05</v>
      </c>
      <c r="H14" s="113" t="s">
        <v>28</v>
      </c>
      <c r="I14" s="243">
        <v>5.9400000000000001E-2</v>
      </c>
      <c r="J14" s="191">
        <v>3400.6741935483869</v>
      </c>
      <c r="K14" s="191">
        <v>202.00004709677418</v>
      </c>
      <c r="L14" s="191">
        <v>0</v>
      </c>
      <c r="M14" s="191">
        <v>202.00004709677418</v>
      </c>
      <c r="N14" s="124">
        <f t="shared" si="0"/>
        <v>0.96964524852854694</v>
      </c>
      <c r="O14" s="191">
        <v>218.63273690322583</v>
      </c>
      <c r="P14" s="124">
        <f t="shared" si="1"/>
        <v>0.92392406534336236</v>
      </c>
    </row>
    <row r="15" spans="1:27" x14ac:dyDescent="0.2">
      <c r="A15" s="113" t="s">
        <v>12</v>
      </c>
      <c r="B15" s="242" t="s">
        <v>239</v>
      </c>
      <c r="C15" s="242" t="s">
        <v>245</v>
      </c>
      <c r="D15" s="113">
        <v>1153</v>
      </c>
      <c r="E15" s="113" t="s">
        <v>30</v>
      </c>
      <c r="F15" s="113" t="s">
        <v>265</v>
      </c>
      <c r="G15" s="113">
        <v>0.05</v>
      </c>
      <c r="H15" s="113" t="s">
        <v>28</v>
      </c>
      <c r="I15" s="243">
        <v>5.9400000000000001E-2</v>
      </c>
      <c r="J15" s="191">
        <v>3501.6838709677418</v>
      </c>
      <c r="K15" s="191">
        <v>208.00002193548389</v>
      </c>
      <c r="L15" s="191">
        <v>0</v>
      </c>
      <c r="M15" s="191">
        <v>208.00002193548389</v>
      </c>
      <c r="N15" s="124">
        <f t="shared" si="0"/>
        <v>0.99844646504934553</v>
      </c>
      <c r="O15" s="191">
        <v>218.63273690322583</v>
      </c>
      <c r="P15" s="124">
        <f t="shared" si="1"/>
        <v>0.95136723292976777</v>
      </c>
    </row>
    <row r="16" spans="1:27" x14ac:dyDescent="0.2">
      <c r="A16" s="113" t="s">
        <v>12</v>
      </c>
      <c r="B16" s="242" t="s">
        <v>239</v>
      </c>
      <c r="C16" s="242" t="s">
        <v>238</v>
      </c>
      <c r="D16" s="113">
        <v>1172</v>
      </c>
      <c r="E16" s="113" t="s">
        <v>30</v>
      </c>
      <c r="F16" s="113" t="s">
        <v>265</v>
      </c>
      <c r="G16" s="113">
        <v>0.05</v>
      </c>
      <c r="H16" s="113" t="s">
        <v>28</v>
      </c>
      <c r="I16" s="243">
        <v>5.9400000000000001E-2</v>
      </c>
      <c r="J16" s="191">
        <v>3434.3435483870967</v>
      </c>
      <c r="K16" s="191">
        <v>204.00000677419357</v>
      </c>
      <c r="L16" s="191">
        <v>0</v>
      </c>
      <c r="M16" s="191">
        <v>204.00000677419357</v>
      </c>
      <c r="N16" s="124">
        <f t="shared" si="0"/>
        <v>0.9792455007380394</v>
      </c>
      <c r="O16" s="191">
        <v>218.63273690322583</v>
      </c>
      <c r="P16" s="124">
        <f t="shared" si="1"/>
        <v>0.93307164180307911</v>
      </c>
    </row>
    <row r="17" spans="1:16" x14ac:dyDescent="0.2">
      <c r="A17" s="113" t="s">
        <v>12</v>
      </c>
      <c r="B17" s="242" t="s">
        <v>239</v>
      </c>
      <c r="C17" s="242" t="s">
        <v>247</v>
      </c>
      <c r="D17" s="113">
        <v>1154</v>
      </c>
      <c r="E17" s="113" t="s">
        <v>30</v>
      </c>
      <c r="F17" s="113" t="s">
        <v>265</v>
      </c>
      <c r="G17" s="113">
        <v>0.05</v>
      </c>
      <c r="H17" s="113" t="s">
        <v>28</v>
      </c>
      <c r="I17" s="243">
        <v>5.9400000000000001E-2</v>
      </c>
      <c r="J17" s="191">
        <v>3552.1887096774194</v>
      </c>
      <c r="K17" s="191">
        <v>211.00000935483874</v>
      </c>
      <c r="L17" s="191">
        <v>0</v>
      </c>
      <c r="M17" s="191">
        <v>211.00000935483874</v>
      </c>
      <c r="N17" s="124">
        <f t="shared" si="0"/>
        <v>1.0128470733097448</v>
      </c>
      <c r="O17" s="191">
        <v>218.63273690322583</v>
      </c>
      <c r="P17" s="124">
        <f t="shared" si="1"/>
        <v>0.96508881672297042</v>
      </c>
    </row>
    <row r="18" spans="1:16" x14ac:dyDescent="0.2">
      <c r="A18" s="113" t="s">
        <v>12</v>
      </c>
      <c r="B18" s="242" t="s">
        <v>239</v>
      </c>
      <c r="C18" s="242" t="s">
        <v>249</v>
      </c>
      <c r="D18" s="113">
        <v>1158</v>
      </c>
      <c r="E18" s="113" t="s">
        <v>30</v>
      </c>
      <c r="F18" s="113" t="s">
        <v>267</v>
      </c>
      <c r="G18" s="113">
        <v>0.05</v>
      </c>
      <c r="H18" s="113" t="s">
        <v>28</v>
      </c>
      <c r="I18" s="243">
        <v>5.9400000000000001E-2</v>
      </c>
      <c r="J18" s="191">
        <v>3988.4870967741936</v>
      </c>
      <c r="K18" s="191">
        <v>236.91613354838711</v>
      </c>
      <c r="L18" s="191">
        <v>0</v>
      </c>
      <c r="M18" s="191">
        <v>236.91613354838711</v>
      </c>
      <c r="N18" s="124">
        <f t="shared" si="0"/>
        <v>1.1372502457135161</v>
      </c>
      <c r="O18" s="191">
        <v>218.63273690322583</v>
      </c>
      <c r="P18" s="124">
        <f t="shared" si="1"/>
        <v>1.0836260703869527</v>
      </c>
    </row>
    <row r="19" spans="1:16" x14ac:dyDescent="0.2">
      <c r="A19" s="244" t="s">
        <v>12</v>
      </c>
      <c r="B19" s="245" t="s">
        <v>317</v>
      </c>
      <c r="C19" s="245"/>
      <c r="D19" s="244"/>
      <c r="E19" s="244"/>
      <c r="F19" s="244"/>
      <c r="G19" s="244"/>
      <c r="H19" s="244"/>
      <c r="I19" s="246"/>
      <c r="J19" s="247">
        <v>3656.9231182795697</v>
      </c>
      <c r="K19" s="247">
        <v>217.22123322580646</v>
      </c>
      <c r="L19" s="247">
        <v>0</v>
      </c>
      <c r="M19" s="247">
        <v>217.22123322580646</v>
      </c>
      <c r="N19" s="248">
        <f t="shared" si="0"/>
        <v>1.0427103344981257</v>
      </c>
      <c r="O19" s="247">
        <v>218.63273690322583</v>
      </c>
      <c r="P19" s="248">
        <f t="shared" si="1"/>
        <v>0.99354395093153802</v>
      </c>
    </row>
    <row r="20" spans="1:16" x14ac:dyDescent="0.2">
      <c r="A20" s="113" t="s">
        <v>12</v>
      </c>
      <c r="B20" s="242" t="s">
        <v>245</v>
      </c>
      <c r="C20" s="242" t="s">
        <v>242</v>
      </c>
      <c r="D20" s="113">
        <v>1108</v>
      </c>
      <c r="E20" s="113" t="s">
        <v>34</v>
      </c>
      <c r="F20" s="113" t="s">
        <v>35</v>
      </c>
      <c r="G20" s="113">
        <v>0.01</v>
      </c>
      <c r="H20" s="113" t="s">
        <v>28</v>
      </c>
      <c r="I20" s="243">
        <v>7.0000000000000007E-2</v>
      </c>
      <c r="J20" s="191">
        <v>3428.5712903225808</v>
      </c>
      <c r="K20" s="191">
        <v>239.99999032258069</v>
      </c>
      <c r="L20" s="191">
        <v>0</v>
      </c>
      <c r="M20" s="191">
        <v>239.99999032258069</v>
      </c>
      <c r="N20" s="124">
        <f t="shared" si="0"/>
        <v>1.1520534455702309</v>
      </c>
      <c r="O20" s="191">
        <v>233.09873385944707</v>
      </c>
      <c r="P20" s="124">
        <f t="shared" si="1"/>
        <v>1.0296065806487602</v>
      </c>
    </row>
    <row r="21" spans="1:16" x14ac:dyDescent="0.2">
      <c r="A21" s="113" t="s">
        <v>12</v>
      </c>
      <c r="B21" s="242" t="s">
        <v>245</v>
      </c>
      <c r="C21" s="242" t="s">
        <v>239</v>
      </c>
      <c r="D21" s="113">
        <v>1109</v>
      </c>
      <c r="E21" s="113" t="s">
        <v>34</v>
      </c>
      <c r="F21" s="113" t="s">
        <v>35</v>
      </c>
      <c r="G21" s="113">
        <v>0.01</v>
      </c>
      <c r="H21" s="113" t="s">
        <v>28</v>
      </c>
      <c r="I21" s="243">
        <v>7.0000000000000007E-2</v>
      </c>
      <c r="J21" s="191">
        <v>3042.8570967741939</v>
      </c>
      <c r="K21" s="191">
        <v>212.99999677419356</v>
      </c>
      <c r="L21" s="191">
        <v>0</v>
      </c>
      <c r="M21" s="191">
        <v>212.99999677419356</v>
      </c>
      <c r="N21" s="124">
        <f t="shared" si="0"/>
        <v>1.0224474586867105</v>
      </c>
      <c r="O21" s="191">
        <v>233.09873385944707</v>
      </c>
      <c r="P21" s="124">
        <f t="shared" si="1"/>
        <v>0.91377586333277738</v>
      </c>
    </row>
    <row r="22" spans="1:16" x14ac:dyDescent="0.2">
      <c r="A22" s="113" t="s">
        <v>12</v>
      </c>
      <c r="B22" s="242" t="s">
        <v>245</v>
      </c>
      <c r="C22" s="242" t="s">
        <v>245</v>
      </c>
      <c r="D22" s="113">
        <v>1123</v>
      </c>
      <c r="E22" s="113" t="s">
        <v>34</v>
      </c>
      <c r="F22" s="113" t="s">
        <v>37</v>
      </c>
      <c r="G22" s="113">
        <v>0.01</v>
      </c>
      <c r="H22" s="113" t="s">
        <v>28</v>
      </c>
      <c r="I22" s="243">
        <v>7.0000000000000007E-2</v>
      </c>
      <c r="J22" s="191">
        <v>3071.4287096774192</v>
      </c>
      <c r="K22" s="191">
        <v>215.00000967741937</v>
      </c>
      <c r="L22" s="191">
        <v>0</v>
      </c>
      <c r="M22" s="191">
        <v>215.00000967741937</v>
      </c>
      <c r="N22" s="124">
        <f t="shared" si="0"/>
        <v>1.0320479663919371</v>
      </c>
      <c r="O22" s="191">
        <v>233.09873385944707</v>
      </c>
      <c r="P22" s="124">
        <f t="shared" si="1"/>
        <v>0.92235597387268187</v>
      </c>
    </row>
    <row r="23" spans="1:16" x14ac:dyDescent="0.2">
      <c r="A23" s="113" t="s">
        <v>12</v>
      </c>
      <c r="B23" s="242" t="s">
        <v>245</v>
      </c>
      <c r="C23" s="242" t="s">
        <v>238</v>
      </c>
      <c r="D23" s="113">
        <v>1124</v>
      </c>
      <c r="E23" s="113" t="s">
        <v>34</v>
      </c>
      <c r="F23" s="113" t="s">
        <v>37</v>
      </c>
      <c r="G23" s="113">
        <v>0.01</v>
      </c>
      <c r="H23" s="113" t="s">
        <v>28</v>
      </c>
      <c r="I23" s="243">
        <v>7.0000000000000007E-2</v>
      </c>
      <c r="J23" s="191">
        <v>3585.7141935483869</v>
      </c>
      <c r="K23" s="191">
        <v>250.99999354838712</v>
      </c>
      <c r="L23" s="191">
        <v>0</v>
      </c>
      <c r="M23" s="191">
        <v>250.99999354838712</v>
      </c>
      <c r="N23" s="124">
        <f t="shared" si="0"/>
        <v>1.2048559127725875</v>
      </c>
      <c r="O23" s="191">
        <v>233.09873385944707</v>
      </c>
      <c r="P23" s="124">
        <f t="shared" si="1"/>
        <v>1.0767968980034619</v>
      </c>
    </row>
    <row r="24" spans="1:16" x14ac:dyDescent="0.2">
      <c r="A24" s="113" t="s">
        <v>12</v>
      </c>
      <c r="B24" s="242" t="s">
        <v>245</v>
      </c>
      <c r="C24" s="242" t="s">
        <v>247</v>
      </c>
      <c r="D24" s="113">
        <v>1126</v>
      </c>
      <c r="E24" s="113" t="s">
        <v>34</v>
      </c>
      <c r="F24" s="113" t="s">
        <v>38</v>
      </c>
      <c r="G24" s="113">
        <v>0.01</v>
      </c>
      <c r="H24" s="113" t="s">
        <v>28</v>
      </c>
      <c r="I24" s="243">
        <v>7.0000000000000007E-2</v>
      </c>
      <c r="J24" s="191">
        <v>3528.5712903225808</v>
      </c>
      <c r="K24" s="191">
        <v>246.99999032258069</v>
      </c>
      <c r="L24" s="191">
        <v>0</v>
      </c>
      <c r="M24" s="191">
        <v>246.99999032258069</v>
      </c>
      <c r="N24" s="124">
        <f t="shared" si="0"/>
        <v>1.1856550057542643</v>
      </c>
      <c r="O24" s="191">
        <v>233.09873385944707</v>
      </c>
      <c r="P24" s="124">
        <f t="shared" si="1"/>
        <v>1.0596367737952439</v>
      </c>
    </row>
    <row r="25" spans="1:16" x14ac:dyDescent="0.2">
      <c r="A25" s="113" t="s">
        <v>12</v>
      </c>
      <c r="B25" s="242" t="s">
        <v>245</v>
      </c>
      <c r="C25" s="242" t="s">
        <v>249</v>
      </c>
      <c r="D25" s="113">
        <v>1127</v>
      </c>
      <c r="E25" s="113" t="s">
        <v>34</v>
      </c>
      <c r="F25" s="113" t="s">
        <v>38</v>
      </c>
      <c r="G25" s="113">
        <v>0.01</v>
      </c>
      <c r="H25" s="113" t="s">
        <v>28</v>
      </c>
      <c r="I25" s="243">
        <v>7.0000000000000007E-2</v>
      </c>
      <c r="J25" s="191">
        <v>3057.1429032258061</v>
      </c>
      <c r="K25" s="191">
        <v>214.00000322580647</v>
      </c>
      <c r="L25" s="191">
        <v>0</v>
      </c>
      <c r="M25" s="191">
        <v>214.00000322580647</v>
      </c>
      <c r="N25" s="124">
        <f t="shared" si="0"/>
        <v>1.0272477125393238</v>
      </c>
      <c r="O25" s="191">
        <v>233.09873385944707</v>
      </c>
      <c r="P25" s="124">
        <f t="shared" si="1"/>
        <v>0.91806591860272968</v>
      </c>
    </row>
    <row r="26" spans="1:16" x14ac:dyDescent="0.2">
      <c r="A26" s="113" t="s">
        <v>12</v>
      </c>
      <c r="B26" s="242" t="s">
        <v>245</v>
      </c>
      <c r="C26" s="242" t="s">
        <v>251</v>
      </c>
      <c r="D26" s="113">
        <v>1128</v>
      </c>
      <c r="E26" s="113" t="s">
        <v>34</v>
      </c>
      <c r="F26" s="113" t="s">
        <v>38</v>
      </c>
      <c r="G26" s="113">
        <v>0.01</v>
      </c>
      <c r="H26" s="113" t="s">
        <v>28</v>
      </c>
      <c r="I26" s="243">
        <v>7.0000000000000007E-2</v>
      </c>
      <c r="J26" s="191">
        <v>3042.8570967741939</v>
      </c>
      <c r="K26" s="191">
        <v>212.99999677419356</v>
      </c>
      <c r="L26" s="191">
        <v>0</v>
      </c>
      <c r="M26" s="191">
        <v>212.99999677419356</v>
      </c>
      <c r="N26" s="124">
        <f t="shared" si="0"/>
        <v>1.0224474586867105</v>
      </c>
      <c r="O26" s="191">
        <v>233.09873385944707</v>
      </c>
      <c r="P26" s="124">
        <f t="shared" si="1"/>
        <v>0.91377586333277738</v>
      </c>
    </row>
    <row r="27" spans="1:16" x14ac:dyDescent="0.2">
      <c r="A27" s="113" t="s">
        <v>12</v>
      </c>
      <c r="B27" s="242" t="s">
        <v>245</v>
      </c>
      <c r="C27" s="242" t="s">
        <v>243</v>
      </c>
      <c r="D27" s="113">
        <v>1129</v>
      </c>
      <c r="E27" s="113" t="s">
        <v>34</v>
      </c>
      <c r="F27" s="113" t="s">
        <v>38</v>
      </c>
      <c r="G27" s="113">
        <v>0.01</v>
      </c>
      <c r="H27" s="113" t="s">
        <v>28</v>
      </c>
      <c r="I27" s="243">
        <v>7.0000000000000007E-2</v>
      </c>
      <c r="J27" s="191">
        <v>3471.4287096774192</v>
      </c>
      <c r="K27" s="191">
        <v>243.00000967741937</v>
      </c>
      <c r="L27" s="191">
        <v>0</v>
      </c>
      <c r="M27" s="191">
        <v>243.00000967741937</v>
      </c>
      <c r="N27" s="124">
        <f t="shared" si="0"/>
        <v>1.1664542071280704</v>
      </c>
      <c r="O27" s="191">
        <v>233.09873385944707</v>
      </c>
      <c r="P27" s="124">
        <f t="shared" si="1"/>
        <v>1.0424767464586167</v>
      </c>
    </row>
    <row r="28" spans="1:16" x14ac:dyDescent="0.2">
      <c r="A28" s="244" t="s">
        <v>12</v>
      </c>
      <c r="B28" s="245" t="s">
        <v>318</v>
      </c>
      <c r="C28" s="245"/>
      <c r="D28" s="244"/>
      <c r="E28" s="244"/>
      <c r="F28" s="244"/>
      <c r="G28" s="244"/>
      <c r="H28" s="244"/>
      <c r="I28" s="246"/>
      <c r="J28" s="247">
        <v>3278.5714112903233</v>
      </c>
      <c r="K28" s="247">
        <v>229.49999879032262</v>
      </c>
      <c r="L28" s="247">
        <v>0</v>
      </c>
      <c r="M28" s="247">
        <v>229.49999879032262</v>
      </c>
      <c r="N28" s="248">
        <f t="shared" si="0"/>
        <v>1.1016511459412295</v>
      </c>
      <c r="O28" s="247">
        <v>233.09873385944704</v>
      </c>
      <c r="P28" s="248">
        <f t="shared" si="1"/>
        <v>0.9845613272558813</v>
      </c>
    </row>
    <row r="29" spans="1:16" x14ac:dyDescent="0.2">
      <c r="A29" s="113" t="s">
        <v>12</v>
      </c>
      <c r="B29" s="242" t="s">
        <v>238</v>
      </c>
      <c r="C29" s="242" t="s">
        <v>242</v>
      </c>
      <c r="D29" s="113">
        <v>1155</v>
      </c>
      <c r="E29" s="113" t="s">
        <v>30</v>
      </c>
      <c r="F29" s="113" t="s">
        <v>265</v>
      </c>
      <c r="G29" s="113">
        <v>0.05</v>
      </c>
      <c r="H29" s="113" t="s">
        <v>28</v>
      </c>
      <c r="I29" s="243">
        <v>5.9400000000000001E-2</v>
      </c>
      <c r="J29" s="191">
        <v>3653.1983870967738</v>
      </c>
      <c r="K29" s="191">
        <v>216.99998419354839</v>
      </c>
      <c r="L29" s="191">
        <v>0</v>
      </c>
      <c r="M29" s="191">
        <v>216.99998419354839</v>
      </c>
      <c r="N29" s="124">
        <f t="shared" si="0"/>
        <v>1.041648289830543</v>
      </c>
      <c r="O29" s="191">
        <v>218.63273690322583</v>
      </c>
      <c r="P29" s="124">
        <f t="shared" si="1"/>
        <v>0.99253198430937561</v>
      </c>
    </row>
    <row r="30" spans="1:16" x14ac:dyDescent="0.2">
      <c r="A30" s="113" t="s">
        <v>12</v>
      </c>
      <c r="B30" s="242" t="s">
        <v>238</v>
      </c>
      <c r="C30" s="242" t="s">
        <v>239</v>
      </c>
      <c r="D30" s="113">
        <v>1156</v>
      </c>
      <c r="E30" s="113" t="s">
        <v>30</v>
      </c>
      <c r="F30" s="113" t="s">
        <v>266</v>
      </c>
      <c r="G30" s="113">
        <v>0.05</v>
      </c>
      <c r="H30" s="113" t="s">
        <v>28</v>
      </c>
      <c r="I30" s="243">
        <v>5.9400000000000001E-2</v>
      </c>
      <c r="J30" s="191">
        <v>3771.043548387097</v>
      </c>
      <c r="K30" s="191">
        <v>223.99998677419356</v>
      </c>
      <c r="L30" s="191">
        <v>0</v>
      </c>
      <c r="M30" s="191">
        <v>223.99998677419356</v>
      </c>
      <c r="N30" s="124">
        <f t="shared" si="0"/>
        <v>1.0752498624022484</v>
      </c>
      <c r="O30" s="191">
        <v>218.63273690322583</v>
      </c>
      <c r="P30" s="124">
        <f t="shared" si="1"/>
        <v>1.024549159229267</v>
      </c>
    </row>
    <row r="31" spans="1:16" x14ac:dyDescent="0.2">
      <c r="A31" s="113" t="s">
        <v>12</v>
      </c>
      <c r="B31" s="242" t="s">
        <v>238</v>
      </c>
      <c r="C31" s="242" t="s">
        <v>245</v>
      </c>
      <c r="D31" s="113">
        <v>1157</v>
      </c>
      <c r="E31" s="113" t="s">
        <v>30</v>
      </c>
      <c r="F31" s="113" t="s">
        <v>266</v>
      </c>
      <c r="G31" s="113">
        <v>0.05</v>
      </c>
      <c r="H31" s="113" t="s">
        <v>28</v>
      </c>
      <c r="I31" s="243">
        <v>5.9400000000000001E-2</v>
      </c>
      <c r="J31" s="191">
        <v>3737.3741935483872</v>
      </c>
      <c r="K31" s="191">
        <v>222.0000270967742</v>
      </c>
      <c r="L31" s="191">
        <v>0</v>
      </c>
      <c r="M31" s="191">
        <v>222.0000270967742</v>
      </c>
      <c r="N31" s="124">
        <f t="shared" si="0"/>
        <v>1.0656496101927562</v>
      </c>
      <c r="O31" s="191">
        <v>218.63273690322583</v>
      </c>
      <c r="P31" s="124">
        <f t="shared" si="1"/>
        <v>1.0154015827695504</v>
      </c>
    </row>
    <row r="32" spans="1:16" x14ac:dyDescent="0.2">
      <c r="A32" s="113" t="s">
        <v>12</v>
      </c>
      <c r="B32" s="242" t="s">
        <v>238</v>
      </c>
      <c r="C32" s="242" t="s">
        <v>238</v>
      </c>
      <c r="D32" s="113">
        <v>1152</v>
      </c>
      <c r="E32" s="113" t="s">
        <v>30</v>
      </c>
      <c r="F32" s="113" t="s">
        <v>265</v>
      </c>
      <c r="G32" s="113">
        <v>0.05</v>
      </c>
      <c r="H32" s="113" t="s">
        <v>28</v>
      </c>
      <c r="I32" s="243">
        <v>5.9400000000000001E-2</v>
      </c>
      <c r="J32" s="191">
        <v>3703.7032258064519</v>
      </c>
      <c r="K32" s="191">
        <v>219.99997161290324</v>
      </c>
      <c r="L32" s="191">
        <v>0</v>
      </c>
      <c r="M32" s="191">
        <v>219.99997161290324</v>
      </c>
      <c r="N32" s="124">
        <f t="shared" si="0"/>
        <v>1.0560488980909424</v>
      </c>
      <c r="O32" s="191">
        <v>218.63273690322583</v>
      </c>
      <c r="P32" s="124">
        <f t="shared" si="1"/>
        <v>1.0062535681025784</v>
      </c>
    </row>
    <row r="33" spans="1:16" x14ac:dyDescent="0.2">
      <c r="A33" s="244" t="s">
        <v>12</v>
      </c>
      <c r="B33" s="245" t="s">
        <v>319</v>
      </c>
      <c r="C33" s="245"/>
      <c r="D33" s="244"/>
      <c r="E33" s="244"/>
      <c r="F33" s="244"/>
      <c r="G33" s="244"/>
      <c r="H33" s="244"/>
      <c r="I33" s="246"/>
      <c r="J33" s="247">
        <v>3716.329838709677</v>
      </c>
      <c r="K33" s="247">
        <v>220.74999241935487</v>
      </c>
      <c r="L33" s="247">
        <v>0</v>
      </c>
      <c r="M33" s="247">
        <v>220.74999241935487</v>
      </c>
      <c r="N33" s="248">
        <f t="shared" si="0"/>
        <v>1.0596491651291227</v>
      </c>
      <c r="O33" s="247">
        <v>218.63273690322583</v>
      </c>
      <c r="P33" s="248">
        <f t="shared" si="1"/>
        <v>1.0096840736026929</v>
      </c>
    </row>
    <row r="34" spans="1:16" x14ac:dyDescent="0.2">
      <c r="A34" s="113" t="s">
        <v>12</v>
      </c>
      <c r="B34" s="242" t="s">
        <v>247</v>
      </c>
      <c r="C34" s="242" t="s">
        <v>242</v>
      </c>
      <c r="D34" s="113">
        <v>1012</v>
      </c>
      <c r="E34" s="113" t="s">
        <v>57</v>
      </c>
      <c r="F34" s="113" t="s">
        <v>86</v>
      </c>
      <c r="G34" s="113">
        <v>0.01</v>
      </c>
      <c r="H34" s="113" t="s">
        <v>250</v>
      </c>
      <c r="I34" s="243">
        <v>8.1000000000000003E-2</v>
      </c>
      <c r="J34" s="191">
        <v>3313.5803225806453</v>
      </c>
      <c r="K34" s="191">
        <v>268.40000612903225</v>
      </c>
      <c r="L34" s="191">
        <v>0</v>
      </c>
      <c r="M34" s="191">
        <v>268.40000612903225</v>
      </c>
      <c r="N34" s="124">
        <f t="shared" si="0"/>
        <v>1.2883798513342282</v>
      </c>
      <c r="O34" s="191">
        <v>233.09873385944707</v>
      </c>
      <c r="P34" s="124">
        <f t="shared" si="1"/>
        <v>1.1514434320817504</v>
      </c>
    </row>
    <row r="35" spans="1:16" x14ac:dyDescent="0.2">
      <c r="A35" s="113" t="s">
        <v>12</v>
      </c>
      <c r="B35" s="242" t="s">
        <v>247</v>
      </c>
      <c r="C35" s="242" t="s">
        <v>239</v>
      </c>
      <c r="D35" s="113">
        <v>1013</v>
      </c>
      <c r="E35" s="113" t="s">
        <v>57</v>
      </c>
      <c r="F35" s="113" t="s">
        <v>86</v>
      </c>
      <c r="G35" s="113">
        <v>0.01</v>
      </c>
      <c r="H35" s="113" t="s">
        <v>250</v>
      </c>
      <c r="I35" s="243">
        <v>8.1000000000000003E-2</v>
      </c>
      <c r="J35" s="191">
        <v>2797.5309677419359</v>
      </c>
      <c r="K35" s="191">
        <v>226.60000838709681</v>
      </c>
      <c r="L35" s="191">
        <v>0</v>
      </c>
      <c r="M35" s="191">
        <v>226.60000838709681</v>
      </c>
      <c r="N35" s="124">
        <f t="shared" si="0"/>
        <v>1.0877305456459279</v>
      </c>
      <c r="O35" s="191">
        <v>233.09873385944707</v>
      </c>
      <c r="P35" s="124">
        <f t="shared" si="1"/>
        <v>0.97212028840847831</v>
      </c>
    </row>
    <row r="36" spans="1:16" x14ac:dyDescent="0.2">
      <c r="A36" s="113" t="s">
        <v>12</v>
      </c>
      <c r="B36" s="242" t="s">
        <v>247</v>
      </c>
      <c r="C36" s="242" t="s">
        <v>245</v>
      </c>
      <c r="D36" s="113">
        <v>1014</v>
      </c>
      <c r="E36" s="113" t="s">
        <v>57</v>
      </c>
      <c r="F36" s="113" t="s">
        <v>87</v>
      </c>
      <c r="G36" s="113">
        <v>0.01</v>
      </c>
      <c r="H36" s="113" t="s">
        <v>250</v>
      </c>
      <c r="I36" s="243">
        <v>8.8800000000000004E-2</v>
      </c>
      <c r="J36" s="191">
        <v>3183.5583870967739</v>
      </c>
      <c r="K36" s="191">
        <v>282.69998477419358</v>
      </c>
      <c r="L36" s="191">
        <v>0</v>
      </c>
      <c r="M36" s="191">
        <v>282.69998477419358</v>
      </c>
      <c r="N36" s="124">
        <f t="shared" ref="N36:N67" si="2">M36/M$82</f>
        <v>1.3570229360593395</v>
      </c>
      <c r="O36" s="191">
        <v>233.09873385944707</v>
      </c>
      <c r="P36" s="124">
        <f t="shared" si="1"/>
        <v>1.2127907350395772</v>
      </c>
    </row>
    <row r="37" spans="1:16" x14ac:dyDescent="0.2">
      <c r="A37" s="113" t="s">
        <v>12</v>
      </c>
      <c r="B37" s="242" t="s">
        <v>247</v>
      </c>
      <c r="C37" s="242" t="s">
        <v>238</v>
      </c>
      <c r="D37" s="113">
        <v>1015</v>
      </c>
      <c r="E37" s="113" t="s">
        <v>57</v>
      </c>
      <c r="F37" s="113" t="s">
        <v>87</v>
      </c>
      <c r="G37" s="113">
        <v>0.01</v>
      </c>
      <c r="H37" s="113" t="s">
        <v>250</v>
      </c>
      <c r="I37" s="243">
        <v>8.8800000000000004E-2</v>
      </c>
      <c r="J37" s="191">
        <v>3195.9461290322583</v>
      </c>
      <c r="K37" s="191">
        <v>283.80001625806455</v>
      </c>
      <c r="L37" s="191">
        <v>0</v>
      </c>
      <c r="M37" s="191">
        <v>283.80001625806455</v>
      </c>
      <c r="N37" s="124">
        <f t="shared" si="2"/>
        <v>1.3623033323607141</v>
      </c>
      <c r="O37" s="191">
        <v>233.09873385944707</v>
      </c>
      <c r="P37" s="124">
        <f t="shared" si="1"/>
        <v>1.2175099004578427</v>
      </c>
    </row>
    <row r="38" spans="1:16" x14ac:dyDescent="0.2">
      <c r="A38" s="113" t="s">
        <v>12</v>
      </c>
      <c r="B38" s="242" t="s">
        <v>247</v>
      </c>
      <c r="C38" s="242" t="s">
        <v>247</v>
      </c>
      <c r="D38" s="113">
        <v>1016</v>
      </c>
      <c r="E38" s="113" t="s">
        <v>57</v>
      </c>
      <c r="F38" s="113" t="s">
        <v>88</v>
      </c>
      <c r="G38" s="113">
        <v>0.01</v>
      </c>
      <c r="H38" s="113" t="s">
        <v>250</v>
      </c>
      <c r="I38" s="243">
        <v>8.1000000000000003E-2</v>
      </c>
      <c r="J38" s="191">
        <v>2202.7080645161291</v>
      </c>
      <c r="K38" s="191">
        <v>178.41935322580647</v>
      </c>
      <c r="L38" s="191">
        <v>0</v>
      </c>
      <c r="M38" s="191">
        <v>178.41935322580647</v>
      </c>
      <c r="N38" s="124">
        <f t="shared" si="2"/>
        <v>0.85645266220189153</v>
      </c>
      <c r="O38" s="191">
        <v>233.09873385944707</v>
      </c>
      <c r="P38" s="124">
        <f t="shared" si="1"/>
        <v>0.76542394834881022</v>
      </c>
    </row>
    <row r="39" spans="1:16" x14ac:dyDescent="0.2">
      <c r="A39" s="113" t="s">
        <v>12</v>
      </c>
      <c r="B39" s="242" t="s">
        <v>247</v>
      </c>
      <c r="C39" s="242" t="s">
        <v>249</v>
      </c>
      <c r="D39" s="113">
        <v>1017</v>
      </c>
      <c r="E39" s="113" t="s">
        <v>57</v>
      </c>
      <c r="F39" s="113" t="s">
        <v>88</v>
      </c>
      <c r="G39" s="113">
        <v>0.01</v>
      </c>
      <c r="H39" s="113" t="s">
        <v>250</v>
      </c>
      <c r="I39" s="243">
        <v>8.1000000000000003E-2</v>
      </c>
      <c r="J39" s="191">
        <v>2249.940322580645</v>
      </c>
      <c r="K39" s="191">
        <v>182.24516612903224</v>
      </c>
      <c r="L39" s="191">
        <v>0</v>
      </c>
      <c r="M39" s="191">
        <v>182.24516612903224</v>
      </c>
      <c r="N39" s="124">
        <f t="shared" si="2"/>
        <v>0.87481741684769043</v>
      </c>
      <c r="O39" s="191">
        <v>233.09873385944707</v>
      </c>
      <c r="P39" s="124">
        <f t="shared" si="1"/>
        <v>0.78183679126683592</v>
      </c>
    </row>
    <row r="40" spans="1:16" x14ac:dyDescent="0.2">
      <c r="A40" s="113" t="s">
        <v>12</v>
      </c>
      <c r="B40" s="242" t="s">
        <v>247</v>
      </c>
      <c r="C40" s="242" t="s">
        <v>251</v>
      </c>
      <c r="D40" s="113">
        <v>1018</v>
      </c>
      <c r="E40" s="113" t="s">
        <v>57</v>
      </c>
      <c r="F40" s="113" t="s">
        <v>87</v>
      </c>
      <c r="G40" s="113">
        <v>0.01</v>
      </c>
      <c r="H40" s="113" t="s">
        <v>250</v>
      </c>
      <c r="I40" s="243">
        <v>8.8800000000000004E-2</v>
      </c>
      <c r="J40" s="191">
        <v>3257.8829032258063</v>
      </c>
      <c r="K40" s="191">
        <v>289.30000180645163</v>
      </c>
      <c r="L40" s="191">
        <v>0</v>
      </c>
      <c r="M40" s="191">
        <v>289.30000180645163</v>
      </c>
      <c r="N40" s="124">
        <f t="shared" si="2"/>
        <v>1.3887044888486344</v>
      </c>
      <c r="O40" s="191">
        <v>233.09873385944707</v>
      </c>
      <c r="P40" s="124">
        <f t="shared" si="1"/>
        <v>1.241104990217976</v>
      </c>
    </row>
    <row r="41" spans="1:16" x14ac:dyDescent="0.2">
      <c r="A41" s="113" t="s">
        <v>12</v>
      </c>
      <c r="B41" s="242" t="s">
        <v>247</v>
      </c>
      <c r="C41" s="242" t="s">
        <v>243</v>
      </c>
      <c r="D41" s="113">
        <v>1019</v>
      </c>
      <c r="E41" s="113" t="s">
        <v>57</v>
      </c>
      <c r="F41" s="113" t="s">
        <v>87</v>
      </c>
      <c r="G41" s="113">
        <v>0.01</v>
      </c>
      <c r="H41" s="113" t="s">
        <v>250</v>
      </c>
      <c r="I41" s="243">
        <v>8.8800000000000004E-2</v>
      </c>
      <c r="J41" s="191">
        <v>3134.0090322580645</v>
      </c>
      <c r="K41" s="191">
        <v>278.30000206451615</v>
      </c>
      <c r="L41" s="191">
        <v>0</v>
      </c>
      <c r="M41" s="191">
        <v>278.30000206451615</v>
      </c>
      <c r="N41" s="124">
        <f t="shared" si="2"/>
        <v>1.3359020383696349</v>
      </c>
      <c r="O41" s="191">
        <v>233.09873385944707</v>
      </c>
      <c r="P41" s="124">
        <f t="shared" si="1"/>
        <v>1.1939146878091769</v>
      </c>
    </row>
    <row r="42" spans="1:16" x14ac:dyDescent="0.2">
      <c r="A42" s="113" t="s">
        <v>12</v>
      </c>
      <c r="B42" s="242" t="s">
        <v>247</v>
      </c>
      <c r="C42" s="242" t="s">
        <v>241</v>
      </c>
      <c r="D42" s="113">
        <v>1020</v>
      </c>
      <c r="E42" s="113" t="s">
        <v>57</v>
      </c>
      <c r="F42" s="113" t="s">
        <v>86</v>
      </c>
      <c r="G42" s="113">
        <v>0.01</v>
      </c>
      <c r="H42" s="113" t="s">
        <v>250</v>
      </c>
      <c r="I42" s="243">
        <v>8.1000000000000003E-2</v>
      </c>
      <c r="J42" s="191">
        <v>2892.592580645161</v>
      </c>
      <c r="K42" s="191">
        <v>234.29999903225806</v>
      </c>
      <c r="L42" s="191">
        <v>0</v>
      </c>
      <c r="M42" s="191">
        <v>234.29999903225806</v>
      </c>
      <c r="N42" s="124">
        <f t="shared" si="2"/>
        <v>1.1246922169430535</v>
      </c>
      <c r="O42" s="191">
        <v>233.09873385944707</v>
      </c>
      <c r="P42" s="124">
        <f t="shared" si="1"/>
        <v>1.005153460737094</v>
      </c>
    </row>
    <row r="43" spans="1:16" x14ac:dyDescent="0.2">
      <c r="A43" s="113" t="s">
        <v>12</v>
      </c>
      <c r="B43" s="242" t="s">
        <v>247</v>
      </c>
      <c r="C43" s="242">
        <v>10</v>
      </c>
      <c r="D43" s="113">
        <v>1021</v>
      </c>
      <c r="E43" s="113" t="s">
        <v>57</v>
      </c>
      <c r="F43" s="113" t="s">
        <v>86</v>
      </c>
      <c r="G43" s="113">
        <v>0.01</v>
      </c>
      <c r="H43" s="113" t="s">
        <v>250</v>
      </c>
      <c r="I43" s="243">
        <v>8.1000000000000003E-2</v>
      </c>
      <c r="J43" s="191">
        <v>3218.5183870967744</v>
      </c>
      <c r="K43" s="191">
        <v>260.69998935483875</v>
      </c>
      <c r="L43" s="191">
        <v>0</v>
      </c>
      <c r="M43" s="191">
        <v>260.69998935483875</v>
      </c>
      <c r="N43" s="124">
        <f t="shared" si="2"/>
        <v>1.251418054611924</v>
      </c>
      <c r="O43" s="191">
        <v>233.09873385944707</v>
      </c>
      <c r="P43" s="124">
        <f t="shared" si="1"/>
        <v>1.1184101476588653</v>
      </c>
    </row>
    <row r="44" spans="1:16" x14ac:dyDescent="0.2">
      <c r="A44" s="244" t="s">
        <v>12</v>
      </c>
      <c r="B44" s="245" t="s">
        <v>320</v>
      </c>
      <c r="C44" s="245"/>
      <c r="D44" s="244"/>
      <c r="E44" s="244"/>
      <c r="F44" s="244"/>
      <c r="G44" s="244"/>
      <c r="H44" s="244"/>
      <c r="I44" s="246"/>
      <c r="J44" s="247">
        <v>2944.6267096774195</v>
      </c>
      <c r="K44" s="247">
        <v>248.47645271612902</v>
      </c>
      <c r="L44" s="247">
        <v>0</v>
      </c>
      <c r="M44" s="247">
        <v>248.47645271612902</v>
      </c>
      <c r="N44" s="248">
        <f t="shared" si="2"/>
        <v>1.1927423543223037</v>
      </c>
      <c r="O44" s="247">
        <v>233.09873385944704</v>
      </c>
      <c r="P44" s="248">
        <f t="shared" si="1"/>
        <v>1.0659708382026407</v>
      </c>
    </row>
    <row r="45" spans="1:16" x14ac:dyDescent="0.2">
      <c r="A45" s="113" t="s">
        <v>12</v>
      </c>
      <c r="B45" s="242" t="s">
        <v>249</v>
      </c>
      <c r="C45" s="242" t="s">
        <v>242</v>
      </c>
      <c r="D45" s="113">
        <v>1047</v>
      </c>
      <c r="E45" s="113" t="s">
        <v>24</v>
      </c>
      <c r="F45" s="113" t="s">
        <v>33</v>
      </c>
      <c r="G45" s="113">
        <v>0.01</v>
      </c>
      <c r="H45" s="113" t="s">
        <v>257</v>
      </c>
      <c r="I45" s="243">
        <v>0.1012</v>
      </c>
      <c r="J45" s="191">
        <v>2104.7432258064518</v>
      </c>
      <c r="K45" s="191">
        <v>213.00001445161288</v>
      </c>
      <c r="L45" s="191">
        <v>0</v>
      </c>
      <c r="M45" s="191">
        <v>213.00001445161288</v>
      </c>
      <c r="N45" s="124">
        <f t="shared" si="2"/>
        <v>1.0224475435422633</v>
      </c>
      <c r="O45" s="191">
        <v>233.09873385944707</v>
      </c>
      <c r="P45" s="124">
        <f t="shared" si="1"/>
        <v>0.91377593916939404</v>
      </c>
    </row>
    <row r="46" spans="1:16" x14ac:dyDescent="0.2">
      <c r="A46" s="113" t="s">
        <v>12</v>
      </c>
      <c r="B46" s="242" t="s">
        <v>249</v>
      </c>
      <c r="C46" s="242" t="s">
        <v>239</v>
      </c>
      <c r="D46" s="113">
        <v>1048</v>
      </c>
      <c r="E46" s="113" t="s">
        <v>24</v>
      </c>
      <c r="F46" s="113" t="s">
        <v>33</v>
      </c>
      <c r="G46" s="113">
        <v>0.01</v>
      </c>
      <c r="H46" s="113" t="s">
        <v>257</v>
      </c>
      <c r="I46" s="243">
        <v>8.8999999999999996E-2</v>
      </c>
      <c r="J46" s="191">
        <v>2134.831612903226</v>
      </c>
      <c r="K46" s="191">
        <v>190.00001354838707</v>
      </c>
      <c r="L46" s="191">
        <v>0</v>
      </c>
      <c r="M46" s="191">
        <v>190.00001354838707</v>
      </c>
      <c r="N46" s="124">
        <f t="shared" si="2"/>
        <v>0.91204241288761145</v>
      </c>
      <c r="O46" s="191">
        <v>233.09873385944707</v>
      </c>
      <c r="P46" s="124">
        <f t="shared" si="1"/>
        <v>0.81510530067036968</v>
      </c>
    </row>
    <row r="47" spans="1:16" x14ac:dyDescent="0.2">
      <c r="A47" s="113" t="s">
        <v>12</v>
      </c>
      <c r="B47" s="242" t="s">
        <v>249</v>
      </c>
      <c r="C47" s="242" t="s">
        <v>245</v>
      </c>
      <c r="D47" s="113">
        <v>1049</v>
      </c>
      <c r="E47" s="113" t="s">
        <v>24</v>
      </c>
      <c r="F47" s="113" t="s">
        <v>33</v>
      </c>
      <c r="G47" s="113">
        <v>0.01</v>
      </c>
      <c r="H47" s="113" t="s">
        <v>257</v>
      </c>
      <c r="I47" s="243">
        <v>0.1012</v>
      </c>
      <c r="J47" s="191">
        <v>1946.640322580645</v>
      </c>
      <c r="K47" s="191">
        <v>197.00000064516126</v>
      </c>
      <c r="L47" s="191">
        <v>0</v>
      </c>
      <c r="M47" s="191">
        <v>197.00000064516126</v>
      </c>
      <c r="N47" s="124">
        <f t="shared" si="2"/>
        <v>0.94564391113328494</v>
      </c>
      <c r="O47" s="191">
        <v>233.09873385944707</v>
      </c>
      <c r="P47" s="124">
        <f t="shared" si="1"/>
        <v>0.84513543846165862</v>
      </c>
    </row>
    <row r="48" spans="1:16" x14ac:dyDescent="0.2">
      <c r="A48" s="113" t="s">
        <v>12</v>
      </c>
      <c r="B48" s="242" t="s">
        <v>249</v>
      </c>
      <c r="C48" s="242" t="s">
        <v>238</v>
      </c>
      <c r="D48" s="113">
        <v>1050</v>
      </c>
      <c r="E48" s="113" t="s">
        <v>24</v>
      </c>
      <c r="F48" s="113" t="s">
        <v>33</v>
      </c>
      <c r="G48" s="113">
        <v>0.01</v>
      </c>
      <c r="H48" s="113" t="s">
        <v>257</v>
      </c>
      <c r="I48" s="243">
        <v>8.8999999999999996E-2</v>
      </c>
      <c r="J48" s="191">
        <v>2494.3819354838711</v>
      </c>
      <c r="K48" s="191">
        <v>221.99999225806451</v>
      </c>
      <c r="L48" s="191">
        <v>0</v>
      </c>
      <c r="M48" s="191">
        <v>221.99999225806451</v>
      </c>
      <c r="N48" s="124">
        <f t="shared" si="2"/>
        <v>1.0656494429591845</v>
      </c>
      <c r="O48" s="191">
        <v>233.09873385944707</v>
      </c>
      <c r="P48" s="124">
        <f t="shared" si="1"/>
        <v>0.95238609228965254</v>
      </c>
    </row>
    <row r="49" spans="1:16" x14ac:dyDescent="0.2">
      <c r="A49" s="244" t="s">
        <v>12</v>
      </c>
      <c r="B49" s="245" t="s">
        <v>321</v>
      </c>
      <c r="C49" s="245"/>
      <c r="D49" s="244"/>
      <c r="E49" s="244"/>
      <c r="F49" s="244"/>
      <c r="G49" s="244"/>
      <c r="H49" s="244"/>
      <c r="I49" s="246"/>
      <c r="J49" s="247">
        <v>2170.1492741935485</v>
      </c>
      <c r="K49" s="247">
        <v>205.50000522580643</v>
      </c>
      <c r="L49" s="247">
        <v>0</v>
      </c>
      <c r="M49" s="247">
        <v>205.50000522580643</v>
      </c>
      <c r="N49" s="248">
        <f t="shared" si="2"/>
        <v>0.98644582763058608</v>
      </c>
      <c r="O49" s="247">
        <v>233.09873385944707</v>
      </c>
      <c r="P49" s="248">
        <f t="shared" si="1"/>
        <v>0.88160069264776875</v>
      </c>
    </row>
    <row r="50" spans="1:16" x14ac:dyDescent="0.2">
      <c r="A50" s="113" t="s">
        <v>12</v>
      </c>
      <c r="B50" s="242" t="s">
        <v>251</v>
      </c>
      <c r="C50" s="242" t="s">
        <v>242</v>
      </c>
      <c r="D50" s="113">
        <v>2079</v>
      </c>
      <c r="E50" s="113" t="s">
        <v>24</v>
      </c>
      <c r="F50" s="113" t="s">
        <v>42</v>
      </c>
      <c r="G50" s="113">
        <v>0.25</v>
      </c>
      <c r="H50" s="113" t="s">
        <v>28</v>
      </c>
      <c r="I50" s="243">
        <v>0.06</v>
      </c>
      <c r="J50" s="191">
        <v>4183.3374999999996</v>
      </c>
      <c r="K50" s="191">
        <v>251.00024999999999</v>
      </c>
      <c r="L50" s="191">
        <v>0</v>
      </c>
      <c r="M50" s="191">
        <v>251.00024999999999</v>
      </c>
      <c r="N50" s="124">
        <f t="shared" si="2"/>
        <v>1.204857143797488</v>
      </c>
      <c r="O50" s="191">
        <v>241.92011818181817</v>
      </c>
      <c r="P50" s="124">
        <f t="shared" si="1"/>
        <v>1.0375335953306601</v>
      </c>
    </row>
    <row r="51" spans="1:16" x14ac:dyDescent="0.2">
      <c r="A51" s="113" t="s">
        <v>12</v>
      </c>
      <c r="B51" s="242" t="s">
        <v>251</v>
      </c>
      <c r="C51" s="242" t="s">
        <v>239</v>
      </c>
      <c r="D51" s="113">
        <v>2106</v>
      </c>
      <c r="E51" s="113" t="s">
        <v>24</v>
      </c>
      <c r="F51" s="113" t="s">
        <v>43</v>
      </c>
      <c r="G51" s="113">
        <v>0.25</v>
      </c>
      <c r="H51" s="113" t="s">
        <v>28</v>
      </c>
      <c r="I51" s="243">
        <v>6.5000000000000002E-2</v>
      </c>
      <c r="J51" s="191">
        <v>3400</v>
      </c>
      <c r="K51" s="191">
        <v>221</v>
      </c>
      <c r="L51" s="191">
        <v>0</v>
      </c>
      <c r="M51" s="191">
        <v>221</v>
      </c>
      <c r="N51" s="124">
        <f t="shared" si="2"/>
        <v>1.0608492572387671</v>
      </c>
      <c r="O51" s="191">
        <v>241.92011818181817</v>
      </c>
      <c r="P51" s="124">
        <f t="shared" si="1"/>
        <v>0.91352468600360315</v>
      </c>
    </row>
    <row r="52" spans="1:16" x14ac:dyDescent="0.2">
      <c r="A52" s="113" t="s">
        <v>12</v>
      </c>
      <c r="B52" s="242" t="s">
        <v>251</v>
      </c>
      <c r="C52" s="242" t="s">
        <v>245</v>
      </c>
      <c r="D52" s="113">
        <v>2080</v>
      </c>
      <c r="E52" s="113" t="s">
        <v>24</v>
      </c>
      <c r="F52" s="113" t="s">
        <v>42</v>
      </c>
      <c r="G52" s="113">
        <v>0.25</v>
      </c>
      <c r="H52" s="113" t="s">
        <v>28</v>
      </c>
      <c r="I52" s="243">
        <v>6.5000000000000002E-2</v>
      </c>
      <c r="J52" s="191">
        <v>3876.9250000000002</v>
      </c>
      <c r="K52" s="191">
        <v>252.00012500000003</v>
      </c>
      <c r="L52" s="191">
        <v>0</v>
      </c>
      <c r="M52" s="191">
        <v>252.00012500000003</v>
      </c>
      <c r="N52" s="124">
        <f t="shared" si="2"/>
        <v>1.2096567666530611</v>
      </c>
      <c r="O52" s="191">
        <v>241.92011818181817</v>
      </c>
      <c r="P52" s="124">
        <f t="shared" si="1"/>
        <v>1.0416666744954468</v>
      </c>
    </row>
    <row r="53" spans="1:16" x14ac:dyDescent="0.2">
      <c r="A53" s="113" t="s">
        <v>12</v>
      </c>
      <c r="B53" s="242" t="s">
        <v>251</v>
      </c>
      <c r="C53" s="242" t="s">
        <v>238</v>
      </c>
      <c r="D53" s="113">
        <v>2081</v>
      </c>
      <c r="E53" s="113" t="s">
        <v>24</v>
      </c>
      <c r="F53" s="113" t="s">
        <v>42</v>
      </c>
      <c r="G53" s="113">
        <v>0.25</v>
      </c>
      <c r="H53" s="113" t="s">
        <v>28</v>
      </c>
      <c r="I53" s="243">
        <v>0.06</v>
      </c>
      <c r="J53" s="191">
        <v>4233.3374999999996</v>
      </c>
      <c r="K53" s="191">
        <v>254.00024999999999</v>
      </c>
      <c r="L53" s="191">
        <v>0</v>
      </c>
      <c r="M53" s="191">
        <v>254.00024999999999</v>
      </c>
      <c r="N53" s="124">
        <f t="shared" si="2"/>
        <v>1.219257812447788</v>
      </c>
      <c r="O53" s="191">
        <v>241.92011818181817</v>
      </c>
      <c r="P53" s="124">
        <f t="shared" si="1"/>
        <v>1.0499343829234691</v>
      </c>
    </row>
    <row r="54" spans="1:16" x14ac:dyDescent="0.2">
      <c r="A54" s="113" t="s">
        <v>12</v>
      </c>
      <c r="B54" s="242" t="s">
        <v>251</v>
      </c>
      <c r="C54" s="242" t="s">
        <v>247</v>
      </c>
      <c r="D54" s="113">
        <v>2107</v>
      </c>
      <c r="E54" s="113" t="s">
        <v>24</v>
      </c>
      <c r="F54" s="113" t="s">
        <v>43</v>
      </c>
      <c r="G54" s="113">
        <v>0.25</v>
      </c>
      <c r="H54" s="113" t="s">
        <v>28</v>
      </c>
      <c r="I54" s="243">
        <v>0.06</v>
      </c>
      <c r="J54" s="191">
        <v>3683.3375000000001</v>
      </c>
      <c r="K54" s="191">
        <v>221.00024999999999</v>
      </c>
      <c r="L54" s="191">
        <v>0</v>
      </c>
      <c r="M54" s="191">
        <v>221.00024999999999</v>
      </c>
      <c r="N54" s="124">
        <f t="shared" si="2"/>
        <v>1.0608504572944879</v>
      </c>
      <c r="O54" s="191">
        <v>241.92011818181817</v>
      </c>
      <c r="P54" s="124">
        <f t="shared" si="1"/>
        <v>0.91352571940256921</v>
      </c>
    </row>
    <row r="55" spans="1:16" x14ac:dyDescent="0.2">
      <c r="A55" s="113" t="s">
        <v>12</v>
      </c>
      <c r="B55" s="242" t="s">
        <v>251</v>
      </c>
      <c r="C55" s="242" t="s">
        <v>249</v>
      </c>
      <c r="D55" s="113">
        <v>2082</v>
      </c>
      <c r="E55" s="113" t="s">
        <v>24</v>
      </c>
      <c r="F55" s="113" t="s">
        <v>42</v>
      </c>
      <c r="G55" s="113">
        <v>0.25</v>
      </c>
      <c r="H55" s="113" t="s">
        <v>28</v>
      </c>
      <c r="I55" s="243">
        <v>6.5000000000000002E-2</v>
      </c>
      <c r="J55" s="191">
        <v>3923.0749999999998</v>
      </c>
      <c r="K55" s="191">
        <v>254.99987500000003</v>
      </c>
      <c r="L55" s="191">
        <v>0</v>
      </c>
      <c r="M55" s="191">
        <v>254.99987500000003</v>
      </c>
      <c r="N55" s="124">
        <f t="shared" si="2"/>
        <v>1.2240562352476403</v>
      </c>
      <c r="O55" s="191">
        <v>241.92011818181817</v>
      </c>
      <c r="P55" s="124">
        <f t="shared" si="1"/>
        <v>1.05406642868929</v>
      </c>
    </row>
    <row r="56" spans="1:16" x14ac:dyDescent="0.2">
      <c r="A56" s="244" t="s">
        <v>12</v>
      </c>
      <c r="B56" s="245" t="s">
        <v>322</v>
      </c>
      <c r="C56" s="245"/>
      <c r="D56" s="244"/>
      <c r="E56" s="244"/>
      <c r="F56" s="244"/>
      <c r="G56" s="244"/>
      <c r="H56" s="244"/>
      <c r="I56" s="246"/>
      <c r="J56" s="247">
        <v>3883.3354166666668</v>
      </c>
      <c r="K56" s="247">
        <v>242.33345833333337</v>
      </c>
      <c r="L56" s="247">
        <v>0</v>
      </c>
      <c r="M56" s="247">
        <v>242.33345833333337</v>
      </c>
      <c r="N56" s="248">
        <f t="shared" si="2"/>
        <v>1.1632546121132057</v>
      </c>
      <c r="O56" s="247">
        <v>241.92011818181817</v>
      </c>
      <c r="P56" s="248">
        <f t="shared" si="1"/>
        <v>1.0017085811408399</v>
      </c>
    </row>
    <row r="57" spans="1:16" x14ac:dyDescent="0.2">
      <c r="A57" s="113" t="s">
        <v>12</v>
      </c>
      <c r="B57" s="242" t="s">
        <v>243</v>
      </c>
      <c r="C57" s="242" t="s">
        <v>242</v>
      </c>
      <c r="D57" s="113">
        <v>1083</v>
      </c>
      <c r="E57" s="113" t="s">
        <v>24</v>
      </c>
      <c r="F57" s="113" t="s">
        <v>23</v>
      </c>
      <c r="G57" s="113">
        <v>0.25</v>
      </c>
      <c r="H57" s="113" t="s">
        <v>28</v>
      </c>
      <c r="I57" s="243">
        <v>6.5000000000000002E-2</v>
      </c>
      <c r="J57" s="191">
        <v>3692.3064516129034</v>
      </c>
      <c r="K57" s="191">
        <v>239.99991935483871</v>
      </c>
      <c r="L57" s="191">
        <v>0</v>
      </c>
      <c r="M57" s="191">
        <v>239.99991935483871</v>
      </c>
      <c r="N57" s="124">
        <f t="shared" si="2"/>
        <v>1.1520531049092519</v>
      </c>
      <c r="O57" s="191">
        <v>241.9201181818182</v>
      </c>
      <c r="P57" s="124">
        <f t="shared" si="1"/>
        <v>0.99206267407022208</v>
      </c>
    </row>
    <row r="58" spans="1:16" x14ac:dyDescent="0.2">
      <c r="A58" s="113" t="s">
        <v>12</v>
      </c>
      <c r="B58" s="242" t="s">
        <v>243</v>
      </c>
      <c r="C58" s="242" t="s">
        <v>239</v>
      </c>
      <c r="D58" s="113">
        <v>1084</v>
      </c>
      <c r="E58" s="113" t="s">
        <v>24</v>
      </c>
      <c r="F58" s="113" t="s">
        <v>259</v>
      </c>
      <c r="G58" s="113">
        <v>0.25</v>
      </c>
      <c r="H58" s="113" t="s">
        <v>28</v>
      </c>
      <c r="I58" s="243">
        <v>0.06</v>
      </c>
      <c r="J58" s="191">
        <v>4116.6693548387093</v>
      </c>
      <c r="K58" s="191">
        <v>247.00016129032258</v>
      </c>
      <c r="L58" s="191">
        <v>0</v>
      </c>
      <c r="M58" s="191">
        <v>247.00016129032258</v>
      </c>
      <c r="N58" s="124">
        <f t="shared" si="2"/>
        <v>1.1856558264375312</v>
      </c>
      <c r="O58" s="191">
        <v>241.9201181818182</v>
      </c>
      <c r="P58" s="124">
        <f t="shared" si="1"/>
        <v>1.0209988451836256</v>
      </c>
    </row>
    <row r="59" spans="1:16" x14ac:dyDescent="0.2">
      <c r="A59" s="113" t="s">
        <v>12</v>
      </c>
      <c r="B59" s="242" t="s">
        <v>243</v>
      </c>
      <c r="C59" s="242" t="s">
        <v>245</v>
      </c>
      <c r="D59" s="113">
        <v>1085</v>
      </c>
      <c r="E59" s="113" t="s">
        <v>24</v>
      </c>
      <c r="F59" s="113" t="s">
        <v>259</v>
      </c>
      <c r="G59" s="113">
        <v>0.25</v>
      </c>
      <c r="H59" s="113" t="s">
        <v>28</v>
      </c>
      <c r="I59" s="243">
        <v>6.5000000000000002E-2</v>
      </c>
      <c r="J59" s="191">
        <v>3769.233870967742</v>
      </c>
      <c r="K59" s="191">
        <v>245.00020161290323</v>
      </c>
      <c r="L59" s="191">
        <v>0</v>
      </c>
      <c r="M59" s="191">
        <v>245.00020161290323</v>
      </c>
      <c r="N59" s="124">
        <f t="shared" si="2"/>
        <v>1.176055574228039</v>
      </c>
      <c r="O59" s="191">
        <v>241.9201181818182</v>
      </c>
      <c r="P59" s="124">
        <f t="shared" si="1"/>
        <v>1.0127318201323388</v>
      </c>
    </row>
    <row r="60" spans="1:16" x14ac:dyDescent="0.2">
      <c r="A60" s="113" t="s">
        <v>12</v>
      </c>
      <c r="B60" s="242" t="s">
        <v>243</v>
      </c>
      <c r="C60" s="242" t="s">
        <v>238</v>
      </c>
      <c r="D60" s="113">
        <v>1086</v>
      </c>
      <c r="E60" s="113" t="s">
        <v>24</v>
      </c>
      <c r="F60" s="113" t="s">
        <v>259</v>
      </c>
      <c r="G60" s="113">
        <v>0.25</v>
      </c>
      <c r="H60" s="113" t="s">
        <v>28</v>
      </c>
      <c r="I60" s="243">
        <v>0.06</v>
      </c>
      <c r="J60" s="191">
        <v>3966.6693548387098</v>
      </c>
      <c r="K60" s="191">
        <v>238.00016129032258</v>
      </c>
      <c r="L60" s="191">
        <v>0</v>
      </c>
      <c r="M60" s="191">
        <v>238.00016129032258</v>
      </c>
      <c r="N60" s="124">
        <f t="shared" si="2"/>
        <v>1.1424538204866312</v>
      </c>
      <c r="O60" s="191">
        <v>241.9201181818182</v>
      </c>
      <c r="P60" s="124">
        <f t="shared" si="1"/>
        <v>0.98379648240519824</v>
      </c>
    </row>
    <row r="61" spans="1:16" x14ac:dyDescent="0.2">
      <c r="A61" s="113" t="s">
        <v>12</v>
      </c>
      <c r="B61" s="242" t="s">
        <v>243</v>
      </c>
      <c r="C61" s="242" t="s">
        <v>247</v>
      </c>
      <c r="D61" s="113">
        <v>1087</v>
      </c>
      <c r="E61" s="113" t="s">
        <v>24</v>
      </c>
      <c r="F61" s="113" t="s">
        <v>259</v>
      </c>
      <c r="G61" s="113">
        <v>0.25</v>
      </c>
      <c r="H61" s="113" t="s">
        <v>28</v>
      </c>
      <c r="I61" s="243">
        <v>6.5000000000000002E-2</v>
      </c>
      <c r="J61" s="191">
        <v>3661.5403225806454</v>
      </c>
      <c r="K61" s="191">
        <v>238.00012096774194</v>
      </c>
      <c r="L61" s="191">
        <v>0</v>
      </c>
      <c r="M61" s="191">
        <v>238.00012096774194</v>
      </c>
      <c r="N61" s="124">
        <f t="shared" si="2"/>
        <v>1.1424536269292569</v>
      </c>
      <c r="O61" s="191">
        <v>241.9201181818182</v>
      </c>
      <c r="P61" s="124">
        <f t="shared" si="1"/>
        <v>0.98379631572794568</v>
      </c>
    </row>
    <row r="62" spans="1:16" x14ac:dyDescent="0.2">
      <c r="A62" s="244" t="s">
        <v>12</v>
      </c>
      <c r="B62" s="245" t="s">
        <v>323</v>
      </c>
      <c r="C62" s="245"/>
      <c r="D62" s="244"/>
      <c r="E62" s="244"/>
      <c r="F62" s="244"/>
      <c r="G62" s="244"/>
      <c r="H62" s="244"/>
      <c r="I62" s="246"/>
      <c r="J62" s="247">
        <v>3841.2838709677421</v>
      </c>
      <c r="K62" s="247">
        <v>241.60011290322581</v>
      </c>
      <c r="L62" s="247">
        <v>0</v>
      </c>
      <c r="M62" s="247">
        <v>241.60011290322581</v>
      </c>
      <c r="N62" s="248">
        <f t="shared" si="2"/>
        <v>1.1597343905981421</v>
      </c>
      <c r="O62" s="247">
        <v>241.9201181818182</v>
      </c>
      <c r="P62" s="248">
        <f t="shared" si="1"/>
        <v>0.99867722750386601</v>
      </c>
    </row>
    <row r="63" spans="1:16" x14ac:dyDescent="0.2">
      <c r="A63" s="113" t="s">
        <v>12</v>
      </c>
      <c r="B63" s="242" t="s">
        <v>241</v>
      </c>
      <c r="C63" s="242" t="s">
        <v>242</v>
      </c>
      <c r="D63" s="113">
        <v>1147</v>
      </c>
      <c r="E63" s="113" t="s">
        <v>30</v>
      </c>
      <c r="F63" s="113" t="s">
        <v>264</v>
      </c>
      <c r="G63" s="113">
        <v>0.01</v>
      </c>
      <c r="H63" s="113" t="s">
        <v>28</v>
      </c>
      <c r="I63" s="243">
        <v>2.5000000000000001E-2</v>
      </c>
      <c r="J63" s="191">
        <v>5240</v>
      </c>
      <c r="K63" s="191">
        <v>131</v>
      </c>
      <c r="L63" s="191">
        <v>15</v>
      </c>
      <c r="M63" s="191">
        <v>116</v>
      </c>
      <c r="N63" s="124">
        <f t="shared" si="2"/>
        <v>0.55682585447826694</v>
      </c>
      <c r="O63" s="191">
        <v>99.8</v>
      </c>
      <c r="P63" s="124">
        <f t="shared" si="1"/>
        <v>1.1623246492985972</v>
      </c>
    </row>
    <row r="64" spans="1:16" x14ac:dyDescent="0.2">
      <c r="A64" s="113" t="s">
        <v>12</v>
      </c>
      <c r="B64" s="242" t="s">
        <v>241</v>
      </c>
      <c r="C64" s="242" t="s">
        <v>239</v>
      </c>
      <c r="D64" s="113">
        <v>1148</v>
      </c>
      <c r="E64" s="113" t="s">
        <v>30</v>
      </c>
      <c r="F64" s="113" t="s">
        <v>264</v>
      </c>
      <c r="G64" s="113">
        <v>0.01</v>
      </c>
      <c r="H64" s="113" t="s">
        <v>28</v>
      </c>
      <c r="I64" s="243">
        <v>2.5000000000000001E-2</v>
      </c>
      <c r="J64" s="191">
        <v>3920</v>
      </c>
      <c r="K64" s="191">
        <v>98</v>
      </c>
      <c r="L64" s="191">
        <v>15</v>
      </c>
      <c r="M64" s="191">
        <v>83</v>
      </c>
      <c r="N64" s="124">
        <f t="shared" si="2"/>
        <v>0.39841849932496687</v>
      </c>
      <c r="O64" s="191">
        <v>99.8</v>
      </c>
      <c r="P64" s="124">
        <f t="shared" si="1"/>
        <v>0.83166332665330667</v>
      </c>
    </row>
    <row r="65" spans="1:16" x14ac:dyDescent="0.2">
      <c r="A65" s="113" t="s">
        <v>12</v>
      </c>
      <c r="B65" s="242" t="s">
        <v>241</v>
      </c>
      <c r="C65" s="242" t="s">
        <v>245</v>
      </c>
      <c r="D65" s="113">
        <v>1149</v>
      </c>
      <c r="E65" s="113" t="s">
        <v>30</v>
      </c>
      <c r="F65" s="113" t="s">
        <v>264</v>
      </c>
      <c r="G65" s="113">
        <v>0.01</v>
      </c>
      <c r="H65" s="113" t="s">
        <v>28</v>
      </c>
      <c r="I65" s="243">
        <v>2.5000000000000001E-2</v>
      </c>
      <c r="J65" s="191">
        <v>4160</v>
      </c>
      <c r="K65" s="191">
        <v>104</v>
      </c>
      <c r="L65" s="191">
        <v>15</v>
      </c>
      <c r="M65" s="191">
        <v>89</v>
      </c>
      <c r="N65" s="124">
        <f t="shared" si="2"/>
        <v>0.42721983662556684</v>
      </c>
      <c r="O65" s="191">
        <v>99.8</v>
      </c>
      <c r="P65" s="124">
        <f t="shared" si="1"/>
        <v>0.89178356713426854</v>
      </c>
    </row>
    <row r="66" spans="1:16" x14ac:dyDescent="0.2">
      <c r="A66" s="113" t="s">
        <v>12</v>
      </c>
      <c r="B66" s="242" t="s">
        <v>241</v>
      </c>
      <c r="C66" s="242" t="s">
        <v>238</v>
      </c>
      <c r="D66" s="113">
        <v>1150</v>
      </c>
      <c r="E66" s="113" t="s">
        <v>30</v>
      </c>
      <c r="F66" s="113" t="s">
        <v>264</v>
      </c>
      <c r="G66" s="113">
        <v>0.01</v>
      </c>
      <c r="H66" s="113" t="s">
        <v>28</v>
      </c>
      <c r="I66" s="243">
        <v>2.5000000000000001E-2</v>
      </c>
      <c r="J66" s="191">
        <v>4360</v>
      </c>
      <c r="K66" s="191">
        <v>109</v>
      </c>
      <c r="L66" s="191">
        <v>15</v>
      </c>
      <c r="M66" s="191">
        <v>94</v>
      </c>
      <c r="N66" s="124">
        <f t="shared" si="2"/>
        <v>0.45122095104273352</v>
      </c>
      <c r="O66" s="191">
        <v>99.8</v>
      </c>
      <c r="P66" s="124">
        <f t="shared" si="1"/>
        <v>0.94188376753507019</v>
      </c>
    </row>
    <row r="67" spans="1:16" x14ac:dyDescent="0.2">
      <c r="A67" s="113" t="s">
        <v>12</v>
      </c>
      <c r="B67" s="242" t="s">
        <v>241</v>
      </c>
      <c r="C67" s="242" t="s">
        <v>247</v>
      </c>
      <c r="D67" s="113">
        <v>1151</v>
      </c>
      <c r="E67" s="113" t="s">
        <v>30</v>
      </c>
      <c r="F67" s="113" t="s">
        <v>264</v>
      </c>
      <c r="G67" s="113">
        <v>0.01</v>
      </c>
      <c r="H67" s="113" t="s">
        <v>28</v>
      </c>
      <c r="I67" s="243">
        <v>2.5000000000000001E-2</v>
      </c>
      <c r="J67" s="191">
        <v>5280</v>
      </c>
      <c r="K67" s="191">
        <v>132</v>
      </c>
      <c r="L67" s="191">
        <v>15</v>
      </c>
      <c r="M67" s="191">
        <v>117</v>
      </c>
      <c r="N67" s="124">
        <f t="shared" si="2"/>
        <v>0.56162607736170023</v>
      </c>
      <c r="O67" s="191">
        <v>99.8</v>
      </c>
      <c r="P67" s="124">
        <f t="shared" si="1"/>
        <v>1.1723446893787575</v>
      </c>
    </row>
    <row r="68" spans="1:16" x14ac:dyDescent="0.2">
      <c r="A68" s="244" t="s">
        <v>12</v>
      </c>
      <c r="B68" s="245" t="s">
        <v>324</v>
      </c>
      <c r="C68" s="245"/>
      <c r="D68" s="244"/>
      <c r="E68" s="244"/>
      <c r="F68" s="244"/>
      <c r="G68" s="244"/>
      <c r="H68" s="244"/>
      <c r="I68" s="246"/>
      <c r="J68" s="247">
        <v>4592</v>
      </c>
      <c r="K68" s="247">
        <v>114.8</v>
      </c>
      <c r="L68" s="247">
        <v>15</v>
      </c>
      <c r="M68" s="247">
        <v>99.8</v>
      </c>
      <c r="N68" s="248">
        <f t="shared" ref="N68:N82" si="3">M68/M$82</f>
        <v>0.47906224376664686</v>
      </c>
      <c r="O68" s="247">
        <v>99.799999999999983</v>
      </c>
      <c r="P68" s="248">
        <f t="shared" ref="P68:P131" si="4">M68/O68</f>
        <v>1.0000000000000002</v>
      </c>
    </row>
    <row r="69" spans="1:16" x14ac:dyDescent="0.2">
      <c r="A69" s="113" t="s">
        <v>12</v>
      </c>
      <c r="B69" s="242" t="s">
        <v>258</v>
      </c>
      <c r="C69" s="242" t="s">
        <v>242</v>
      </c>
      <c r="D69" s="113">
        <v>1132</v>
      </c>
      <c r="E69" s="113" t="s">
        <v>34</v>
      </c>
      <c r="F69" s="113" t="s">
        <v>40</v>
      </c>
      <c r="G69" s="113">
        <v>0.01</v>
      </c>
      <c r="H69" s="113" t="s">
        <v>28</v>
      </c>
      <c r="I69" s="243">
        <v>7.0000000000000007E-2</v>
      </c>
      <c r="J69" s="191">
        <v>3471.4287096774192</v>
      </c>
      <c r="K69" s="191">
        <v>243.00000967741937</v>
      </c>
      <c r="L69" s="191">
        <v>0</v>
      </c>
      <c r="M69" s="191">
        <v>243.00000967741937</v>
      </c>
      <c r="N69" s="124">
        <f t="shared" si="3"/>
        <v>1.1664542071280704</v>
      </c>
      <c r="O69" s="191">
        <v>233.09873385944707</v>
      </c>
      <c r="P69" s="124">
        <f t="shared" si="4"/>
        <v>1.0424767464586167</v>
      </c>
    </row>
    <row r="70" spans="1:16" x14ac:dyDescent="0.2">
      <c r="A70" s="113" t="s">
        <v>12</v>
      </c>
      <c r="B70" s="242" t="s">
        <v>258</v>
      </c>
      <c r="C70" s="242" t="s">
        <v>239</v>
      </c>
      <c r="D70" s="113">
        <v>1133</v>
      </c>
      <c r="E70" s="113" t="s">
        <v>34</v>
      </c>
      <c r="F70" s="113" t="s">
        <v>40</v>
      </c>
      <c r="G70" s="113">
        <v>0.01</v>
      </c>
      <c r="H70" s="113" t="s">
        <v>28</v>
      </c>
      <c r="I70" s="243">
        <v>7.0000000000000007E-2</v>
      </c>
      <c r="J70" s="191">
        <v>3185.7141935483869</v>
      </c>
      <c r="K70" s="191">
        <v>222.99999354838712</v>
      </c>
      <c r="L70" s="191">
        <v>0</v>
      </c>
      <c r="M70" s="191">
        <v>222.99999354838712</v>
      </c>
      <c r="N70" s="124">
        <f t="shared" si="3"/>
        <v>1.070449672036454</v>
      </c>
      <c r="O70" s="191">
        <v>233.09873385944707</v>
      </c>
      <c r="P70" s="124">
        <f t="shared" si="4"/>
        <v>0.956676125417527</v>
      </c>
    </row>
    <row r="71" spans="1:16" x14ac:dyDescent="0.2">
      <c r="A71" s="113" t="s">
        <v>12</v>
      </c>
      <c r="B71" s="242" t="s">
        <v>258</v>
      </c>
      <c r="C71" s="242" t="s">
        <v>245</v>
      </c>
      <c r="D71" s="113">
        <v>1135</v>
      </c>
      <c r="E71" s="113" t="s">
        <v>34</v>
      </c>
      <c r="F71" s="113" t="s">
        <v>36</v>
      </c>
      <c r="G71" s="113">
        <v>0.01</v>
      </c>
      <c r="H71" s="113" t="s">
        <v>28</v>
      </c>
      <c r="I71" s="243">
        <v>7.0000000000000007E-2</v>
      </c>
      <c r="J71" s="191">
        <v>3400</v>
      </c>
      <c r="K71" s="191">
        <v>238.00000000000003</v>
      </c>
      <c r="L71" s="191">
        <v>0</v>
      </c>
      <c r="M71" s="191">
        <v>238.00000000000003</v>
      </c>
      <c r="N71" s="124">
        <f t="shared" si="3"/>
        <v>1.1424530462571341</v>
      </c>
      <c r="O71" s="191">
        <v>233.09873385944707</v>
      </c>
      <c r="P71" s="124">
        <f t="shared" si="4"/>
        <v>1.0210265669804466</v>
      </c>
    </row>
    <row r="72" spans="1:16" x14ac:dyDescent="0.2">
      <c r="A72" s="113" t="s">
        <v>12</v>
      </c>
      <c r="B72" s="242" t="s">
        <v>258</v>
      </c>
      <c r="C72" s="242" t="s">
        <v>238</v>
      </c>
      <c r="D72" s="113">
        <v>1136</v>
      </c>
      <c r="E72" s="113" t="s">
        <v>34</v>
      </c>
      <c r="F72" s="113" t="s">
        <v>36</v>
      </c>
      <c r="G72" s="113">
        <v>0.01</v>
      </c>
      <c r="H72" s="113" t="s">
        <v>28</v>
      </c>
      <c r="I72" s="243">
        <v>7.0000000000000007E-2</v>
      </c>
      <c r="J72" s="191">
        <v>3500</v>
      </c>
      <c r="K72" s="191">
        <v>245.00000000000003</v>
      </c>
      <c r="L72" s="191">
        <v>0</v>
      </c>
      <c r="M72" s="191">
        <v>245.00000000000003</v>
      </c>
      <c r="N72" s="124">
        <f t="shared" si="3"/>
        <v>1.1760546064411674</v>
      </c>
      <c r="O72" s="191">
        <v>233.09873385944707</v>
      </c>
      <c r="P72" s="124">
        <f t="shared" si="4"/>
        <v>1.0510567601269303</v>
      </c>
    </row>
    <row r="73" spans="1:16" x14ac:dyDescent="0.2">
      <c r="A73" s="113" t="s">
        <v>12</v>
      </c>
      <c r="B73" s="242" t="s">
        <v>258</v>
      </c>
      <c r="C73" s="242" t="s">
        <v>247</v>
      </c>
      <c r="D73" s="113">
        <v>1144</v>
      </c>
      <c r="E73" s="113" t="s">
        <v>34</v>
      </c>
      <c r="F73" s="113" t="s">
        <v>39</v>
      </c>
      <c r="G73" s="113">
        <v>0.01</v>
      </c>
      <c r="H73" s="113" t="s">
        <v>28</v>
      </c>
      <c r="I73" s="243">
        <v>7.0000000000000007E-2</v>
      </c>
      <c r="J73" s="191">
        <v>2900</v>
      </c>
      <c r="K73" s="191">
        <v>203.00000000000003</v>
      </c>
      <c r="L73" s="191">
        <v>0</v>
      </c>
      <c r="M73" s="191">
        <v>203.00000000000003</v>
      </c>
      <c r="N73" s="124">
        <f t="shared" si="3"/>
        <v>0.9744452453369673</v>
      </c>
      <c r="O73" s="191">
        <v>233.09873385944707</v>
      </c>
      <c r="P73" s="124">
        <f t="shared" si="4"/>
        <v>0.87087560124802799</v>
      </c>
    </row>
    <row r="74" spans="1:16" x14ac:dyDescent="0.2">
      <c r="A74" s="113" t="s">
        <v>12</v>
      </c>
      <c r="B74" s="242" t="s">
        <v>258</v>
      </c>
      <c r="C74" s="242" t="s">
        <v>249</v>
      </c>
      <c r="D74" s="113">
        <v>1145</v>
      </c>
      <c r="E74" s="113" t="s">
        <v>34</v>
      </c>
      <c r="F74" s="113" t="s">
        <v>39</v>
      </c>
      <c r="G74" s="113">
        <v>0.01</v>
      </c>
      <c r="H74" s="113" t="s">
        <v>28</v>
      </c>
      <c r="I74" s="243">
        <v>7.0000000000000007E-2</v>
      </c>
      <c r="J74" s="191">
        <v>3314.2858064516131</v>
      </c>
      <c r="K74" s="191">
        <v>232.0000064516129</v>
      </c>
      <c r="L74" s="191">
        <v>0</v>
      </c>
      <c r="M74" s="191">
        <v>232.0000064516129</v>
      </c>
      <c r="N74" s="124">
        <f t="shared" si="3"/>
        <v>1.1136517399257138</v>
      </c>
      <c r="O74" s="191">
        <v>233.09873385944707</v>
      </c>
      <c r="P74" s="124">
        <f t="shared" si="4"/>
        <v>0.99528642910391496</v>
      </c>
    </row>
    <row r="75" spans="1:16" x14ac:dyDescent="0.2">
      <c r="A75" s="244" t="s">
        <v>12</v>
      </c>
      <c r="B75" s="245" t="s">
        <v>175</v>
      </c>
      <c r="C75" s="245"/>
      <c r="D75" s="244"/>
      <c r="E75" s="244"/>
      <c r="F75" s="244"/>
      <c r="G75" s="244"/>
      <c r="H75" s="244"/>
      <c r="I75" s="246"/>
      <c r="J75" s="247">
        <v>3295.2381182795702</v>
      </c>
      <c r="K75" s="247">
        <v>230.66666827956993</v>
      </c>
      <c r="L75" s="247">
        <v>0</v>
      </c>
      <c r="M75" s="247">
        <v>230.66666827956993</v>
      </c>
      <c r="N75" s="248">
        <f t="shared" si="3"/>
        <v>1.107251419520918</v>
      </c>
      <c r="O75" s="247">
        <v>233.09873385944707</v>
      </c>
      <c r="P75" s="248">
        <f t="shared" si="4"/>
        <v>0.98956637155591065</v>
      </c>
    </row>
    <row r="76" spans="1:16" x14ac:dyDescent="0.2">
      <c r="A76" s="113" t="s">
        <v>12</v>
      </c>
      <c r="B76" s="242" t="s">
        <v>263</v>
      </c>
      <c r="C76" s="242" t="s">
        <v>242</v>
      </c>
      <c r="D76" s="113">
        <v>1187</v>
      </c>
      <c r="E76" s="113" t="s">
        <v>30</v>
      </c>
      <c r="F76" s="113" t="s">
        <v>29</v>
      </c>
      <c r="G76" s="113">
        <v>0.25</v>
      </c>
      <c r="H76" s="113" t="s">
        <v>28</v>
      </c>
      <c r="I76" s="243">
        <v>1.4999999999999999E-2</v>
      </c>
      <c r="J76" s="191">
        <v>7600</v>
      </c>
      <c r="K76" s="191">
        <v>114</v>
      </c>
      <c r="L76" s="191">
        <v>0</v>
      </c>
      <c r="M76" s="191">
        <v>114</v>
      </c>
      <c r="N76" s="124">
        <f t="shared" si="3"/>
        <v>0.54722540871140024</v>
      </c>
      <c r="O76" s="191">
        <v>100.59999193548386</v>
      </c>
      <c r="P76" s="124">
        <f t="shared" si="4"/>
        <v>1.1332008860707439</v>
      </c>
    </row>
    <row r="77" spans="1:16" x14ac:dyDescent="0.2">
      <c r="A77" s="113" t="s">
        <v>12</v>
      </c>
      <c r="B77" s="242" t="s">
        <v>263</v>
      </c>
      <c r="C77" s="242" t="s">
        <v>239</v>
      </c>
      <c r="D77" s="113">
        <v>1188</v>
      </c>
      <c r="E77" s="113" t="s">
        <v>30</v>
      </c>
      <c r="F77" s="113" t="s">
        <v>29</v>
      </c>
      <c r="G77" s="113">
        <v>0.25</v>
      </c>
      <c r="H77" s="113" t="s">
        <v>28</v>
      </c>
      <c r="I77" s="243">
        <v>1.4999999999999999E-2</v>
      </c>
      <c r="J77" s="191">
        <v>5933.3306451612907</v>
      </c>
      <c r="K77" s="191">
        <v>88.999959677419341</v>
      </c>
      <c r="L77" s="191">
        <v>0</v>
      </c>
      <c r="M77" s="191">
        <v>88.999959677419341</v>
      </c>
      <c r="N77" s="124">
        <f t="shared" si="3"/>
        <v>0.42721964306819249</v>
      </c>
      <c r="O77" s="191">
        <v>100.59999193548386</v>
      </c>
      <c r="P77" s="124">
        <f t="shared" si="4"/>
        <v>0.88469151900624632</v>
      </c>
    </row>
    <row r="78" spans="1:16" x14ac:dyDescent="0.2">
      <c r="A78" s="113" t="s">
        <v>12</v>
      </c>
      <c r="B78" s="242" t="s">
        <v>263</v>
      </c>
      <c r="C78" s="242" t="s">
        <v>245</v>
      </c>
      <c r="D78" s="113">
        <v>1189</v>
      </c>
      <c r="E78" s="113" t="s">
        <v>30</v>
      </c>
      <c r="F78" s="113" t="s">
        <v>29</v>
      </c>
      <c r="G78" s="113">
        <v>0.25</v>
      </c>
      <c r="H78" s="113" t="s">
        <v>28</v>
      </c>
      <c r="I78" s="243">
        <v>1.4999999999999999E-2</v>
      </c>
      <c r="J78" s="191">
        <v>6266.6693548387093</v>
      </c>
      <c r="K78" s="191">
        <v>94.000040322580645</v>
      </c>
      <c r="L78" s="191">
        <v>0</v>
      </c>
      <c r="M78" s="191">
        <v>94.000040322580645</v>
      </c>
      <c r="N78" s="124">
        <f t="shared" si="3"/>
        <v>0.45122114460010787</v>
      </c>
      <c r="O78" s="191">
        <v>100.59999193548386</v>
      </c>
      <c r="P78" s="124">
        <f t="shared" si="4"/>
        <v>0.93439411389678984</v>
      </c>
    </row>
    <row r="79" spans="1:16" x14ac:dyDescent="0.2">
      <c r="A79" s="113" t="s">
        <v>12</v>
      </c>
      <c r="B79" s="242" t="s">
        <v>263</v>
      </c>
      <c r="C79" s="242" t="s">
        <v>238</v>
      </c>
      <c r="D79" s="113">
        <v>1190</v>
      </c>
      <c r="E79" s="113" t="s">
        <v>30</v>
      </c>
      <c r="F79" s="113" t="s">
        <v>29</v>
      </c>
      <c r="G79" s="113">
        <v>0.25</v>
      </c>
      <c r="H79" s="113" t="s">
        <v>28</v>
      </c>
      <c r="I79" s="243">
        <v>1.4999999999999999E-2</v>
      </c>
      <c r="J79" s="191">
        <v>6200</v>
      </c>
      <c r="K79" s="191">
        <v>93</v>
      </c>
      <c r="L79" s="191">
        <v>0</v>
      </c>
      <c r="M79" s="191">
        <v>93</v>
      </c>
      <c r="N79" s="124">
        <f t="shared" si="3"/>
        <v>0.44642072815930023</v>
      </c>
      <c r="O79" s="191">
        <v>100.59999193548386</v>
      </c>
      <c r="P79" s="124">
        <f t="shared" si="4"/>
        <v>0.92445335442613319</v>
      </c>
    </row>
    <row r="80" spans="1:16" x14ac:dyDescent="0.2">
      <c r="A80" s="113" t="s">
        <v>12</v>
      </c>
      <c r="B80" s="242" t="s">
        <v>263</v>
      </c>
      <c r="C80" s="242" t="s">
        <v>247</v>
      </c>
      <c r="D80" s="113">
        <v>1191</v>
      </c>
      <c r="E80" s="113" t="s">
        <v>30</v>
      </c>
      <c r="F80" s="113" t="s">
        <v>29</v>
      </c>
      <c r="G80" s="113">
        <v>0.25</v>
      </c>
      <c r="H80" s="113" t="s">
        <v>28</v>
      </c>
      <c r="I80" s="243">
        <v>1.4999999999999999E-2</v>
      </c>
      <c r="J80" s="191">
        <v>7533.3306451612907</v>
      </c>
      <c r="K80" s="191">
        <v>112.99995967741934</v>
      </c>
      <c r="L80" s="191">
        <v>0</v>
      </c>
      <c r="M80" s="191">
        <v>112.99995967741934</v>
      </c>
      <c r="N80" s="124">
        <f t="shared" si="3"/>
        <v>0.54242499227059249</v>
      </c>
      <c r="O80" s="191">
        <v>100.59999193548386</v>
      </c>
      <c r="P80" s="124">
        <f t="shared" si="4"/>
        <v>1.1232601266000872</v>
      </c>
    </row>
    <row r="81" spans="1:16" x14ac:dyDescent="0.2">
      <c r="A81" s="244" t="s">
        <v>12</v>
      </c>
      <c r="B81" s="245" t="s">
        <v>325</v>
      </c>
      <c r="C81" s="245"/>
      <c r="D81" s="244"/>
      <c r="E81" s="244"/>
      <c r="F81" s="244"/>
      <c r="G81" s="244"/>
      <c r="H81" s="244"/>
      <c r="I81" s="246"/>
      <c r="J81" s="247">
        <v>6706.6661290322581</v>
      </c>
      <c r="K81" s="247">
        <v>100.59999193548386</v>
      </c>
      <c r="L81" s="247">
        <v>0</v>
      </c>
      <c r="M81" s="247">
        <v>100.59999193548386</v>
      </c>
      <c r="N81" s="248">
        <f t="shared" si="3"/>
        <v>0.4829023833619186</v>
      </c>
      <c r="O81" s="247">
        <v>100.59999193548386</v>
      </c>
      <c r="P81" s="248">
        <f t="shared" si="4"/>
        <v>1</v>
      </c>
    </row>
    <row r="82" spans="1:16" x14ac:dyDescent="0.2">
      <c r="A82" s="249" t="s">
        <v>136</v>
      </c>
      <c r="B82" s="250"/>
      <c r="C82" s="250"/>
      <c r="D82" s="249"/>
      <c r="E82" s="249"/>
      <c r="F82" s="249"/>
      <c r="G82" s="249"/>
      <c r="H82" s="249"/>
      <c r="I82" s="251"/>
      <c r="J82" s="252">
        <v>4395.3776926902046</v>
      </c>
      <c r="K82" s="252">
        <v>209.47980124564893</v>
      </c>
      <c r="L82" s="252">
        <v>1.1561412232720041</v>
      </c>
      <c r="M82" s="252">
        <v>208.32366002237691</v>
      </c>
      <c r="N82" s="253">
        <f t="shared" si="3"/>
        <v>1</v>
      </c>
      <c r="O82" s="252">
        <v>208.32366002237686</v>
      </c>
      <c r="P82" s="253">
        <f t="shared" si="4"/>
        <v>1.0000000000000002</v>
      </c>
    </row>
    <row r="83" spans="1:16" x14ac:dyDescent="0.2">
      <c r="A83" s="113" t="s">
        <v>16</v>
      </c>
      <c r="B83" s="242" t="s">
        <v>242</v>
      </c>
      <c r="C83" s="242" t="s">
        <v>242</v>
      </c>
      <c r="D83" s="113">
        <v>1163</v>
      </c>
      <c r="E83" s="113" t="s">
        <v>30</v>
      </c>
      <c r="F83" s="113" t="s">
        <v>269</v>
      </c>
      <c r="G83" s="113">
        <v>0.25</v>
      </c>
      <c r="H83" s="113" t="s">
        <v>28</v>
      </c>
      <c r="I83" s="243">
        <v>5.2400000000000002E-2</v>
      </c>
      <c r="J83" s="191">
        <v>4064.8870967741937</v>
      </c>
      <c r="K83" s="191">
        <v>213.00008387096776</v>
      </c>
      <c r="L83" s="191">
        <v>0</v>
      </c>
      <c r="M83" s="191">
        <v>213.00008387096776</v>
      </c>
      <c r="N83" s="124">
        <f t="shared" ref="N83:N114" si="5">M83/M$157</f>
        <v>0.95986116455547665</v>
      </c>
      <c r="O83" s="191">
        <v>203.35696385869565</v>
      </c>
      <c r="P83" s="124">
        <f t="shared" si="4"/>
        <v>1.0474196694782123</v>
      </c>
    </row>
    <row r="84" spans="1:16" x14ac:dyDescent="0.2">
      <c r="A84" s="113" t="s">
        <v>16</v>
      </c>
      <c r="B84" s="242" t="s">
        <v>242</v>
      </c>
      <c r="C84" s="242" t="s">
        <v>239</v>
      </c>
      <c r="D84" s="113">
        <v>1164</v>
      </c>
      <c r="E84" s="113" t="s">
        <v>30</v>
      </c>
      <c r="F84" s="113" t="s">
        <v>269</v>
      </c>
      <c r="G84" s="113">
        <v>0.25</v>
      </c>
      <c r="H84" s="113" t="s">
        <v>28</v>
      </c>
      <c r="I84" s="243">
        <v>6.7900000000000002E-2</v>
      </c>
      <c r="J84" s="191">
        <v>3166.4193548387098</v>
      </c>
      <c r="K84" s="191">
        <v>214.99987419354841</v>
      </c>
      <c r="L84" s="191">
        <v>0</v>
      </c>
      <c r="M84" s="191">
        <v>214.99987419354841</v>
      </c>
      <c r="N84" s="124">
        <f t="shared" si="5"/>
        <v>0.96887299700649987</v>
      </c>
      <c r="O84" s="191">
        <v>203.35696385869565</v>
      </c>
      <c r="P84" s="124">
        <f t="shared" si="4"/>
        <v>1.0572535609989877</v>
      </c>
    </row>
    <row r="85" spans="1:16" x14ac:dyDescent="0.2">
      <c r="A85" s="113" t="s">
        <v>16</v>
      </c>
      <c r="B85" s="242" t="s">
        <v>242</v>
      </c>
      <c r="C85" s="242" t="s">
        <v>245</v>
      </c>
      <c r="D85" s="113">
        <v>1165</v>
      </c>
      <c r="E85" s="113" t="s">
        <v>30</v>
      </c>
      <c r="F85" s="113" t="s">
        <v>269</v>
      </c>
      <c r="G85" s="113">
        <v>0.25</v>
      </c>
      <c r="H85" s="113" t="s">
        <v>28</v>
      </c>
      <c r="I85" s="243">
        <v>5.2400000000000002E-2</v>
      </c>
      <c r="J85" s="191">
        <v>4026.7177419354839</v>
      </c>
      <c r="K85" s="191">
        <v>211.00000967741937</v>
      </c>
      <c r="L85" s="191">
        <v>0</v>
      </c>
      <c r="M85" s="191">
        <v>211.00000967741937</v>
      </c>
      <c r="N85" s="124">
        <f t="shared" si="5"/>
        <v>0.95084805287154095</v>
      </c>
      <c r="O85" s="191">
        <v>203.35696385869565</v>
      </c>
      <c r="P85" s="124">
        <f t="shared" si="4"/>
        <v>1.0375843820329387</v>
      </c>
    </row>
    <row r="86" spans="1:16" x14ac:dyDescent="0.2">
      <c r="A86" s="113" t="s">
        <v>16</v>
      </c>
      <c r="B86" s="242" t="s">
        <v>242</v>
      </c>
      <c r="C86" s="242" t="s">
        <v>238</v>
      </c>
      <c r="D86" s="113">
        <v>1166</v>
      </c>
      <c r="E86" s="113" t="s">
        <v>30</v>
      </c>
      <c r="F86" s="113" t="s">
        <v>269</v>
      </c>
      <c r="G86" s="113">
        <v>0.25</v>
      </c>
      <c r="H86" s="113" t="s">
        <v>28</v>
      </c>
      <c r="I86" s="243">
        <v>6.7900000000000002E-2</v>
      </c>
      <c r="J86" s="191">
        <v>3225.3306451612902</v>
      </c>
      <c r="K86" s="191">
        <v>218.99995080645164</v>
      </c>
      <c r="L86" s="191">
        <v>0</v>
      </c>
      <c r="M86" s="191">
        <v>218.99995080645164</v>
      </c>
      <c r="N86" s="124">
        <f t="shared" si="5"/>
        <v>0.98689889693195876</v>
      </c>
      <c r="O86" s="191">
        <v>203.35696385869565</v>
      </c>
      <c r="P86" s="124">
        <f t="shared" si="4"/>
        <v>1.0769237829427156</v>
      </c>
    </row>
    <row r="87" spans="1:16" x14ac:dyDescent="0.2">
      <c r="A87" s="244" t="s">
        <v>16</v>
      </c>
      <c r="B87" s="245" t="s">
        <v>316</v>
      </c>
      <c r="C87" s="245"/>
      <c r="D87" s="244"/>
      <c r="E87" s="244"/>
      <c r="F87" s="244"/>
      <c r="G87" s="244"/>
      <c r="H87" s="244"/>
      <c r="I87" s="246"/>
      <c r="J87" s="247">
        <v>3620.8387096774195</v>
      </c>
      <c r="K87" s="247">
        <v>214.49997963709677</v>
      </c>
      <c r="L87" s="247">
        <v>0</v>
      </c>
      <c r="M87" s="247">
        <v>214.49997963709677</v>
      </c>
      <c r="N87" s="248">
        <f t="shared" si="5"/>
        <v>0.96662027784136895</v>
      </c>
      <c r="O87" s="247">
        <v>203.35696385869565</v>
      </c>
      <c r="P87" s="248">
        <f t="shared" si="4"/>
        <v>1.0547953488632136</v>
      </c>
    </row>
    <row r="88" spans="1:16" x14ac:dyDescent="0.2">
      <c r="A88" s="113" t="s">
        <v>16</v>
      </c>
      <c r="B88" s="242" t="s">
        <v>239</v>
      </c>
      <c r="C88" s="242" t="s">
        <v>242</v>
      </c>
      <c r="D88" s="113">
        <v>2111</v>
      </c>
      <c r="E88" s="113" t="s">
        <v>30</v>
      </c>
      <c r="F88" s="113" t="s">
        <v>44</v>
      </c>
      <c r="G88" s="113">
        <v>0.25</v>
      </c>
      <c r="H88" s="113" t="s">
        <v>257</v>
      </c>
      <c r="I88" s="243">
        <v>4.8500000000000001E-2</v>
      </c>
      <c r="J88" s="191">
        <v>5422.6750000000002</v>
      </c>
      <c r="K88" s="191">
        <v>262.99973749999998</v>
      </c>
      <c r="L88" s="191">
        <v>54.226750000000003</v>
      </c>
      <c r="M88" s="191">
        <v>208.7729875</v>
      </c>
      <c r="N88" s="124">
        <f t="shared" si="5"/>
        <v>0.94081222536452658</v>
      </c>
      <c r="O88" s="191">
        <v>203.35696385869565</v>
      </c>
      <c r="P88" s="124">
        <f t="shared" si="4"/>
        <v>1.0266330866597109</v>
      </c>
    </row>
    <row r="89" spans="1:16" x14ac:dyDescent="0.2">
      <c r="A89" s="113" t="s">
        <v>16</v>
      </c>
      <c r="B89" s="242" t="s">
        <v>239</v>
      </c>
      <c r="C89" s="242" t="s">
        <v>239</v>
      </c>
      <c r="D89" s="113">
        <v>2112</v>
      </c>
      <c r="E89" s="113" t="s">
        <v>30</v>
      </c>
      <c r="F89" s="113" t="s">
        <v>91</v>
      </c>
      <c r="G89" s="113">
        <v>0.25</v>
      </c>
      <c r="H89" s="113" t="s">
        <v>257</v>
      </c>
      <c r="I89" s="243">
        <v>4.8500000000000001E-2</v>
      </c>
      <c r="J89" s="191">
        <v>4020.625</v>
      </c>
      <c r="K89" s="191">
        <v>195.00031250000001</v>
      </c>
      <c r="L89" s="191">
        <v>40.206249999999997</v>
      </c>
      <c r="M89" s="191">
        <v>154.7940625</v>
      </c>
      <c r="N89" s="124">
        <f t="shared" si="5"/>
        <v>0.69756220935354774</v>
      </c>
      <c r="O89" s="191">
        <v>203.35696385869565</v>
      </c>
      <c r="P89" s="124">
        <f t="shared" si="4"/>
        <v>0.76119381191961533</v>
      </c>
    </row>
    <row r="90" spans="1:16" x14ac:dyDescent="0.2">
      <c r="A90" s="113" t="s">
        <v>16</v>
      </c>
      <c r="B90" s="242" t="s">
        <v>239</v>
      </c>
      <c r="C90" s="242" t="s">
        <v>245</v>
      </c>
      <c r="D90" s="113">
        <v>2114</v>
      </c>
      <c r="E90" s="113" t="s">
        <v>30</v>
      </c>
      <c r="F90" s="113" t="s">
        <v>93</v>
      </c>
      <c r="G90" s="113">
        <v>0.25</v>
      </c>
      <c r="H90" s="113" t="s">
        <v>257</v>
      </c>
      <c r="I90" s="243">
        <v>4.8500000000000001E-2</v>
      </c>
      <c r="J90" s="191">
        <v>4371.125</v>
      </c>
      <c r="K90" s="191">
        <v>211.9995625</v>
      </c>
      <c r="L90" s="191">
        <v>43.71125</v>
      </c>
      <c r="M90" s="191">
        <v>168.28831250000002</v>
      </c>
      <c r="N90" s="124">
        <f t="shared" si="5"/>
        <v>0.75837254465674542</v>
      </c>
      <c r="O90" s="191">
        <v>203.35696385869565</v>
      </c>
      <c r="P90" s="124">
        <f t="shared" si="4"/>
        <v>0.82755126407638846</v>
      </c>
    </row>
    <row r="91" spans="1:16" x14ac:dyDescent="0.2">
      <c r="A91" s="113" t="s">
        <v>16</v>
      </c>
      <c r="B91" s="242" t="s">
        <v>239</v>
      </c>
      <c r="C91" s="242" t="s">
        <v>238</v>
      </c>
      <c r="D91" s="113">
        <v>2115</v>
      </c>
      <c r="E91" s="113" t="s">
        <v>30</v>
      </c>
      <c r="F91" s="113" t="s">
        <v>44</v>
      </c>
      <c r="G91" s="113">
        <v>0.25</v>
      </c>
      <c r="H91" s="113" t="s">
        <v>257</v>
      </c>
      <c r="I91" s="243">
        <v>4.8500000000000001E-2</v>
      </c>
      <c r="J91" s="191">
        <v>5010.3</v>
      </c>
      <c r="K91" s="191">
        <v>242.99955</v>
      </c>
      <c r="L91" s="191">
        <v>50.103000000000002</v>
      </c>
      <c r="M91" s="191">
        <v>192.89654999999999</v>
      </c>
      <c r="N91" s="124">
        <f t="shared" si="5"/>
        <v>0.8692668273027403</v>
      </c>
      <c r="O91" s="191">
        <v>203.35696385869565</v>
      </c>
      <c r="P91" s="124">
        <f t="shared" si="4"/>
        <v>0.94856131966071167</v>
      </c>
    </row>
    <row r="92" spans="1:16" x14ac:dyDescent="0.2">
      <c r="A92" s="113" t="s">
        <v>16</v>
      </c>
      <c r="B92" s="242" t="s">
        <v>239</v>
      </c>
      <c r="C92" s="242" t="s">
        <v>247</v>
      </c>
      <c r="D92" s="113">
        <v>2116</v>
      </c>
      <c r="E92" s="113" t="s">
        <v>30</v>
      </c>
      <c r="F92" s="113" t="s">
        <v>91</v>
      </c>
      <c r="G92" s="113">
        <v>0.25</v>
      </c>
      <c r="H92" s="113" t="s">
        <v>257</v>
      </c>
      <c r="I92" s="243">
        <v>4.8500000000000001E-2</v>
      </c>
      <c r="J92" s="191">
        <v>4164.95</v>
      </c>
      <c r="K92" s="191">
        <v>202.00007500000001</v>
      </c>
      <c r="L92" s="191">
        <v>41.649500000000003</v>
      </c>
      <c r="M92" s="191">
        <v>160.35057500000002</v>
      </c>
      <c r="N92" s="124">
        <f t="shared" si="5"/>
        <v>0.7226020143253995</v>
      </c>
      <c r="O92" s="191">
        <v>203.35696385869565</v>
      </c>
      <c r="P92" s="124">
        <f t="shared" si="4"/>
        <v>0.78851774710513978</v>
      </c>
    </row>
    <row r="93" spans="1:16" x14ac:dyDescent="0.2">
      <c r="A93" s="113" t="s">
        <v>16</v>
      </c>
      <c r="B93" s="242" t="s">
        <v>239</v>
      </c>
      <c r="C93" s="242" t="s">
        <v>249</v>
      </c>
      <c r="D93" s="113">
        <v>2118</v>
      </c>
      <c r="E93" s="113" t="s">
        <v>30</v>
      </c>
      <c r="F93" s="113" t="s">
        <v>93</v>
      </c>
      <c r="G93" s="113">
        <v>0.25</v>
      </c>
      <c r="H93" s="113" t="s">
        <v>257</v>
      </c>
      <c r="I93" s="243">
        <v>4.8500000000000001E-2</v>
      </c>
      <c r="J93" s="191">
        <v>5113.3999999999996</v>
      </c>
      <c r="K93" s="191">
        <v>247.99990000000003</v>
      </c>
      <c r="L93" s="191">
        <v>51.134</v>
      </c>
      <c r="M93" s="191">
        <v>196.86590000000001</v>
      </c>
      <c r="N93" s="124">
        <f t="shared" si="5"/>
        <v>0.88715426116796059</v>
      </c>
      <c r="O93" s="191">
        <v>203.35696385869565</v>
      </c>
      <c r="P93" s="124">
        <f t="shared" si="4"/>
        <v>0.96808044467458709</v>
      </c>
    </row>
    <row r="94" spans="1:16" x14ac:dyDescent="0.2">
      <c r="A94" s="244" t="s">
        <v>16</v>
      </c>
      <c r="B94" s="245" t="s">
        <v>317</v>
      </c>
      <c r="C94" s="245"/>
      <c r="D94" s="244"/>
      <c r="E94" s="244"/>
      <c r="F94" s="244"/>
      <c r="G94" s="244"/>
      <c r="H94" s="244"/>
      <c r="I94" s="246"/>
      <c r="J94" s="247">
        <v>4683.8458333333338</v>
      </c>
      <c r="K94" s="247">
        <v>227.16652291666662</v>
      </c>
      <c r="L94" s="247">
        <v>46.838458333333342</v>
      </c>
      <c r="M94" s="247">
        <v>180.32806458333334</v>
      </c>
      <c r="N94" s="248">
        <f t="shared" si="5"/>
        <v>0.81262834702848674</v>
      </c>
      <c r="O94" s="247">
        <v>203.35696385869562</v>
      </c>
      <c r="P94" s="248">
        <f t="shared" si="4"/>
        <v>0.88675627901602572</v>
      </c>
    </row>
    <row r="95" spans="1:16" x14ac:dyDescent="0.2">
      <c r="A95" s="113" t="s">
        <v>16</v>
      </c>
      <c r="B95" s="242" t="s">
        <v>245</v>
      </c>
      <c r="C95" s="242" t="s">
        <v>242</v>
      </c>
      <c r="D95" s="113">
        <v>1033</v>
      </c>
      <c r="E95" s="113" t="s">
        <v>57</v>
      </c>
      <c r="F95" s="113" t="s">
        <v>52</v>
      </c>
      <c r="G95" s="113">
        <v>0.05</v>
      </c>
      <c r="H95" s="113" t="s">
        <v>28</v>
      </c>
      <c r="I95" s="243">
        <v>5.0999999999999997E-2</v>
      </c>
      <c r="J95" s="191">
        <v>4431.3725806451612</v>
      </c>
      <c r="K95" s="191">
        <v>226.00000161290319</v>
      </c>
      <c r="L95" s="191">
        <v>0</v>
      </c>
      <c r="M95" s="191">
        <v>226.00000161290319</v>
      </c>
      <c r="N95" s="124">
        <f t="shared" si="5"/>
        <v>1.0184438465719712</v>
      </c>
      <c r="O95" s="191">
        <v>217.66666747311828</v>
      </c>
      <c r="P95" s="124">
        <f t="shared" si="4"/>
        <v>1.0382848427668148</v>
      </c>
    </row>
    <row r="96" spans="1:16" x14ac:dyDescent="0.2">
      <c r="A96" s="113" t="s">
        <v>16</v>
      </c>
      <c r="B96" s="242" t="s">
        <v>245</v>
      </c>
      <c r="C96" s="242" t="s">
        <v>239</v>
      </c>
      <c r="D96" s="113">
        <v>1038</v>
      </c>
      <c r="E96" s="113" t="s">
        <v>57</v>
      </c>
      <c r="F96" s="113" t="s">
        <v>47</v>
      </c>
      <c r="G96" s="113">
        <v>0.05</v>
      </c>
      <c r="H96" s="113" t="s">
        <v>28</v>
      </c>
      <c r="I96" s="243">
        <v>5.0999999999999997E-2</v>
      </c>
      <c r="J96" s="191">
        <v>3882.3532258064515</v>
      </c>
      <c r="K96" s="191">
        <v>198.00001451612903</v>
      </c>
      <c r="L96" s="191">
        <v>0</v>
      </c>
      <c r="M96" s="191">
        <v>198.00001451612903</v>
      </c>
      <c r="N96" s="124">
        <f t="shared" si="5"/>
        <v>0.89226502197334279</v>
      </c>
      <c r="O96" s="191">
        <v>217.66666747311828</v>
      </c>
      <c r="P96" s="124">
        <f t="shared" si="4"/>
        <v>0.90964784279881494</v>
      </c>
    </row>
    <row r="97" spans="1:16" x14ac:dyDescent="0.2">
      <c r="A97" s="113" t="s">
        <v>16</v>
      </c>
      <c r="B97" s="242" t="s">
        <v>245</v>
      </c>
      <c r="C97" s="242" t="s">
        <v>245</v>
      </c>
      <c r="D97" s="113">
        <v>1039</v>
      </c>
      <c r="E97" s="113" t="s">
        <v>57</v>
      </c>
      <c r="F97" s="113" t="s">
        <v>47</v>
      </c>
      <c r="G97" s="113">
        <v>0.05</v>
      </c>
      <c r="H97" s="113" t="s">
        <v>28</v>
      </c>
      <c r="I97" s="243">
        <v>5.0999999999999997E-2</v>
      </c>
      <c r="J97" s="191">
        <v>3941.175806451613</v>
      </c>
      <c r="K97" s="191">
        <v>200.99996612903223</v>
      </c>
      <c r="L97" s="191">
        <v>0</v>
      </c>
      <c r="M97" s="191">
        <v>200.99996612903223</v>
      </c>
      <c r="N97" s="124">
        <f t="shared" si="5"/>
        <v>0.90578396993073296</v>
      </c>
      <c r="O97" s="191">
        <v>217.66666747311828</v>
      </c>
      <c r="P97" s="124">
        <f t="shared" si="4"/>
        <v>0.92343016256200838</v>
      </c>
    </row>
    <row r="98" spans="1:16" x14ac:dyDescent="0.2">
      <c r="A98" s="113" t="s">
        <v>16</v>
      </c>
      <c r="B98" s="242" t="s">
        <v>245</v>
      </c>
      <c r="C98" s="242" t="s">
        <v>238</v>
      </c>
      <c r="D98" s="113">
        <v>1043</v>
      </c>
      <c r="E98" s="113" t="s">
        <v>57</v>
      </c>
      <c r="F98" s="113" t="s">
        <v>50</v>
      </c>
      <c r="G98" s="113">
        <v>0.05</v>
      </c>
      <c r="H98" s="113" t="s">
        <v>28</v>
      </c>
      <c r="I98" s="243">
        <v>5.0999999999999997E-2</v>
      </c>
      <c r="J98" s="191">
        <v>4058.824193548387</v>
      </c>
      <c r="K98" s="191">
        <v>207.00003387096774</v>
      </c>
      <c r="L98" s="191">
        <v>0</v>
      </c>
      <c r="M98" s="191">
        <v>207.00003387096774</v>
      </c>
      <c r="N98" s="124">
        <f t="shared" si="5"/>
        <v>0.93282260721913335</v>
      </c>
      <c r="O98" s="191">
        <v>217.66666747311828</v>
      </c>
      <c r="P98" s="124">
        <f t="shared" si="4"/>
        <v>0.95099555790521828</v>
      </c>
    </row>
    <row r="99" spans="1:16" x14ac:dyDescent="0.2">
      <c r="A99" s="113" t="s">
        <v>16</v>
      </c>
      <c r="B99" s="242" t="s">
        <v>245</v>
      </c>
      <c r="C99" s="242" t="s">
        <v>247</v>
      </c>
      <c r="D99" s="113">
        <v>1044</v>
      </c>
      <c r="E99" s="113" t="s">
        <v>57</v>
      </c>
      <c r="F99" s="113" t="s">
        <v>50</v>
      </c>
      <c r="G99" s="113">
        <v>0.05</v>
      </c>
      <c r="H99" s="113" t="s">
        <v>28</v>
      </c>
      <c r="I99" s="243">
        <v>5.0999999999999997E-2</v>
      </c>
      <c r="J99" s="191">
        <v>4196.0790322580642</v>
      </c>
      <c r="K99" s="191">
        <v>214.00003064516127</v>
      </c>
      <c r="L99" s="191">
        <v>0</v>
      </c>
      <c r="M99" s="191">
        <v>214.00003064516127</v>
      </c>
      <c r="N99" s="124">
        <f t="shared" si="5"/>
        <v>0.96436731336879045</v>
      </c>
      <c r="O99" s="191">
        <v>217.66666747311828</v>
      </c>
      <c r="P99" s="124">
        <f t="shared" si="4"/>
        <v>0.98315480789721821</v>
      </c>
    </row>
    <row r="100" spans="1:16" x14ac:dyDescent="0.2">
      <c r="A100" s="113" t="s">
        <v>16</v>
      </c>
      <c r="B100" s="242" t="s">
        <v>245</v>
      </c>
      <c r="C100" s="242" t="s">
        <v>249</v>
      </c>
      <c r="D100" s="113">
        <v>1045</v>
      </c>
      <c r="E100" s="113" t="s">
        <v>57</v>
      </c>
      <c r="F100" s="113" t="s">
        <v>53</v>
      </c>
      <c r="G100" s="113">
        <v>0.05</v>
      </c>
      <c r="H100" s="113" t="s">
        <v>28</v>
      </c>
      <c r="I100" s="243">
        <v>5.0999999999999997E-2</v>
      </c>
      <c r="J100" s="191">
        <v>3960.7838709677421</v>
      </c>
      <c r="K100" s="191">
        <v>201.99997741935482</v>
      </c>
      <c r="L100" s="191">
        <v>0</v>
      </c>
      <c r="M100" s="191">
        <v>201.99997741935482</v>
      </c>
      <c r="N100" s="124">
        <f t="shared" si="5"/>
        <v>0.91029040947879969</v>
      </c>
      <c r="O100" s="191">
        <v>217.66666747311828</v>
      </c>
      <c r="P100" s="124">
        <f t="shared" si="4"/>
        <v>0.92802439511920998</v>
      </c>
    </row>
    <row r="101" spans="1:16" x14ac:dyDescent="0.2">
      <c r="A101" s="113" t="s">
        <v>16</v>
      </c>
      <c r="B101" s="242" t="s">
        <v>245</v>
      </c>
      <c r="C101" s="242" t="s">
        <v>251</v>
      </c>
      <c r="D101" s="113">
        <v>1046</v>
      </c>
      <c r="E101" s="113" t="s">
        <v>57</v>
      </c>
      <c r="F101" s="113" t="s">
        <v>53</v>
      </c>
      <c r="G101" s="113">
        <v>0.05</v>
      </c>
      <c r="H101" s="113" t="s">
        <v>28</v>
      </c>
      <c r="I101" s="243">
        <v>5.0999999999999997E-2</v>
      </c>
      <c r="J101" s="191">
        <v>4333.3338709677419</v>
      </c>
      <c r="K101" s="191">
        <v>221.00002741935481</v>
      </c>
      <c r="L101" s="191">
        <v>0</v>
      </c>
      <c r="M101" s="191">
        <v>221.00002741935481</v>
      </c>
      <c r="N101" s="124">
        <f t="shared" si="5"/>
        <v>0.99591201951844743</v>
      </c>
      <c r="O101" s="191">
        <v>217.66666747311828</v>
      </c>
      <c r="P101" s="124">
        <f t="shared" si="4"/>
        <v>1.0153140578892181</v>
      </c>
    </row>
    <row r="102" spans="1:16" x14ac:dyDescent="0.2">
      <c r="A102" s="244" t="s">
        <v>16</v>
      </c>
      <c r="B102" s="245" t="s">
        <v>318</v>
      </c>
      <c r="C102" s="245"/>
      <c r="D102" s="244"/>
      <c r="E102" s="244"/>
      <c r="F102" s="244"/>
      <c r="G102" s="244"/>
      <c r="H102" s="244"/>
      <c r="I102" s="246"/>
      <c r="J102" s="247">
        <v>4114.8460829493088</v>
      </c>
      <c r="K102" s="247">
        <v>209.8571502304147</v>
      </c>
      <c r="L102" s="247">
        <v>0</v>
      </c>
      <c r="M102" s="247">
        <v>209.8571502304147</v>
      </c>
      <c r="N102" s="248">
        <f t="shared" si="5"/>
        <v>0.94569788400874533</v>
      </c>
      <c r="O102" s="247">
        <v>217.66666747311828</v>
      </c>
      <c r="P102" s="248">
        <f t="shared" si="4"/>
        <v>0.96412166670550026</v>
      </c>
    </row>
    <row r="103" spans="1:16" x14ac:dyDescent="0.2">
      <c r="A103" s="113" t="s">
        <v>16</v>
      </c>
      <c r="B103" s="242" t="s">
        <v>238</v>
      </c>
      <c r="C103" s="242" t="s">
        <v>242</v>
      </c>
      <c r="D103" s="113">
        <v>1040</v>
      </c>
      <c r="E103" s="113" t="s">
        <v>57</v>
      </c>
      <c r="F103" s="113" t="s">
        <v>256</v>
      </c>
      <c r="G103" s="113">
        <v>0.05</v>
      </c>
      <c r="H103" s="113" t="s">
        <v>28</v>
      </c>
      <c r="I103" s="243">
        <v>4.65E-2</v>
      </c>
      <c r="J103" s="191">
        <v>4946.2370967741936</v>
      </c>
      <c r="K103" s="191">
        <v>230.00002500000002</v>
      </c>
      <c r="L103" s="191">
        <v>0</v>
      </c>
      <c r="M103" s="191">
        <v>230.00002500000002</v>
      </c>
      <c r="N103" s="124">
        <f t="shared" si="5"/>
        <v>1.0364695066412593</v>
      </c>
      <c r="O103" s="191">
        <v>217.66666747311828</v>
      </c>
      <c r="P103" s="124">
        <f t="shared" si="4"/>
        <v>1.0566616729610421</v>
      </c>
    </row>
    <row r="104" spans="1:16" x14ac:dyDescent="0.2">
      <c r="A104" s="113" t="s">
        <v>16</v>
      </c>
      <c r="B104" s="242" t="s">
        <v>238</v>
      </c>
      <c r="C104" s="242" t="s">
        <v>239</v>
      </c>
      <c r="D104" s="113">
        <v>1000</v>
      </c>
      <c r="E104" s="113" t="s">
        <v>57</v>
      </c>
      <c r="F104" s="113" t="s">
        <v>240</v>
      </c>
      <c r="G104" s="113">
        <v>0.05</v>
      </c>
      <c r="H104" s="113" t="s">
        <v>28</v>
      </c>
      <c r="I104" s="243">
        <v>4.65E-2</v>
      </c>
      <c r="J104" s="191">
        <v>4817.2048387096775</v>
      </c>
      <c r="K104" s="191">
        <v>224.00002500000002</v>
      </c>
      <c r="L104" s="191">
        <v>0</v>
      </c>
      <c r="M104" s="191">
        <v>224.00002500000002</v>
      </c>
      <c r="N104" s="124">
        <f t="shared" si="5"/>
        <v>1.0094311746243494</v>
      </c>
      <c r="O104" s="191">
        <v>217.66666747311828</v>
      </c>
      <c r="P104" s="124">
        <f t="shared" si="4"/>
        <v>1.0290965888365242</v>
      </c>
    </row>
    <row r="105" spans="1:16" x14ac:dyDescent="0.2">
      <c r="A105" s="113" t="s">
        <v>16</v>
      </c>
      <c r="B105" s="242" t="s">
        <v>238</v>
      </c>
      <c r="C105" s="242" t="s">
        <v>245</v>
      </c>
      <c r="D105" s="113">
        <v>1041</v>
      </c>
      <c r="E105" s="113" t="s">
        <v>57</v>
      </c>
      <c r="F105" s="113" t="s">
        <v>256</v>
      </c>
      <c r="G105" s="113">
        <v>0.05</v>
      </c>
      <c r="H105" s="113" t="s">
        <v>28</v>
      </c>
      <c r="I105" s="243">
        <v>4.65E-2</v>
      </c>
      <c r="J105" s="191">
        <v>4967.7419354838712</v>
      </c>
      <c r="K105" s="191">
        <v>231</v>
      </c>
      <c r="L105" s="191">
        <v>0</v>
      </c>
      <c r="M105" s="191">
        <v>231</v>
      </c>
      <c r="N105" s="124">
        <f t="shared" si="5"/>
        <v>1.0409757826510273</v>
      </c>
      <c r="O105" s="191">
        <v>217.66666747311828</v>
      </c>
      <c r="P105" s="124">
        <f t="shared" si="4"/>
        <v>1.0612557387939445</v>
      </c>
    </row>
    <row r="106" spans="1:16" x14ac:dyDescent="0.2">
      <c r="A106" s="113" t="s">
        <v>16</v>
      </c>
      <c r="B106" s="242" t="s">
        <v>238</v>
      </c>
      <c r="C106" s="242" t="s">
        <v>238</v>
      </c>
      <c r="D106" s="113">
        <v>1001</v>
      </c>
      <c r="E106" s="113" t="s">
        <v>57</v>
      </c>
      <c r="F106" s="113" t="s">
        <v>240</v>
      </c>
      <c r="G106" s="113">
        <v>0.05</v>
      </c>
      <c r="H106" s="113" t="s">
        <v>28</v>
      </c>
      <c r="I106" s="243">
        <v>4.65E-2</v>
      </c>
      <c r="J106" s="191">
        <v>4989.2467741935479</v>
      </c>
      <c r="K106" s="191">
        <v>231.99997499999998</v>
      </c>
      <c r="L106" s="191">
        <v>0</v>
      </c>
      <c r="M106" s="191">
        <v>231.99997499999998</v>
      </c>
      <c r="N106" s="124">
        <f t="shared" si="5"/>
        <v>1.0454820586607954</v>
      </c>
      <c r="O106" s="191">
        <v>217.66666747311828</v>
      </c>
      <c r="P106" s="124">
        <f t="shared" si="4"/>
        <v>1.065849804626847</v>
      </c>
    </row>
    <row r="107" spans="1:16" x14ac:dyDescent="0.2">
      <c r="A107" s="113" t="s">
        <v>16</v>
      </c>
      <c r="B107" s="242" t="s">
        <v>238</v>
      </c>
      <c r="C107" s="242" t="s">
        <v>247</v>
      </c>
      <c r="D107" s="113">
        <v>1042</v>
      </c>
      <c r="E107" s="113" t="s">
        <v>57</v>
      </c>
      <c r="F107" s="113" t="s">
        <v>256</v>
      </c>
      <c r="G107" s="113">
        <v>0.05</v>
      </c>
      <c r="H107" s="113" t="s">
        <v>28</v>
      </c>
      <c r="I107" s="243">
        <v>4.65E-2</v>
      </c>
      <c r="J107" s="191">
        <v>4774.1935483870966</v>
      </c>
      <c r="K107" s="191">
        <v>222</v>
      </c>
      <c r="L107" s="191">
        <v>0</v>
      </c>
      <c r="M107" s="191">
        <v>222</v>
      </c>
      <c r="N107" s="124">
        <f t="shared" si="5"/>
        <v>1.0004182846256626</v>
      </c>
      <c r="O107" s="191">
        <v>217.66666747311828</v>
      </c>
      <c r="P107" s="124">
        <f t="shared" si="4"/>
        <v>1.0199081126071674</v>
      </c>
    </row>
    <row r="108" spans="1:16" x14ac:dyDescent="0.2">
      <c r="A108" s="244" t="s">
        <v>16</v>
      </c>
      <c r="B108" s="245" t="s">
        <v>319</v>
      </c>
      <c r="C108" s="245"/>
      <c r="D108" s="244"/>
      <c r="E108" s="244"/>
      <c r="F108" s="244"/>
      <c r="G108" s="244"/>
      <c r="H108" s="244"/>
      <c r="I108" s="246"/>
      <c r="J108" s="247">
        <v>4898.9248387096777</v>
      </c>
      <c r="K108" s="247">
        <v>227.800005</v>
      </c>
      <c r="L108" s="247">
        <v>0</v>
      </c>
      <c r="M108" s="247">
        <v>227.800005</v>
      </c>
      <c r="N108" s="248">
        <f t="shared" si="5"/>
        <v>1.0265553614406187</v>
      </c>
      <c r="O108" s="247">
        <v>217.66666747311828</v>
      </c>
      <c r="P108" s="248">
        <f t="shared" si="4"/>
        <v>1.046554383565105</v>
      </c>
    </row>
    <row r="109" spans="1:16" x14ac:dyDescent="0.2">
      <c r="A109" s="113" t="s">
        <v>16</v>
      </c>
      <c r="B109" s="242" t="s">
        <v>247</v>
      </c>
      <c r="C109" s="242" t="s">
        <v>242</v>
      </c>
      <c r="D109" s="113">
        <v>1130</v>
      </c>
      <c r="E109" s="113" t="s">
        <v>34</v>
      </c>
      <c r="F109" s="113" t="s">
        <v>38</v>
      </c>
      <c r="G109" s="113">
        <v>0.01</v>
      </c>
      <c r="H109" s="113" t="s">
        <v>257</v>
      </c>
      <c r="I109" s="243">
        <v>7.0000000000000007E-2</v>
      </c>
      <c r="J109" s="191">
        <v>3514.2858064516131</v>
      </c>
      <c r="K109" s="191">
        <v>246.0000064516129</v>
      </c>
      <c r="L109" s="191">
        <v>0</v>
      </c>
      <c r="M109" s="191">
        <v>246.0000064516129</v>
      </c>
      <c r="N109" s="124">
        <f t="shared" si="5"/>
        <v>1.108571641766777</v>
      </c>
      <c r="O109" s="191">
        <v>207.33333201075268</v>
      </c>
      <c r="P109" s="124">
        <f t="shared" si="4"/>
        <v>1.1864952155346391</v>
      </c>
    </row>
    <row r="110" spans="1:16" x14ac:dyDescent="0.2">
      <c r="A110" s="113" t="s">
        <v>16</v>
      </c>
      <c r="B110" s="242" t="s">
        <v>247</v>
      </c>
      <c r="C110" s="242" t="s">
        <v>239</v>
      </c>
      <c r="D110" s="113">
        <v>1110</v>
      </c>
      <c r="E110" s="113" t="s">
        <v>34</v>
      </c>
      <c r="F110" s="113" t="s">
        <v>35</v>
      </c>
      <c r="G110" s="113">
        <v>0.01</v>
      </c>
      <c r="H110" s="113" t="s">
        <v>257</v>
      </c>
      <c r="I110" s="243">
        <v>7.0000000000000007E-2</v>
      </c>
      <c r="J110" s="191">
        <v>3028.5712903225808</v>
      </c>
      <c r="K110" s="191">
        <v>211.99999032258069</v>
      </c>
      <c r="L110" s="191">
        <v>0</v>
      </c>
      <c r="M110" s="191">
        <v>211.99999032258069</v>
      </c>
      <c r="N110" s="124">
        <f t="shared" si="5"/>
        <v>0.95535435432060023</v>
      </c>
      <c r="O110" s="191">
        <v>207.33333201075268</v>
      </c>
      <c r="P110" s="124">
        <f t="shared" si="4"/>
        <v>1.0225079984321381</v>
      </c>
    </row>
    <row r="111" spans="1:16" x14ac:dyDescent="0.2">
      <c r="A111" s="113" t="s">
        <v>16</v>
      </c>
      <c r="B111" s="242" t="s">
        <v>247</v>
      </c>
      <c r="C111" s="242" t="s">
        <v>245</v>
      </c>
      <c r="D111" s="113">
        <v>1137</v>
      </c>
      <c r="E111" s="113" t="s">
        <v>34</v>
      </c>
      <c r="F111" s="113" t="s">
        <v>36</v>
      </c>
      <c r="G111" s="113">
        <v>0.01</v>
      </c>
      <c r="H111" s="113" t="s">
        <v>257</v>
      </c>
      <c r="I111" s="243">
        <v>7.0000000000000007E-2</v>
      </c>
      <c r="J111" s="191">
        <v>3028.5712903225808</v>
      </c>
      <c r="K111" s="191">
        <v>211.99999032258069</v>
      </c>
      <c r="L111" s="191">
        <v>0</v>
      </c>
      <c r="M111" s="191">
        <v>211.99999032258069</v>
      </c>
      <c r="N111" s="124">
        <f t="shared" si="5"/>
        <v>0.95535435432060023</v>
      </c>
      <c r="O111" s="191">
        <v>207.33333201075268</v>
      </c>
      <c r="P111" s="124">
        <f t="shared" si="4"/>
        <v>1.0225079984321381</v>
      </c>
    </row>
    <row r="112" spans="1:16" x14ac:dyDescent="0.2">
      <c r="A112" s="113" t="s">
        <v>16</v>
      </c>
      <c r="B112" s="242" t="s">
        <v>247</v>
      </c>
      <c r="C112" s="242" t="s">
        <v>238</v>
      </c>
      <c r="D112" s="113">
        <v>1125</v>
      </c>
      <c r="E112" s="113" t="s">
        <v>34</v>
      </c>
      <c r="F112" s="113" t="s">
        <v>37</v>
      </c>
      <c r="G112" s="113">
        <v>0.01</v>
      </c>
      <c r="H112" s="113" t="s">
        <v>257</v>
      </c>
      <c r="I112" s="243">
        <v>7.0000000000000007E-2</v>
      </c>
      <c r="J112" s="191">
        <v>3214.2858064516131</v>
      </c>
      <c r="K112" s="191">
        <v>225.0000064516129</v>
      </c>
      <c r="L112" s="191">
        <v>0</v>
      </c>
      <c r="M112" s="191">
        <v>225.0000064516129</v>
      </c>
      <c r="N112" s="124">
        <f t="shared" si="5"/>
        <v>1.0139374797075928</v>
      </c>
      <c r="O112" s="191">
        <v>207.33333201075268</v>
      </c>
      <c r="P112" s="124">
        <f t="shared" si="4"/>
        <v>1.0852090412550934</v>
      </c>
    </row>
    <row r="113" spans="1:16" x14ac:dyDescent="0.2">
      <c r="A113" s="113" t="s">
        <v>16</v>
      </c>
      <c r="B113" s="242" t="s">
        <v>247</v>
      </c>
      <c r="C113" s="242" t="s">
        <v>247</v>
      </c>
      <c r="D113" s="113">
        <v>1131</v>
      </c>
      <c r="E113" s="113" t="s">
        <v>34</v>
      </c>
      <c r="F113" s="113" t="s">
        <v>38</v>
      </c>
      <c r="G113" s="113">
        <v>0.01</v>
      </c>
      <c r="H113" s="113" t="s">
        <v>257</v>
      </c>
      <c r="I113" s="243">
        <v>7.0000000000000007E-2</v>
      </c>
      <c r="J113" s="191">
        <v>3071.4287096774192</v>
      </c>
      <c r="K113" s="191">
        <v>215.00000967741937</v>
      </c>
      <c r="L113" s="191">
        <v>0</v>
      </c>
      <c r="M113" s="191">
        <v>215.00000967741937</v>
      </c>
      <c r="N113" s="124">
        <f t="shared" si="5"/>
        <v>0.96887360754948082</v>
      </c>
      <c r="O113" s="191">
        <v>207.33333201075268</v>
      </c>
      <c r="P113" s="124">
        <f t="shared" si="4"/>
        <v>1.0369775452519572</v>
      </c>
    </row>
    <row r="114" spans="1:16" x14ac:dyDescent="0.2">
      <c r="A114" s="113" t="s">
        <v>16</v>
      </c>
      <c r="B114" s="242" t="s">
        <v>247</v>
      </c>
      <c r="C114" s="242" t="s">
        <v>249</v>
      </c>
      <c r="D114" s="113">
        <v>1146</v>
      </c>
      <c r="E114" s="113" t="s">
        <v>34</v>
      </c>
      <c r="F114" s="113" t="s">
        <v>39</v>
      </c>
      <c r="G114" s="113">
        <v>0.01</v>
      </c>
      <c r="H114" s="113" t="s">
        <v>257</v>
      </c>
      <c r="I114" s="243">
        <v>7.0000000000000007E-2</v>
      </c>
      <c r="J114" s="191">
        <v>2957.1429032258061</v>
      </c>
      <c r="K114" s="191">
        <v>207.00000322580647</v>
      </c>
      <c r="L114" s="191">
        <v>0</v>
      </c>
      <c r="M114" s="191">
        <v>207.00000322580647</v>
      </c>
      <c r="N114" s="124">
        <f t="shared" si="5"/>
        <v>0.93282246912012579</v>
      </c>
      <c r="O114" s="191">
        <v>207.33333201075268</v>
      </c>
      <c r="P114" s="124">
        <f t="shared" si="4"/>
        <v>0.99839230488550235</v>
      </c>
    </row>
    <row r="115" spans="1:16" x14ac:dyDescent="0.2">
      <c r="A115" s="113" t="s">
        <v>16</v>
      </c>
      <c r="B115" s="242" t="s">
        <v>247</v>
      </c>
      <c r="C115" s="242" t="s">
        <v>251</v>
      </c>
      <c r="D115" s="113">
        <v>1134</v>
      </c>
      <c r="E115" s="113" t="s">
        <v>34</v>
      </c>
      <c r="F115" s="113" t="s">
        <v>40</v>
      </c>
      <c r="G115" s="113">
        <v>0.01</v>
      </c>
      <c r="H115" s="113" t="s">
        <v>257</v>
      </c>
      <c r="I115" s="243">
        <v>7.0000000000000007E-2</v>
      </c>
      <c r="J115" s="191">
        <v>3542.8570967741939</v>
      </c>
      <c r="K115" s="191">
        <v>247.99999677419359</v>
      </c>
      <c r="L115" s="191">
        <v>0</v>
      </c>
      <c r="M115" s="191">
        <v>247.99999677419359</v>
      </c>
      <c r="N115" s="124">
        <f t="shared" ref="N115:N146" si="6">M115/M$157</f>
        <v>1.1175843754955344</v>
      </c>
      <c r="O115" s="191">
        <v>207.33333201075268</v>
      </c>
      <c r="P115" s="124">
        <f t="shared" si="4"/>
        <v>1.1961414711713207</v>
      </c>
    </row>
    <row r="116" spans="1:16" x14ac:dyDescent="0.2">
      <c r="A116" s="244" t="s">
        <v>16</v>
      </c>
      <c r="B116" s="245" t="s">
        <v>320</v>
      </c>
      <c r="C116" s="245"/>
      <c r="D116" s="244"/>
      <c r="E116" s="244"/>
      <c r="F116" s="244"/>
      <c r="G116" s="244"/>
      <c r="H116" s="244"/>
      <c r="I116" s="246"/>
      <c r="J116" s="247">
        <v>3193.8775576036865</v>
      </c>
      <c r="K116" s="247">
        <v>223.5714290322581</v>
      </c>
      <c r="L116" s="247">
        <v>0</v>
      </c>
      <c r="M116" s="247">
        <v>223.5714290322581</v>
      </c>
      <c r="N116" s="248">
        <f t="shared" si="6"/>
        <v>1.0074997546115303</v>
      </c>
      <c r="O116" s="247">
        <v>207.33333201075266</v>
      </c>
      <c r="P116" s="248">
        <f t="shared" si="4"/>
        <v>1.0783187964232557</v>
      </c>
    </row>
    <row r="117" spans="1:16" x14ac:dyDescent="0.2">
      <c r="A117" s="113" t="s">
        <v>16</v>
      </c>
      <c r="B117" s="242" t="s">
        <v>249</v>
      </c>
      <c r="C117" s="242" t="s">
        <v>242</v>
      </c>
      <c r="D117" s="113">
        <v>1160</v>
      </c>
      <c r="E117" s="113" t="s">
        <v>30</v>
      </c>
      <c r="F117" s="113" t="s">
        <v>268</v>
      </c>
      <c r="G117" s="113">
        <v>0.01</v>
      </c>
      <c r="H117" s="113" t="s">
        <v>257</v>
      </c>
      <c r="I117" s="243">
        <v>8.1900000000000001E-2</v>
      </c>
      <c r="J117" s="191">
        <v>2319.902258064516</v>
      </c>
      <c r="K117" s="191">
        <v>189.9999949354839</v>
      </c>
      <c r="L117" s="191">
        <v>0</v>
      </c>
      <c r="M117" s="191">
        <v>189.9999949354839</v>
      </c>
      <c r="N117" s="124">
        <f t="shared" si="6"/>
        <v>0.85621382437946569</v>
      </c>
      <c r="O117" s="191">
        <v>207.33333201075268</v>
      </c>
      <c r="P117" s="124">
        <f t="shared" si="4"/>
        <v>0.91639869524515316</v>
      </c>
    </row>
    <row r="118" spans="1:16" x14ac:dyDescent="0.2">
      <c r="A118" s="113" t="s">
        <v>16</v>
      </c>
      <c r="B118" s="242" t="s">
        <v>249</v>
      </c>
      <c r="C118" s="242" t="s">
        <v>239</v>
      </c>
      <c r="D118" s="113">
        <v>1198</v>
      </c>
      <c r="E118" s="113" t="s">
        <v>30</v>
      </c>
      <c r="F118" s="113" t="s">
        <v>270</v>
      </c>
      <c r="G118" s="113">
        <v>0.01</v>
      </c>
      <c r="H118" s="113" t="s">
        <v>257</v>
      </c>
      <c r="I118" s="243">
        <v>8.1900000000000001E-2</v>
      </c>
      <c r="J118" s="191">
        <v>2686.2025806451611</v>
      </c>
      <c r="K118" s="191">
        <v>219.99999135483873</v>
      </c>
      <c r="L118" s="191">
        <v>0</v>
      </c>
      <c r="M118" s="191">
        <v>219.99999135483873</v>
      </c>
      <c r="N118" s="124">
        <f t="shared" si="6"/>
        <v>0.99140546832823584</v>
      </c>
      <c r="O118" s="191">
        <v>207.33333201075268</v>
      </c>
      <c r="P118" s="124">
        <f t="shared" si="4"/>
        <v>1.0610932126602255</v>
      </c>
    </row>
    <row r="119" spans="1:16" x14ac:dyDescent="0.2">
      <c r="A119" s="113" t="s">
        <v>16</v>
      </c>
      <c r="B119" s="242" t="s">
        <v>249</v>
      </c>
      <c r="C119" s="242" t="s">
        <v>245</v>
      </c>
      <c r="D119" s="113">
        <v>1167</v>
      </c>
      <c r="E119" s="113" t="s">
        <v>30</v>
      </c>
      <c r="F119" s="113" t="s">
        <v>55</v>
      </c>
      <c r="G119" s="113">
        <v>0.01</v>
      </c>
      <c r="H119" s="113" t="s">
        <v>257</v>
      </c>
      <c r="I119" s="243">
        <v>8.1900000000000001E-2</v>
      </c>
      <c r="J119" s="191">
        <v>2222.2222580645162</v>
      </c>
      <c r="K119" s="191">
        <v>182.00000293548388</v>
      </c>
      <c r="L119" s="191">
        <v>0</v>
      </c>
      <c r="M119" s="191">
        <v>182.00000293548388</v>
      </c>
      <c r="N119" s="124">
        <f t="shared" si="6"/>
        <v>0.82016275107469527</v>
      </c>
      <c r="O119" s="191">
        <v>207.33333201075268</v>
      </c>
      <c r="P119" s="124">
        <f t="shared" si="4"/>
        <v>0.87781352458101158</v>
      </c>
    </row>
    <row r="120" spans="1:16" x14ac:dyDescent="0.2">
      <c r="A120" s="113" t="s">
        <v>16</v>
      </c>
      <c r="B120" s="242" t="s">
        <v>249</v>
      </c>
      <c r="C120" s="242" t="s">
        <v>238</v>
      </c>
      <c r="D120" s="113">
        <v>1196</v>
      </c>
      <c r="E120" s="113" t="s">
        <v>30</v>
      </c>
      <c r="F120" s="113" t="s">
        <v>56</v>
      </c>
      <c r="G120" s="113">
        <v>0.01</v>
      </c>
      <c r="H120" s="113" t="s">
        <v>257</v>
      </c>
      <c r="I120" s="243">
        <v>8.1900000000000001E-2</v>
      </c>
      <c r="J120" s="191">
        <v>2271.0622580645158</v>
      </c>
      <c r="K120" s="191">
        <v>185.99999893548386</v>
      </c>
      <c r="L120" s="191">
        <v>0</v>
      </c>
      <c r="M120" s="191">
        <v>185.99999893548386</v>
      </c>
      <c r="N120" s="124">
        <f t="shared" si="6"/>
        <v>0.83818828772708032</v>
      </c>
      <c r="O120" s="191">
        <v>207.33333201075268</v>
      </c>
      <c r="P120" s="124">
        <f t="shared" si="4"/>
        <v>0.89710610991308215</v>
      </c>
    </row>
    <row r="121" spans="1:16" x14ac:dyDescent="0.2">
      <c r="A121" s="113" t="s">
        <v>16</v>
      </c>
      <c r="B121" s="242" t="s">
        <v>249</v>
      </c>
      <c r="C121" s="242" t="s">
        <v>247</v>
      </c>
      <c r="D121" s="113">
        <v>1161</v>
      </c>
      <c r="E121" s="113" t="s">
        <v>30</v>
      </c>
      <c r="F121" s="113" t="s">
        <v>268</v>
      </c>
      <c r="G121" s="113">
        <v>0.01</v>
      </c>
      <c r="H121" s="113" t="s">
        <v>257</v>
      </c>
      <c r="I121" s="243">
        <v>8.1900000000000001E-2</v>
      </c>
      <c r="J121" s="191">
        <v>2087.9119354838708</v>
      </c>
      <c r="K121" s="191">
        <v>170.99998751612904</v>
      </c>
      <c r="L121" s="191">
        <v>0</v>
      </c>
      <c r="M121" s="191">
        <v>170.99998751612904</v>
      </c>
      <c r="N121" s="124">
        <f t="shared" si="6"/>
        <v>0.77059240622475467</v>
      </c>
      <c r="O121" s="191">
        <v>207.33333201075268</v>
      </c>
      <c r="P121" s="124">
        <f t="shared" si="4"/>
        <v>0.82475878749327514</v>
      </c>
    </row>
    <row r="122" spans="1:16" x14ac:dyDescent="0.2">
      <c r="A122" s="113" t="s">
        <v>16</v>
      </c>
      <c r="B122" s="242" t="s">
        <v>249</v>
      </c>
      <c r="C122" s="242" t="s">
        <v>249</v>
      </c>
      <c r="D122" s="113">
        <v>1199</v>
      </c>
      <c r="E122" s="113" t="s">
        <v>30</v>
      </c>
      <c r="F122" s="113" t="s">
        <v>270</v>
      </c>
      <c r="G122" s="113">
        <v>0.01</v>
      </c>
      <c r="H122" s="113" t="s">
        <v>257</v>
      </c>
      <c r="I122" s="243">
        <v>8.1900000000000001E-2</v>
      </c>
      <c r="J122" s="191">
        <v>2759.4629032258067</v>
      </c>
      <c r="K122" s="191">
        <v>226.00001177419358</v>
      </c>
      <c r="L122" s="191">
        <v>0</v>
      </c>
      <c r="M122" s="191">
        <v>226.00001177419358</v>
      </c>
      <c r="N122" s="124">
        <f t="shared" si="6"/>
        <v>1.0184438923626951</v>
      </c>
      <c r="O122" s="191">
        <v>207.33333201075268</v>
      </c>
      <c r="P122" s="124">
        <f t="shared" si="4"/>
        <v>1.0900322180828734</v>
      </c>
    </row>
    <row r="123" spans="1:16" x14ac:dyDescent="0.2">
      <c r="A123" s="113" t="s">
        <v>16</v>
      </c>
      <c r="B123" s="242" t="s">
        <v>249</v>
      </c>
      <c r="C123" s="242" t="s">
        <v>251</v>
      </c>
      <c r="D123" s="113">
        <v>1168</v>
      </c>
      <c r="E123" s="113" t="s">
        <v>30</v>
      </c>
      <c r="F123" s="113" t="s">
        <v>55</v>
      </c>
      <c r="G123" s="113">
        <v>0.01</v>
      </c>
      <c r="H123" s="113" t="s">
        <v>257</v>
      </c>
      <c r="I123" s="243">
        <v>8.1900000000000001E-2</v>
      </c>
      <c r="J123" s="191">
        <v>2246.6422580645162</v>
      </c>
      <c r="K123" s="191">
        <v>184.00000093548388</v>
      </c>
      <c r="L123" s="191">
        <v>0</v>
      </c>
      <c r="M123" s="191">
        <v>184.00000093548388</v>
      </c>
      <c r="N123" s="124">
        <f t="shared" si="6"/>
        <v>0.82917551940088785</v>
      </c>
      <c r="O123" s="191">
        <v>207.33333201075268</v>
      </c>
      <c r="P123" s="124">
        <f t="shared" si="4"/>
        <v>0.88745981724704692</v>
      </c>
    </row>
    <row r="124" spans="1:16" x14ac:dyDescent="0.2">
      <c r="A124" s="113" t="s">
        <v>16</v>
      </c>
      <c r="B124" s="242" t="s">
        <v>249</v>
      </c>
      <c r="C124" s="242" t="s">
        <v>243</v>
      </c>
      <c r="D124" s="113">
        <v>1197</v>
      </c>
      <c r="E124" s="113" t="s">
        <v>30</v>
      </c>
      <c r="F124" s="113" t="s">
        <v>56</v>
      </c>
      <c r="G124" s="113">
        <v>0.01</v>
      </c>
      <c r="H124" s="113" t="s">
        <v>257</v>
      </c>
      <c r="I124" s="243">
        <v>8.1900000000000001E-2</v>
      </c>
      <c r="J124" s="191">
        <v>2405.3722580645158</v>
      </c>
      <c r="K124" s="191">
        <v>196.99998793548386</v>
      </c>
      <c r="L124" s="191">
        <v>0</v>
      </c>
      <c r="M124" s="191">
        <v>196.99998793548386</v>
      </c>
      <c r="N124" s="124">
        <f t="shared" si="6"/>
        <v>0.88775851352113955</v>
      </c>
      <c r="O124" s="191">
        <v>207.33333201075268</v>
      </c>
      <c r="P124" s="124">
        <f t="shared" si="4"/>
        <v>0.95016071957627668</v>
      </c>
    </row>
    <row r="125" spans="1:16" x14ac:dyDescent="0.2">
      <c r="A125" s="113" t="s">
        <v>16</v>
      </c>
      <c r="B125" s="242" t="s">
        <v>249</v>
      </c>
      <c r="C125" s="242" t="s">
        <v>241</v>
      </c>
      <c r="D125" s="113">
        <v>1162</v>
      </c>
      <c r="E125" s="113" t="s">
        <v>30</v>
      </c>
      <c r="F125" s="113" t="s">
        <v>268</v>
      </c>
      <c r="G125" s="113">
        <v>0.01</v>
      </c>
      <c r="H125" s="113" t="s">
        <v>257</v>
      </c>
      <c r="I125" s="243">
        <v>8.1900000000000001E-2</v>
      </c>
      <c r="J125" s="191">
        <v>2173.3822580645165</v>
      </c>
      <c r="K125" s="191">
        <v>178.0000069354839</v>
      </c>
      <c r="L125" s="191">
        <v>0</v>
      </c>
      <c r="M125" s="191">
        <v>178.0000069354839</v>
      </c>
      <c r="N125" s="124">
        <f t="shared" si="6"/>
        <v>0.80213721442231012</v>
      </c>
      <c r="O125" s="191">
        <v>207.33333201075268</v>
      </c>
      <c r="P125" s="124">
        <f t="shared" si="4"/>
        <v>0.85852093924894091</v>
      </c>
    </row>
    <row r="126" spans="1:16" x14ac:dyDescent="0.2">
      <c r="A126" s="113" t="s">
        <v>16</v>
      </c>
      <c r="B126" s="242" t="s">
        <v>249</v>
      </c>
      <c r="C126" s="242">
        <v>10</v>
      </c>
      <c r="D126" s="113">
        <v>1200</v>
      </c>
      <c r="E126" s="113" t="s">
        <v>30</v>
      </c>
      <c r="F126" s="113" t="s">
        <v>270</v>
      </c>
      <c r="G126" s="113">
        <v>0.01</v>
      </c>
      <c r="H126" s="113" t="s">
        <v>257</v>
      </c>
      <c r="I126" s="243">
        <v>8.1900000000000001E-2</v>
      </c>
      <c r="J126" s="191">
        <v>2722.8325806451612</v>
      </c>
      <c r="K126" s="191">
        <v>222.99998835483871</v>
      </c>
      <c r="L126" s="191">
        <v>0</v>
      </c>
      <c r="M126" s="191">
        <v>222.99998835483871</v>
      </c>
      <c r="N126" s="124">
        <f t="shared" si="6"/>
        <v>1.0049246208175246</v>
      </c>
      <c r="O126" s="191">
        <v>207.33333201075268</v>
      </c>
      <c r="P126" s="124">
        <f t="shared" si="4"/>
        <v>1.0755626516592784</v>
      </c>
    </row>
    <row r="127" spans="1:16" x14ac:dyDescent="0.2">
      <c r="A127" s="113" t="s">
        <v>16</v>
      </c>
      <c r="B127" s="242" t="s">
        <v>249</v>
      </c>
      <c r="C127" s="242">
        <v>11</v>
      </c>
      <c r="D127" s="113">
        <v>1169</v>
      </c>
      <c r="E127" s="113" t="s">
        <v>30</v>
      </c>
      <c r="F127" s="113" t="s">
        <v>55</v>
      </c>
      <c r="G127" s="113">
        <v>0.01</v>
      </c>
      <c r="H127" s="113" t="s">
        <v>257</v>
      </c>
      <c r="I127" s="243">
        <v>8.1900000000000001E-2</v>
      </c>
      <c r="J127" s="191">
        <v>2564.1025806451612</v>
      </c>
      <c r="K127" s="191">
        <v>210.0000013548387</v>
      </c>
      <c r="L127" s="191">
        <v>0</v>
      </c>
      <c r="M127" s="191">
        <v>210.0000013548387</v>
      </c>
      <c r="N127" s="124">
        <f t="shared" si="6"/>
        <v>0.94634162669727273</v>
      </c>
      <c r="O127" s="191">
        <v>207.33333201075268</v>
      </c>
      <c r="P127" s="124">
        <f t="shared" si="4"/>
        <v>1.0128617493300485</v>
      </c>
    </row>
    <row r="128" spans="1:16" x14ac:dyDescent="0.2">
      <c r="A128" s="244" t="s">
        <v>16</v>
      </c>
      <c r="B128" s="245" t="s">
        <v>321</v>
      </c>
      <c r="C128" s="245"/>
      <c r="D128" s="244"/>
      <c r="E128" s="244"/>
      <c r="F128" s="244"/>
      <c r="G128" s="244"/>
      <c r="H128" s="244"/>
      <c r="I128" s="246"/>
      <c r="J128" s="247">
        <v>2405.372375366569</v>
      </c>
      <c r="K128" s="247">
        <v>196.99999754252201</v>
      </c>
      <c r="L128" s="247">
        <v>0</v>
      </c>
      <c r="M128" s="247">
        <v>196.99999754252201</v>
      </c>
      <c r="N128" s="248">
        <f t="shared" si="6"/>
        <v>0.88775855681418747</v>
      </c>
      <c r="O128" s="247">
        <v>207.33333201075271</v>
      </c>
      <c r="P128" s="248">
        <f t="shared" si="4"/>
        <v>0.95016076591247378</v>
      </c>
    </row>
    <row r="129" spans="1:16" x14ac:dyDescent="0.2">
      <c r="A129" s="113" t="s">
        <v>16</v>
      </c>
      <c r="B129" s="242" t="s">
        <v>251</v>
      </c>
      <c r="C129" s="242" t="s">
        <v>242</v>
      </c>
      <c r="D129" s="113">
        <v>1088</v>
      </c>
      <c r="E129" s="113" t="s">
        <v>24</v>
      </c>
      <c r="F129" s="113" t="s">
        <v>259</v>
      </c>
      <c r="G129" s="113">
        <v>1</v>
      </c>
      <c r="H129" s="113" t="s">
        <v>257</v>
      </c>
      <c r="I129" s="243">
        <v>2.8000000000000001E-2</v>
      </c>
      <c r="J129" s="191">
        <v>8035.7096774193551</v>
      </c>
      <c r="K129" s="191">
        <v>224.99987096774194</v>
      </c>
      <c r="L129" s="191">
        <v>0</v>
      </c>
      <c r="M129" s="191">
        <v>224.99987096774194</v>
      </c>
      <c r="N129" s="124">
        <f t="shared" si="6"/>
        <v>1.0139368691646118</v>
      </c>
      <c r="O129" s="191">
        <v>246.72218727598562</v>
      </c>
      <c r="P129" s="124">
        <f t="shared" si="4"/>
        <v>0.91195637267942631</v>
      </c>
    </row>
    <row r="130" spans="1:16" x14ac:dyDescent="0.2">
      <c r="A130" s="113" t="s">
        <v>16</v>
      </c>
      <c r="B130" s="242" t="s">
        <v>251</v>
      </c>
      <c r="C130" s="242" t="s">
        <v>239</v>
      </c>
      <c r="D130" s="113">
        <v>1100</v>
      </c>
      <c r="E130" s="113" t="s">
        <v>24</v>
      </c>
      <c r="F130" s="113" t="s">
        <v>262</v>
      </c>
      <c r="G130" s="113">
        <v>1</v>
      </c>
      <c r="H130" s="113" t="s">
        <v>257</v>
      </c>
      <c r="I130" s="243">
        <v>2.9000000000000001E-2</v>
      </c>
      <c r="J130" s="191">
        <v>23103.451612903227</v>
      </c>
      <c r="K130" s="191">
        <v>670.00009677419359</v>
      </c>
      <c r="L130" s="191">
        <v>0</v>
      </c>
      <c r="M130" s="191">
        <v>670.00009677419359</v>
      </c>
      <c r="N130" s="124">
        <f t="shared" si="6"/>
        <v>3.0192808446570574</v>
      </c>
      <c r="O130" s="191">
        <v>246.72218727598562</v>
      </c>
      <c r="P130" s="124">
        <f t="shared" si="4"/>
        <v>2.7156053704433383</v>
      </c>
    </row>
    <row r="131" spans="1:16" x14ac:dyDescent="0.2">
      <c r="A131" s="113" t="s">
        <v>16</v>
      </c>
      <c r="B131" s="242" t="s">
        <v>251</v>
      </c>
      <c r="C131" s="242" t="s">
        <v>245</v>
      </c>
      <c r="D131" s="113">
        <v>1094</v>
      </c>
      <c r="E131" s="113" t="s">
        <v>24</v>
      </c>
      <c r="F131" s="113" t="s">
        <v>260</v>
      </c>
      <c r="G131" s="113">
        <v>1</v>
      </c>
      <c r="H131" s="113" t="s">
        <v>257</v>
      </c>
      <c r="I131" s="243">
        <v>2.8500000000000001E-2</v>
      </c>
      <c r="J131" s="191">
        <v>7754.3870967741932</v>
      </c>
      <c r="K131" s="191">
        <v>221.00003225806452</v>
      </c>
      <c r="L131" s="191">
        <v>0</v>
      </c>
      <c r="M131" s="191">
        <v>221.00003225806452</v>
      </c>
      <c r="N131" s="124">
        <f t="shared" si="6"/>
        <v>0.99591204132355415</v>
      </c>
      <c r="O131" s="191">
        <v>246.72218727598562</v>
      </c>
      <c r="P131" s="124">
        <f t="shared" si="4"/>
        <v>0.89574445937791536</v>
      </c>
    </row>
    <row r="132" spans="1:16" x14ac:dyDescent="0.2">
      <c r="A132" s="113" t="s">
        <v>16</v>
      </c>
      <c r="B132" s="242" t="s">
        <v>251</v>
      </c>
      <c r="C132" s="242" t="s">
        <v>238</v>
      </c>
      <c r="D132" s="113">
        <v>1089</v>
      </c>
      <c r="E132" s="113" t="s">
        <v>24</v>
      </c>
      <c r="F132" s="113" t="s">
        <v>259</v>
      </c>
      <c r="G132" s="113">
        <v>1</v>
      </c>
      <c r="H132" s="113" t="s">
        <v>257</v>
      </c>
      <c r="I132" s="243">
        <v>2.8000000000000001E-2</v>
      </c>
      <c r="J132" s="191">
        <v>7857.1290322580644</v>
      </c>
      <c r="K132" s="191">
        <v>219.99961290322582</v>
      </c>
      <c r="L132" s="191">
        <v>0</v>
      </c>
      <c r="M132" s="191">
        <v>219.99961290322582</v>
      </c>
      <c r="N132" s="124">
        <f t="shared" si="6"/>
        <v>0.99140376287817555</v>
      </c>
      <c r="O132" s="191">
        <v>246.72218727598562</v>
      </c>
      <c r="P132" s="124">
        <f t="shared" ref="P132:P195" si="7">M132/O132</f>
        <v>0.89168961791479384</v>
      </c>
    </row>
    <row r="133" spans="1:16" x14ac:dyDescent="0.2">
      <c r="A133" s="113" t="s">
        <v>16</v>
      </c>
      <c r="B133" s="242" t="s">
        <v>251</v>
      </c>
      <c r="C133" s="242" t="s">
        <v>247</v>
      </c>
      <c r="D133" s="113">
        <v>1101</v>
      </c>
      <c r="E133" s="113" t="s">
        <v>24</v>
      </c>
      <c r="F133" s="113" t="s">
        <v>262</v>
      </c>
      <c r="G133" s="113">
        <v>1</v>
      </c>
      <c r="H133" s="113" t="s">
        <v>257</v>
      </c>
      <c r="I133" s="243">
        <v>2.9000000000000001E-2</v>
      </c>
      <c r="J133" s="191">
        <v>6103.4516129032254</v>
      </c>
      <c r="K133" s="191">
        <v>177.00009677419357</v>
      </c>
      <c r="L133" s="191">
        <v>0</v>
      </c>
      <c r="M133" s="191">
        <v>177.00009677419357</v>
      </c>
      <c r="N133" s="124">
        <f t="shared" si="6"/>
        <v>0.79763123060096852</v>
      </c>
      <c r="O133" s="191">
        <v>246.72218727598562</v>
      </c>
      <c r="P133" s="124">
        <f t="shared" si="7"/>
        <v>0.71740648349635328</v>
      </c>
    </row>
    <row r="134" spans="1:16" x14ac:dyDescent="0.2">
      <c r="A134" s="113" t="s">
        <v>16</v>
      </c>
      <c r="B134" s="242" t="s">
        <v>251</v>
      </c>
      <c r="C134" s="242" t="s">
        <v>249</v>
      </c>
      <c r="D134" s="113">
        <v>1095</v>
      </c>
      <c r="E134" s="113" t="s">
        <v>24</v>
      </c>
      <c r="F134" s="113" t="s">
        <v>260</v>
      </c>
      <c r="G134" s="113">
        <v>1</v>
      </c>
      <c r="H134" s="113" t="s">
        <v>257</v>
      </c>
      <c r="I134" s="243">
        <v>2.8500000000000001E-2</v>
      </c>
      <c r="J134" s="191">
        <v>7684.2258064516127</v>
      </c>
      <c r="K134" s="191">
        <v>219.00043548387097</v>
      </c>
      <c r="L134" s="191">
        <v>0</v>
      </c>
      <c r="M134" s="191">
        <v>219.00043548387097</v>
      </c>
      <c r="N134" s="124">
        <f t="shared" si="6"/>
        <v>0.98690108107678964</v>
      </c>
      <c r="O134" s="191">
        <v>246.72218727598562</v>
      </c>
      <c r="P134" s="124">
        <f t="shared" si="7"/>
        <v>0.88763981019224325</v>
      </c>
    </row>
    <row r="135" spans="1:16" x14ac:dyDescent="0.2">
      <c r="A135" s="244" t="s">
        <v>16</v>
      </c>
      <c r="B135" s="245" t="s">
        <v>322</v>
      </c>
      <c r="C135" s="245"/>
      <c r="D135" s="244"/>
      <c r="E135" s="244"/>
      <c r="F135" s="244"/>
      <c r="G135" s="244"/>
      <c r="H135" s="244"/>
      <c r="I135" s="246"/>
      <c r="J135" s="247">
        <v>10089.725806451614</v>
      </c>
      <c r="K135" s="247">
        <v>288.66669086021506</v>
      </c>
      <c r="L135" s="247">
        <v>0</v>
      </c>
      <c r="M135" s="247">
        <v>288.66669086021506</v>
      </c>
      <c r="N135" s="248">
        <f t="shared" si="6"/>
        <v>1.3008443049501928</v>
      </c>
      <c r="O135" s="247">
        <v>246.72218727598562</v>
      </c>
      <c r="P135" s="248">
        <f t="shared" si="7"/>
        <v>1.1700070190173451</v>
      </c>
    </row>
    <row r="136" spans="1:16" x14ac:dyDescent="0.2">
      <c r="A136" s="113" t="s">
        <v>16</v>
      </c>
      <c r="B136" s="242" t="s">
        <v>243</v>
      </c>
      <c r="C136" s="242" t="s">
        <v>242</v>
      </c>
      <c r="D136" s="113">
        <v>1090</v>
      </c>
      <c r="E136" s="113" t="s">
        <v>24</v>
      </c>
      <c r="F136" s="113" t="s">
        <v>259</v>
      </c>
      <c r="G136" s="113">
        <v>1</v>
      </c>
      <c r="H136" s="113" t="s">
        <v>257</v>
      </c>
      <c r="I136" s="243">
        <v>2.8000000000000001E-2</v>
      </c>
      <c r="J136" s="191">
        <v>9035.7096774193542</v>
      </c>
      <c r="K136" s="191">
        <v>252.99987096774194</v>
      </c>
      <c r="L136" s="191">
        <v>0</v>
      </c>
      <c r="M136" s="191">
        <v>252.99987096774194</v>
      </c>
      <c r="N136" s="124">
        <f t="shared" si="6"/>
        <v>1.1401157519101908</v>
      </c>
      <c r="O136" s="191">
        <v>246.72218727598562</v>
      </c>
      <c r="P136" s="124">
        <f t="shared" si="7"/>
        <v>1.0254443419177945</v>
      </c>
    </row>
    <row r="137" spans="1:16" x14ac:dyDescent="0.2">
      <c r="A137" s="113" t="s">
        <v>16</v>
      </c>
      <c r="B137" s="242" t="s">
        <v>243</v>
      </c>
      <c r="C137" s="242" t="s">
        <v>239</v>
      </c>
      <c r="D137" s="113">
        <v>1102</v>
      </c>
      <c r="E137" s="113" t="s">
        <v>24</v>
      </c>
      <c r="F137" s="113" t="s">
        <v>262</v>
      </c>
      <c r="G137" s="113">
        <v>1</v>
      </c>
      <c r="H137" s="113" t="s">
        <v>257</v>
      </c>
      <c r="I137" s="243">
        <v>2.9000000000000001E-2</v>
      </c>
      <c r="J137" s="191">
        <v>6793.0967741935483</v>
      </c>
      <c r="K137" s="191">
        <v>196.99980645161293</v>
      </c>
      <c r="L137" s="191">
        <v>0</v>
      </c>
      <c r="M137" s="191">
        <v>196.99980645161293</v>
      </c>
      <c r="N137" s="124">
        <f t="shared" si="6"/>
        <v>0.88775769568427998</v>
      </c>
      <c r="O137" s="191">
        <v>246.72218727598562</v>
      </c>
      <c r="P137" s="124">
        <f t="shared" si="7"/>
        <v>0.79846814194804139</v>
      </c>
    </row>
    <row r="138" spans="1:16" x14ac:dyDescent="0.2">
      <c r="A138" s="113" t="s">
        <v>16</v>
      </c>
      <c r="B138" s="242" t="s">
        <v>243</v>
      </c>
      <c r="C138" s="242" t="s">
        <v>245</v>
      </c>
      <c r="D138" s="113">
        <v>1096</v>
      </c>
      <c r="E138" s="113" t="s">
        <v>24</v>
      </c>
      <c r="F138" s="113" t="s">
        <v>260</v>
      </c>
      <c r="G138" s="113">
        <v>1</v>
      </c>
      <c r="H138" s="113" t="s">
        <v>257</v>
      </c>
      <c r="I138" s="243">
        <v>2.8500000000000001E-2</v>
      </c>
      <c r="J138" s="191">
        <v>7859.6451612903229</v>
      </c>
      <c r="K138" s="191">
        <v>223.99988709677419</v>
      </c>
      <c r="L138" s="191">
        <v>0</v>
      </c>
      <c r="M138" s="191">
        <v>223.99988709677419</v>
      </c>
      <c r="N138" s="124">
        <f t="shared" si="6"/>
        <v>1.009430553178815</v>
      </c>
      <c r="O138" s="191">
        <v>246.72218727598562</v>
      </c>
      <c r="P138" s="124">
        <f t="shared" si="7"/>
        <v>0.90790329629416722</v>
      </c>
    </row>
    <row r="139" spans="1:16" x14ac:dyDescent="0.2">
      <c r="A139" s="113" t="s">
        <v>16</v>
      </c>
      <c r="B139" s="242" t="s">
        <v>243</v>
      </c>
      <c r="C139" s="242" t="s">
        <v>238</v>
      </c>
      <c r="D139" s="113">
        <v>1091</v>
      </c>
      <c r="E139" s="113" t="s">
        <v>24</v>
      </c>
      <c r="F139" s="113" t="s">
        <v>259</v>
      </c>
      <c r="G139" s="113">
        <v>1</v>
      </c>
      <c r="H139" s="113" t="s">
        <v>257</v>
      </c>
      <c r="I139" s="243">
        <v>2.8000000000000001E-2</v>
      </c>
      <c r="J139" s="191">
        <v>8250</v>
      </c>
      <c r="K139" s="191">
        <v>231</v>
      </c>
      <c r="L139" s="191">
        <v>0</v>
      </c>
      <c r="M139" s="191">
        <v>231</v>
      </c>
      <c r="N139" s="124">
        <f t="shared" si="6"/>
        <v>1.0409757826510273</v>
      </c>
      <c r="O139" s="191">
        <v>246.72218727598562</v>
      </c>
      <c r="P139" s="124">
        <f t="shared" si="7"/>
        <v>0.93627574621653853</v>
      </c>
    </row>
    <row r="140" spans="1:16" x14ac:dyDescent="0.2">
      <c r="A140" s="113" t="s">
        <v>16</v>
      </c>
      <c r="B140" s="242" t="s">
        <v>243</v>
      </c>
      <c r="C140" s="242" t="s">
        <v>247</v>
      </c>
      <c r="D140" s="113">
        <v>1103</v>
      </c>
      <c r="E140" s="113" t="s">
        <v>24</v>
      </c>
      <c r="F140" s="113" t="s">
        <v>262</v>
      </c>
      <c r="G140" s="113">
        <v>1</v>
      </c>
      <c r="H140" s="113" t="s">
        <v>257</v>
      </c>
      <c r="I140" s="243">
        <v>2.9000000000000001E-2</v>
      </c>
      <c r="J140" s="191">
        <v>7000</v>
      </c>
      <c r="K140" s="191">
        <v>203</v>
      </c>
      <c r="L140" s="191">
        <v>0</v>
      </c>
      <c r="M140" s="191">
        <v>203</v>
      </c>
      <c r="N140" s="124">
        <f t="shared" si="6"/>
        <v>0.91479689990544821</v>
      </c>
      <c r="O140" s="191">
        <v>246.72218727598562</v>
      </c>
      <c r="P140" s="124">
        <f t="shared" si="7"/>
        <v>0.82278777697817018</v>
      </c>
    </row>
    <row r="141" spans="1:16" x14ac:dyDescent="0.2">
      <c r="A141" s="113" t="s">
        <v>16</v>
      </c>
      <c r="B141" s="242" t="s">
        <v>243</v>
      </c>
      <c r="C141" s="242" t="s">
        <v>249</v>
      </c>
      <c r="D141" s="113">
        <v>1097</v>
      </c>
      <c r="E141" s="113" t="s">
        <v>24</v>
      </c>
      <c r="F141" s="113" t="s">
        <v>260</v>
      </c>
      <c r="G141" s="113">
        <v>1</v>
      </c>
      <c r="H141" s="113" t="s">
        <v>257</v>
      </c>
      <c r="I141" s="243">
        <v>2.8500000000000001E-2</v>
      </c>
      <c r="J141" s="191">
        <v>8701.7419354838712</v>
      </c>
      <c r="K141" s="191">
        <v>247.99964516129035</v>
      </c>
      <c r="L141" s="191">
        <v>0</v>
      </c>
      <c r="M141" s="191">
        <v>247.99964516129035</v>
      </c>
      <c r="N141" s="124">
        <f t="shared" si="6"/>
        <v>1.1175827909911311</v>
      </c>
      <c r="O141" s="191">
        <v>246.72218727598562</v>
      </c>
      <c r="P141" s="124">
        <f t="shared" si="7"/>
        <v>1.0051777178996706</v>
      </c>
    </row>
    <row r="142" spans="1:16" x14ac:dyDescent="0.2">
      <c r="A142" s="113" t="s">
        <v>16</v>
      </c>
      <c r="B142" s="242" t="s">
        <v>243</v>
      </c>
      <c r="C142" s="242" t="s">
        <v>251</v>
      </c>
      <c r="D142" s="113">
        <v>1092</v>
      </c>
      <c r="E142" s="113" t="s">
        <v>24</v>
      </c>
      <c r="F142" s="113" t="s">
        <v>259</v>
      </c>
      <c r="G142" s="113">
        <v>1</v>
      </c>
      <c r="H142" s="113" t="s">
        <v>257</v>
      </c>
      <c r="I142" s="243">
        <v>2.8000000000000001E-2</v>
      </c>
      <c r="J142" s="191">
        <v>8785.7096774193542</v>
      </c>
      <c r="K142" s="191">
        <v>245.99987096774194</v>
      </c>
      <c r="L142" s="191">
        <v>0</v>
      </c>
      <c r="M142" s="191">
        <v>245.99987096774194</v>
      </c>
      <c r="N142" s="124">
        <f t="shared" si="6"/>
        <v>1.1085710312237962</v>
      </c>
      <c r="O142" s="191">
        <v>246.72218727598562</v>
      </c>
      <c r="P142" s="124">
        <f t="shared" si="7"/>
        <v>0.99707234960820246</v>
      </c>
    </row>
    <row r="143" spans="1:16" x14ac:dyDescent="0.2">
      <c r="A143" s="113" t="s">
        <v>16</v>
      </c>
      <c r="B143" s="242" t="s">
        <v>243</v>
      </c>
      <c r="C143" s="242" t="s">
        <v>243</v>
      </c>
      <c r="D143" s="113">
        <v>1104</v>
      </c>
      <c r="E143" s="113" t="s">
        <v>24</v>
      </c>
      <c r="F143" s="113" t="s">
        <v>262</v>
      </c>
      <c r="G143" s="113">
        <v>1</v>
      </c>
      <c r="H143" s="113" t="s">
        <v>257</v>
      </c>
      <c r="I143" s="243">
        <v>2.9000000000000001E-2</v>
      </c>
      <c r="J143" s="191">
        <v>6793.0967741935483</v>
      </c>
      <c r="K143" s="191">
        <v>196.99980645161293</v>
      </c>
      <c r="L143" s="191">
        <v>0</v>
      </c>
      <c r="M143" s="191">
        <v>196.99980645161293</v>
      </c>
      <c r="N143" s="124">
        <f t="shared" si="6"/>
        <v>0.88775769568427998</v>
      </c>
      <c r="O143" s="191">
        <v>246.72218727598562</v>
      </c>
      <c r="P143" s="124">
        <f t="shared" si="7"/>
        <v>0.79846814194804139</v>
      </c>
    </row>
    <row r="144" spans="1:16" x14ac:dyDescent="0.2">
      <c r="A144" s="113" t="s">
        <v>16</v>
      </c>
      <c r="B144" s="242" t="s">
        <v>243</v>
      </c>
      <c r="C144" s="242" t="s">
        <v>241</v>
      </c>
      <c r="D144" s="113">
        <v>1098</v>
      </c>
      <c r="E144" s="113" t="s">
        <v>24</v>
      </c>
      <c r="F144" s="113" t="s">
        <v>260</v>
      </c>
      <c r="G144" s="113">
        <v>1</v>
      </c>
      <c r="H144" s="113" t="s">
        <v>257</v>
      </c>
      <c r="I144" s="243">
        <v>2.8500000000000001E-2</v>
      </c>
      <c r="J144" s="191">
        <v>7894.7419354838712</v>
      </c>
      <c r="K144" s="191">
        <v>225.00014516129033</v>
      </c>
      <c r="L144" s="191">
        <v>0</v>
      </c>
      <c r="M144" s="191">
        <v>225.00014516129033</v>
      </c>
      <c r="N144" s="124">
        <f t="shared" si="6"/>
        <v>1.0139381047873115</v>
      </c>
      <c r="O144" s="191">
        <v>246.72218727598562</v>
      </c>
      <c r="P144" s="124">
        <f t="shared" si="7"/>
        <v>0.91195748402474719</v>
      </c>
    </row>
    <row r="145" spans="1:16" x14ac:dyDescent="0.2">
      <c r="A145" s="113" t="s">
        <v>16</v>
      </c>
      <c r="B145" s="242" t="s">
        <v>243</v>
      </c>
      <c r="C145" s="242" t="s">
        <v>258</v>
      </c>
      <c r="D145" s="113">
        <v>1093</v>
      </c>
      <c r="E145" s="113" t="s">
        <v>24</v>
      </c>
      <c r="F145" s="113" t="s">
        <v>259</v>
      </c>
      <c r="G145" s="113">
        <v>1</v>
      </c>
      <c r="H145" s="113" t="s">
        <v>257</v>
      </c>
      <c r="I145" s="243">
        <v>2.8000000000000001E-2</v>
      </c>
      <c r="J145" s="191">
        <v>8142.8709677419356</v>
      </c>
      <c r="K145" s="191">
        <v>228.00038709677418</v>
      </c>
      <c r="L145" s="191">
        <v>0</v>
      </c>
      <c r="M145" s="191">
        <v>228.00038709677418</v>
      </c>
      <c r="N145" s="124">
        <f t="shared" si="6"/>
        <v>1.0274583610510895</v>
      </c>
      <c r="O145" s="191">
        <v>246.72218727598562</v>
      </c>
      <c r="P145" s="124">
        <f t="shared" si="7"/>
        <v>0.92411788989909904</v>
      </c>
    </row>
    <row r="146" spans="1:16" x14ac:dyDescent="0.2">
      <c r="A146" s="113" t="s">
        <v>16</v>
      </c>
      <c r="B146" s="242" t="s">
        <v>243</v>
      </c>
      <c r="C146" s="242" t="s">
        <v>263</v>
      </c>
      <c r="D146" s="113">
        <v>1105</v>
      </c>
      <c r="E146" s="113" t="s">
        <v>24</v>
      </c>
      <c r="F146" s="113" t="s">
        <v>262</v>
      </c>
      <c r="G146" s="113">
        <v>1</v>
      </c>
      <c r="H146" s="113" t="s">
        <v>257</v>
      </c>
      <c r="I146" s="243">
        <v>2.9000000000000001E-2</v>
      </c>
      <c r="J146" s="191">
        <v>6931.0322580645161</v>
      </c>
      <c r="K146" s="191">
        <v>200.99993548387098</v>
      </c>
      <c r="L146" s="191">
        <v>0</v>
      </c>
      <c r="M146" s="191">
        <v>200.99993548387098</v>
      </c>
      <c r="N146" s="124">
        <f t="shared" si="6"/>
        <v>0.90578383183172551</v>
      </c>
      <c r="O146" s="191">
        <v>246.72218727598562</v>
      </c>
      <c r="P146" s="124">
        <f t="shared" si="7"/>
        <v>0.81468123196812725</v>
      </c>
    </row>
    <row r="147" spans="1:16" x14ac:dyDescent="0.2">
      <c r="A147" s="113" t="s">
        <v>16</v>
      </c>
      <c r="B147" s="242" t="s">
        <v>243</v>
      </c>
      <c r="C147" s="242" t="s">
        <v>261</v>
      </c>
      <c r="D147" s="113">
        <v>1099</v>
      </c>
      <c r="E147" s="113" t="s">
        <v>24</v>
      </c>
      <c r="F147" s="113" t="s">
        <v>260</v>
      </c>
      <c r="G147" s="113">
        <v>1</v>
      </c>
      <c r="H147" s="113" t="s">
        <v>257</v>
      </c>
      <c r="I147" s="243">
        <v>2.8500000000000001E-2</v>
      </c>
      <c r="J147" s="191">
        <v>8982.4516129032254</v>
      </c>
      <c r="K147" s="191">
        <v>255.99987096774194</v>
      </c>
      <c r="L147" s="191">
        <v>0</v>
      </c>
      <c r="M147" s="191">
        <v>255.99987096774194</v>
      </c>
      <c r="N147" s="124">
        <f t="shared" ref="N147:N157" si="8">M147/M$157</f>
        <v>1.1536349179186458</v>
      </c>
      <c r="O147" s="191">
        <v>246.72218727598562</v>
      </c>
      <c r="P147" s="124">
        <f t="shared" si="7"/>
        <v>1.037603767193334</v>
      </c>
    </row>
    <row r="148" spans="1:16" x14ac:dyDescent="0.2">
      <c r="A148" s="244" t="s">
        <v>16</v>
      </c>
      <c r="B148" s="245" t="s">
        <v>323</v>
      </c>
      <c r="C148" s="245"/>
      <c r="D148" s="244"/>
      <c r="E148" s="244"/>
      <c r="F148" s="244"/>
      <c r="G148" s="244"/>
      <c r="H148" s="244"/>
      <c r="I148" s="246"/>
      <c r="J148" s="247">
        <v>7930.8413978494627</v>
      </c>
      <c r="K148" s="247">
        <v>225.74993548387098</v>
      </c>
      <c r="L148" s="247">
        <v>0</v>
      </c>
      <c r="M148" s="247">
        <v>225.74993548387098</v>
      </c>
      <c r="N148" s="248">
        <f t="shared" si="8"/>
        <v>1.0173169514014784</v>
      </c>
      <c r="O148" s="247">
        <v>246.72218727598562</v>
      </c>
      <c r="P148" s="248">
        <f t="shared" si="7"/>
        <v>0.91499649049132781</v>
      </c>
    </row>
    <row r="149" spans="1:16" x14ac:dyDescent="0.2">
      <c r="A149" s="113" t="s">
        <v>16</v>
      </c>
      <c r="B149" s="242" t="s">
        <v>241</v>
      </c>
      <c r="C149" s="242" t="s">
        <v>242</v>
      </c>
      <c r="D149" s="113">
        <v>1002</v>
      </c>
      <c r="E149" s="113" t="s">
        <v>57</v>
      </c>
      <c r="F149" s="113" t="s">
        <v>49</v>
      </c>
      <c r="G149" s="113">
        <v>0.05</v>
      </c>
      <c r="H149" s="113" t="s">
        <v>28</v>
      </c>
      <c r="I149" s="243">
        <v>5.0999999999999997E-2</v>
      </c>
      <c r="J149" s="191">
        <v>4372.5483870967746</v>
      </c>
      <c r="K149" s="191">
        <v>222.99996774193548</v>
      </c>
      <c r="L149" s="191">
        <v>0</v>
      </c>
      <c r="M149" s="191">
        <v>222.99996774193548</v>
      </c>
      <c r="N149" s="124">
        <f t="shared" si="8"/>
        <v>1.0049245279277712</v>
      </c>
      <c r="O149" s="191">
        <v>217.66666747311828</v>
      </c>
      <c r="P149" s="124">
        <f t="shared" si="7"/>
        <v>1.0245021450952101</v>
      </c>
    </row>
    <row r="150" spans="1:16" x14ac:dyDescent="0.2">
      <c r="A150" s="113" t="s">
        <v>16</v>
      </c>
      <c r="B150" s="242" t="s">
        <v>241</v>
      </c>
      <c r="C150" s="242" t="s">
        <v>239</v>
      </c>
      <c r="D150" s="113">
        <v>1003</v>
      </c>
      <c r="E150" s="113" t="s">
        <v>57</v>
      </c>
      <c r="F150" s="113" t="s">
        <v>49</v>
      </c>
      <c r="G150" s="113">
        <v>0.05</v>
      </c>
      <c r="H150" s="113" t="s">
        <v>28</v>
      </c>
      <c r="I150" s="243">
        <v>5.0999999999999997E-2</v>
      </c>
      <c r="J150" s="191">
        <v>4392.1564516129038</v>
      </c>
      <c r="K150" s="191">
        <v>223.99997903225807</v>
      </c>
      <c r="L150" s="191">
        <v>0</v>
      </c>
      <c r="M150" s="191">
        <v>223.99997903225807</v>
      </c>
      <c r="N150" s="124">
        <f t="shared" si="8"/>
        <v>1.0094309674758379</v>
      </c>
      <c r="O150" s="191">
        <v>217.66666747311828</v>
      </c>
      <c r="P150" s="124">
        <f t="shared" si="7"/>
        <v>1.0290963776524118</v>
      </c>
    </row>
    <row r="151" spans="1:16" x14ac:dyDescent="0.2">
      <c r="A151" s="113" t="s">
        <v>16</v>
      </c>
      <c r="B151" s="242" t="s">
        <v>241</v>
      </c>
      <c r="C151" s="242" t="s">
        <v>245</v>
      </c>
      <c r="D151" s="113">
        <v>1006</v>
      </c>
      <c r="E151" s="113" t="s">
        <v>57</v>
      </c>
      <c r="F151" s="113" t="s">
        <v>51</v>
      </c>
      <c r="G151" s="113">
        <v>0.05</v>
      </c>
      <c r="H151" s="113" t="s">
        <v>28</v>
      </c>
      <c r="I151" s="243">
        <v>5.0999999999999997E-2</v>
      </c>
      <c r="J151" s="191">
        <v>4313.7258064516127</v>
      </c>
      <c r="K151" s="191">
        <v>220.00001612903222</v>
      </c>
      <c r="L151" s="191">
        <v>0</v>
      </c>
      <c r="M151" s="191">
        <v>220.00001612903222</v>
      </c>
      <c r="N151" s="124">
        <f t="shared" si="8"/>
        <v>0.9914055799703807</v>
      </c>
      <c r="O151" s="191">
        <v>217.66666747311828</v>
      </c>
      <c r="P151" s="124">
        <f t="shared" si="7"/>
        <v>1.0107198253320164</v>
      </c>
    </row>
    <row r="152" spans="1:16" x14ac:dyDescent="0.2">
      <c r="A152" s="113" t="s">
        <v>16</v>
      </c>
      <c r="B152" s="242" t="s">
        <v>241</v>
      </c>
      <c r="C152" s="242" t="s">
        <v>238</v>
      </c>
      <c r="D152" s="113">
        <v>1007</v>
      </c>
      <c r="E152" s="113" t="s">
        <v>57</v>
      </c>
      <c r="F152" s="113" t="s">
        <v>51</v>
      </c>
      <c r="G152" s="113">
        <v>0.05</v>
      </c>
      <c r="H152" s="113" t="s">
        <v>28</v>
      </c>
      <c r="I152" s="243">
        <v>5.0999999999999997E-2</v>
      </c>
      <c r="J152" s="191">
        <v>4392.1564516129038</v>
      </c>
      <c r="K152" s="191">
        <v>223.99997903225807</v>
      </c>
      <c r="L152" s="191">
        <v>0</v>
      </c>
      <c r="M152" s="191">
        <v>223.99997903225807</v>
      </c>
      <c r="N152" s="124">
        <f t="shared" si="8"/>
        <v>1.0094309674758379</v>
      </c>
      <c r="O152" s="191">
        <v>217.66666747311828</v>
      </c>
      <c r="P152" s="124">
        <f t="shared" si="7"/>
        <v>1.0290963776524118</v>
      </c>
    </row>
    <row r="153" spans="1:16" x14ac:dyDescent="0.2">
      <c r="A153" s="113" t="s">
        <v>16</v>
      </c>
      <c r="B153" s="242" t="s">
        <v>241</v>
      </c>
      <c r="C153" s="242" t="s">
        <v>247</v>
      </c>
      <c r="D153" s="113">
        <v>1026</v>
      </c>
      <c r="E153" s="113" t="s">
        <v>57</v>
      </c>
      <c r="F153" s="113" t="s">
        <v>48</v>
      </c>
      <c r="G153" s="113">
        <v>0.05</v>
      </c>
      <c r="H153" s="113" t="s">
        <v>28</v>
      </c>
      <c r="I153" s="243">
        <v>5.0999999999999997E-2</v>
      </c>
      <c r="J153" s="191">
        <v>4176.470967741936</v>
      </c>
      <c r="K153" s="191">
        <v>213.00001935483871</v>
      </c>
      <c r="L153" s="191">
        <v>0</v>
      </c>
      <c r="M153" s="191">
        <v>213.00001935483871</v>
      </c>
      <c r="N153" s="124">
        <f t="shared" si="8"/>
        <v>0.95986087382072383</v>
      </c>
      <c r="O153" s="191">
        <v>217.66666747311828</v>
      </c>
      <c r="P153" s="124">
        <f t="shared" si="7"/>
        <v>0.97856057534001661</v>
      </c>
    </row>
    <row r="154" spans="1:16" x14ac:dyDescent="0.2">
      <c r="A154" s="113" t="s">
        <v>16</v>
      </c>
      <c r="B154" s="242" t="s">
        <v>241</v>
      </c>
      <c r="C154" s="242" t="s">
        <v>249</v>
      </c>
      <c r="D154" s="113">
        <v>1027</v>
      </c>
      <c r="E154" s="113" t="s">
        <v>57</v>
      </c>
      <c r="F154" s="113" t="s">
        <v>48</v>
      </c>
      <c r="G154" s="113">
        <v>0.05</v>
      </c>
      <c r="H154" s="113" t="s">
        <v>28</v>
      </c>
      <c r="I154" s="243">
        <v>5.0999999999999997E-2</v>
      </c>
      <c r="J154" s="191">
        <v>4176.470967741936</v>
      </c>
      <c r="K154" s="191">
        <v>213.00001935483871</v>
      </c>
      <c r="L154" s="191">
        <v>0</v>
      </c>
      <c r="M154" s="191">
        <v>213.00001935483871</v>
      </c>
      <c r="N154" s="124">
        <f t="shared" si="8"/>
        <v>0.95986087382072383</v>
      </c>
      <c r="O154" s="191">
        <v>217.66666747311828</v>
      </c>
      <c r="P154" s="124">
        <f t="shared" si="7"/>
        <v>0.97856057534001661</v>
      </c>
    </row>
    <row r="155" spans="1:16" x14ac:dyDescent="0.2">
      <c r="A155" s="113" t="s">
        <v>16</v>
      </c>
      <c r="B155" s="242" t="s">
        <v>241</v>
      </c>
      <c r="C155" s="242" t="s">
        <v>251</v>
      </c>
      <c r="D155" s="113">
        <v>1032</v>
      </c>
      <c r="E155" s="113" t="s">
        <v>57</v>
      </c>
      <c r="F155" s="113" t="s">
        <v>52</v>
      </c>
      <c r="G155" s="113">
        <v>0.05</v>
      </c>
      <c r="H155" s="113" t="s">
        <v>28</v>
      </c>
      <c r="I155" s="243">
        <v>5.0999999999999997E-2</v>
      </c>
      <c r="J155" s="191">
        <v>4254.9016129032261</v>
      </c>
      <c r="K155" s="191">
        <v>216.99998225806453</v>
      </c>
      <c r="L155" s="191">
        <v>0</v>
      </c>
      <c r="M155" s="191">
        <v>216.99998225806453</v>
      </c>
      <c r="N155" s="124">
        <f t="shared" si="8"/>
        <v>0.97788626132618084</v>
      </c>
      <c r="O155" s="191">
        <v>217.66666747311828</v>
      </c>
      <c r="P155" s="124">
        <f t="shared" si="7"/>
        <v>0.99693712766041187</v>
      </c>
    </row>
    <row r="156" spans="1:16" x14ac:dyDescent="0.2">
      <c r="A156" s="244" t="s">
        <v>16</v>
      </c>
      <c r="B156" s="245" t="s">
        <v>324</v>
      </c>
      <c r="C156" s="245"/>
      <c r="D156" s="244"/>
      <c r="E156" s="244"/>
      <c r="F156" s="244"/>
      <c r="G156" s="244"/>
      <c r="H156" s="244"/>
      <c r="I156" s="246"/>
      <c r="J156" s="247">
        <v>4296.9186635944698</v>
      </c>
      <c r="K156" s="247">
        <v>219.142851843318</v>
      </c>
      <c r="L156" s="247">
        <v>0</v>
      </c>
      <c r="M156" s="247">
        <v>219.142851843318</v>
      </c>
      <c r="N156" s="248">
        <f t="shared" si="8"/>
        <v>0.98754286454535101</v>
      </c>
      <c r="O156" s="247">
        <v>217.66666747311828</v>
      </c>
      <c r="P156" s="248">
        <f t="shared" si="7"/>
        <v>1.0067818577246423</v>
      </c>
    </row>
    <row r="157" spans="1:16" x14ac:dyDescent="0.2">
      <c r="A157" s="249" t="s">
        <v>137</v>
      </c>
      <c r="B157" s="250"/>
      <c r="C157" s="250"/>
      <c r="D157" s="249"/>
      <c r="E157" s="249"/>
      <c r="F157" s="249"/>
      <c r="G157" s="249"/>
      <c r="H157" s="249"/>
      <c r="I157" s="251"/>
      <c r="J157" s="252">
        <v>5111.1521757543669</v>
      </c>
      <c r="K157" s="252">
        <v>223.39490197829545</v>
      </c>
      <c r="L157" s="252">
        <v>1.4877223398623611</v>
      </c>
      <c r="M157" s="252">
        <v>221.90717963843309</v>
      </c>
      <c r="N157" s="253">
        <f t="shared" si="8"/>
        <v>1</v>
      </c>
      <c r="O157" s="252">
        <v>221.80324417875389</v>
      </c>
      <c r="P157" s="253">
        <f t="shared" si="7"/>
        <v>1.0004685930544617</v>
      </c>
    </row>
    <row r="158" spans="1:16" x14ac:dyDescent="0.2">
      <c r="A158" s="113" t="s">
        <v>25</v>
      </c>
      <c r="B158" s="242" t="s">
        <v>242</v>
      </c>
      <c r="C158" s="242" t="s">
        <v>242</v>
      </c>
      <c r="D158" s="113">
        <v>1119</v>
      </c>
      <c r="E158" s="113" t="s">
        <v>30</v>
      </c>
      <c r="F158" s="113" t="s">
        <v>44</v>
      </c>
      <c r="G158" s="113">
        <v>0.25</v>
      </c>
      <c r="H158" s="113" t="s">
        <v>257</v>
      </c>
      <c r="I158" s="243">
        <v>4.36E-2</v>
      </c>
      <c r="J158" s="191">
        <v>5091.7419354838712</v>
      </c>
      <c r="K158" s="191">
        <v>221.99994838709679</v>
      </c>
      <c r="L158" s="191">
        <v>50.917419354838714</v>
      </c>
      <c r="M158" s="191">
        <v>171.08252903225807</v>
      </c>
      <c r="N158" s="124">
        <f t="shared" ref="N158:N189" si="9">M158/M$237</f>
        <v>0.99424688415442797</v>
      </c>
      <c r="O158" s="191">
        <v>176.99994430970148</v>
      </c>
      <c r="P158" s="124">
        <f t="shared" si="7"/>
        <v>0.96656826474990554</v>
      </c>
    </row>
    <row r="159" spans="1:16" x14ac:dyDescent="0.2">
      <c r="A159" s="113" t="s">
        <v>25</v>
      </c>
      <c r="B159" s="242" t="s">
        <v>242</v>
      </c>
      <c r="C159" s="242" t="s">
        <v>239</v>
      </c>
      <c r="D159" s="113">
        <v>1120</v>
      </c>
      <c r="E159" s="113" t="s">
        <v>30</v>
      </c>
      <c r="F159" s="113" t="s">
        <v>91</v>
      </c>
      <c r="G159" s="113">
        <v>0.25</v>
      </c>
      <c r="H159" s="113" t="s">
        <v>257</v>
      </c>
      <c r="I159" s="243">
        <v>4.36E-2</v>
      </c>
      <c r="J159" s="191">
        <v>3623.8548387096776</v>
      </c>
      <c r="K159" s="191">
        <v>158.00007096774192</v>
      </c>
      <c r="L159" s="191">
        <v>36.23854838709677</v>
      </c>
      <c r="M159" s="191">
        <v>121.76152258064516</v>
      </c>
      <c r="N159" s="124">
        <f t="shared" si="9"/>
        <v>0.70761763413538914</v>
      </c>
      <c r="O159" s="191">
        <v>176.99994430970148</v>
      </c>
      <c r="P159" s="124">
        <f t="shared" si="7"/>
        <v>0.68791842311314977</v>
      </c>
    </row>
    <row r="160" spans="1:16" x14ac:dyDescent="0.2">
      <c r="A160" s="113" t="s">
        <v>25</v>
      </c>
      <c r="B160" s="242" t="s">
        <v>242</v>
      </c>
      <c r="C160" s="242" t="s">
        <v>245</v>
      </c>
      <c r="D160" s="113">
        <v>1121</v>
      </c>
      <c r="E160" s="113" t="s">
        <v>30</v>
      </c>
      <c r="F160" s="113" t="s">
        <v>92</v>
      </c>
      <c r="G160" s="113">
        <v>0.25</v>
      </c>
      <c r="H160" s="113" t="s">
        <v>257</v>
      </c>
      <c r="I160" s="243">
        <v>4.36E-2</v>
      </c>
      <c r="J160" s="191">
        <v>4082.5725806451615</v>
      </c>
      <c r="K160" s="191">
        <v>178.00016451612905</v>
      </c>
      <c r="L160" s="191">
        <v>40.825725806451615</v>
      </c>
      <c r="M160" s="191">
        <v>137.17443870967745</v>
      </c>
      <c r="N160" s="124">
        <f t="shared" si="9"/>
        <v>0.79718986529018132</v>
      </c>
      <c r="O160" s="191">
        <v>176.99994430970148</v>
      </c>
      <c r="P160" s="124">
        <f t="shared" si="7"/>
        <v>0.77499707270901574</v>
      </c>
    </row>
    <row r="161" spans="1:16" x14ac:dyDescent="0.2">
      <c r="A161" s="113" t="s">
        <v>25</v>
      </c>
      <c r="B161" s="242" t="s">
        <v>242</v>
      </c>
      <c r="C161" s="242" t="s">
        <v>238</v>
      </c>
      <c r="D161" s="113">
        <v>2113</v>
      </c>
      <c r="E161" s="113" t="s">
        <v>30</v>
      </c>
      <c r="F161" s="113" t="s">
        <v>92</v>
      </c>
      <c r="G161" s="113">
        <v>0.25</v>
      </c>
      <c r="H161" s="113" t="s">
        <v>257</v>
      </c>
      <c r="I161" s="243">
        <v>4.8500000000000001E-2</v>
      </c>
      <c r="J161" s="191">
        <v>3608.25</v>
      </c>
      <c r="K161" s="191">
        <v>175.000125</v>
      </c>
      <c r="L161" s="191">
        <v>36.082499999999996</v>
      </c>
      <c r="M161" s="191">
        <v>138.91762499999999</v>
      </c>
      <c r="N161" s="124">
        <f t="shared" si="9"/>
        <v>0.80732040022824691</v>
      </c>
      <c r="O161" s="191">
        <v>176.99994430970148</v>
      </c>
      <c r="P161" s="124">
        <f t="shared" si="7"/>
        <v>0.78484558592251386</v>
      </c>
    </row>
    <row r="162" spans="1:16" x14ac:dyDescent="0.2">
      <c r="A162" s="113" t="s">
        <v>25</v>
      </c>
      <c r="B162" s="242" t="s">
        <v>242</v>
      </c>
      <c r="C162" s="242" t="s">
        <v>247</v>
      </c>
      <c r="D162" s="113">
        <v>1122</v>
      </c>
      <c r="E162" s="113" t="s">
        <v>30</v>
      </c>
      <c r="F162" s="113" t="s">
        <v>93</v>
      </c>
      <c r="G162" s="113">
        <v>0.25</v>
      </c>
      <c r="H162" s="113" t="s">
        <v>257</v>
      </c>
      <c r="I162" s="243">
        <v>4.36E-2</v>
      </c>
      <c r="J162" s="191">
        <v>3944.9516129032259</v>
      </c>
      <c r="K162" s="191">
        <v>171.99989032258065</v>
      </c>
      <c r="L162" s="191">
        <v>39.449516129032254</v>
      </c>
      <c r="M162" s="191">
        <v>132.55037419354841</v>
      </c>
      <c r="N162" s="124">
        <f t="shared" si="9"/>
        <v>0.77031709363257106</v>
      </c>
      <c r="O162" s="191">
        <v>176.99994430970148</v>
      </c>
      <c r="P162" s="124">
        <f t="shared" si="7"/>
        <v>0.74887240620608064</v>
      </c>
    </row>
    <row r="163" spans="1:16" x14ac:dyDescent="0.2">
      <c r="A163" s="113" t="s">
        <v>25</v>
      </c>
      <c r="B163" s="242" t="s">
        <v>242</v>
      </c>
      <c r="C163" s="242" t="s">
        <v>249</v>
      </c>
      <c r="D163" s="113">
        <v>2117</v>
      </c>
      <c r="E163" s="113" t="s">
        <v>30</v>
      </c>
      <c r="F163" s="113" t="s">
        <v>92</v>
      </c>
      <c r="G163" s="113">
        <v>0.25</v>
      </c>
      <c r="H163" s="113" t="s">
        <v>257</v>
      </c>
      <c r="I163" s="243">
        <v>4.8500000000000001E-2</v>
      </c>
      <c r="J163" s="191">
        <v>3608.25</v>
      </c>
      <c r="K163" s="191">
        <v>175.000125</v>
      </c>
      <c r="L163" s="191">
        <v>36.082499999999996</v>
      </c>
      <c r="M163" s="191">
        <v>138.91762499999999</v>
      </c>
      <c r="N163" s="124">
        <f t="shared" si="9"/>
        <v>0.80732040022824691</v>
      </c>
      <c r="O163" s="191">
        <v>176.99994430970148</v>
      </c>
      <c r="P163" s="124">
        <f t="shared" si="7"/>
        <v>0.78484558592251386</v>
      </c>
    </row>
    <row r="164" spans="1:16" x14ac:dyDescent="0.2">
      <c r="A164" s="244" t="s">
        <v>25</v>
      </c>
      <c r="B164" s="245" t="s">
        <v>316</v>
      </c>
      <c r="C164" s="245"/>
      <c r="D164" s="244"/>
      <c r="E164" s="244"/>
      <c r="F164" s="244"/>
      <c r="G164" s="244"/>
      <c r="H164" s="244"/>
      <c r="I164" s="246"/>
      <c r="J164" s="247">
        <v>4105.567708333333</v>
      </c>
      <c r="K164" s="247">
        <v>181.45836666666668</v>
      </c>
      <c r="L164" s="247">
        <v>41.055677083333329</v>
      </c>
      <c r="M164" s="247">
        <v>140.40268958333337</v>
      </c>
      <c r="N164" s="248">
        <f t="shared" si="9"/>
        <v>0.81595085970940706</v>
      </c>
      <c r="O164" s="247">
        <v>176.9999443097015</v>
      </c>
      <c r="P164" s="248">
        <f t="shared" si="7"/>
        <v>0.79323578394842342</v>
      </c>
    </row>
    <row r="165" spans="1:16" x14ac:dyDescent="0.2">
      <c r="A165" s="113" t="s">
        <v>25</v>
      </c>
      <c r="B165" s="242" t="s">
        <v>239</v>
      </c>
      <c r="C165" s="242" t="s">
        <v>242</v>
      </c>
      <c r="D165" s="113">
        <v>1138</v>
      </c>
      <c r="E165" s="113" t="s">
        <v>34</v>
      </c>
      <c r="F165" s="113" t="s">
        <v>54</v>
      </c>
      <c r="G165" s="113">
        <v>0.05</v>
      </c>
      <c r="H165" s="113" t="s">
        <v>28</v>
      </c>
      <c r="I165" s="243">
        <v>4.36E-2</v>
      </c>
      <c r="J165" s="191">
        <v>4082.5693548387094</v>
      </c>
      <c r="K165" s="191">
        <v>178.00002387096774</v>
      </c>
      <c r="L165" s="191">
        <v>0</v>
      </c>
      <c r="M165" s="191">
        <v>178.00002387096774</v>
      </c>
      <c r="N165" s="124">
        <f t="shared" si="9"/>
        <v>1.0344479364094166</v>
      </c>
      <c r="O165" s="191">
        <v>189.44888490449438</v>
      </c>
      <c r="P165" s="124">
        <f t="shared" si="7"/>
        <v>0.93956754594096303</v>
      </c>
    </row>
    <row r="166" spans="1:16" x14ac:dyDescent="0.2">
      <c r="A166" s="113" t="s">
        <v>25</v>
      </c>
      <c r="B166" s="242" t="s">
        <v>239</v>
      </c>
      <c r="C166" s="242" t="s">
        <v>239</v>
      </c>
      <c r="D166" s="113">
        <v>1139</v>
      </c>
      <c r="E166" s="113" t="s">
        <v>34</v>
      </c>
      <c r="F166" s="113" t="s">
        <v>54</v>
      </c>
      <c r="G166" s="113">
        <v>0.05</v>
      </c>
      <c r="H166" s="113" t="s">
        <v>28</v>
      </c>
      <c r="I166" s="243">
        <v>5.3600000000000002E-2</v>
      </c>
      <c r="J166" s="191">
        <v>2835.8209677419354</v>
      </c>
      <c r="K166" s="191">
        <v>152.00000387096773</v>
      </c>
      <c r="L166" s="191">
        <v>0</v>
      </c>
      <c r="M166" s="191">
        <v>152.00000387096773</v>
      </c>
      <c r="N166" s="124">
        <f t="shared" si="9"/>
        <v>0.88334870366380613</v>
      </c>
      <c r="O166" s="191">
        <v>189.44888490449438</v>
      </c>
      <c r="P166" s="124">
        <f t="shared" si="7"/>
        <v>0.80232725543670791</v>
      </c>
    </row>
    <row r="167" spans="1:16" x14ac:dyDescent="0.2">
      <c r="A167" s="113" t="s">
        <v>25</v>
      </c>
      <c r="B167" s="242" t="s">
        <v>239</v>
      </c>
      <c r="C167" s="242" t="s">
        <v>245</v>
      </c>
      <c r="D167" s="113">
        <v>1140</v>
      </c>
      <c r="E167" s="113" t="s">
        <v>34</v>
      </c>
      <c r="F167" s="113" t="s">
        <v>54</v>
      </c>
      <c r="G167" s="113">
        <v>0.05</v>
      </c>
      <c r="H167" s="113" t="s">
        <v>28</v>
      </c>
      <c r="I167" s="243">
        <v>4.36E-2</v>
      </c>
      <c r="J167" s="191">
        <v>4128.4403225806445</v>
      </c>
      <c r="K167" s="191">
        <v>179.99999806451612</v>
      </c>
      <c r="L167" s="191">
        <v>0</v>
      </c>
      <c r="M167" s="191">
        <v>179.99999806451612</v>
      </c>
      <c r="N167" s="124">
        <f t="shared" si="9"/>
        <v>1.0460707953978399</v>
      </c>
      <c r="O167" s="191">
        <v>189.44888490449438</v>
      </c>
      <c r="P167" s="124">
        <f t="shared" si="7"/>
        <v>0.9501243470251004</v>
      </c>
    </row>
    <row r="168" spans="1:16" x14ac:dyDescent="0.2">
      <c r="A168" s="113" t="s">
        <v>25</v>
      </c>
      <c r="B168" s="242" t="s">
        <v>239</v>
      </c>
      <c r="C168" s="242" t="s">
        <v>238</v>
      </c>
      <c r="D168" s="113">
        <v>1141</v>
      </c>
      <c r="E168" s="113" t="s">
        <v>34</v>
      </c>
      <c r="F168" s="113" t="s">
        <v>54</v>
      </c>
      <c r="G168" s="113">
        <v>0.05</v>
      </c>
      <c r="H168" s="113" t="s">
        <v>28</v>
      </c>
      <c r="I168" s="243">
        <v>5.3600000000000002E-2</v>
      </c>
      <c r="J168" s="191">
        <v>3320.8951612903224</v>
      </c>
      <c r="K168" s="191">
        <v>177.99998064516132</v>
      </c>
      <c r="L168" s="191">
        <v>0</v>
      </c>
      <c r="M168" s="191">
        <v>177.99998064516132</v>
      </c>
      <c r="N168" s="124">
        <f t="shared" si="9"/>
        <v>1.0344476852024489</v>
      </c>
      <c r="O168" s="191">
        <v>189.44888490449438</v>
      </c>
      <c r="P168" s="124">
        <f t="shared" si="7"/>
        <v>0.93956731777489888</v>
      </c>
    </row>
    <row r="169" spans="1:16" x14ac:dyDescent="0.2">
      <c r="A169" s="113" t="s">
        <v>25</v>
      </c>
      <c r="B169" s="242" t="s">
        <v>239</v>
      </c>
      <c r="C169" s="242" t="s">
        <v>247</v>
      </c>
      <c r="D169" s="113">
        <v>1142</v>
      </c>
      <c r="E169" s="113" t="s">
        <v>34</v>
      </c>
      <c r="F169" s="113" t="s">
        <v>54</v>
      </c>
      <c r="G169" s="113">
        <v>0.05</v>
      </c>
      <c r="H169" s="113" t="s">
        <v>28</v>
      </c>
      <c r="I169" s="243">
        <v>4.36E-2</v>
      </c>
      <c r="J169" s="191">
        <v>3669.7241935483871</v>
      </c>
      <c r="K169" s="191">
        <v>159.99997483870968</v>
      </c>
      <c r="L169" s="191">
        <v>0</v>
      </c>
      <c r="M169" s="191">
        <v>159.99997483870968</v>
      </c>
      <c r="N169" s="124">
        <f t="shared" si="9"/>
        <v>0.92984057079363791</v>
      </c>
      <c r="O169" s="191">
        <v>189.44888490449438</v>
      </c>
      <c r="P169" s="124">
        <f t="shared" si="7"/>
        <v>0.84455485140157682</v>
      </c>
    </row>
    <row r="170" spans="1:16" x14ac:dyDescent="0.2">
      <c r="A170" s="113" t="s">
        <v>25</v>
      </c>
      <c r="B170" s="242" t="s">
        <v>239</v>
      </c>
      <c r="C170" s="242" t="s">
        <v>249</v>
      </c>
      <c r="D170" s="113">
        <v>1143</v>
      </c>
      <c r="E170" s="113" t="s">
        <v>34</v>
      </c>
      <c r="F170" s="113" t="s">
        <v>54</v>
      </c>
      <c r="G170" s="113">
        <v>0.05</v>
      </c>
      <c r="H170" s="113" t="s">
        <v>28</v>
      </c>
      <c r="I170" s="243">
        <v>5.3600000000000002E-2</v>
      </c>
      <c r="J170" s="191">
        <v>3283.5822580645163</v>
      </c>
      <c r="K170" s="191">
        <v>176.00000903225808</v>
      </c>
      <c r="L170" s="191">
        <v>0</v>
      </c>
      <c r="M170" s="191">
        <v>176.00000903225808</v>
      </c>
      <c r="N170" s="124">
        <f t="shared" si="9"/>
        <v>1.0228248412114567</v>
      </c>
      <c r="O170" s="191">
        <v>189.44888490449438</v>
      </c>
      <c r="P170" s="124">
        <f t="shared" si="7"/>
        <v>0.92901053031261605</v>
      </c>
    </row>
    <row r="171" spans="1:16" x14ac:dyDescent="0.2">
      <c r="A171" s="244" t="s">
        <v>25</v>
      </c>
      <c r="B171" s="245" t="s">
        <v>317</v>
      </c>
      <c r="C171" s="245"/>
      <c r="D171" s="244"/>
      <c r="E171" s="244"/>
      <c r="F171" s="244"/>
      <c r="G171" s="244"/>
      <c r="H171" s="244"/>
      <c r="I171" s="246"/>
      <c r="J171" s="247">
        <v>3553.505376344086</v>
      </c>
      <c r="K171" s="247">
        <v>170.66666505376344</v>
      </c>
      <c r="L171" s="247">
        <v>0</v>
      </c>
      <c r="M171" s="247">
        <v>170.66666505376344</v>
      </c>
      <c r="N171" s="248">
        <f t="shared" si="9"/>
        <v>0.99183008877976764</v>
      </c>
      <c r="O171" s="247">
        <v>189.44888490449438</v>
      </c>
      <c r="P171" s="248">
        <f t="shared" si="7"/>
        <v>0.90085864131531046</v>
      </c>
    </row>
    <row r="172" spans="1:16" x14ac:dyDescent="0.2">
      <c r="A172" s="113" t="s">
        <v>25</v>
      </c>
      <c r="B172" s="242" t="s">
        <v>245</v>
      </c>
      <c r="C172" s="242" t="s">
        <v>242</v>
      </c>
      <c r="D172" s="113">
        <v>1028</v>
      </c>
      <c r="E172" s="113" t="s">
        <v>57</v>
      </c>
      <c r="F172" s="113" t="s">
        <v>252</v>
      </c>
      <c r="G172" s="113">
        <v>0.01</v>
      </c>
      <c r="H172" s="113" t="s">
        <v>28</v>
      </c>
      <c r="I172" s="243">
        <v>7.6799999999999993E-2</v>
      </c>
      <c r="J172" s="191">
        <v>2565.1041935483868</v>
      </c>
      <c r="K172" s="191">
        <v>197.00000206451608</v>
      </c>
      <c r="L172" s="191">
        <v>0</v>
      </c>
      <c r="M172" s="191">
        <v>197.00000206451608</v>
      </c>
      <c r="N172" s="124">
        <f t="shared" si="9"/>
        <v>1.1448663948270825</v>
      </c>
      <c r="O172" s="191">
        <v>185.40928632834098</v>
      </c>
      <c r="P172" s="124">
        <f t="shared" si="7"/>
        <v>1.0625142136389496</v>
      </c>
    </row>
    <row r="173" spans="1:16" x14ac:dyDescent="0.2">
      <c r="A173" s="113" t="s">
        <v>25</v>
      </c>
      <c r="B173" s="242" t="s">
        <v>245</v>
      </c>
      <c r="C173" s="242" t="s">
        <v>239</v>
      </c>
      <c r="D173" s="113">
        <v>1029</v>
      </c>
      <c r="E173" s="113" t="s">
        <v>57</v>
      </c>
      <c r="F173" s="113" t="s">
        <v>252</v>
      </c>
      <c r="G173" s="113">
        <v>0.01</v>
      </c>
      <c r="H173" s="113" t="s">
        <v>28</v>
      </c>
      <c r="I173" s="243">
        <v>8.9300000000000004E-2</v>
      </c>
      <c r="J173" s="191">
        <v>1892.4970967741936</v>
      </c>
      <c r="K173" s="191">
        <v>168.99999074193548</v>
      </c>
      <c r="L173" s="191">
        <v>0</v>
      </c>
      <c r="M173" s="191">
        <v>168.99999074193548</v>
      </c>
      <c r="N173" s="124">
        <f t="shared" si="9"/>
        <v>0.98214420354760157</v>
      </c>
      <c r="O173" s="191">
        <v>185.40928632834098</v>
      </c>
      <c r="P173" s="124">
        <f t="shared" si="7"/>
        <v>0.91149690551450424</v>
      </c>
    </row>
    <row r="174" spans="1:16" x14ac:dyDescent="0.2">
      <c r="A174" s="148" t="s">
        <v>25</v>
      </c>
      <c r="B174" s="292" t="s">
        <v>245</v>
      </c>
      <c r="C174" s="292" t="s">
        <v>245</v>
      </c>
      <c r="D174" s="148">
        <v>1030</v>
      </c>
      <c r="E174" s="148" t="s">
        <v>57</v>
      </c>
      <c r="F174" s="148" t="s">
        <v>253</v>
      </c>
      <c r="G174" s="148">
        <v>0.01</v>
      </c>
      <c r="H174" s="148" t="s">
        <v>28</v>
      </c>
      <c r="I174" s="193">
        <v>8.9300000000000004E-2</v>
      </c>
      <c r="J174" s="131">
        <v>1522.9564516129033</v>
      </c>
      <c r="K174" s="131">
        <v>136.00001112903226</v>
      </c>
      <c r="L174" s="131">
        <v>0</v>
      </c>
      <c r="M174" s="131">
        <v>136.00001112903226</v>
      </c>
      <c r="N174" s="293">
        <f t="shared" si="9"/>
        <v>0.79036467414222178</v>
      </c>
      <c r="O174" s="131">
        <v>185.40928632834098</v>
      </c>
      <c r="P174" s="293">
        <f t="shared" si="7"/>
        <v>0.73351240286956332</v>
      </c>
    </row>
    <row r="175" spans="1:16" x14ac:dyDescent="0.2">
      <c r="A175" s="113" t="s">
        <v>25</v>
      </c>
      <c r="B175" s="242" t="s">
        <v>245</v>
      </c>
      <c r="C175" s="242" t="s">
        <v>238</v>
      </c>
      <c r="D175" s="113">
        <v>1031</v>
      </c>
      <c r="E175" s="113" t="s">
        <v>57</v>
      </c>
      <c r="F175" s="113" t="s">
        <v>253</v>
      </c>
      <c r="G175" s="113">
        <v>0.01</v>
      </c>
      <c r="H175" s="113" t="s">
        <v>28</v>
      </c>
      <c r="I175" s="243">
        <v>7.6799999999999993E-2</v>
      </c>
      <c r="J175" s="191">
        <v>2148.4374193548388</v>
      </c>
      <c r="K175" s="191">
        <v>164.99999380645161</v>
      </c>
      <c r="L175" s="191">
        <v>0</v>
      </c>
      <c r="M175" s="191">
        <v>164.99999380645161</v>
      </c>
      <c r="N175" s="124">
        <f t="shared" si="9"/>
        <v>0.95889820343158605</v>
      </c>
      <c r="O175" s="191">
        <v>185.40928632834098</v>
      </c>
      <c r="P175" s="124">
        <f t="shared" si="7"/>
        <v>0.88992302960625935</v>
      </c>
    </row>
    <row r="176" spans="1:16" x14ac:dyDescent="0.2">
      <c r="A176" s="113" t="s">
        <v>25</v>
      </c>
      <c r="B176" s="242" t="s">
        <v>245</v>
      </c>
      <c r="C176" s="242" t="s">
        <v>247</v>
      </c>
      <c r="D176" s="113">
        <v>1034</v>
      </c>
      <c r="E176" s="113" t="s">
        <v>57</v>
      </c>
      <c r="F176" s="113" t="s">
        <v>254</v>
      </c>
      <c r="G176" s="113">
        <v>0.01</v>
      </c>
      <c r="H176" s="113" t="s">
        <v>28</v>
      </c>
      <c r="I176" s="243">
        <v>8.9300000000000004E-2</v>
      </c>
      <c r="J176" s="191">
        <v>2362.8219354838707</v>
      </c>
      <c r="K176" s="191">
        <v>210.99999883870967</v>
      </c>
      <c r="L176" s="191">
        <v>0</v>
      </c>
      <c r="M176" s="191">
        <v>210.99999883870967</v>
      </c>
      <c r="N176" s="124">
        <f t="shared" si="9"/>
        <v>1.2262274388194208</v>
      </c>
      <c r="O176" s="191">
        <v>185.40928632834098</v>
      </c>
      <c r="P176" s="124">
        <f t="shared" si="7"/>
        <v>1.1380228197688553</v>
      </c>
    </row>
    <row r="177" spans="1:16" x14ac:dyDescent="0.2">
      <c r="A177" s="113" t="s">
        <v>25</v>
      </c>
      <c r="B177" s="242" t="s">
        <v>245</v>
      </c>
      <c r="C177" s="242" t="s">
        <v>249</v>
      </c>
      <c r="D177" s="113">
        <v>1035</v>
      </c>
      <c r="E177" s="113" t="s">
        <v>57</v>
      </c>
      <c r="F177" s="113" t="s">
        <v>254</v>
      </c>
      <c r="G177" s="113">
        <v>0.01</v>
      </c>
      <c r="H177" s="113" t="s">
        <v>28</v>
      </c>
      <c r="I177" s="243">
        <v>7.6799999999999993E-2</v>
      </c>
      <c r="J177" s="191">
        <v>2304.6874193548388</v>
      </c>
      <c r="K177" s="191">
        <v>176.99999380645161</v>
      </c>
      <c r="L177" s="191">
        <v>0</v>
      </c>
      <c r="M177" s="191">
        <v>176.99999380645161</v>
      </c>
      <c r="N177" s="124">
        <f t="shared" si="9"/>
        <v>1.0286362572079804</v>
      </c>
      <c r="O177" s="191">
        <v>185.40928632834098</v>
      </c>
      <c r="P177" s="124">
        <f t="shared" si="7"/>
        <v>0.95464470691615</v>
      </c>
    </row>
    <row r="178" spans="1:16" x14ac:dyDescent="0.2">
      <c r="A178" s="113" t="s">
        <v>25</v>
      </c>
      <c r="B178" s="242" t="s">
        <v>245</v>
      </c>
      <c r="C178" s="242" t="s">
        <v>251</v>
      </c>
      <c r="D178" s="113">
        <v>1036</v>
      </c>
      <c r="E178" s="113" t="s">
        <v>57</v>
      </c>
      <c r="F178" s="113" t="s">
        <v>255</v>
      </c>
      <c r="G178" s="113">
        <v>0.01</v>
      </c>
      <c r="H178" s="113" t="s">
        <v>28</v>
      </c>
      <c r="I178" s="243">
        <v>8.9300000000000004E-2</v>
      </c>
      <c r="J178" s="191">
        <v>1903.6954838709676</v>
      </c>
      <c r="K178" s="191">
        <v>170.00000670967742</v>
      </c>
      <c r="L178" s="191">
        <v>0</v>
      </c>
      <c r="M178" s="191">
        <v>170.00000670967742</v>
      </c>
      <c r="N178" s="124">
        <f t="shared" si="9"/>
        <v>0.98795580082557155</v>
      </c>
      <c r="O178" s="191">
        <v>185.40928632834098</v>
      </c>
      <c r="P178" s="124">
        <f t="shared" si="7"/>
        <v>0.9168904647452486</v>
      </c>
    </row>
    <row r="179" spans="1:16" x14ac:dyDescent="0.2">
      <c r="A179" s="113" t="s">
        <v>25</v>
      </c>
      <c r="B179" s="242" t="s">
        <v>245</v>
      </c>
      <c r="C179" s="242" t="s">
        <v>243</v>
      </c>
      <c r="D179" s="113">
        <v>1037</v>
      </c>
      <c r="E179" s="113" t="s">
        <v>57</v>
      </c>
      <c r="F179" s="113" t="s">
        <v>255</v>
      </c>
      <c r="G179" s="113">
        <v>0.01</v>
      </c>
      <c r="H179" s="113" t="s">
        <v>28</v>
      </c>
      <c r="I179" s="243">
        <v>7.6799999999999993E-2</v>
      </c>
      <c r="J179" s="191">
        <v>2617.1874193548388</v>
      </c>
      <c r="K179" s="191">
        <v>200.99999380645161</v>
      </c>
      <c r="L179" s="191">
        <v>0</v>
      </c>
      <c r="M179" s="191">
        <v>200.99999380645161</v>
      </c>
      <c r="N179" s="124">
        <f t="shared" si="9"/>
        <v>1.1681123647607687</v>
      </c>
      <c r="O179" s="191">
        <v>185.40928632834098</v>
      </c>
      <c r="P179" s="124">
        <f t="shared" si="7"/>
        <v>1.0840880615359312</v>
      </c>
    </row>
    <row r="180" spans="1:16" x14ac:dyDescent="0.2">
      <c r="A180" s="244" t="s">
        <v>25</v>
      </c>
      <c r="B180" s="245" t="s">
        <v>318</v>
      </c>
      <c r="C180" s="245"/>
      <c r="D180" s="244"/>
      <c r="E180" s="244"/>
      <c r="F180" s="244"/>
      <c r="G180" s="244"/>
      <c r="H180" s="244"/>
      <c r="I180" s="246"/>
      <c r="J180" s="247">
        <v>2164.673427419355</v>
      </c>
      <c r="K180" s="247">
        <v>178.24999886290323</v>
      </c>
      <c r="L180" s="247">
        <v>0</v>
      </c>
      <c r="M180" s="247">
        <v>178.24999886290323</v>
      </c>
      <c r="N180" s="248">
        <f t="shared" si="9"/>
        <v>1.0359006671952793</v>
      </c>
      <c r="O180" s="247">
        <v>185.40928632834098</v>
      </c>
      <c r="P180" s="248">
        <f t="shared" si="7"/>
        <v>0.96138657557443274</v>
      </c>
    </row>
    <row r="181" spans="1:16" x14ac:dyDescent="0.2">
      <c r="A181" s="113" t="s">
        <v>25</v>
      </c>
      <c r="B181" s="242" t="s">
        <v>238</v>
      </c>
      <c r="C181" s="242" t="s">
        <v>242</v>
      </c>
      <c r="D181" s="113">
        <v>1177</v>
      </c>
      <c r="E181" s="113" t="s">
        <v>30</v>
      </c>
      <c r="F181" s="113" t="s">
        <v>41</v>
      </c>
      <c r="G181" s="113">
        <v>0.05</v>
      </c>
      <c r="H181" s="113" t="s">
        <v>28</v>
      </c>
      <c r="I181" s="243">
        <v>5.9400000000000001E-2</v>
      </c>
      <c r="J181" s="191">
        <v>3727.5806451612902</v>
      </c>
      <c r="K181" s="191">
        <v>221.41829032258067</v>
      </c>
      <c r="L181" s="191">
        <v>0</v>
      </c>
      <c r="M181" s="191">
        <v>221.41829032258067</v>
      </c>
      <c r="N181" s="124">
        <f t="shared" si="9"/>
        <v>1.2867733864661162</v>
      </c>
      <c r="O181" s="191">
        <v>189.44888490449438</v>
      </c>
      <c r="P181" s="124">
        <f t="shared" si="7"/>
        <v>1.1687495043013993</v>
      </c>
    </row>
    <row r="182" spans="1:16" x14ac:dyDescent="0.2">
      <c r="A182" s="113" t="s">
        <v>25</v>
      </c>
      <c r="B182" s="242" t="s">
        <v>238</v>
      </c>
      <c r="C182" s="242" t="s">
        <v>239</v>
      </c>
      <c r="D182" s="113">
        <v>1178</v>
      </c>
      <c r="E182" s="113" t="s">
        <v>30</v>
      </c>
      <c r="F182" s="113" t="s">
        <v>41</v>
      </c>
      <c r="G182" s="113">
        <v>0.05</v>
      </c>
      <c r="H182" s="113" t="s">
        <v>28</v>
      </c>
      <c r="I182" s="243">
        <v>5.9400000000000001E-2</v>
      </c>
      <c r="J182" s="191">
        <v>3452.5903225806451</v>
      </c>
      <c r="K182" s="191">
        <v>205.08386516129033</v>
      </c>
      <c r="L182" s="191">
        <v>0</v>
      </c>
      <c r="M182" s="191">
        <v>205.08386516129033</v>
      </c>
      <c r="N182" s="124">
        <f t="shared" si="9"/>
        <v>1.1918458014407369</v>
      </c>
      <c r="O182" s="191">
        <v>189.44888490449438</v>
      </c>
      <c r="P182" s="124">
        <f t="shared" si="7"/>
        <v>1.0825287531498426</v>
      </c>
    </row>
    <row r="183" spans="1:16" x14ac:dyDescent="0.2">
      <c r="A183" s="113" t="s">
        <v>25</v>
      </c>
      <c r="B183" s="242" t="s">
        <v>238</v>
      </c>
      <c r="C183" s="242" t="s">
        <v>245</v>
      </c>
      <c r="D183" s="113">
        <v>1175</v>
      </c>
      <c r="E183" s="113" t="s">
        <v>30</v>
      </c>
      <c r="F183" s="113" t="s">
        <v>41</v>
      </c>
      <c r="G183" s="113">
        <v>0.05</v>
      </c>
      <c r="H183" s="113" t="s">
        <v>28</v>
      </c>
      <c r="I183" s="243">
        <v>5.9400000000000001E-2</v>
      </c>
      <c r="J183" s="191">
        <v>3451.1790322580646</v>
      </c>
      <c r="K183" s="191">
        <v>205.00003451612903</v>
      </c>
      <c r="L183" s="191">
        <v>0</v>
      </c>
      <c r="M183" s="191">
        <v>205.00003451612903</v>
      </c>
      <c r="N183" s="124">
        <f t="shared" si="9"/>
        <v>1.1913586192707062</v>
      </c>
      <c r="O183" s="191">
        <v>189.44888490449438</v>
      </c>
      <c r="P183" s="124">
        <f t="shared" si="7"/>
        <v>1.082086255717337</v>
      </c>
    </row>
    <row r="184" spans="1:16" x14ac:dyDescent="0.2">
      <c r="A184" s="113" t="s">
        <v>25</v>
      </c>
      <c r="B184" s="242" t="s">
        <v>238</v>
      </c>
      <c r="C184" s="242" t="s">
        <v>238</v>
      </c>
      <c r="D184" s="113">
        <v>1176</v>
      </c>
      <c r="E184" s="113" t="s">
        <v>30</v>
      </c>
      <c r="F184" s="113" t="s">
        <v>41</v>
      </c>
      <c r="G184" s="113">
        <v>0.05</v>
      </c>
      <c r="H184" s="113" t="s">
        <v>28</v>
      </c>
      <c r="I184" s="243">
        <v>5.9400000000000001E-2</v>
      </c>
      <c r="J184" s="191">
        <v>3468.0129032258064</v>
      </c>
      <c r="K184" s="191">
        <v>205.99996645161289</v>
      </c>
      <c r="L184" s="191">
        <v>0</v>
      </c>
      <c r="M184" s="191">
        <v>205.99996645161289</v>
      </c>
      <c r="N184" s="124">
        <f t="shared" si="9"/>
        <v>1.1971697281948317</v>
      </c>
      <c r="O184" s="191">
        <v>189.44888490449438</v>
      </c>
      <c r="P184" s="124">
        <f t="shared" si="7"/>
        <v>1.0873643650922638</v>
      </c>
    </row>
    <row r="185" spans="1:16" x14ac:dyDescent="0.2">
      <c r="A185" s="113" t="s">
        <v>25</v>
      </c>
      <c r="B185" s="242" t="s">
        <v>238</v>
      </c>
      <c r="C185" s="242" t="s">
        <v>247</v>
      </c>
      <c r="D185" s="113">
        <v>2173</v>
      </c>
      <c r="E185" s="113" t="s">
        <v>30</v>
      </c>
      <c r="F185" s="113" t="s">
        <v>267</v>
      </c>
      <c r="G185" s="113">
        <v>0.05</v>
      </c>
      <c r="H185" s="113" t="s">
        <v>28</v>
      </c>
      <c r="I185" s="243">
        <v>5.9400000000000001E-2</v>
      </c>
      <c r="J185" s="191">
        <v>3590.1659999999997</v>
      </c>
      <c r="K185" s="191">
        <v>213.25586039999999</v>
      </c>
      <c r="L185" s="191">
        <v>0</v>
      </c>
      <c r="M185" s="191">
        <v>213.25586039999999</v>
      </c>
      <c r="N185" s="124">
        <f t="shared" si="9"/>
        <v>1.2393373883922012</v>
      </c>
      <c r="O185" s="191">
        <v>189.44888490449438</v>
      </c>
      <c r="P185" s="124">
        <f t="shared" si="7"/>
        <v>1.1256643738362844</v>
      </c>
    </row>
    <row r="186" spans="1:16" x14ac:dyDescent="0.2">
      <c r="A186" s="113" t="s">
        <v>25</v>
      </c>
      <c r="B186" s="242" t="s">
        <v>238</v>
      </c>
      <c r="C186" s="242" t="s">
        <v>249</v>
      </c>
      <c r="D186" s="113">
        <v>1174</v>
      </c>
      <c r="E186" s="113" t="s">
        <v>30</v>
      </c>
      <c r="F186" s="113" t="s">
        <v>267</v>
      </c>
      <c r="G186" s="113">
        <v>0.05</v>
      </c>
      <c r="H186" s="113" t="s">
        <v>28</v>
      </c>
      <c r="I186" s="243">
        <v>5.9400000000000001E-2</v>
      </c>
      <c r="J186" s="191">
        <v>3550.7758064516129</v>
      </c>
      <c r="K186" s="191">
        <v>210.91608290322583</v>
      </c>
      <c r="L186" s="191">
        <v>0</v>
      </c>
      <c r="M186" s="191">
        <v>210.91608290322583</v>
      </c>
      <c r="N186" s="124">
        <f t="shared" si="9"/>
        <v>1.2257397609842984</v>
      </c>
      <c r="O186" s="191">
        <v>189.44888490449438</v>
      </c>
      <c r="P186" s="124">
        <f t="shared" si="7"/>
        <v>1.1133139316684475</v>
      </c>
    </row>
    <row r="187" spans="1:16" x14ac:dyDescent="0.2">
      <c r="A187" s="244" t="s">
        <v>25</v>
      </c>
      <c r="B187" s="245" t="s">
        <v>319</v>
      </c>
      <c r="C187" s="245"/>
      <c r="D187" s="244"/>
      <c r="E187" s="244"/>
      <c r="F187" s="244"/>
      <c r="G187" s="244"/>
      <c r="H187" s="244"/>
      <c r="I187" s="246"/>
      <c r="J187" s="247">
        <v>3535.3340588235296</v>
      </c>
      <c r="K187" s="247">
        <v>209.99884309411766</v>
      </c>
      <c r="L187" s="247">
        <v>0</v>
      </c>
      <c r="M187" s="247">
        <v>209.99884309411766</v>
      </c>
      <c r="N187" s="248">
        <f t="shared" si="9"/>
        <v>1.2204092177231787</v>
      </c>
      <c r="O187" s="247">
        <v>189.44888490449438</v>
      </c>
      <c r="P187" s="248">
        <f t="shared" si="7"/>
        <v>1.1084723100903076</v>
      </c>
    </row>
    <row r="188" spans="1:16" x14ac:dyDescent="0.2">
      <c r="A188" s="113" t="s">
        <v>25</v>
      </c>
      <c r="B188" s="242" t="s">
        <v>247</v>
      </c>
      <c r="C188" s="242" t="s">
        <v>242</v>
      </c>
      <c r="D188" s="113">
        <v>1051</v>
      </c>
      <c r="E188" s="113" t="s">
        <v>24</v>
      </c>
      <c r="F188" s="113" t="s">
        <v>33</v>
      </c>
      <c r="G188" s="113">
        <v>0.01</v>
      </c>
      <c r="H188" s="113" t="s">
        <v>257</v>
      </c>
      <c r="I188" s="243">
        <v>8.900000000000001E-2</v>
      </c>
      <c r="J188" s="191">
        <v>1898.8764516129031</v>
      </c>
      <c r="K188" s="191">
        <v>169.00000419354839</v>
      </c>
      <c r="L188" s="191">
        <v>0</v>
      </c>
      <c r="M188" s="191">
        <v>169.00000419354839</v>
      </c>
      <c r="N188" s="124">
        <f t="shared" si="9"/>
        <v>0.98214428172171031</v>
      </c>
      <c r="O188" s="191">
        <v>185.40928632834098</v>
      </c>
      <c r="P188" s="124">
        <f t="shared" si="7"/>
        <v>0.91149697806541674</v>
      </c>
    </row>
    <row r="189" spans="1:16" x14ac:dyDescent="0.2">
      <c r="A189" s="113" t="s">
        <v>25</v>
      </c>
      <c r="B189" s="242" t="s">
        <v>247</v>
      </c>
      <c r="C189" s="242" t="s">
        <v>239</v>
      </c>
      <c r="D189" s="113">
        <v>1052</v>
      </c>
      <c r="E189" s="113" t="s">
        <v>24</v>
      </c>
      <c r="F189" s="113" t="s">
        <v>33</v>
      </c>
      <c r="G189" s="113">
        <v>0.01</v>
      </c>
      <c r="H189" s="113" t="s">
        <v>257</v>
      </c>
      <c r="I189" s="243">
        <v>8.900000000000001E-2</v>
      </c>
      <c r="J189" s="191">
        <v>1662.9212903225805</v>
      </c>
      <c r="K189" s="191">
        <v>147.99999483870968</v>
      </c>
      <c r="L189" s="191">
        <v>0</v>
      </c>
      <c r="M189" s="191">
        <v>147.99999483870968</v>
      </c>
      <c r="N189" s="124">
        <f t="shared" si="9"/>
        <v>0.86010263324733327</v>
      </c>
      <c r="O189" s="191">
        <v>185.40928632834098</v>
      </c>
      <c r="P189" s="124">
        <f t="shared" si="7"/>
        <v>0.79823399231803716</v>
      </c>
    </row>
    <row r="190" spans="1:16" x14ac:dyDescent="0.2">
      <c r="A190" s="113" t="s">
        <v>25</v>
      </c>
      <c r="B190" s="242" t="s">
        <v>247</v>
      </c>
      <c r="C190" s="242" t="s">
        <v>245</v>
      </c>
      <c r="D190" s="113">
        <v>1053</v>
      </c>
      <c r="E190" s="113" t="s">
        <v>24</v>
      </c>
      <c r="F190" s="113" t="s">
        <v>33</v>
      </c>
      <c r="G190" s="113">
        <v>0.01</v>
      </c>
      <c r="H190" s="113" t="s">
        <v>257</v>
      </c>
      <c r="I190" s="243">
        <v>0.1012</v>
      </c>
      <c r="J190" s="191">
        <v>1492.0948387096776</v>
      </c>
      <c r="K190" s="191">
        <v>150.99999767741937</v>
      </c>
      <c r="L190" s="191">
        <v>0</v>
      </c>
      <c r="M190" s="191">
        <v>150.99999767741937</v>
      </c>
      <c r="N190" s="124">
        <f t="shared" ref="N190:N221" si="10">M190/M$237</f>
        <v>0.87753716318860597</v>
      </c>
      <c r="O190" s="191">
        <v>185.40928632834098</v>
      </c>
      <c r="P190" s="124">
        <f t="shared" si="7"/>
        <v>0.81441442695601418</v>
      </c>
    </row>
    <row r="191" spans="1:16" x14ac:dyDescent="0.2">
      <c r="A191" s="113" t="s">
        <v>25</v>
      </c>
      <c r="B191" s="242" t="s">
        <v>247</v>
      </c>
      <c r="C191" s="242" t="s">
        <v>238</v>
      </c>
      <c r="D191" s="113">
        <v>1054</v>
      </c>
      <c r="E191" s="113" t="s">
        <v>24</v>
      </c>
      <c r="F191" s="113" t="s">
        <v>33</v>
      </c>
      <c r="G191" s="113">
        <v>0.01</v>
      </c>
      <c r="H191" s="113" t="s">
        <v>257</v>
      </c>
      <c r="I191" s="243">
        <v>0.1012</v>
      </c>
      <c r="J191" s="191">
        <v>1432.8064516129032</v>
      </c>
      <c r="K191" s="191">
        <v>145.00001290322581</v>
      </c>
      <c r="L191" s="191">
        <v>0</v>
      </c>
      <c r="M191" s="191">
        <v>145.00001290322581</v>
      </c>
      <c r="N191" s="124">
        <f t="shared" si="10"/>
        <v>0.84266822478525116</v>
      </c>
      <c r="O191" s="191">
        <v>185.40928632834098</v>
      </c>
      <c r="P191" s="124">
        <f t="shared" si="7"/>
        <v>0.78205367042104645</v>
      </c>
    </row>
    <row r="192" spans="1:16" x14ac:dyDescent="0.2">
      <c r="A192" s="113" t="s">
        <v>25</v>
      </c>
      <c r="B192" s="242" t="s">
        <v>247</v>
      </c>
      <c r="C192" s="242" t="s">
        <v>247</v>
      </c>
      <c r="D192" s="113">
        <v>1055</v>
      </c>
      <c r="E192" s="113" t="s">
        <v>24</v>
      </c>
      <c r="F192" s="113" t="s">
        <v>33</v>
      </c>
      <c r="G192" s="113">
        <v>0.01</v>
      </c>
      <c r="H192" s="113" t="s">
        <v>257</v>
      </c>
      <c r="I192" s="243">
        <v>8.900000000000001E-2</v>
      </c>
      <c r="J192" s="191">
        <v>1584.2696774193548</v>
      </c>
      <c r="K192" s="191">
        <v>141.00000129032261</v>
      </c>
      <c r="L192" s="191">
        <v>0</v>
      </c>
      <c r="M192" s="191">
        <v>141.00000129032261</v>
      </c>
      <c r="N192" s="124">
        <f t="shared" si="10"/>
        <v>0.81942213937134756</v>
      </c>
      <c r="O192" s="191">
        <v>185.40928632834098</v>
      </c>
      <c r="P192" s="124">
        <f t="shared" si="7"/>
        <v>0.76047971535053516</v>
      </c>
    </row>
    <row r="193" spans="1:16" x14ac:dyDescent="0.2">
      <c r="A193" s="113" t="s">
        <v>25</v>
      </c>
      <c r="B193" s="242" t="s">
        <v>247</v>
      </c>
      <c r="C193" s="242" t="s">
        <v>249</v>
      </c>
      <c r="D193" s="113">
        <v>1056</v>
      </c>
      <c r="E193" s="113" t="s">
        <v>24</v>
      </c>
      <c r="F193" s="113" t="s">
        <v>33</v>
      </c>
      <c r="G193" s="113">
        <v>0.01</v>
      </c>
      <c r="H193" s="113" t="s">
        <v>257</v>
      </c>
      <c r="I193" s="243">
        <v>8.900000000000001E-2</v>
      </c>
      <c r="J193" s="191">
        <v>1595.5054838709677</v>
      </c>
      <c r="K193" s="191">
        <v>141.99998806451615</v>
      </c>
      <c r="L193" s="191">
        <v>0</v>
      </c>
      <c r="M193" s="191">
        <v>141.99998806451615</v>
      </c>
      <c r="N193" s="124">
        <f t="shared" si="10"/>
        <v>0.82523356699088013</v>
      </c>
      <c r="O193" s="191">
        <v>185.40928632834098</v>
      </c>
      <c r="P193" s="124">
        <f t="shared" si="7"/>
        <v>0.76587311712666117</v>
      </c>
    </row>
    <row r="194" spans="1:16" x14ac:dyDescent="0.2">
      <c r="A194" s="113" t="s">
        <v>25</v>
      </c>
      <c r="B194" s="242" t="s">
        <v>247</v>
      </c>
      <c r="C194" s="242" t="s">
        <v>251</v>
      </c>
      <c r="D194" s="113">
        <v>1057</v>
      </c>
      <c r="E194" s="113" t="s">
        <v>24</v>
      </c>
      <c r="F194" s="113" t="s">
        <v>33</v>
      </c>
      <c r="G194" s="113">
        <v>0.01</v>
      </c>
      <c r="H194" s="113" t="s">
        <v>257</v>
      </c>
      <c r="I194" s="243">
        <v>0.1012</v>
      </c>
      <c r="J194" s="191">
        <v>1383.3993548387095</v>
      </c>
      <c r="K194" s="191">
        <v>140.0000147096774</v>
      </c>
      <c r="L194" s="191">
        <v>0</v>
      </c>
      <c r="M194" s="191">
        <v>140.0000147096774</v>
      </c>
      <c r="N194" s="124">
        <f t="shared" si="10"/>
        <v>0.81361071287662179</v>
      </c>
      <c r="O194" s="191">
        <v>185.40928632834098</v>
      </c>
      <c r="P194" s="124">
        <f t="shared" si="7"/>
        <v>0.75508631461830678</v>
      </c>
    </row>
    <row r="195" spans="1:16" x14ac:dyDescent="0.2">
      <c r="A195" s="113" t="s">
        <v>25</v>
      </c>
      <c r="B195" s="242" t="s">
        <v>247</v>
      </c>
      <c r="C195" s="242" t="s">
        <v>243</v>
      </c>
      <c r="D195" s="113">
        <v>1058</v>
      </c>
      <c r="E195" s="113" t="s">
        <v>24</v>
      </c>
      <c r="F195" s="113" t="s">
        <v>33</v>
      </c>
      <c r="G195" s="113">
        <v>0.01</v>
      </c>
      <c r="H195" s="113" t="s">
        <v>257</v>
      </c>
      <c r="I195" s="243">
        <v>0.1012</v>
      </c>
      <c r="J195" s="191">
        <v>1403.1619354838708</v>
      </c>
      <c r="K195" s="191">
        <v>141.99998787096774</v>
      </c>
      <c r="L195" s="191">
        <v>0</v>
      </c>
      <c r="M195" s="191">
        <v>141.99998787096774</v>
      </c>
      <c r="N195" s="124">
        <f t="shared" si="10"/>
        <v>0.82523356586607277</v>
      </c>
      <c r="O195" s="191">
        <v>185.40928632834098</v>
      </c>
      <c r="P195" s="124">
        <f t="shared" si="7"/>
        <v>0.76587311608276298</v>
      </c>
    </row>
    <row r="196" spans="1:16" x14ac:dyDescent="0.2">
      <c r="A196" s="113" t="s">
        <v>25</v>
      </c>
      <c r="B196" s="242" t="s">
        <v>247</v>
      </c>
      <c r="C196" s="242" t="s">
        <v>241</v>
      </c>
      <c r="D196" s="113">
        <v>1059</v>
      </c>
      <c r="E196" s="113" t="s">
        <v>24</v>
      </c>
      <c r="F196" s="113" t="s">
        <v>33</v>
      </c>
      <c r="G196" s="113">
        <v>0.01</v>
      </c>
      <c r="H196" s="113" t="s">
        <v>257</v>
      </c>
      <c r="I196" s="243">
        <v>8.900000000000001E-2</v>
      </c>
      <c r="J196" s="191">
        <v>1617.9774193548387</v>
      </c>
      <c r="K196" s="191">
        <v>143.99999032258066</v>
      </c>
      <c r="L196" s="191">
        <v>0</v>
      </c>
      <c r="M196" s="191">
        <v>143.99999032258066</v>
      </c>
      <c r="N196" s="124">
        <f t="shared" si="10"/>
        <v>0.83685658907636451</v>
      </c>
      <c r="O196" s="191">
        <v>185.40928632834098</v>
      </c>
      <c r="P196" s="124">
        <f t="shared" ref="P196:P238" si="11">M196/O196</f>
        <v>0.77666007552378646</v>
      </c>
    </row>
    <row r="197" spans="1:16" x14ac:dyDescent="0.2">
      <c r="A197" s="113" t="s">
        <v>25</v>
      </c>
      <c r="B197" s="242" t="s">
        <v>247</v>
      </c>
      <c r="C197" s="242" t="s">
        <v>258</v>
      </c>
      <c r="D197" s="113">
        <v>1060</v>
      </c>
      <c r="E197" s="113" t="s">
        <v>24</v>
      </c>
      <c r="F197" s="113" t="s">
        <v>33</v>
      </c>
      <c r="G197" s="113">
        <v>0.01</v>
      </c>
      <c r="H197" s="113" t="s">
        <v>257</v>
      </c>
      <c r="I197" s="243">
        <v>8.900000000000001E-2</v>
      </c>
      <c r="J197" s="191">
        <v>1943.8203225806451</v>
      </c>
      <c r="K197" s="191">
        <v>173.00000870967745</v>
      </c>
      <c r="L197" s="191">
        <v>0</v>
      </c>
      <c r="M197" s="191">
        <v>173.00000870967745</v>
      </c>
      <c r="N197" s="124">
        <f t="shared" si="10"/>
        <v>1.0053903258926793</v>
      </c>
      <c r="O197" s="191">
        <v>185.40928632834098</v>
      </c>
      <c r="P197" s="124">
        <f t="shared" si="11"/>
        <v>0.93307089485966754</v>
      </c>
    </row>
    <row r="198" spans="1:16" x14ac:dyDescent="0.2">
      <c r="A198" s="244" t="s">
        <v>25</v>
      </c>
      <c r="B198" s="245" t="s">
        <v>320</v>
      </c>
      <c r="C198" s="245"/>
      <c r="D198" s="244"/>
      <c r="E198" s="244"/>
      <c r="F198" s="244"/>
      <c r="G198" s="244"/>
      <c r="H198" s="244"/>
      <c r="I198" s="246"/>
      <c r="J198" s="247">
        <v>1601.4833225806451</v>
      </c>
      <c r="K198" s="247">
        <v>149.50000005806453</v>
      </c>
      <c r="L198" s="247">
        <v>0</v>
      </c>
      <c r="M198" s="247">
        <v>149.50000005806453</v>
      </c>
      <c r="N198" s="248">
        <f t="shared" si="10"/>
        <v>0.86881992030168664</v>
      </c>
      <c r="O198" s="247">
        <v>185.40928632834098</v>
      </c>
      <c r="P198" s="248">
        <f t="shared" si="11"/>
        <v>0.80632423013222343</v>
      </c>
    </row>
    <row r="199" spans="1:16" x14ac:dyDescent="0.2">
      <c r="A199" s="113" t="s">
        <v>25</v>
      </c>
      <c r="B199" s="242" t="s">
        <v>249</v>
      </c>
      <c r="C199" s="242" t="s">
        <v>242</v>
      </c>
      <c r="D199" s="113">
        <v>1022</v>
      </c>
      <c r="E199" s="113" t="s">
        <v>57</v>
      </c>
      <c r="F199" s="113" t="s">
        <v>32</v>
      </c>
      <c r="G199" s="113">
        <v>0.01</v>
      </c>
      <c r="H199" s="113" t="s">
        <v>250</v>
      </c>
      <c r="I199" s="243">
        <v>9.8800000000000013E-2</v>
      </c>
      <c r="J199" s="191">
        <v>2603.6435483870969</v>
      </c>
      <c r="K199" s="191">
        <v>257.23998258064518</v>
      </c>
      <c r="L199" s="191">
        <v>0</v>
      </c>
      <c r="M199" s="191">
        <v>257.23998258064518</v>
      </c>
      <c r="N199" s="124">
        <f t="shared" si="10"/>
        <v>1.4949513115539783</v>
      </c>
      <c r="O199" s="191">
        <v>185.40928632834098</v>
      </c>
      <c r="P199" s="124">
        <f t="shared" si="11"/>
        <v>1.3874169286488669</v>
      </c>
    </row>
    <row r="200" spans="1:16" x14ac:dyDescent="0.2">
      <c r="A200" s="113" t="s">
        <v>25</v>
      </c>
      <c r="B200" s="242" t="s">
        <v>249</v>
      </c>
      <c r="C200" s="242" t="s">
        <v>239</v>
      </c>
      <c r="D200" s="113">
        <v>1023</v>
      </c>
      <c r="E200" s="113" t="s">
        <v>57</v>
      </c>
      <c r="F200" s="113" t="s">
        <v>32</v>
      </c>
      <c r="G200" s="113">
        <v>0.01</v>
      </c>
      <c r="H200" s="113" t="s">
        <v>250</v>
      </c>
      <c r="I200" s="243">
        <v>8.1000000000000003E-2</v>
      </c>
      <c r="J200" s="191">
        <v>2772.0990322580647</v>
      </c>
      <c r="K200" s="191">
        <v>224.54002161290325</v>
      </c>
      <c r="L200" s="191">
        <v>0</v>
      </c>
      <c r="M200" s="191">
        <v>224.54002161290325</v>
      </c>
      <c r="N200" s="124">
        <f t="shared" si="10"/>
        <v>1.3049153418494468</v>
      </c>
      <c r="O200" s="191">
        <v>185.40928632834098</v>
      </c>
      <c r="P200" s="124">
        <f t="shared" si="11"/>
        <v>1.2110505684988491</v>
      </c>
    </row>
    <row r="201" spans="1:16" x14ac:dyDescent="0.2">
      <c r="A201" s="113" t="s">
        <v>25</v>
      </c>
      <c r="B201" s="242" t="s">
        <v>249</v>
      </c>
      <c r="C201" s="242" t="s">
        <v>245</v>
      </c>
      <c r="D201" s="113">
        <v>1024</v>
      </c>
      <c r="E201" s="113" t="s">
        <v>57</v>
      </c>
      <c r="F201" s="113" t="s">
        <v>32</v>
      </c>
      <c r="G201" s="113">
        <v>0.01</v>
      </c>
      <c r="H201" s="113" t="s">
        <v>250</v>
      </c>
      <c r="I201" s="243">
        <v>9.8800000000000013E-2</v>
      </c>
      <c r="J201" s="191">
        <v>2360.9312903225805</v>
      </c>
      <c r="K201" s="191">
        <v>233.26001148387098</v>
      </c>
      <c r="L201" s="191">
        <v>0</v>
      </c>
      <c r="M201" s="191">
        <v>233.26001148387098</v>
      </c>
      <c r="N201" s="124">
        <f t="shared" si="10"/>
        <v>1.3555916020620435</v>
      </c>
      <c r="O201" s="191">
        <v>185.40928632834098</v>
      </c>
      <c r="P201" s="124">
        <f t="shared" si="11"/>
        <v>1.2580815993800398</v>
      </c>
    </row>
    <row r="202" spans="1:16" x14ac:dyDescent="0.2">
      <c r="A202" s="113" t="s">
        <v>25</v>
      </c>
      <c r="B202" s="242" t="s">
        <v>249</v>
      </c>
      <c r="C202" s="242" t="s">
        <v>238</v>
      </c>
      <c r="D202" s="113">
        <v>1025</v>
      </c>
      <c r="E202" s="113" t="s">
        <v>57</v>
      </c>
      <c r="F202" s="113" t="s">
        <v>32</v>
      </c>
      <c r="G202" s="113">
        <v>0.01</v>
      </c>
      <c r="H202" s="113" t="s">
        <v>250</v>
      </c>
      <c r="I202" s="243">
        <v>8.1000000000000003E-2</v>
      </c>
      <c r="J202" s="191">
        <v>3202.7161290322579</v>
      </c>
      <c r="K202" s="191">
        <v>259.42000645161289</v>
      </c>
      <c r="L202" s="191">
        <v>0</v>
      </c>
      <c r="M202" s="191">
        <v>259.42000645161289</v>
      </c>
      <c r="N202" s="124">
        <f t="shared" si="10"/>
        <v>1.5076205300495926</v>
      </c>
      <c r="O202" s="191">
        <v>185.40928632834098</v>
      </c>
      <c r="P202" s="124">
        <f t="shared" si="11"/>
        <v>1.3991748287742527</v>
      </c>
    </row>
    <row r="203" spans="1:16" x14ac:dyDescent="0.2">
      <c r="A203" s="244" t="s">
        <v>25</v>
      </c>
      <c r="B203" s="245" t="s">
        <v>321</v>
      </c>
      <c r="C203" s="245"/>
      <c r="D203" s="244"/>
      <c r="E203" s="244"/>
      <c r="F203" s="244"/>
      <c r="G203" s="244"/>
      <c r="H203" s="244"/>
      <c r="I203" s="246"/>
      <c r="J203" s="247">
        <v>2734.8475000000003</v>
      </c>
      <c r="K203" s="247">
        <v>243.61500553225807</v>
      </c>
      <c r="L203" s="247">
        <v>0</v>
      </c>
      <c r="M203" s="247">
        <v>243.61500553225807</v>
      </c>
      <c r="N203" s="248">
        <f t="shared" si="10"/>
        <v>1.4157696963787654</v>
      </c>
      <c r="O203" s="247">
        <v>185.40928632834098</v>
      </c>
      <c r="P203" s="248">
        <f t="shared" si="11"/>
        <v>1.313930981325502</v>
      </c>
    </row>
    <row r="204" spans="1:16" x14ac:dyDescent="0.2">
      <c r="A204" s="113" t="s">
        <v>25</v>
      </c>
      <c r="B204" s="242" t="s">
        <v>251</v>
      </c>
      <c r="C204" s="242" t="s">
        <v>242</v>
      </c>
      <c r="D204" s="113">
        <v>1180</v>
      </c>
      <c r="E204" s="113" t="s">
        <v>30</v>
      </c>
      <c r="F204" s="113" t="s">
        <v>29</v>
      </c>
      <c r="G204" s="113">
        <v>0.01</v>
      </c>
      <c r="H204" s="113" t="s">
        <v>28</v>
      </c>
      <c r="I204" s="243">
        <v>1.4999999999999999E-2</v>
      </c>
      <c r="J204" s="191">
        <v>8266.6667741935489</v>
      </c>
      <c r="K204" s="191">
        <v>124.00000161290323</v>
      </c>
      <c r="L204" s="191">
        <v>0</v>
      </c>
      <c r="M204" s="191">
        <v>124.00000161290323</v>
      </c>
      <c r="N204" s="124">
        <f t="shared" si="10"/>
        <v>0.72062656506280109</v>
      </c>
      <c r="O204" s="191">
        <v>131.25</v>
      </c>
      <c r="P204" s="124">
        <f t="shared" si="11"/>
        <v>0.94476191705069135</v>
      </c>
    </row>
    <row r="205" spans="1:16" x14ac:dyDescent="0.2">
      <c r="A205" s="113" t="s">
        <v>25</v>
      </c>
      <c r="B205" s="242" t="s">
        <v>251</v>
      </c>
      <c r="C205" s="242" t="s">
        <v>239</v>
      </c>
      <c r="D205" s="113">
        <v>1181</v>
      </c>
      <c r="E205" s="113" t="s">
        <v>30</v>
      </c>
      <c r="F205" s="113" t="s">
        <v>29</v>
      </c>
      <c r="G205" s="113">
        <v>0.01</v>
      </c>
      <c r="H205" s="113" t="s">
        <v>28</v>
      </c>
      <c r="I205" s="243">
        <v>1.4999999999999999E-2</v>
      </c>
      <c r="J205" s="191">
        <v>8333.3332258064511</v>
      </c>
      <c r="K205" s="191">
        <v>124.99999838709675</v>
      </c>
      <c r="L205" s="191">
        <v>0</v>
      </c>
      <c r="M205" s="191">
        <v>124.99999838709675</v>
      </c>
      <c r="N205" s="124">
        <f t="shared" si="10"/>
        <v>0.72643805079737844</v>
      </c>
      <c r="O205" s="191">
        <v>131.25</v>
      </c>
      <c r="P205" s="124">
        <f t="shared" si="11"/>
        <v>0.95238094009216578</v>
      </c>
    </row>
    <row r="206" spans="1:16" x14ac:dyDescent="0.2">
      <c r="A206" s="113" t="s">
        <v>25</v>
      </c>
      <c r="B206" s="242" t="s">
        <v>251</v>
      </c>
      <c r="C206" s="242" t="s">
        <v>245</v>
      </c>
      <c r="D206" s="113">
        <v>1184</v>
      </c>
      <c r="E206" s="113" t="s">
        <v>30</v>
      </c>
      <c r="F206" s="113" t="s">
        <v>29</v>
      </c>
      <c r="G206" s="113">
        <v>0.01</v>
      </c>
      <c r="H206" s="113" t="s">
        <v>28</v>
      </c>
      <c r="I206" s="243">
        <v>1.4999999999999999E-2</v>
      </c>
      <c r="J206" s="191">
        <v>8266.6667741935489</v>
      </c>
      <c r="K206" s="191">
        <v>124.00000161290323</v>
      </c>
      <c r="L206" s="191">
        <v>0</v>
      </c>
      <c r="M206" s="191">
        <v>124.00000161290323</v>
      </c>
      <c r="N206" s="124">
        <f t="shared" si="10"/>
        <v>0.72062656506280109</v>
      </c>
      <c r="O206" s="191">
        <v>131.25</v>
      </c>
      <c r="P206" s="124">
        <f t="shared" si="11"/>
        <v>0.94476191705069135</v>
      </c>
    </row>
    <row r="207" spans="1:16" x14ac:dyDescent="0.2">
      <c r="A207" s="113" t="s">
        <v>25</v>
      </c>
      <c r="B207" s="242" t="s">
        <v>251</v>
      </c>
      <c r="C207" s="242" t="s">
        <v>238</v>
      </c>
      <c r="D207" s="113">
        <v>1185</v>
      </c>
      <c r="E207" s="113" t="s">
        <v>30</v>
      </c>
      <c r="F207" s="113" t="s">
        <v>29</v>
      </c>
      <c r="G207" s="113">
        <v>0.01</v>
      </c>
      <c r="H207" s="113" t="s">
        <v>28</v>
      </c>
      <c r="I207" s="243">
        <v>1.4999999999999999E-2</v>
      </c>
      <c r="J207" s="191">
        <v>8133.3332258064511</v>
      </c>
      <c r="K207" s="191">
        <v>121.99999838709675</v>
      </c>
      <c r="L207" s="191">
        <v>0</v>
      </c>
      <c r="M207" s="191">
        <v>121.99999838709675</v>
      </c>
      <c r="N207" s="124">
        <f t="shared" si="10"/>
        <v>0.70900353735327992</v>
      </c>
      <c r="O207" s="191">
        <v>131.25</v>
      </c>
      <c r="P207" s="124">
        <f t="shared" si="11"/>
        <v>0.92952379723502288</v>
      </c>
    </row>
    <row r="208" spans="1:16" x14ac:dyDescent="0.2">
      <c r="A208" s="244" t="s">
        <v>25</v>
      </c>
      <c r="B208" s="245" t="s">
        <v>322</v>
      </c>
      <c r="C208" s="245"/>
      <c r="D208" s="244"/>
      <c r="E208" s="244"/>
      <c r="F208" s="244"/>
      <c r="G208" s="244"/>
      <c r="H208" s="244"/>
      <c r="I208" s="246"/>
      <c r="J208" s="247">
        <v>8250</v>
      </c>
      <c r="K208" s="247">
        <v>123.75</v>
      </c>
      <c r="L208" s="247">
        <v>0</v>
      </c>
      <c r="M208" s="247">
        <v>123.75</v>
      </c>
      <c r="N208" s="248">
        <f t="shared" si="10"/>
        <v>0.71917367956906519</v>
      </c>
      <c r="O208" s="247">
        <v>131.25</v>
      </c>
      <c r="P208" s="248">
        <f t="shared" si="11"/>
        <v>0.94285714285714284</v>
      </c>
    </row>
    <row r="209" spans="1:16" x14ac:dyDescent="0.2">
      <c r="A209" s="113" t="s">
        <v>25</v>
      </c>
      <c r="B209" s="242" t="s">
        <v>243</v>
      </c>
      <c r="C209" s="242" t="s">
        <v>242</v>
      </c>
      <c r="D209" s="113">
        <v>1004</v>
      </c>
      <c r="E209" s="113" t="s">
        <v>57</v>
      </c>
      <c r="F209" s="113" t="s">
        <v>244</v>
      </c>
      <c r="G209" s="113">
        <v>0.01</v>
      </c>
      <c r="H209" s="113" t="s">
        <v>28</v>
      </c>
      <c r="I209" s="243">
        <v>7.6799999999999993E-2</v>
      </c>
      <c r="J209" s="191">
        <v>2838.5416129032255</v>
      </c>
      <c r="K209" s="191">
        <v>217.99999587096769</v>
      </c>
      <c r="L209" s="191">
        <v>0</v>
      </c>
      <c r="M209" s="191">
        <v>217.99999587096769</v>
      </c>
      <c r="N209" s="124">
        <f t="shared" si="10"/>
        <v>1.2669079529419383</v>
      </c>
      <c r="O209" s="191">
        <v>185.40928632834098</v>
      </c>
      <c r="P209" s="124">
        <f t="shared" si="11"/>
        <v>1.1757771155265215</v>
      </c>
    </row>
    <row r="210" spans="1:16" x14ac:dyDescent="0.2">
      <c r="A210" s="113" t="s">
        <v>25</v>
      </c>
      <c r="B210" s="242" t="s">
        <v>243</v>
      </c>
      <c r="C210" s="242" t="s">
        <v>239</v>
      </c>
      <c r="D210" s="113">
        <v>1005</v>
      </c>
      <c r="E210" s="113" t="s">
        <v>57</v>
      </c>
      <c r="F210" s="113" t="s">
        <v>244</v>
      </c>
      <c r="G210" s="113">
        <v>0.01</v>
      </c>
      <c r="H210" s="113" t="s">
        <v>28</v>
      </c>
      <c r="I210" s="243">
        <v>8.9300000000000004E-2</v>
      </c>
      <c r="J210" s="191">
        <v>2026.875806451613</v>
      </c>
      <c r="K210" s="191">
        <v>181.00000951612907</v>
      </c>
      <c r="L210" s="191">
        <v>0</v>
      </c>
      <c r="M210" s="191">
        <v>181.00000951612907</v>
      </c>
      <c r="N210" s="124">
        <f t="shared" si="10"/>
        <v>1.0518823664303059</v>
      </c>
      <c r="O210" s="191">
        <v>185.40928632834098</v>
      </c>
      <c r="P210" s="124">
        <f t="shared" si="11"/>
        <v>0.97621868408250312</v>
      </c>
    </row>
    <row r="211" spans="1:16" x14ac:dyDescent="0.2">
      <c r="A211" s="113" t="s">
        <v>25</v>
      </c>
      <c r="B211" s="242" t="s">
        <v>243</v>
      </c>
      <c r="C211" s="242" t="s">
        <v>245</v>
      </c>
      <c r="D211" s="113">
        <v>1008</v>
      </c>
      <c r="E211" s="113" t="s">
        <v>57</v>
      </c>
      <c r="F211" s="113" t="s">
        <v>246</v>
      </c>
      <c r="G211" s="113">
        <v>0.01</v>
      </c>
      <c r="H211" s="113" t="s">
        <v>28</v>
      </c>
      <c r="I211" s="243">
        <v>8.9300000000000004E-2</v>
      </c>
      <c r="J211" s="191">
        <v>2150.056129032258</v>
      </c>
      <c r="K211" s="191">
        <v>192.00001232258069</v>
      </c>
      <c r="L211" s="191">
        <v>0</v>
      </c>
      <c r="M211" s="191">
        <v>192.00001232258069</v>
      </c>
      <c r="N211" s="124">
        <f t="shared" si="10"/>
        <v>1.1158089320350402</v>
      </c>
      <c r="O211" s="191">
        <v>185.40928632834098</v>
      </c>
      <c r="P211" s="124">
        <f t="shared" si="11"/>
        <v>1.0355469034197575</v>
      </c>
    </row>
    <row r="212" spans="1:16" x14ac:dyDescent="0.2">
      <c r="A212" s="113" t="s">
        <v>25</v>
      </c>
      <c r="B212" s="242" t="s">
        <v>243</v>
      </c>
      <c r="C212" s="242" t="s">
        <v>238</v>
      </c>
      <c r="D212" s="113">
        <v>1009</v>
      </c>
      <c r="E212" s="113" t="s">
        <v>57</v>
      </c>
      <c r="F212" s="113" t="s">
        <v>246</v>
      </c>
      <c r="G212" s="113">
        <v>0.01</v>
      </c>
      <c r="H212" s="113" t="s">
        <v>28</v>
      </c>
      <c r="I212" s="243">
        <v>7.6799999999999993E-2</v>
      </c>
      <c r="J212" s="191">
        <v>2395.8332258064515</v>
      </c>
      <c r="K212" s="191">
        <v>183.99999174193547</v>
      </c>
      <c r="L212" s="191">
        <v>0</v>
      </c>
      <c r="M212" s="191">
        <v>183.99999174193547</v>
      </c>
      <c r="N212" s="124">
        <f t="shared" si="10"/>
        <v>1.0693167765795988</v>
      </c>
      <c r="O212" s="191">
        <v>185.40928632834098</v>
      </c>
      <c r="P212" s="124">
        <f t="shared" si="11"/>
        <v>0.99239900754534061</v>
      </c>
    </row>
    <row r="213" spans="1:16" x14ac:dyDescent="0.2">
      <c r="A213" s="113" t="s">
        <v>25</v>
      </c>
      <c r="B213" s="242" t="s">
        <v>243</v>
      </c>
      <c r="C213" s="242" t="s">
        <v>247</v>
      </c>
      <c r="D213" s="113">
        <v>1010</v>
      </c>
      <c r="E213" s="113" t="s">
        <v>57</v>
      </c>
      <c r="F213" s="113" t="s">
        <v>248</v>
      </c>
      <c r="G213" s="113">
        <v>0.01</v>
      </c>
      <c r="H213" s="113" t="s">
        <v>28</v>
      </c>
      <c r="I213" s="243">
        <v>8.9300000000000004E-2</v>
      </c>
      <c r="J213" s="191">
        <v>2732.3629032258063</v>
      </c>
      <c r="K213" s="191">
        <v>244.00000725806453</v>
      </c>
      <c r="L213" s="191">
        <v>0</v>
      </c>
      <c r="M213" s="191">
        <v>244.00000725806453</v>
      </c>
      <c r="N213" s="124">
        <f t="shared" si="10"/>
        <v>1.4180071356336232</v>
      </c>
      <c r="O213" s="191">
        <v>185.40928632834098</v>
      </c>
      <c r="P213" s="124">
        <f t="shared" si="11"/>
        <v>1.3160074777806186</v>
      </c>
    </row>
    <row r="214" spans="1:16" x14ac:dyDescent="0.2">
      <c r="A214" s="113" t="s">
        <v>25</v>
      </c>
      <c r="B214" s="242" t="s">
        <v>243</v>
      </c>
      <c r="C214" s="242" t="s">
        <v>249</v>
      </c>
      <c r="D214" s="113">
        <v>1011</v>
      </c>
      <c r="E214" s="113" t="s">
        <v>57</v>
      </c>
      <c r="F214" s="113" t="s">
        <v>248</v>
      </c>
      <c r="G214" s="113">
        <v>0.01</v>
      </c>
      <c r="H214" s="113" t="s">
        <v>28</v>
      </c>
      <c r="I214" s="243">
        <v>8.9300000000000004E-2</v>
      </c>
      <c r="J214" s="191">
        <v>3101.9035483870966</v>
      </c>
      <c r="K214" s="191">
        <v>276.99998687096775</v>
      </c>
      <c r="L214" s="191">
        <v>0</v>
      </c>
      <c r="M214" s="191">
        <v>276.99998687096775</v>
      </c>
      <c r="N214" s="124">
        <f t="shared" si="10"/>
        <v>1.6097866650390029</v>
      </c>
      <c r="O214" s="191">
        <v>185.40928632834098</v>
      </c>
      <c r="P214" s="124">
        <f t="shared" si="11"/>
        <v>1.4939919804255595</v>
      </c>
    </row>
    <row r="215" spans="1:16" x14ac:dyDescent="0.2">
      <c r="A215" s="244" t="s">
        <v>25</v>
      </c>
      <c r="B215" s="245" t="s">
        <v>323</v>
      </c>
      <c r="C215" s="245"/>
      <c r="D215" s="244"/>
      <c r="E215" s="244"/>
      <c r="F215" s="244"/>
      <c r="G215" s="244"/>
      <c r="H215" s="244"/>
      <c r="I215" s="246"/>
      <c r="J215" s="247">
        <v>2540.9288709677421</v>
      </c>
      <c r="K215" s="247">
        <v>216.00000059677421</v>
      </c>
      <c r="L215" s="247">
        <v>0</v>
      </c>
      <c r="M215" s="247">
        <v>216.00000059677421</v>
      </c>
      <c r="N215" s="248">
        <f t="shared" si="10"/>
        <v>1.2552849714432517</v>
      </c>
      <c r="O215" s="247">
        <v>185.40928632834098</v>
      </c>
      <c r="P215" s="248">
        <f t="shared" si="11"/>
        <v>1.1649901947967169</v>
      </c>
    </row>
    <row r="216" spans="1:16" x14ac:dyDescent="0.2">
      <c r="A216" s="113" t="s">
        <v>25</v>
      </c>
      <c r="B216" s="242" t="s">
        <v>241</v>
      </c>
      <c r="C216" s="242" t="s">
        <v>242</v>
      </c>
      <c r="D216" s="113">
        <v>1073</v>
      </c>
      <c r="E216" s="113" t="s">
        <v>24</v>
      </c>
      <c r="F216" s="113" t="s">
        <v>31</v>
      </c>
      <c r="G216" s="113">
        <v>0.25</v>
      </c>
      <c r="H216" s="113" t="s">
        <v>28</v>
      </c>
      <c r="I216" s="243">
        <v>1.7500000000000002E-2</v>
      </c>
      <c r="J216" s="191">
        <v>8285.717741935483</v>
      </c>
      <c r="K216" s="191">
        <v>145.00006048387098</v>
      </c>
      <c r="L216" s="191">
        <v>0</v>
      </c>
      <c r="M216" s="191">
        <v>145.00006048387098</v>
      </c>
      <c r="N216" s="124">
        <f t="shared" si="10"/>
        <v>0.84266850130038384</v>
      </c>
      <c r="O216" s="191">
        <v>129.66667338709678</v>
      </c>
      <c r="P216" s="124">
        <f t="shared" si="11"/>
        <v>1.1182523365198018</v>
      </c>
    </row>
    <row r="217" spans="1:16" x14ac:dyDescent="0.2">
      <c r="A217" s="113" t="s">
        <v>25</v>
      </c>
      <c r="B217" s="242" t="s">
        <v>241</v>
      </c>
      <c r="C217" s="242" t="s">
        <v>239</v>
      </c>
      <c r="D217" s="113">
        <v>2069</v>
      </c>
      <c r="E217" s="113" t="s">
        <v>24</v>
      </c>
      <c r="F217" s="113" t="s">
        <v>31</v>
      </c>
      <c r="G217" s="113">
        <v>0.05</v>
      </c>
      <c r="H217" s="113" t="s">
        <v>28</v>
      </c>
      <c r="I217" s="243">
        <v>0.02</v>
      </c>
      <c r="J217" s="191">
        <v>5650</v>
      </c>
      <c r="K217" s="191">
        <v>113</v>
      </c>
      <c r="L217" s="191">
        <v>0</v>
      </c>
      <c r="M217" s="191">
        <v>113</v>
      </c>
      <c r="N217" s="124">
        <f t="shared" si="10"/>
        <v>0.65670000639437875</v>
      </c>
      <c r="O217" s="191">
        <v>118.5</v>
      </c>
      <c r="P217" s="124">
        <f t="shared" si="11"/>
        <v>0.95358649789029537</v>
      </c>
    </row>
    <row r="218" spans="1:16" x14ac:dyDescent="0.2">
      <c r="A218" s="113" t="s">
        <v>25</v>
      </c>
      <c r="B218" s="242" t="s">
        <v>241</v>
      </c>
      <c r="C218" s="242" t="s">
        <v>245</v>
      </c>
      <c r="D218" s="113">
        <v>2070</v>
      </c>
      <c r="E218" s="113" t="s">
        <v>24</v>
      </c>
      <c r="F218" s="113" t="s">
        <v>31</v>
      </c>
      <c r="G218" s="113">
        <v>0.05</v>
      </c>
      <c r="H218" s="113" t="s">
        <v>28</v>
      </c>
      <c r="I218" s="243">
        <v>0.02</v>
      </c>
      <c r="J218" s="191">
        <v>5450</v>
      </c>
      <c r="K218" s="191">
        <v>109</v>
      </c>
      <c r="L218" s="191">
        <v>0</v>
      </c>
      <c r="M218" s="191">
        <v>109</v>
      </c>
      <c r="N218" s="124">
        <f t="shared" si="10"/>
        <v>0.63345398846891399</v>
      </c>
      <c r="O218" s="191">
        <v>118.5</v>
      </c>
      <c r="P218" s="124">
        <f t="shared" si="11"/>
        <v>0.91983122362869196</v>
      </c>
    </row>
    <row r="219" spans="1:16" x14ac:dyDescent="0.2">
      <c r="A219" s="113" t="s">
        <v>25</v>
      </c>
      <c r="B219" s="242" t="s">
        <v>241</v>
      </c>
      <c r="C219" s="242" t="s">
        <v>238</v>
      </c>
      <c r="D219" s="113">
        <v>1074</v>
      </c>
      <c r="E219" s="113" t="s">
        <v>24</v>
      </c>
      <c r="F219" s="113" t="s">
        <v>31</v>
      </c>
      <c r="G219" s="113">
        <v>0.25</v>
      </c>
      <c r="H219" s="113" t="s">
        <v>28</v>
      </c>
      <c r="I219" s="243">
        <v>1.7500000000000002E-2</v>
      </c>
      <c r="J219" s="191">
        <v>6800</v>
      </c>
      <c r="K219" s="191">
        <v>119.00000000000001</v>
      </c>
      <c r="L219" s="191">
        <v>0</v>
      </c>
      <c r="M219" s="191">
        <v>119.00000000000001</v>
      </c>
      <c r="N219" s="124">
        <f t="shared" si="10"/>
        <v>0.69156903328257591</v>
      </c>
      <c r="O219" s="191">
        <v>129.66667338709678</v>
      </c>
      <c r="P219" s="124">
        <f t="shared" si="11"/>
        <v>0.9177377416381054</v>
      </c>
    </row>
    <row r="220" spans="1:16" x14ac:dyDescent="0.2">
      <c r="A220" s="113" t="s">
        <v>25</v>
      </c>
      <c r="B220" s="242" t="s">
        <v>241</v>
      </c>
      <c r="C220" s="242" t="s">
        <v>247</v>
      </c>
      <c r="D220" s="113">
        <v>1075</v>
      </c>
      <c r="E220" s="113" t="s">
        <v>24</v>
      </c>
      <c r="F220" s="113" t="s">
        <v>31</v>
      </c>
      <c r="G220" s="113">
        <v>0.25</v>
      </c>
      <c r="H220" s="113" t="s">
        <v>28</v>
      </c>
      <c r="I220" s="243">
        <v>1.7500000000000002E-2</v>
      </c>
      <c r="J220" s="191">
        <v>8457.145161290322</v>
      </c>
      <c r="K220" s="191">
        <v>148.00004032258065</v>
      </c>
      <c r="L220" s="191">
        <v>0</v>
      </c>
      <c r="M220" s="191">
        <v>148.00004032258065</v>
      </c>
      <c r="N220" s="124">
        <f t="shared" si="10"/>
        <v>0.86010289757705327</v>
      </c>
      <c r="O220" s="191">
        <v>129.66667338709678</v>
      </c>
      <c r="P220" s="124">
        <f t="shared" si="11"/>
        <v>1.1413884266217955</v>
      </c>
    </row>
    <row r="221" spans="1:16" x14ac:dyDescent="0.2">
      <c r="A221" s="113" t="s">
        <v>25</v>
      </c>
      <c r="B221" s="242" t="s">
        <v>241</v>
      </c>
      <c r="C221" s="242" t="s">
        <v>249</v>
      </c>
      <c r="D221" s="113">
        <v>1076</v>
      </c>
      <c r="E221" s="113" t="s">
        <v>24</v>
      </c>
      <c r="F221" s="113" t="s">
        <v>31</v>
      </c>
      <c r="G221" s="113">
        <v>0.25</v>
      </c>
      <c r="H221" s="113" t="s">
        <v>28</v>
      </c>
      <c r="I221" s="243">
        <v>1.7500000000000002E-2</v>
      </c>
      <c r="J221" s="191">
        <v>8000</v>
      </c>
      <c r="K221" s="191">
        <v>140</v>
      </c>
      <c r="L221" s="191">
        <v>0</v>
      </c>
      <c r="M221" s="191">
        <v>140</v>
      </c>
      <c r="N221" s="124">
        <f t="shared" si="10"/>
        <v>0.81361062739126566</v>
      </c>
      <c r="O221" s="191">
        <v>129.66667338709678</v>
      </c>
      <c r="P221" s="124">
        <f t="shared" si="11"/>
        <v>1.079691460750712</v>
      </c>
    </row>
    <row r="222" spans="1:16" x14ac:dyDescent="0.2">
      <c r="A222" s="113" t="s">
        <v>25</v>
      </c>
      <c r="B222" s="242" t="s">
        <v>241</v>
      </c>
      <c r="C222" s="242" t="s">
        <v>251</v>
      </c>
      <c r="D222" s="113">
        <v>1077</v>
      </c>
      <c r="E222" s="113" t="s">
        <v>24</v>
      </c>
      <c r="F222" s="113" t="s">
        <v>31</v>
      </c>
      <c r="G222" s="113">
        <v>0.25</v>
      </c>
      <c r="H222" s="113" t="s">
        <v>28</v>
      </c>
      <c r="I222" s="243">
        <v>1.7500000000000002E-2</v>
      </c>
      <c r="J222" s="191">
        <v>6571.427419354839</v>
      </c>
      <c r="K222" s="191">
        <v>114.99997983870969</v>
      </c>
      <c r="L222" s="191">
        <v>0</v>
      </c>
      <c r="M222" s="191">
        <v>114.99997983870969</v>
      </c>
      <c r="N222" s="124">
        <f t="shared" ref="N222:N237" si="12">M222/M$237</f>
        <v>0.66832289818968216</v>
      </c>
      <c r="O222" s="191">
        <v>129.66667338709678</v>
      </c>
      <c r="P222" s="124">
        <f t="shared" si="11"/>
        <v>0.88688925870256363</v>
      </c>
    </row>
    <row r="223" spans="1:16" x14ac:dyDescent="0.2">
      <c r="A223" s="113" t="s">
        <v>25</v>
      </c>
      <c r="B223" s="242" t="s">
        <v>241</v>
      </c>
      <c r="C223" s="242" t="s">
        <v>243</v>
      </c>
      <c r="D223" s="113">
        <v>1078</v>
      </c>
      <c r="E223" s="113" t="s">
        <v>24</v>
      </c>
      <c r="F223" s="113" t="s">
        <v>31</v>
      </c>
      <c r="G223" s="113">
        <v>0.25</v>
      </c>
      <c r="H223" s="113" t="s">
        <v>28</v>
      </c>
      <c r="I223" s="243">
        <v>1.7500000000000002E-2</v>
      </c>
      <c r="J223" s="191">
        <v>6342.8548387096771</v>
      </c>
      <c r="K223" s="191">
        <v>110.99995967741935</v>
      </c>
      <c r="L223" s="191">
        <v>0</v>
      </c>
      <c r="M223" s="191">
        <v>110.99995967741935</v>
      </c>
      <c r="N223" s="124">
        <f t="shared" si="12"/>
        <v>0.64507676309678819</v>
      </c>
      <c r="O223" s="191">
        <v>129.66667338709678</v>
      </c>
      <c r="P223" s="124">
        <f t="shared" si="11"/>
        <v>0.85604077576702176</v>
      </c>
    </row>
    <row r="224" spans="1:16" x14ac:dyDescent="0.2">
      <c r="A224" s="113" t="s">
        <v>25</v>
      </c>
      <c r="B224" s="242" t="s">
        <v>241</v>
      </c>
      <c r="C224" s="242" t="s">
        <v>241</v>
      </c>
      <c r="D224" s="113">
        <v>2071</v>
      </c>
      <c r="E224" s="113" t="s">
        <v>24</v>
      </c>
      <c r="F224" s="113" t="s">
        <v>31</v>
      </c>
      <c r="G224" s="113">
        <v>0.05</v>
      </c>
      <c r="H224" s="113" t="s">
        <v>28</v>
      </c>
      <c r="I224" s="243">
        <v>0.02</v>
      </c>
      <c r="J224" s="191">
        <v>5500</v>
      </c>
      <c r="K224" s="191">
        <v>110</v>
      </c>
      <c r="L224" s="191">
        <v>0</v>
      </c>
      <c r="M224" s="191">
        <v>110</v>
      </c>
      <c r="N224" s="124">
        <f t="shared" si="12"/>
        <v>0.63926549295028012</v>
      </c>
      <c r="O224" s="191">
        <v>118.5</v>
      </c>
      <c r="P224" s="124">
        <f t="shared" si="11"/>
        <v>0.92827004219409281</v>
      </c>
    </row>
    <row r="225" spans="1:16" x14ac:dyDescent="0.2">
      <c r="A225" s="113" t="s">
        <v>25</v>
      </c>
      <c r="B225" s="242" t="s">
        <v>241</v>
      </c>
      <c r="C225" s="242">
        <v>10</v>
      </c>
      <c r="D225" s="113">
        <v>2072</v>
      </c>
      <c r="E225" s="113" t="s">
        <v>24</v>
      </c>
      <c r="F225" s="113" t="s">
        <v>31</v>
      </c>
      <c r="G225" s="113">
        <v>0.05</v>
      </c>
      <c r="H225" s="113" t="s">
        <v>28</v>
      </c>
      <c r="I225" s="243">
        <v>0.02</v>
      </c>
      <c r="J225" s="191">
        <v>7100</v>
      </c>
      <c r="K225" s="191">
        <v>142</v>
      </c>
      <c r="L225" s="191">
        <v>0</v>
      </c>
      <c r="M225" s="191">
        <v>142</v>
      </c>
      <c r="N225" s="124">
        <f t="shared" si="12"/>
        <v>0.82523363635399805</v>
      </c>
      <c r="O225" s="191">
        <v>118.5</v>
      </c>
      <c r="P225" s="124">
        <f t="shared" si="11"/>
        <v>1.1983122362869199</v>
      </c>
    </row>
    <row r="226" spans="1:16" x14ac:dyDescent="0.2">
      <c r="A226" s="244" t="s">
        <v>25</v>
      </c>
      <c r="B226" s="245" t="s">
        <v>324</v>
      </c>
      <c r="C226" s="245"/>
      <c r="D226" s="244"/>
      <c r="E226" s="244"/>
      <c r="F226" s="244"/>
      <c r="G226" s="244"/>
      <c r="H226" s="244"/>
      <c r="I226" s="246"/>
      <c r="J226" s="247">
        <v>7265.3956310679614</v>
      </c>
      <c r="K226" s="247">
        <v>128.58253033980583</v>
      </c>
      <c r="L226" s="247">
        <v>0</v>
      </c>
      <c r="M226" s="247">
        <v>128.58253033980583</v>
      </c>
      <c r="N226" s="248">
        <f t="shared" si="12"/>
        <v>0.7472579512951848</v>
      </c>
      <c r="O226" s="247">
        <v>128.58253033980583</v>
      </c>
      <c r="P226" s="248">
        <f t="shared" si="11"/>
        <v>1</v>
      </c>
    </row>
    <row r="227" spans="1:16" x14ac:dyDescent="0.2">
      <c r="A227" s="113" t="s">
        <v>25</v>
      </c>
      <c r="B227" s="242" t="s">
        <v>258</v>
      </c>
      <c r="C227" s="242" t="s">
        <v>242</v>
      </c>
      <c r="D227" s="113">
        <v>1192</v>
      </c>
      <c r="E227" s="113" t="s">
        <v>30</v>
      </c>
      <c r="F227" s="113" t="s">
        <v>45</v>
      </c>
      <c r="G227" s="113">
        <v>0.25</v>
      </c>
      <c r="H227" s="113" t="s">
        <v>28</v>
      </c>
      <c r="I227" s="243">
        <v>5.2400000000000002E-2</v>
      </c>
      <c r="J227" s="191">
        <v>4332.0645161290322</v>
      </c>
      <c r="K227" s="191">
        <v>227.00018064516129</v>
      </c>
      <c r="L227" s="191">
        <v>0</v>
      </c>
      <c r="M227" s="191">
        <v>227.00018064516129</v>
      </c>
      <c r="N227" s="124">
        <f t="shared" si="12"/>
        <v>1.3192125670902881</v>
      </c>
      <c r="O227" s="191">
        <v>176.99994430970148</v>
      </c>
      <c r="P227" s="124">
        <f t="shared" si="11"/>
        <v>1.2824872998150387</v>
      </c>
    </row>
    <row r="228" spans="1:16" x14ac:dyDescent="0.2">
      <c r="A228" s="113" t="s">
        <v>25</v>
      </c>
      <c r="B228" s="242" t="s">
        <v>258</v>
      </c>
      <c r="C228" s="242" t="s">
        <v>239</v>
      </c>
      <c r="D228" s="113">
        <v>1193</v>
      </c>
      <c r="E228" s="113" t="s">
        <v>30</v>
      </c>
      <c r="F228" s="113" t="s">
        <v>45</v>
      </c>
      <c r="G228" s="113">
        <v>0.25</v>
      </c>
      <c r="H228" s="113" t="s">
        <v>28</v>
      </c>
      <c r="I228" s="243">
        <v>6.7900000000000002E-2</v>
      </c>
      <c r="J228" s="191">
        <v>3240.0564516129034</v>
      </c>
      <c r="K228" s="191">
        <v>219.99983306451611</v>
      </c>
      <c r="L228" s="191">
        <v>0</v>
      </c>
      <c r="M228" s="191">
        <v>219.99983306451611</v>
      </c>
      <c r="N228" s="124">
        <f t="shared" si="12"/>
        <v>1.2785300157542476</v>
      </c>
      <c r="O228" s="191">
        <v>176.99994430970148</v>
      </c>
      <c r="P228" s="124">
        <f t="shared" si="11"/>
        <v>1.2429373010399178</v>
      </c>
    </row>
    <row r="229" spans="1:16" x14ac:dyDescent="0.2">
      <c r="A229" s="113" t="s">
        <v>25</v>
      </c>
      <c r="B229" s="242" t="s">
        <v>258</v>
      </c>
      <c r="C229" s="242" t="s">
        <v>245</v>
      </c>
      <c r="D229" s="113">
        <v>1194</v>
      </c>
      <c r="E229" s="113" t="s">
        <v>30</v>
      </c>
      <c r="F229" s="113" t="s">
        <v>45</v>
      </c>
      <c r="G229" s="113">
        <v>0.25</v>
      </c>
      <c r="H229" s="113" t="s">
        <v>28</v>
      </c>
      <c r="I229" s="243">
        <v>6.7900000000000002E-2</v>
      </c>
      <c r="J229" s="191">
        <v>3181.1451612903224</v>
      </c>
      <c r="K229" s="191">
        <v>215.99975645161291</v>
      </c>
      <c r="L229" s="191">
        <v>0</v>
      </c>
      <c r="M229" s="191">
        <v>215.99975645161291</v>
      </c>
      <c r="N229" s="124">
        <f t="shared" si="12"/>
        <v>1.2552835525925525</v>
      </c>
      <c r="O229" s="191">
        <v>176.99994430970148</v>
      </c>
      <c r="P229" s="124">
        <f t="shared" si="11"/>
        <v>1.2203379910316381</v>
      </c>
    </row>
    <row r="230" spans="1:16" x14ac:dyDescent="0.2">
      <c r="A230" s="113" t="s">
        <v>25</v>
      </c>
      <c r="B230" s="242" t="s">
        <v>258</v>
      </c>
      <c r="C230" s="242" t="s">
        <v>238</v>
      </c>
      <c r="D230" s="113">
        <v>1195</v>
      </c>
      <c r="E230" s="113" t="s">
        <v>30</v>
      </c>
      <c r="F230" s="113" t="s">
        <v>45</v>
      </c>
      <c r="G230" s="113">
        <v>0.25</v>
      </c>
      <c r="H230" s="113" t="s">
        <v>28</v>
      </c>
      <c r="I230" s="243">
        <v>5.2400000000000002E-2</v>
      </c>
      <c r="J230" s="191">
        <v>4103.0564516129034</v>
      </c>
      <c r="K230" s="191">
        <v>215.00015806451611</v>
      </c>
      <c r="L230" s="191">
        <v>0</v>
      </c>
      <c r="M230" s="191">
        <v>215.00015806451611</v>
      </c>
      <c r="N230" s="124">
        <f t="shared" si="12"/>
        <v>1.2494743820863732</v>
      </c>
      <c r="O230" s="191">
        <v>176.99994430970148</v>
      </c>
      <c r="P230" s="124">
        <f t="shared" si="11"/>
        <v>1.2146905407400843</v>
      </c>
    </row>
    <row r="231" spans="1:16" x14ac:dyDescent="0.2">
      <c r="A231" s="244" t="s">
        <v>25</v>
      </c>
      <c r="B231" s="245" t="s">
        <v>175</v>
      </c>
      <c r="C231" s="245"/>
      <c r="D231" s="244"/>
      <c r="E231" s="244"/>
      <c r="F231" s="244"/>
      <c r="G231" s="244"/>
      <c r="H231" s="244"/>
      <c r="I231" s="246"/>
      <c r="J231" s="247">
        <v>3714.0806451612902</v>
      </c>
      <c r="K231" s="247">
        <v>219.49998205645161</v>
      </c>
      <c r="L231" s="247">
        <v>0</v>
      </c>
      <c r="M231" s="247">
        <v>219.49998205645161</v>
      </c>
      <c r="N231" s="248">
        <f t="shared" si="12"/>
        <v>1.2756251293808654</v>
      </c>
      <c r="O231" s="247">
        <v>176.99994430970148</v>
      </c>
      <c r="P231" s="248">
        <f t="shared" si="11"/>
        <v>1.2401132831566699</v>
      </c>
    </row>
    <row r="232" spans="1:16" x14ac:dyDescent="0.2">
      <c r="A232" s="113" t="s">
        <v>25</v>
      </c>
      <c r="B232" s="242" t="s">
        <v>263</v>
      </c>
      <c r="C232" s="242" t="s">
        <v>242</v>
      </c>
      <c r="D232" s="113">
        <v>1179</v>
      </c>
      <c r="E232" s="113" t="s">
        <v>30</v>
      </c>
      <c r="F232" s="113" t="s">
        <v>29</v>
      </c>
      <c r="G232" s="113">
        <v>0.01</v>
      </c>
      <c r="H232" s="113" t="s">
        <v>28</v>
      </c>
      <c r="I232" s="243">
        <v>1.4999999999999999E-2</v>
      </c>
      <c r="J232" s="191">
        <v>9133.3332258064529</v>
      </c>
      <c r="K232" s="191">
        <v>136.99999838709678</v>
      </c>
      <c r="L232" s="191">
        <v>0</v>
      </c>
      <c r="M232" s="191">
        <v>136.99999838709678</v>
      </c>
      <c r="N232" s="124">
        <f t="shared" si="12"/>
        <v>0.79617610457377286</v>
      </c>
      <c r="O232" s="191">
        <v>131.25</v>
      </c>
      <c r="P232" s="124">
        <f t="shared" si="11"/>
        <v>1.0438095115207373</v>
      </c>
    </row>
    <row r="233" spans="1:16" x14ac:dyDescent="0.2">
      <c r="A233" s="113" t="s">
        <v>25</v>
      </c>
      <c r="B233" s="242" t="s">
        <v>263</v>
      </c>
      <c r="C233" s="242" t="s">
        <v>239</v>
      </c>
      <c r="D233" s="113">
        <v>1182</v>
      </c>
      <c r="E233" s="113" t="s">
        <v>30</v>
      </c>
      <c r="F233" s="113" t="s">
        <v>29</v>
      </c>
      <c r="G233" s="113">
        <v>0.01</v>
      </c>
      <c r="H233" s="113" t="s">
        <v>28</v>
      </c>
      <c r="I233" s="243">
        <v>1.4999999999999999E-2</v>
      </c>
      <c r="J233" s="191">
        <v>9066.6667741935471</v>
      </c>
      <c r="K233" s="191">
        <v>136.00000161290322</v>
      </c>
      <c r="L233" s="191">
        <v>0</v>
      </c>
      <c r="M233" s="191">
        <v>136.00000161290322</v>
      </c>
      <c r="N233" s="124">
        <f t="shared" si="12"/>
        <v>0.79036461883919518</v>
      </c>
      <c r="O233" s="191">
        <v>131.25</v>
      </c>
      <c r="P233" s="124">
        <f t="shared" si="11"/>
        <v>1.0361904884792625</v>
      </c>
    </row>
    <row r="234" spans="1:16" x14ac:dyDescent="0.2">
      <c r="A234" t="s">
        <v>25</v>
      </c>
      <c r="B234" s="122" t="s">
        <v>263</v>
      </c>
      <c r="C234" s="122" t="s">
        <v>245</v>
      </c>
      <c r="D234">
        <v>1183</v>
      </c>
      <c r="E234" t="s">
        <v>30</v>
      </c>
      <c r="F234" t="s">
        <v>29</v>
      </c>
      <c r="G234">
        <v>0.01</v>
      </c>
      <c r="H234" t="s">
        <v>28</v>
      </c>
      <c r="I234" s="3">
        <v>1.4999999999999999E-2</v>
      </c>
      <c r="J234" s="65">
        <v>9400</v>
      </c>
      <c r="K234" s="65">
        <v>141</v>
      </c>
      <c r="L234" s="65">
        <v>0</v>
      </c>
      <c r="M234" s="65">
        <v>141</v>
      </c>
      <c r="N234" s="2">
        <f t="shared" si="12"/>
        <v>0.8194221318726318</v>
      </c>
      <c r="O234" s="65">
        <v>131.25</v>
      </c>
      <c r="P234" s="2">
        <f t="shared" si="11"/>
        <v>1.0742857142857143</v>
      </c>
    </row>
    <row r="235" spans="1:16" x14ac:dyDescent="0.2">
      <c r="A235" t="s">
        <v>25</v>
      </c>
      <c r="B235" s="122" t="s">
        <v>263</v>
      </c>
      <c r="C235" s="122" t="s">
        <v>238</v>
      </c>
      <c r="D235">
        <v>1186</v>
      </c>
      <c r="E235" t="s">
        <v>30</v>
      </c>
      <c r="F235" t="s">
        <v>29</v>
      </c>
      <c r="G235">
        <v>0.01</v>
      </c>
      <c r="H235" t="s">
        <v>28</v>
      </c>
      <c r="I235" s="3">
        <v>1.4999999999999999E-2</v>
      </c>
      <c r="J235" s="65">
        <v>9400</v>
      </c>
      <c r="K235" s="65">
        <v>141</v>
      </c>
      <c r="L235" s="65">
        <v>0</v>
      </c>
      <c r="M235" s="65">
        <v>141</v>
      </c>
      <c r="N235" s="2">
        <f t="shared" si="12"/>
        <v>0.8194221318726318</v>
      </c>
      <c r="O235" s="65">
        <v>131.25</v>
      </c>
      <c r="P235" s="2">
        <f t="shared" si="11"/>
        <v>1.0742857142857143</v>
      </c>
    </row>
    <row r="236" spans="1:16" x14ac:dyDescent="0.2">
      <c r="A236" s="135" t="s">
        <v>25</v>
      </c>
      <c r="B236" s="136" t="s">
        <v>325</v>
      </c>
      <c r="C236" s="136"/>
      <c r="D236" s="135"/>
      <c r="E236" s="135"/>
      <c r="F236" s="135"/>
      <c r="G236" s="135"/>
      <c r="H236" s="135"/>
      <c r="I236" s="135"/>
      <c r="J236" s="137">
        <v>9250</v>
      </c>
      <c r="K236" s="137">
        <v>138.75</v>
      </c>
      <c r="L236" s="137">
        <v>0</v>
      </c>
      <c r="M236" s="137">
        <v>138.75</v>
      </c>
      <c r="N236" s="146">
        <f t="shared" si="12"/>
        <v>0.80634624678955791</v>
      </c>
      <c r="O236" s="137">
        <v>131.25</v>
      </c>
      <c r="P236" s="146">
        <f t="shared" si="11"/>
        <v>1.0571428571428572</v>
      </c>
    </row>
    <row r="237" spans="1:16" x14ac:dyDescent="0.2">
      <c r="A237" s="138" t="s">
        <v>138</v>
      </c>
      <c r="B237" s="139"/>
      <c r="C237" s="139"/>
      <c r="D237" s="138"/>
      <c r="E237" s="138"/>
      <c r="F237" s="138"/>
      <c r="G237" s="138"/>
      <c r="H237" s="138"/>
      <c r="I237" s="138"/>
      <c r="J237" s="140">
        <v>4021.2799280575541</v>
      </c>
      <c r="K237" s="140">
        <v>175.11051766906473</v>
      </c>
      <c r="L237" s="140">
        <v>3.038035714285714</v>
      </c>
      <c r="M237" s="140">
        <v>172.07248195477902</v>
      </c>
      <c r="N237" s="141">
        <f t="shared" si="12"/>
        <v>1</v>
      </c>
      <c r="O237" s="140">
        <v>172.07248195477899</v>
      </c>
      <c r="P237" s="141">
        <f t="shared" si="11"/>
        <v>1.0000000000000002</v>
      </c>
    </row>
    <row r="238" spans="1:16" ht="13.5" thickBot="1" x14ac:dyDescent="0.25">
      <c r="A238" s="142" t="s">
        <v>26</v>
      </c>
      <c r="B238" s="143"/>
      <c r="C238" s="143"/>
      <c r="D238" s="142"/>
      <c r="E238" s="142"/>
      <c r="F238" s="142"/>
      <c r="G238" s="142"/>
      <c r="H238" s="142"/>
      <c r="I238" s="142"/>
      <c r="J238" s="144">
        <v>4502.1350906602793</v>
      </c>
      <c r="K238" s="144">
        <v>202.53539471878207</v>
      </c>
      <c r="L238" s="144">
        <v>1.8897237427300719</v>
      </c>
      <c r="M238" s="144">
        <v>200.64567097605203</v>
      </c>
      <c r="N238" s="145"/>
      <c r="O238" s="144">
        <v>200.6120866306307</v>
      </c>
      <c r="P238" s="145">
        <f t="shared" si="11"/>
        <v>1.0001674093818842</v>
      </c>
    </row>
    <row r="239" spans="1:16" ht="13.5" thickTop="1" x14ac:dyDescent="0.2"/>
  </sheetData>
  <autoFilter ref="A3:P238"/>
  <pageMargins left="0.7" right="0.7" top="0.75" bottom="0.75" header="0.3" footer="0.3"/>
  <pageSetup orientation="portrait" horizontalDpi="300" verticalDpi="3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A29"/>
  <sheetViews>
    <sheetView zoomScale="150" zoomScaleNormal="150" workbookViewId="0">
      <selection activeCell="A3" sqref="A3"/>
    </sheetView>
  </sheetViews>
  <sheetFormatPr defaultColWidth="9.140625" defaultRowHeight="12.75" x14ac:dyDescent="0.2"/>
  <cols>
    <col min="1" max="1" width="40.85546875" style="130" customWidth="1"/>
    <col min="2" max="2" width="31.28515625" style="130" customWidth="1"/>
    <col min="3" max="16384" width="9.140625" style="130"/>
  </cols>
  <sheetData>
    <row r="1" spans="1:27" x14ac:dyDescent="0.2">
      <c r="A1" s="12" t="s">
        <v>355</v>
      </c>
    </row>
    <row r="2" spans="1:27" x14ac:dyDescent="0.2">
      <c r="A2" s="130" t="s">
        <v>330</v>
      </c>
    </row>
    <row r="3" spans="1:27" x14ac:dyDescent="0.2">
      <c r="A3" s="153"/>
      <c r="B3" s="153"/>
    </row>
    <row r="4" spans="1:27" x14ac:dyDescent="0.2">
      <c r="A4" s="153" t="s">
        <v>338</v>
      </c>
      <c r="B4" s="154">
        <v>203</v>
      </c>
    </row>
    <row r="5" spans="1:27" x14ac:dyDescent="0.2">
      <c r="A5" s="153" t="s">
        <v>182</v>
      </c>
      <c r="B5" s="155">
        <v>2</v>
      </c>
    </row>
    <row r="6" spans="1:27" x14ac:dyDescent="0.2">
      <c r="A6" s="153" t="s">
        <v>183</v>
      </c>
      <c r="B6" s="156">
        <v>8.6999999999999994E-2</v>
      </c>
      <c r="AA6" s="130" t="e">
        <f>SUMIF($Y$6:$Y$205,Y6,$X$6:$X$205)/SUMIF($Y$6:$Y$205,Y6,$P$6:$P$205)</f>
        <v>#DIV/0!</v>
      </c>
    </row>
    <row r="7" spans="1:27" x14ac:dyDescent="0.2">
      <c r="A7" s="157" t="s">
        <v>184</v>
      </c>
      <c r="B7" s="158"/>
    </row>
    <row r="8" spans="1:27" x14ac:dyDescent="0.2">
      <c r="A8" s="159" t="s">
        <v>185</v>
      </c>
      <c r="B8" s="153">
        <f>B9/B6</f>
        <v>4666.666666666667</v>
      </c>
    </row>
    <row r="9" spans="1:27" x14ac:dyDescent="0.2">
      <c r="A9" s="159" t="s">
        <v>219</v>
      </c>
      <c r="B9" s="153">
        <f>B5*B4</f>
        <v>406</v>
      </c>
    </row>
    <row r="10" spans="1:27" x14ac:dyDescent="0.2">
      <c r="A10" s="159" t="s">
        <v>186</v>
      </c>
      <c r="B10" s="154">
        <v>10</v>
      </c>
    </row>
    <row r="11" spans="1:27" x14ac:dyDescent="0.2">
      <c r="A11" s="159" t="s">
        <v>187</v>
      </c>
      <c r="B11" s="154">
        <f>0.65*B8*0.01*0.9</f>
        <v>27.300000000000004</v>
      </c>
    </row>
    <row r="12" spans="1:27" x14ac:dyDescent="0.2">
      <c r="A12" s="159" t="s">
        <v>188</v>
      </c>
      <c r="B12" s="154">
        <f>65%*B9*10%*50%</f>
        <v>13.195000000000002</v>
      </c>
    </row>
    <row r="13" spans="1:27" x14ac:dyDescent="0.2">
      <c r="A13" s="159" t="s">
        <v>220</v>
      </c>
      <c r="B13" s="160">
        <f>B9-(B10+B11+B12)</f>
        <v>355.505</v>
      </c>
    </row>
    <row r="14" spans="1:27" x14ac:dyDescent="0.2">
      <c r="A14" s="157" t="s">
        <v>189</v>
      </c>
      <c r="B14" s="161"/>
    </row>
    <row r="15" spans="1:27" x14ac:dyDescent="0.2">
      <c r="A15" s="159" t="s">
        <v>185</v>
      </c>
      <c r="B15" s="162">
        <f>'Case Study 3'!J174</f>
        <v>1522.9564516129033</v>
      </c>
    </row>
    <row r="16" spans="1:27" x14ac:dyDescent="0.2">
      <c r="A16" s="159" t="s">
        <v>219</v>
      </c>
      <c r="B16" s="162">
        <f>'Case Study 3'!K174</f>
        <v>136.00001112903226</v>
      </c>
    </row>
    <row r="17" spans="1:2" x14ac:dyDescent="0.2">
      <c r="A17" s="159" t="s">
        <v>186</v>
      </c>
      <c r="B17" s="162">
        <v>0</v>
      </c>
    </row>
    <row r="18" spans="1:2" x14ac:dyDescent="0.2">
      <c r="A18" s="159" t="s">
        <v>187</v>
      </c>
      <c r="B18" s="154">
        <f>0.65*B15*0.01*0.9</f>
        <v>8.9092952419354834</v>
      </c>
    </row>
    <row r="19" spans="1:2" x14ac:dyDescent="0.2">
      <c r="A19" s="159" t="s">
        <v>188</v>
      </c>
      <c r="B19" s="154">
        <f>65%*B16*10%*50%</f>
        <v>4.4200003616935488</v>
      </c>
    </row>
    <row r="20" spans="1:2" x14ac:dyDescent="0.2">
      <c r="A20" s="159" t="s">
        <v>220</v>
      </c>
      <c r="B20" s="160">
        <f>B16-(B17+B18+B19)</f>
        <v>122.67071552540322</v>
      </c>
    </row>
    <row r="21" spans="1:2" x14ac:dyDescent="0.2">
      <c r="A21" s="159"/>
      <c r="B21" s="132"/>
    </row>
    <row r="22" spans="1:2" x14ac:dyDescent="0.2">
      <c r="A22" s="153" t="s">
        <v>221</v>
      </c>
      <c r="B22" s="153">
        <f>B13-B20</f>
        <v>232.83428447459676</v>
      </c>
    </row>
    <row r="23" spans="1:2" x14ac:dyDescent="0.2">
      <c r="A23" s="157" t="s">
        <v>190</v>
      </c>
      <c r="B23" s="154">
        <v>3000</v>
      </c>
    </row>
    <row r="24" spans="1:2" x14ac:dyDescent="0.2">
      <c r="A24" s="163" t="s">
        <v>191</v>
      </c>
      <c r="B24" s="164">
        <f>B23/B22</f>
        <v>12.884700407286081</v>
      </c>
    </row>
    <row r="27" spans="1:2" x14ac:dyDescent="0.2">
      <c r="A27" s="130" t="s">
        <v>339</v>
      </c>
    </row>
    <row r="28" spans="1:2" x14ac:dyDescent="0.2">
      <c r="A28" s="130" t="s">
        <v>354</v>
      </c>
    </row>
    <row r="29" spans="1:2" x14ac:dyDescent="0.2">
      <c r="A29" s="260" t="s">
        <v>1017</v>
      </c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A14"/>
  <sheetViews>
    <sheetView zoomScale="140" zoomScaleNormal="140" workbookViewId="0">
      <selection activeCell="A4" sqref="A4"/>
    </sheetView>
  </sheetViews>
  <sheetFormatPr defaultRowHeight="12.75" x14ac:dyDescent="0.2"/>
  <cols>
    <col min="1" max="1" width="10.7109375" customWidth="1"/>
    <col min="2" max="3" width="9.42578125" customWidth="1"/>
    <col min="4" max="4" width="9.85546875" customWidth="1"/>
    <col min="5" max="15" width="12.7109375" style="14" customWidth="1"/>
    <col min="16" max="16" width="14.7109375" customWidth="1"/>
  </cols>
  <sheetData>
    <row r="1" spans="1:27" ht="15.75" x14ac:dyDescent="0.25">
      <c r="A1" s="147" t="s">
        <v>962</v>
      </c>
      <c r="E1" s="269" t="s">
        <v>1082</v>
      </c>
    </row>
    <row r="2" spans="1:27" x14ac:dyDescent="0.2">
      <c r="A2" t="s">
        <v>989</v>
      </c>
    </row>
    <row r="3" spans="1:27" x14ac:dyDescent="0.2">
      <c r="A3" t="s">
        <v>990</v>
      </c>
    </row>
    <row r="5" spans="1:27" ht="25.5" x14ac:dyDescent="0.2">
      <c r="A5" s="179" t="s">
        <v>8</v>
      </c>
      <c r="B5" s="179" t="s">
        <v>5</v>
      </c>
      <c r="C5" s="179" t="s">
        <v>988</v>
      </c>
      <c r="D5" s="7" t="s">
        <v>350</v>
      </c>
      <c r="E5" s="75" t="s">
        <v>180</v>
      </c>
      <c r="F5" s="75" t="s">
        <v>125</v>
      </c>
      <c r="G5" s="75" t="s">
        <v>109</v>
      </c>
      <c r="H5" s="75" t="s">
        <v>934</v>
      </c>
      <c r="I5" s="230" t="s">
        <v>356</v>
      </c>
      <c r="J5" s="230" t="s">
        <v>348</v>
      </c>
      <c r="K5" s="230" t="s">
        <v>992</v>
      </c>
      <c r="L5" s="90" t="s">
        <v>991</v>
      </c>
      <c r="M5" s="230" t="s">
        <v>349</v>
      </c>
      <c r="N5" s="230" t="s">
        <v>347</v>
      </c>
      <c r="O5" s="230" t="s">
        <v>987</v>
      </c>
    </row>
    <row r="6" spans="1:27" x14ac:dyDescent="0.2">
      <c r="A6" t="s">
        <v>57</v>
      </c>
      <c r="B6" t="s">
        <v>18</v>
      </c>
      <c r="C6">
        <v>8</v>
      </c>
      <c r="D6" s="11">
        <v>47</v>
      </c>
      <c r="E6" s="14">
        <v>4846093.45</v>
      </c>
      <c r="F6" s="14">
        <v>1997427.19</v>
      </c>
      <c r="G6" s="14">
        <v>1457</v>
      </c>
      <c r="H6" s="198">
        <v>320019.96208200004</v>
      </c>
      <c r="I6" s="72">
        <f>G6/G$14</f>
        <v>0.24923024290112897</v>
      </c>
      <c r="J6" s="72">
        <f>H6/H$14</f>
        <v>0.27282770157266339</v>
      </c>
      <c r="K6" s="72">
        <f>J6-I6</f>
        <v>2.3597458671534427E-2</v>
      </c>
      <c r="L6" s="67">
        <f>K6*$D$14</f>
        <v>4.7194917343068852</v>
      </c>
      <c r="M6" s="14">
        <f>D6+L6</f>
        <v>51.719491734306885</v>
      </c>
      <c r="N6" s="1">
        <f>E6/F6</f>
        <v>2.4261677593364492</v>
      </c>
      <c r="O6" s="2">
        <f>F6/P6</f>
        <v>0.11900327859280865</v>
      </c>
      <c r="P6" s="276">
        <f>C6*60*24*G6</f>
        <v>16784640</v>
      </c>
      <c r="AA6" t="e">
        <f>SUMIF($Y$6:$Y$205,Y6,$X$6:$X$205)/SUMIF($Y$6:$Y$205,Y6,$P$6:$P$205)</f>
        <v>#DIV/0!</v>
      </c>
    </row>
    <row r="7" spans="1:27" x14ac:dyDescent="0.2">
      <c r="A7" t="s">
        <v>24</v>
      </c>
      <c r="B7" t="s">
        <v>18</v>
      </c>
      <c r="C7">
        <v>8</v>
      </c>
      <c r="D7" s="11">
        <v>14</v>
      </c>
      <c r="E7" s="14">
        <v>765558.34000000008</v>
      </c>
      <c r="F7" s="14">
        <v>591392</v>
      </c>
      <c r="G7" s="14">
        <v>434</v>
      </c>
      <c r="H7" s="14">
        <v>71827.000665999993</v>
      </c>
      <c r="I7" s="72">
        <f t="shared" ref="I7:I13" si="0">G7/G$14</f>
        <v>7.4238795757783096E-2</v>
      </c>
      <c r="J7" s="72">
        <f t="shared" ref="J7:J13" si="1">H7/H$14</f>
        <v>6.1234916019212812E-2</v>
      </c>
      <c r="K7" s="72">
        <f t="shared" ref="K7:K14" si="2">J7-I7</f>
        <v>-1.3003879738570284E-2</v>
      </c>
      <c r="L7" s="67">
        <f t="shared" ref="L7:L13" si="3">K7*$D$14</f>
        <v>-2.6007759477140571</v>
      </c>
      <c r="M7" s="14">
        <f t="shared" ref="M7:M13" si="4">D7+L7</f>
        <v>11.399224052285943</v>
      </c>
      <c r="N7" s="1">
        <f t="shared" ref="N7:N14" si="5">E7/F7</f>
        <v>1.2945023605324388</v>
      </c>
      <c r="O7" s="2">
        <f t="shared" ref="O7:O14" si="6">F7/P7</f>
        <v>0.11828597030209934</v>
      </c>
      <c r="P7" s="276">
        <f t="shared" ref="P7:P13" si="7">C7*60*24*G7</f>
        <v>4999680</v>
      </c>
    </row>
    <row r="8" spans="1:27" x14ac:dyDescent="0.2">
      <c r="A8" t="s">
        <v>24</v>
      </c>
      <c r="B8" t="s">
        <v>20</v>
      </c>
      <c r="C8">
        <v>14</v>
      </c>
      <c r="D8" s="11">
        <v>18</v>
      </c>
      <c r="E8" s="14">
        <v>3774138.15</v>
      </c>
      <c r="F8" s="14">
        <v>8940333</v>
      </c>
      <c r="G8" s="14">
        <v>454</v>
      </c>
      <c r="H8" s="14">
        <v>77731.000874999998</v>
      </c>
      <c r="I8" s="72">
        <f t="shared" si="0"/>
        <v>7.7659938419432084E-2</v>
      </c>
      <c r="J8" s="72">
        <f t="shared" si="1"/>
        <v>6.6268273303010189E-2</v>
      </c>
      <c r="K8" s="72">
        <f t="shared" si="2"/>
        <v>-1.1391665116421895E-2</v>
      </c>
      <c r="L8" s="67">
        <f t="shared" si="3"/>
        <v>-2.2783330232843788</v>
      </c>
      <c r="M8" s="14">
        <f t="shared" si="4"/>
        <v>15.721666976715621</v>
      </c>
      <c r="N8" s="1">
        <f t="shared" si="5"/>
        <v>0.42214737974525107</v>
      </c>
      <c r="O8" s="2">
        <f t="shared" si="6"/>
        <v>0.97680374187119778</v>
      </c>
      <c r="P8" s="276">
        <f t="shared" si="7"/>
        <v>9152640</v>
      </c>
    </row>
    <row r="9" spans="1:27" x14ac:dyDescent="0.2">
      <c r="A9" t="s">
        <v>24</v>
      </c>
      <c r="B9" t="s">
        <v>19</v>
      </c>
      <c r="C9">
        <v>12</v>
      </c>
      <c r="D9" s="11">
        <v>29</v>
      </c>
      <c r="E9" s="14">
        <v>5888361.25</v>
      </c>
      <c r="F9" s="14">
        <v>4616668</v>
      </c>
      <c r="G9" s="14">
        <v>833</v>
      </c>
      <c r="H9" s="14">
        <v>204199.01300000001</v>
      </c>
      <c r="I9" s="72">
        <f t="shared" si="0"/>
        <v>0.14249059185768045</v>
      </c>
      <c r="J9" s="72">
        <f t="shared" si="1"/>
        <v>0.17408647578653647</v>
      </c>
      <c r="K9" s="72">
        <f t="shared" si="2"/>
        <v>3.1595883928856011E-2</v>
      </c>
      <c r="L9" s="67">
        <f t="shared" si="3"/>
        <v>6.3191767857712025</v>
      </c>
      <c r="M9" s="14">
        <f t="shared" si="4"/>
        <v>35.319176785771205</v>
      </c>
      <c r="N9" s="1">
        <f t="shared" si="5"/>
        <v>1.2754569421062982</v>
      </c>
      <c r="O9" s="2">
        <f t="shared" si="6"/>
        <v>0.32073023653906008</v>
      </c>
      <c r="P9" s="276">
        <f t="shared" si="7"/>
        <v>14394240</v>
      </c>
    </row>
    <row r="10" spans="1:27" x14ac:dyDescent="0.2">
      <c r="A10" t="s">
        <v>34</v>
      </c>
      <c r="B10" t="s">
        <v>18</v>
      </c>
      <c r="C10">
        <v>8</v>
      </c>
      <c r="D10" s="11">
        <v>27</v>
      </c>
      <c r="E10" s="14">
        <v>2780023.43</v>
      </c>
      <c r="F10" s="14">
        <v>2004756</v>
      </c>
      <c r="G10" s="14">
        <v>837</v>
      </c>
      <c r="H10" s="14">
        <v>180078.99980000005</v>
      </c>
      <c r="I10" s="72">
        <f t="shared" si="0"/>
        <v>0.14317482039001025</v>
      </c>
      <c r="J10" s="72">
        <f t="shared" si="1"/>
        <v>0.15352335928453489</v>
      </c>
      <c r="K10" s="72">
        <f t="shared" si="2"/>
        <v>1.0348538894524639E-2</v>
      </c>
      <c r="L10" s="67">
        <f t="shared" si="3"/>
        <v>2.0697077789049279</v>
      </c>
      <c r="M10" s="14">
        <f t="shared" si="4"/>
        <v>29.069707778904927</v>
      </c>
      <c r="N10" s="1">
        <f t="shared" si="5"/>
        <v>1.3867141088491568</v>
      </c>
      <c r="O10" s="2">
        <f t="shared" si="6"/>
        <v>0.20791392871365991</v>
      </c>
      <c r="P10" s="276">
        <f t="shared" si="7"/>
        <v>9642240</v>
      </c>
    </row>
    <row r="11" spans="1:27" x14ac:dyDescent="0.2">
      <c r="A11" t="s">
        <v>30</v>
      </c>
      <c r="B11" t="s">
        <v>18</v>
      </c>
      <c r="C11">
        <v>8</v>
      </c>
      <c r="D11" s="11">
        <v>27</v>
      </c>
      <c r="E11" s="14">
        <v>2562251.3699999996</v>
      </c>
      <c r="F11" s="14">
        <v>1169596.4842615011</v>
      </c>
      <c r="G11" s="14">
        <v>821</v>
      </c>
      <c r="H11" s="14">
        <v>170652.95092800001</v>
      </c>
      <c r="I11" s="72">
        <f t="shared" si="0"/>
        <v>0.14043790626069108</v>
      </c>
      <c r="J11" s="72">
        <f t="shared" si="1"/>
        <v>0.14548733793159063</v>
      </c>
      <c r="K11" s="72">
        <f t="shared" si="2"/>
        <v>5.0494316708995512E-3</v>
      </c>
      <c r="L11" s="67">
        <f t="shared" si="3"/>
        <v>1.0098863341799102</v>
      </c>
      <c r="M11" s="14">
        <f t="shared" si="4"/>
        <v>28.00988633417991</v>
      </c>
      <c r="N11" s="1">
        <f t="shared" si="5"/>
        <v>2.1907139808289005</v>
      </c>
      <c r="O11" s="2">
        <f t="shared" si="6"/>
        <v>0.12366318220724019</v>
      </c>
      <c r="P11" s="276">
        <f t="shared" si="7"/>
        <v>9457920</v>
      </c>
    </row>
    <row r="12" spans="1:27" x14ac:dyDescent="0.2">
      <c r="A12" t="s">
        <v>30</v>
      </c>
      <c r="B12" t="s">
        <v>20</v>
      </c>
      <c r="C12">
        <v>12</v>
      </c>
      <c r="D12" s="11">
        <v>18</v>
      </c>
      <c r="E12" s="14">
        <v>3921293.25</v>
      </c>
      <c r="F12" s="14">
        <v>2726622</v>
      </c>
      <c r="G12" s="14">
        <v>558</v>
      </c>
      <c r="H12" s="14">
        <v>63611.998749999999</v>
      </c>
      <c r="I12" s="72">
        <f t="shared" si="0"/>
        <v>9.5449880260006836E-2</v>
      </c>
      <c r="J12" s="72">
        <f t="shared" si="1"/>
        <v>5.4231352627179749E-2</v>
      </c>
      <c r="K12" s="72">
        <f t="shared" si="2"/>
        <v>-4.1218527632827087E-2</v>
      </c>
      <c r="L12" s="67">
        <f t="shared" si="3"/>
        <v>-8.2437055265654173</v>
      </c>
      <c r="M12" s="14">
        <f t="shared" si="4"/>
        <v>9.7562944734345827</v>
      </c>
      <c r="N12" s="1">
        <f t="shared" si="5"/>
        <v>1.438150667749325</v>
      </c>
      <c r="O12" s="2">
        <f t="shared" si="6"/>
        <v>0.28277889784946236</v>
      </c>
      <c r="P12" s="276">
        <f t="shared" si="7"/>
        <v>9642240</v>
      </c>
    </row>
    <row r="13" spans="1:27" x14ac:dyDescent="0.2">
      <c r="A13" t="s">
        <v>30</v>
      </c>
      <c r="B13" t="s">
        <v>19</v>
      </c>
      <c r="C13">
        <v>8</v>
      </c>
      <c r="D13" s="11">
        <v>20</v>
      </c>
      <c r="E13" s="14">
        <v>1781762.5</v>
      </c>
      <c r="F13" s="14">
        <v>3605932</v>
      </c>
      <c r="G13" s="14">
        <v>452</v>
      </c>
      <c r="H13" s="14">
        <v>84853.666425000018</v>
      </c>
      <c r="I13" s="72">
        <f t="shared" si="0"/>
        <v>7.7317824153267198E-2</v>
      </c>
      <c r="J13" s="72">
        <f t="shared" si="1"/>
        <v>7.234058347527178E-2</v>
      </c>
      <c r="K13" s="72">
        <f t="shared" si="2"/>
        <v>-4.9772406779954176E-3</v>
      </c>
      <c r="L13" s="67">
        <f t="shared" si="3"/>
        <v>-0.99544813559908352</v>
      </c>
      <c r="M13" s="14">
        <f t="shared" si="4"/>
        <v>19.004551864400916</v>
      </c>
      <c r="N13" s="1">
        <f t="shared" si="5"/>
        <v>0.49411982810546623</v>
      </c>
      <c r="O13" s="2">
        <f t="shared" si="6"/>
        <v>0.69251090830875128</v>
      </c>
      <c r="P13" s="276">
        <f t="shared" si="7"/>
        <v>5207040</v>
      </c>
    </row>
    <row r="14" spans="1:27" x14ac:dyDescent="0.2">
      <c r="A14" s="17" t="s">
        <v>27</v>
      </c>
      <c r="B14" s="17"/>
      <c r="C14" s="17"/>
      <c r="D14" s="180">
        <v>200</v>
      </c>
      <c r="E14" s="18">
        <v>26319481.739999995</v>
      </c>
      <c r="F14" s="18">
        <v>25652726.674261499</v>
      </c>
      <c r="G14" s="18">
        <v>5846</v>
      </c>
      <c r="H14" s="18">
        <v>1172974.5925260002</v>
      </c>
      <c r="I14" s="194">
        <f>SUM(I6:I13)</f>
        <v>0.99999999999999989</v>
      </c>
      <c r="J14" s="194">
        <f>SUM(J6:J13)</f>
        <v>0.99999999999999978</v>
      </c>
      <c r="K14" s="294">
        <f t="shared" si="2"/>
        <v>0</v>
      </c>
      <c r="L14" s="257">
        <f>SUM(L6:L13)</f>
        <v>-1.0547118733938987E-14</v>
      </c>
      <c r="M14" s="257">
        <f>SUM(M6:M13)</f>
        <v>200</v>
      </c>
      <c r="N14" s="181">
        <f t="shared" si="5"/>
        <v>1.0259915865554938</v>
      </c>
      <c r="O14" s="194">
        <f t="shared" si="6"/>
        <v>0.32356861239088758</v>
      </c>
      <c r="P14" s="295">
        <f>SUM(P6:P13)</f>
        <v>79280640</v>
      </c>
    </row>
  </sheetData>
  <pageMargins left="0.7" right="0.7" top="0.75" bottom="0.75" header="0.3" footer="0.3"/>
  <pageSetup orientation="portrait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05"/>
  <sheetViews>
    <sheetView zoomScale="90" zoomScaleNormal="90" workbookViewId="0">
      <pane xSplit="2" ySplit="5" topLeftCell="C6" activePane="bottomRight" state="frozen"/>
      <selection activeCell="L32" sqref="L32"/>
      <selection pane="topRight" activeCell="L32" sqref="L32"/>
      <selection pane="bottomLeft" activeCell="L32" sqref="L32"/>
      <selection pane="bottomRight" activeCell="A6" sqref="A6"/>
    </sheetView>
  </sheetViews>
  <sheetFormatPr defaultRowHeight="12.75" x14ac:dyDescent="0.2"/>
  <cols>
    <col min="1" max="1" width="26.5703125" style="65" customWidth="1"/>
    <col min="2" max="2" width="6.5703125" customWidth="1"/>
    <col min="3" max="3" width="6.7109375" customWidth="1"/>
    <col min="4" max="4" width="6.7109375" style="122" customWidth="1"/>
    <col min="5" max="5" width="8.85546875" style="122" customWidth="1"/>
    <col min="6" max="6" width="9.140625" style="126"/>
    <col min="13" max="13" width="11" customWidth="1"/>
    <col min="14" max="14" width="16.28515625" customWidth="1"/>
    <col min="15" max="15" width="9.140625" style="3"/>
    <col min="16" max="16" width="9.140625" style="65"/>
    <col min="17" max="20" width="10.7109375" style="67" customWidth="1"/>
    <col min="21" max="22" width="7.7109375" style="65" customWidth="1"/>
    <col min="23" max="24" width="10.7109375" style="67" customWidth="1"/>
    <col min="25" max="25" width="14.7109375" style="65" customWidth="1"/>
    <col min="26" max="27" width="12.7109375" style="67" customWidth="1"/>
    <col min="28" max="28" width="10.7109375" style="67" customWidth="1"/>
  </cols>
  <sheetData>
    <row r="1" spans="1:28" x14ac:dyDescent="0.2">
      <c r="A1" s="89" t="s">
        <v>977</v>
      </c>
    </row>
    <row r="2" spans="1:28" x14ac:dyDescent="0.2">
      <c r="A2" s="65" t="s">
        <v>958</v>
      </c>
    </row>
    <row r="3" spans="1:28" x14ac:dyDescent="0.2">
      <c r="A3" s="65" t="s">
        <v>957</v>
      </c>
      <c r="Z3" s="87"/>
      <c r="AA3" s="78"/>
    </row>
    <row r="5" spans="1:28" s="84" customFormat="1" ht="38.25" x14ac:dyDescent="0.2">
      <c r="A5" s="239" t="s">
        <v>158</v>
      </c>
      <c r="B5" s="82" t="s">
        <v>0</v>
      </c>
      <c r="C5" s="82" t="s">
        <v>2</v>
      </c>
      <c r="D5" s="125" t="s">
        <v>3</v>
      </c>
      <c r="E5" s="125" t="s">
        <v>58</v>
      </c>
      <c r="F5" s="127" t="s">
        <v>4</v>
      </c>
      <c r="G5" s="82" t="s">
        <v>97</v>
      </c>
      <c r="H5" s="82" t="s">
        <v>99</v>
      </c>
      <c r="I5" s="82" t="s">
        <v>98</v>
      </c>
      <c r="J5" s="82" t="s">
        <v>5</v>
      </c>
      <c r="K5" s="82" t="s">
        <v>6</v>
      </c>
      <c r="L5" s="82" t="s">
        <v>7</v>
      </c>
      <c r="M5" s="82" t="s">
        <v>8</v>
      </c>
      <c r="N5" s="82" t="s">
        <v>1</v>
      </c>
      <c r="O5" s="83" t="s">
        <v>9</v>
      </c>
      <c r="P5" s="85" t="s">
        <v>109</v>
      </c>
      <c r="Q5" s="86" t="s">
        <v>222</v>
      </c>
      <c r="R5" s="86" t="s">
        <v>125</v>
      </c>
      <c r="S5" s="86" t="s">
        <v>1018</v>
      </c>
      <c r="T5" s="86" t="s">
        <v>223</v>
      </c>
      <c r="U5" s="85" t="s">
        <v>196</v>
      </c>
      <c r="V5" s="85" t="s">
        <v>11</v>
      </c>
      <c r="W5" s="86" t="s">
        <v>1019</v>
      </c>
      <c r="X5" s="86" t="s">
        <v>228</v>
      </c>
      <c r="Y5" s="239" t="s">
        <v>229</v>
      </c>
      <c r="Z5" s="240" t="s">
        <v>231</v>
      </c>
      <c r="AA5" s="240" t="s">
        <v>230</v>
      </c>
      <c r="AB5" s="240" t="s">
        <v>232</v>
      </c>
    </row>
    <row r="6" spans="1:28" x14ac:dyDescent="0.2">
      <c r="A6" s="65" t="str">
        <f>CONCATENATE(N6,"-",J6,"-",F6)</f>
        <v>Martini Madness-MLV-0.05</v>
      </c>
      <c r="B6">
        <v>1000</v>
      </c>
      <c r="C6" t="s">
        <v>16</v>
      </c>
      <c r="D6" s="122" t="s">
        <v>238</v>
      </c>
      <c r="E6" s="122" t="s">
        <v>239</v>
      </c>
      <c r="F6" s="126">
        <v>0.05</v>
      </c>
      <c r="G6" t="s">
        <v>28</v>
      </c>
      <c r="H6" t="s">
        <v>101</v>
      </c>
      <c r="I6">
        <v>90</v>
      </c>
      <c r="J6" t="s">
        <v>18</v>
      </c>
      <c r="K6" t="s">
        <v>28</v>
      </c>
      <c r="L6" t="s">
        <v>22</v>
      </c>
      <c r="M6" t="s">
        <v>57</v>
      </c>
      <c r="N6" t="s">
        <v>240</v>
      </c>
      <c r="O6" s="3">
        <v>4.65E-2</v>
      </c>
      <c r="P6" s="65">
        <v>31</v>
      </c>
      <c r="Q6" s="67">
        <v>149333.35</v>
      </c>
      <c r="R6" s="67">
        <v>46576</v>
      </c>
      <c r="S6" s="67">
        <v>6999</v>
      </c>
      <c r="T6" s="67">
        <v>6944.0007750000004</v>
      </c>
      <c r="U6" s="65" t="s">
        <v>271</v>
      </c>
      <c r="V6" s="65">
        <v>0</v>
      </c>
      <c r="W6" s="67">
        <v>6999</v>
      </c>
      <c r="X6" s="67">
        <v>6944.0007750000004</v>
      </c>
      <c r="Y6" s="65" t="str">
        <f>CONCATENATE(C6,"-",J6,"-",F6)</f>
        <v>B-MLV-0.05</v>
      </c>
      <c r="Z6" s="67">
        <f>X6/P6</f>
        <v>224.00002500000002</v>
      </c>
      <c r="AA6" s="67">
        <f>SUMIF($Y$6:$Y$205,Y6,$X$6:$X$205)/SUMIF($Y$6:$Y$205,Y6,$P$6:$P$205)</f>
        <v>218.00000207979627</v>
      </c>
      <c r="AB6" s="67">
        <f t="shared" ref="AB6:AB69" si="0">AA6*P6</f>
        <v>6758.0000644736847</v>
      </c>
    </row>
    <row r="7" spans="1:28" x14ac:dyDescent="0.2">
      <c r="A7" s="65" t="str">
        <f t="shared" ref="A7:A70" si="1">CONCATENATE(N7,"-",J7,"-",F7)</f>
        <v>Martini Madness-MLV-0.05</v>
      </c>
      <c r="B7">
        <v>1001</v>
      </c>
      <c r="C7" t="s">
        <v>16</v>
      </c>
      <c r="D7" s="122" t="s">
        <v>238</v>
      </c>
      <c r="E7" s="122" t="s">
        <v>238</v>
      </c>
      <c r="F7" s="126">
        <v>0.05</v>
      </c>
      <c r="G7" t="s">
        <v>28</v>
      </c>
      <c r="H7" t="s">
        <v>101</v>
      </c>
      <c r="I7">
        <v>90</v>
      </c>
      <c r="J7" t="s">
        <v>18</v>
      </c>
      <c r="K7" t="s">
        <v>28</v>
      </c>
      <c r="L7" t="s">
        <v>22</v>
      </c>
      <c r="M7" t="s">
        <v>57</v>
      </c>
      <c r="N7" t="s">
        <v>240</v>
      </c>
      <c r="O7" s="3">
        <v>4.65E-2</v>
      </c>
      <c r="P7" s="65">
        <v>31</v>
      </c>
      <c r="Q7" s="67">
        <v>154666.65</v>
      </c>
      <c r="R7" s="67">
        <v>40651</v>
      </c>
      <c r="S7" s="67">
        <v>7090</v>
      </c>
      <c r="T7" s="67">
        <v>7191.9992249999996</v>
      </c>
      <c r="U7" s="65" t="s">
        <v>271</v>
      </c>
      <c r="V7" s="65">
        <v>0</v>
      </c>
      <c r="W7" s="67">
        <v>7090</v>
      </c>
      <c r="X7" s="67">
        <v>7191.9992249999996</v>
      </c>
      <c r="Y7" s="65" t="str">
        <f t="shared" ref="Y7:Y70" si="2">CONCATENATE(C7,"-",J7,"-",F7)</f>
        <v>B-MLV-0.05</v>
      </c>
      <c r="Z7" s="67">
        <f t="shared" ref="Z7:Z70" si="3">X7/P7</f>
        <v>231.99997499999998</v>
      </c>
      <c r="AA7" s="67">
        <f t="shared" ref="AA7:AA70" si="4">SUMIF($Y$6:$Y$205,Y7,$X$6:$X$205)/SUMIF($Y$6:$Y$205,Y7,$P$6:$P$205)</f>
        <v>218.00000207979627</v>
      </c>
      <c r="AB7" s="67">
        <f t="shared" si="0"/>
        <v>6758.0000644736847</v>
      </c>
    </row>
    <row r="8" spans="1:28" x14ac:dyDescent="0.2">
      <c r="A8" s="65" t="str">
        <f t="shared" si="1"/>
        <v>Diamond Head-MLV-0.05</v>
      </c>
      <c r="B8">
        <v>1002</v>
      </c>
      <c r="C8" t="s">
        <v>16</v>
      </c>
      <c r="D8" s="122" t="s">
        <v>241</v>
      </c>
      <c r="E8" s="122" t="s">
        <v>242</v>
      </c>
      <c r="F8" s="126">
        <v>0.05</v>
      </c>
      <c r="G8" t="s">
        <v>28</v>
      </c>
      <c r="H8" t="s">
        <v>101</v>
      </c>
      <c r="I8">
        <v>200</v>
      </c>
      <c r="J8" t="s">
        <v>18</v>
      </c>
      <c r="K8" t="s">
        <v>28</v>
      </c>
      <c r="L8" t="s">
        <v>21</v>
      </c>
      <c r="M8" t="s">
        <v>57</v>
      </c>
      <c r="N8" t="s">
        <v>49</v>
      </c>
      <c r="O8" s="3">
        <v>5.0999999999999997E-2</v>
      </c>
      <c r="P8" s="65">
        <v>31</v>
      </c>
      <c r="Q8" s="67">
        <v>135549</v>
      </c>
      <c r="R8" s="67">
        <v>22592</v>
      </c>
      <c r="S8" s="67">
        <v>7097</v>
      </c>
      <c r="T8" s="67">
        <v>6912.9989999999998</v>
      </c>
      <c r="U8" s="65" t="s">
        <v>271</v>
      </c>
      <c r="V8" s="65">
        <v>0</v>
      </c>
      <c r="W8" s="67">
        <v>7097</v>
      </c>
      <c r="X8" s="67">
        <v>6912.9989999999998</v>
      </c>
      <c r="Y8" s="65" t="str">
        <f t="shared" si="2"/>
        <v>B-MLV-0.05</v>
      </c>
      <c r="Z8" s="67">
        <f t="shared" si="3"/>
        <v>222.99996774193548</v>
      </c>
      <c r="AA8" s="67">
        <f t="shared" si="4"/>
        <v>218.00000207979627</v>
      </c>
      <c r="AB8" s="67">
        <f t="shared" si="0"/>
        <v>6758.0000644736847</v>
      </c>
    </row>
    <row r="9" spans="1:28" x14ac:dyDescent="0.2">
      <c r="A9" s="65" t="str">
        <f t="shared" si="1"/>
        <v>Diamond Head-MLV-0.05</v>
      </c>
      <c r="B9">
        <v>1003</v>
      </c>
      <c r="C9" t="s">
        <v>16</v>
      </c>
      <c r="D9" s="122" t="s">
        <v>241</v>
      </c>
      <c r="E9" s="122" t="s">
        <v>239</v>
      </c>
      <c r="F9" s="126">
        <v>0.05</v>
      </c>
      <c r="G9" t="s">
        <v>28</v>
      </c>
      <c r="H9" t="s">
        <v>101</v>
      </c>
      <c r="I9">
        <v>200</v>
      </c>
      <c r="J9" t="s">
        <v>18</v>
      </c>
      <c r="K9" t="s">
        <v>28</v>
      </c>
      <c r="L9" t="s">
        <v>21</v>
      </c>
      <c r="M9" t="s">
        <v>57</v>
      </c>
      <c r="N9" t="s">
        <v>49</v>
      </c>
      <c r="O9" s="3">
        <v>5.0999999999999997E-2</v>
      </c>
      <c r="P9" s="65">
        <v>31</v>
      </c>
      <c r="Q9" s="67">
        <v>136156.85</v>
      </c>
      <c r="R9" s="67">
        <v>21612</v>
      </c>
      <c r="S9" s="67">
        <v>7094</v>
      </c>
      <c r="T9" s="67">
        <v>6943.99935</v>
      </c>
      <c r="U9" s="65" t="s">
        <v>271</v>
      </c>
      <c r="V9" s="65">
        <v>0</v>
      </c>
      <c r="W9" s="67">
        <v>7094</v>
      </c>
      <c r="X9" s="67">
        <v>6943.99935</v>
      </c>
      <c r="Y9" s="65" t="str">
        <f t="shared" si="2"/>
        <v>B-MLV-0.05</v>
      </c>
      <c r="Z9" s="67">
        <f t="shared" si="3"/>
        <v>223.99997903225807</v>
      </c>
      <c r="AA9" s="67">
        <f t="shared" si="4"/>
        <v>218.00000207979627</v>
      </c>
      <c r="AB9" s="67">
        <f t="shared" si="0"/>
        <v>6758.0000644736847</v>
      </c>
    </row>
    <row r="10" spans="1:28" x14ac:dyDescent="0.2">
      <c r="A10" s="65" t="str">
        <f t="shared" si="1"/>
        <v>Grabby Crabs-MLV-0.01</v>
      </c>
      <c r="B10">
        <v>1004</v>
      </c>
      <c r="C10" t="s">
        <v>25</v>
      </c>
      <c r="D10" s="122" t="s">
        <v>243</v>
      </c>
      <c r="E10" s="122" t="s">
        <v>242</v>
      </c>
      <c r="F10" s="126">
        <v>0.01</v>
      </c>
      <c r="G10" t="s">
        <v>17</v>
      </c>
      <c r="H10" s="5" t="s">
        <v>100</v>
      </c>
      <c r="I10">
        <v>300</v>
      </c>
      <c r="J10" t="s">
        <v>18</v>
      </c>
      <c r="K10" t="s">
        <v>28</v>
      </c>
      <c r="L10" t="s">
        <v>22</v>
      </c>
      <c r="M10" t="s">
        <v>57</v>
      </c>
      <c r="N10" t="s">
        <v>244</v>
      </c>
      <c r="O10" s="3">
        <v>7.6799999999999993E-2</v>
      </c>
      <c r="P10" s="65">
        <v>31</v>
      </c>
      <c r="Q10" s="67">
        <v>87994.79</v>
      </c>
      <c r="R10" s="67">
        <v>34107</v>
      </c>
      <c r="S10" s="67">
        <v>6645</v>
      </c>
      <c r="T10" s="67">
        <v>6757.9998719999985</v>
      </c>
      <c r="U10" s="65" t="s">
        <v>271</v>
      </c>
      <c r="V10" s="65">
        <v>0</v>
      </c>
      <c r="W10" s="67">
        <v>6645</v>
      </c>
      <c r="X10" s="67">
        <v>6757.9998719999985</v>
      </c>
      <c r="Y10" s="65" t="str">
        <f t="shared" si="2"/>
        <v>C-MLV-0.01</v>
      </c>
      <c r="Z10" s="67">
        <f t="shared" si="3"/>
        <v>217.99999587096769</v>
      </c>
      <c r="AA10" s="67">
        <f t="shared" si="4"/>
        <v>185.40928632834098</v>
      </c>
      <c r="AB10" s="67">
        <f t="shared" si="0"/>
        <v>5747.6878761785701</v>
      </c>
    </row>
    <row r="11" spans="1:28" x14ac:dyDescent="0.2">
      <c r="A11" s="65" t="str">
        <f t="shared" si="1"/>
        <v>Grabby Crabs-MLV-0.01</v>
      </c>
      <c r="B11">
        <v>1005</v>
      </c>
      <c r="C11" t="s">
        <v>25</v>
      </c>
      <c r="D11" s="122" t="s">
        <v>243</v>
      </c>
      <c r="E11" s="122" t="s">
        <v>239</v>
      </c>
      <c r="F11" s="126">
        <v>0.01</v>
      </c>
      <c r="G11" t="s">
        <v>17</v>
      </c>
      <c r="H11" s="5" t="s">
        <v>100</v>
      </c>
      <c r="I11">
        <v>300</v>
      </c>
      <c r="J11" t="s">
        <v>18</v>
      </c>
      <c r="K11" t="s">
        <v>28</v>
      </c>
      <c r="L11" t="s">
        <v>22</v>
      </c>
      <c r="M11" t="s">
        <v>57</v>
      </c>
      <c r="N11" t="s">
        <v>244</v>
      </c>
      <c r="O11" s="3">
        <v>8.9300000000000004E-2</v>
      </c>
      <c r="P11" s="65">
        <v>31</v>
      </c>
      <c r="Q11" s="67">
        <v>62833.15</v>
      </c>
      <c r="R11" s="67">
        <v>22281</v>
      </c>
      <c r="S11" s="67">
        <v>5443</v>
      </c>
      <c r="T11" s="67">
        <v>5611.0002950000007</v>
      </c>
      <c r="U11" s="65" t="s">
        <v>271</v>
      </c>
      <c r="V11" s="65">
        <v>0</v>
      </c>
      <c r="W11" s="67">
        <v>5443</v>
      </c>
      <c r="X11" s="67">
        <v>5611.0002950000007</v>
      </c>
      <c r="Y11" s="65" t="str">
        <f t="shared" si="2"/>
        <v>C-MLV-0.01</v>
      </c>
      <c r="Z11" s="67">
        <f t="shared" si="3"/>
        <v>181.00000951612907</v>
      </c>
      <c r="AA11" s="67">
        <f t="shared" si="4"/>
        <v>185.40928632834098</v>
      </c>
      <c r="AB11" s="67">
        <f t="shared" si="0"/>
        <v>5747.6878761785701</v>
      </c>
    </row>
    <row r="12" spans="1:28" x14ac:dyDescent="0.2">
      <c r="A12" s="65" t="str">
        <f t="shared" si="1"/>
        <v>Hang 10-MLV-0.05</v>
      </c>
      <c r="B12">
        <v>1006</v>
      </c>
      <c r="C12" t="s">
        <v>16</v>
      </c>
      <c r="D12" s="122" t="s">
        <v>241</v>
      </c>
      <c r="E12" s="122" t="s">
        <v>245</v>
      </c>
      <c r="F12" s="126">
        <v>0.05</v>
      </c>
      <c r="G12" t="s">
        <v>28</v>
      </c>
      <c r="H12" t="s">
        <v>101</v>
      </c>
      <c r="I12">
        <v>200</v>
      </c>
      <c r="J12" t="s">
        <v>18</v>
      </c>
      <c r="K12" t="s">
        <v>28</v>
      </c>
      <c r="L12" t="s">
        <v>21</v>
      </c>
      <c r="M12" t="s">
        <v>57</v>
      </c>
      <c r="N12" t="s">
        <v>51</v>
      </c>
      <c r="O12" s="3">
        <v>5.0999999999999997E-2</v>
      </c>
      <c r="P12" s="65">
        <v>31</v>
      </c>
      <c r="Q12" s="67">
        <v>133725.5</v>
      </c>
      <c r="R12" s="67">
        <v>19104</v>
      </c>
      <c r="S12" s="67">
        <v>6888</v>
      </c>
      <c r="T12" s="67">
        <v>6820.0004999999992</v>
      </c>
      <c r="U12" s="65" t="s">
        <v>271</v>
      </c>
      <c r="V12" s="65">
        <v>0</v>
      </c>
      <c r="W12" s="67">
        <v>6888</v>
      </c>
      <c r="X12" s="67">
        <v>6820.0004999999992</v>
      </c>
      <c r="Y12" s="65" t="str">
        <f t="shared" si="2"/>
        <v>B-MLV-0.05</v>
      </c>
      <c r="Z12" s="67">
        <f t="shared" si="3"/>
        <v>220.00001612903222</v>
      </c>
      <c r="AA12" s="67">
        <f t="shared" si="4"/>
        <v>218.00000207979627</v>
      </c>
      <c r="AB12" s="67">
        <f t="shared" si="0"/>
        <v>6758.0000644736847</v>
      </c>
    </row>
    <row r="13" spans="1:28" x14ac:dyDescent="0.2">
      <c r="A13" s="65" t="str">
        <f t="shared" si="1"/>
        <v>Hang 10-MLV-0.05</v>
      </c>
      <c r="B13">
        <v>1007</v>
      </c>
      <c r="C13" t="s">
        <v>16</v>
      </c>
      <c r="D13" s="122" t="s">
        <v>241</v>
      </c>
      <c r="E13" s="122" t="s">
        <v>238</v>
      </c>
      <c r="F13" s="126">
        <v>0.05</v>
      </c>
      <c r="G13" t="s">
        <v>28</v>
      </c>
      <c r="H13" t="s">
        <v>101</v>
      </c>
      <c r="I13">
        <v>200</v>
      </c>
      <c r="J13" t="s">
        <v>18</v>
      </c>
      <c r="K13" t="s">
        <v>28</v>
      </c>
      <c r="L13" t="s">
        <v>21</v>
      </c>
      <c r="M13" t="s">
        <v>57</v>
      </c>
      <c r="N13" t="s">
        <v>51</v>
      </c>
      <c r="O13" s="3">
        <v>5.0999999999999997E-2</v>
      </c>
      <c r="P13" s="65">
        <v>31</v>
      </c>
      <c r="Q13" s="67">
        <v>136156.85</v>
      </c>
      <c r="R13" s="67">
        <v>20947</v>
      </c>
      <c r="S13" s="67">
        <v>7071</v>
      </c>
      <c r="T13" s="67">
        <v>6943.99935</v>
      </c>
      <c r="U13" s="65" t="s">
        <v>271</v>
      </c>
      <c r="V13" s="65">
        <v>0</v>
      </c>
      <c r="W13" s="67">
        <v>7071</v>
      </c>
      <c r="X13" s="67">
        <v>6943.99935</v>
      </c>
      <c r="Y13" s="65" t="str">
        <f t="shared" si="2"/>
        <v>B-MLV-0.05</v>
      </c>
      <c r="Z13" s="67">
        <f t="shared" si="3"/>
        <v>223.99997903225807</v>
      </c>
      <c r="AA13" s="67">
        <f t="shared" si="4"/>
        <v>218.00000207979627</v>
      </c>
      <c r="AB13" s="67">
        <f t="shared" si="0"/>
        <v>6758.0000644736847</v>
      </c>
    </row>
    <row r="14" spans="1:28" x14ac:dyDescent="0.2">
      <c r="A14" s="65" t="str">
        <f t="shared" si="1"/>
        <v>Puffer Fish-MLV-0.01</v>
      </c>
      <c r="B14">
        <v>1008</v>
      </c>
      <c r="C14" t="s">
        <v>25</v>
      </c>
      <c r="D14" s="122" t="s">
        <v>243</v>
      </c>
      <c r="E14" s="122" t="s">
        <v>245</v>
      </c>
      <c r="F14" s="126">
        <v>0.01</v>
      </c>
      <c r="G14" t="s">
        <v>17</v>
      </c>
      <c r="H14" s="5" t="s">
        <v>100</v>
      </c>
      <c r="I14">
        <v>300</v>
      </c>
      <c r="J14" t="s">
        <v>18</v>
      </c>
      <c r="K14" t="s">
        <v>28</v>
      </c>
      <c r="L14" t="s">
        <v>22</v>
      </c>
      <c r="M14" t="s">
        <v>57</v>
      </c>
      <c r="N14" t="s">
        <v>246</v>
      </c>
      <c r="O14" s="3">
        <v>8.9300000000000004E-2</v>
      </c>
      <c r="P14" s="65">
        <v>31</v>
      </c>
      <c r="Q14" s="67">
        <v>66651.740000000005</v>
      </c>
      <c r="R14" s="67">
        <v>28854</v>
      </c>
      <c r="S14" s="67">
        <v>5942</v>
      </c>
      <c r="T14" s="67">
        <v>5952.0003820000011</v>
      </c>
      <c r="U14" s="65" t="s">
        <v>271</v>
      </c>
      <c r="V14" s="65">
        <v>0</v>
      </c>
      <c r="W14" s="67">
        <v>5942</v>
      </c>
      <c r="X14" s="67">
        <v>5952.0003820000011</v>
      </c>
      <c r="Y14" s="65" t="str">
        <f t="shared" si="2"/>
        <v>C-MLV-0.01</v>
      </c>
      <c r="Z14" s="67">
        <f t="shared" si="3"/>
        <v>192.00001232258069</v>
      </c>
      <c r="AA14" s="67">
        <f t="shared" si="4"/>
        <v>185.40928632834098</v>
      </c>
      <c r="AB14" s="67">
        <f t="shared" si="0"/>
        <v>5747.6878761785701</v>
      </c>
    </row>
    <row r="15" spans="1:28" x14ac:dyDescent="0.2">
      <c r="A15" s="65" t="str">
        <f t="shared" si="1"/>
        <v>Puffer Fish-MLV-0.01</v>
      </c>
      <c r="B15">
        <v>1009</v>
      </c>
      <c r="C15" t="s">
        <v>25</v>
      </c>
      <c r="D15" s="122" t="s">
        <v>243</v>
      </c>
      <c r="E15" s="122" t="s">
        <v>238</v>
      </c>
      <c r="F15" s="126">
        <v>0.01</v>
      </c>
      <c r="G15" t="s">
        <v>17</v>
      </c>
      <c r="H15" s="5" t="s">
        <v>100</v>
      </c>
      <c r="I15">
        <v>300</v>
      </c>
      <c r="J15" t="s">
        <v>18</v>
      </c>
      <c r="K15" t="s">
        <v>28</v>
      </c>
      <c r="L15" t="s">
        <v>22</v>
      </c>
      <c r="M15" t="s">
        <v>57</v>
      </c>
      <c r="N15" t="s">
        <v>246</v>
      </c>
      <c r="O15" s="3">
        <v>7.6799999999999993E-2</v>
      </c>
      <c r="P15" s="65">
        <v>31</v>
      </c>
      <c r="Q15" s="67">
        <v>74270.83</v>
      </c>
      <c r="R15" s="67">
        <v>34385</v>
      </c>
      <c r="S15" s="67">
        <v>5742</v>
      </c>
      <c r="T15" s="67">
        <v>5703.9997439999997</v>
      </c>
      <c r="U15" s="65" t="s">
        <v>271</v>
      </c>
      <c r="V15" s="65">
        <v>0</v>
      </c>
      <c r="W15" s="67">
        <v>5742</v>
      </c>
      <c r="X15" s="67">
        <v>5703.9997439999997</v>
      </c>
      <c r="Y15" s="65" t="str">
        <f t="shared" si="2"/>
        <v>C-MLV-0.01</v>
      </c>
      <c r="Z15" s="67">
        <f t="shared" si="3"/>
        <v>183.99999174193547</v>
      </c>
      <c r="AA15" s="67">
        <f t="shared" si="4"/>
        <v>185.40928632834098</v>
      </c>
      <c r="AB15" s="67">
        <f t="shared" si="0"/>
        <v>5747.6878761785701</v>
      </c>
    </row>
    <row r="16" spans="1:28" x14ac:dyDescent="0.2">
      <c r="A16" s="65" t="str">
        <f t="shared" si="1"/>
        <v>Sleepy Starfish-MLV-0.01</v>
      </c>
      <c r="B16">
        <v>1010</v>
      </c>
      <c r="C16" t="s">
        <v>25</v>
      </c>
      <c r="D16" s="122" t="s">
        <v>243</v>
      </c>
      <c r="E16" s="122" t="s">
        <v>247</v>
      </c>
      <c r="F16" s="126">
        <v>0.01</v>
      </c>
      <c r="G16" t="s">
        <v>17</v>
      </c>
      <c r="H16" s="5" t="s">
        <v>100</v>
      </c>
      <c r="I16">
        <v>300</v>
      </c>
      <c r="J16" t="s">
        <v>18</v>
      </c>
      <c r="K16" t="s">
        <v>28</v>
      </c>
      <c r="L16" t="s">
        <v>22</v>
      </c>
      <c r="M16" t="s">
        <v>57</v>
      </c>
      <c r="N16" t="s">
        <v>248</v>
      </c>
      <c r="O16" s="3">
        <v>8.9300000000000004E-2</v>
      </c>
      <c r="P16" s="65">
        <v>31</v>
      </c>
      <c r="Q16" s="67">
        <v>84703.25</v>
      </c>
      <c r="R16" s="67">
        <v>39767</v>
      </c>
      <c r="S16" s="67">
        <v>7627</v>
      </c>
      <c r="T16" s="67">
        <v>7564.0002250000007</v>
      </c>
      <c r="U16" s="65" t="s">
        <v>271</v>
      </c>
      <c r="V16" s="65">
        <v>0</v>
      </c>
      <c r="W16" s="67">
        <v>7627</v>
      </c>
      <c r="X16" s="67">
        <v>7564.0002250000007</v>
      </c>
      <c r="Y16" s="65" t="str">
        <f t="shared" si="2"/>
        <v>C-MLV-0.01</v>
      </c>
      <c r="Z16" s="67">
        <f t="shared" si="3"/>
        <v>244.00000725806453</v>
      </c>
      <c r="AA16" s="67">
        <f t="shared" si="4"/>
        <v>185.40928632834098</v>
      </c>
      <c r="AB16" s="67">
        <f t="shared" si="0"/>
        <v>5747.6878761785701</v>
      </c>
    </row>
    <row r="17" spans="1:28" x14ac:dyDescent="0.2">
      <c r="A17" s="65" t="str">
        <f t="shared" si="1"/>
        <v>Sleepy Starfish-MLV-0.01</v>
      </c>
      <c r="B17">
        <v>1011</v>
      </c>
      <c r="C17" t="s">
        <v>25</v>
      </c>
      <c r="D17" s="122" t="s">
        <v>243</v>
      </c>
      <c r="E17" s="122" t="s">
        <v>249</v>
      </c>
      <c r="F17" s="126">
        <v>0.01</v>
      </c>
      <c r="G17" t="s">
        <v>17</v>
      </c>
      <c r="H17" s="5" t="s">
        <v>100</v>
      </c>
      <c r="I17">
        <v>300</v>
      </c>
      <c r="J17" t="s">
        <v>18</v>
      </c>
      <c r="K17" t="s">
        <v>28</v>
      </c>
      <c r="L17" t="s">
        <v>22</v>
      </c>
      <c r="M17" t="s">
        <v>57</v>
      </c>
      <c r="N17" t="s">
        <v>248</v>
      </c>
      <c r="O17" s="3">
        <v>8.9300000000000004E-2</v>
      </c>
      <c r="P17" s="65">
        <v>31</v>
      </c>
      <c r="Q17" s="67">
        <v>96159.01</v>
      </c>
      <c r="R17" s="67">
        <v>37709</v>
      </c>
      <c r="S17" s="67">
        <v>8458</v>
      </c>
      <c r="T17" s="67">
        <v>8586.9995930000005</v>
      </c>
      <c r="U17" s="65" t="s">
        <v>271</v>
      </c>
      <c r="V17" s="65">
        <v>0</v>
      </c>
      <c r="W17" s="67">
        <v>8458</v>
      </c>
      <c r="X17" s="67">
        <v>8586.9995930000005</v>
      </c>
      <c r="Y17" s="65" t="str">
        <f t="shared" si="2"/>
        <v>C-MLV-0.01</v>
      </c>
      <c r="Z17" s="67">
        <f t="shared" si="3"/>
        <v>276.99998687096775</v>
      </c>
      <c r="AA17" s="67">
        <f t="shared" si="4"/>
        <v>185.40928632834098</v>
      </c>
      <c r="AB17" s="67">
        <f t="shared" si="0"/>
        <v>5747.6878761785701</v>
      </c>
    </row>
    <row r="18" spans="1:28" x14ac:dyDescent="0.2">
      <c r="A18" s="65" t="str">
        <f t="shared" si="1"/>
        <v>Penny Pinchers-MLV-0.01</v>
      </c>
      <c r="B18">
        <v>1012</v>
      </c>
      <c r="C18" t="s">
        <v>12</v>
      </c>
      <c r="D18" s="122" t="s">
        <v>247</v>
      </c>
      <c r="E18" s="122" t="s">
        <v>242</v>
      </c>
      <c r="F18" s="126">
        <v>0.01</v>
      </c>
      <c r="G18" t="s">
        <v>28</v>
      </c>
      <c r="H18" t="s">
        <v>101</v>
      </c>
      <c r="I18">
        <v>200</v>
      </c>
      <c r="J18" t="s">
        <v>18</v>
      </c>
      <c r="K18" t="s">
        <v>250</v>
      </c>
      <c r="L18" t="s">
        <v>22</v>
      </c>
      <c r="M18" t="s">
        <v>57</v>
      </c>
      <c r="N18" t="s">
        <v>86</v>
      </c>
      <c r="O18" s="3">
        <v>8.1000000000000003E-2</v>
      </c>
      <c r="P18" s="65">
        <v>31</v>
      </c>
      <c r="Q18" s="67">
        <v>102720.99</v>
      </c>
      <c r="R18" s="67">
        <v>75530.400000000009</v>
      </c>
      <c r="S18" s="67">
        <v>7665</v>
      </c>
      <c r="T18" s="67">
        <v>8320.4001900000003</v>
      </c>
      <c r="U18" s="65" t="s">
        <v>271</v>
      </c>
      <c r="V18" s="65">
        <v>0</v>
      </c>
      <c r="W18" s="67">
        <v>7665</v>
      </c>
      <c r="X18" s="67">
        <v>8320.4001900000003</v>
      </c>
      <c r="Y18" s="65" t="str">
        <f t="shared" si="2"/>
        <v>A-MLV-0.01</v>
      </c>
      <c r="Z18" s="67">
        <f t="shared" si="3"/>
        <v>268.40000612903225</v>
      </c>
      <c r="AA18" s="67">
        <f t="shared" si="4"/>
        <v>233.09873385944707</v>
      </c>
      <c r="AB18" s="67">
        <f t="shared" si="0"/>
        <v>7226.0607496428593</v>
      </c>
    </row>
    <row r="19" spans="1:28" x14ac:dyDescent="0.2">
      <c r="A19" s="65" t="str">
        <f t="shared" si="1"/>
        <v>Penny Pinchers-MLV-0.01</v>
      </c>
      <c r="B19">
        <v>1013</v>
      </c>
      <c r="C19" t="s">
        <v>12</v>
      </c>
      <c r="D19" s="122" t="s">
        <v>247</v>
      </c>
      <c r="E19" s="122" t="s">
        <v>239</v>
      </c>
      <c r="F19" s="126">
        <v>0.01</v>
      </c>
      <c r="G19" t="s">
        <v>28</v>
      </c>
      <c r="H19" t="s">
        <v>101</v>
      </c>
      <c r="I19">
        <v>200</v>
      </c>
      <c r="J19" t="s">
        <v>18</v>
      </c>
      <c r="K19" t="s">
        <v>250</v>
      </c>
      <c r="L19" t="s">
        <v>22</v>
      </c>
      <c r="M19" t="s">
        <v>57</v>
      </c>
      <c r="N19" t="s">
        <v>86</v>
      </c>
      <c r="O19" s="3">
        <v>8.1000000000000003E-2</v>
      </c>
      <c r="P19" s="65">
        <v>31</v>
      </c>
      <c r="Q19" s="67">
        <v>86723.46</v>
      </c>
      <c r="R19" s="67">
        <v>72270</v>
      </c>
      <c r="S19" s="67">
        <v>6556</v>
      </c>
      <c r="T19" s="67">
        <v>7024.6002600000011</v>
      </c>
      <c r="U19" s="65" t="s">
        <v>271</v>
      </c>
      <c r="V19" s="65">
        <v>0</v>
      </c>
      <c r="W19" s="67">
        <v>6556</v>
      </c>
      <c r="X19" s="67">
        <v>7024.6002600000011</v>
      </c>
      <c r="Y19" s="65" t="str">
        <f t="shared" si="2"/>
        <v>A-MLV-0.01</v>
      </c>
      <c r="Z19" s="67">
        <f t="shared" si="3"/>
        <v>226.60000838709681</v>
      </c>
      <c r="AA19" s="67">
        <f t="shared" si="4"/>
        <v>233.09873385944707</v>
      </c>
      <c r="AB19" s="67">
        <f t="shared" si="0"/>
        <v>7226.0607496428593</v>
      </c>
    </row>
    <row r="20" spans="1:28" x14ac:dyDescent="0.2">
      <c r="A20" s="65" t="str">
        <f t="shared" si="1"/>
        <v>Penny Grabbers-MLV-0.01</v>
      </c>
      <c r="B20">
        <v>1014</v>
      </c>
      <c r="C20" t="s">
        <v>12</v>
      </c>
      <c r="D20" s="122" t="s">
        <v>247</v>
      </c>
      <c r="E20" s="122" t="s">
        <v>245</v>
      </c>
      <c r="F20" s="126">
        <v>0.01</v>
      </c>
      <c r="G20" t="s">
        <v>28</v>
      </c>
      <c r="H20" t="s">
        <v>101</v>
      </c>
      <c r="I20">
        <v>200</v>
      </c>
      <c r="J20" t="s">
        <v>18</v>
      </c>
      <c r="K20" t="s">
        <v>250</v>
      </c>
      <c r="L20" t="s">
        <v>22</v>
      </c>
      <c r="M20" t="s">
        <v>57</v>
      </c>
      <c r="N20" t="s">
        <v>87</v>
      </c>
      <c r="O20" s="3">
        <v>8.8800000000000004E-2</v>
      </c>
      <c r="P20" s="65">
        <v>31</v>
      </c>
      <c r="Q20" s="67">
        <v>98690.31</v>
      </c>
      <c r="R20" s="67">
        <v>75221.2</v>
      </c>
      <c r="S20" s="67">
        <v>8073</v>
      </c>
      <c r="T20" s="67">
        <v>8763.699528000001</v>
      </c>
      <c r="U20" s="65" t="s">
        <v>271</v>
      </c>
      <c r="V20" s="65">
        <v>0</v>
      </c>
      <c r="W20" s="67">
        <v>8073</v>
      </c>
      <c r="X20" s="67">
        <v>8763.699528000001</v>
      </c>
      <c r="Y20" s="65" t="str">
        <f t="shared" si="2"/>
        <v>A-MLV-0.01</v>
      </c>
      <c r="Z20" s="67">
        <f t="shared" si="3"/>
        <v>282.69998477419358</v>
      </c>
      <c r="AA20" s="67">
        <f t="shared" si="4"/>
        <v>233.09873385944707</v>
      </c>
      <c r="AB20" s="67">
        <f t="shared" si="0"/>
        <v>7226.0607496428593</v>
      </c>
    </row>
    <row r="21" spans="1:28" x14ac:dyDescent="0.2">
      <c r="A21" s="65" t="str">
        <f t="shared" si="1"/>
        <v>Penny Grabbers-MLV-0.01</v>
      </c>
      <c r="B21">
        <v>1015</v>
      </c>
      <c r="C21" t="s">
        <v>12</v>
      </c>
      <c r="D21" s="122" t="s">
        <v>247</v>
      </c>
      <c r="E21" s="122" t="s">
        <v>238</v>
      </c>
      <c r="F21" s="126">
        <v>0.01</v>
      </c>
      <c r="G21" t="s">
        <v>28</v>
      </c>
      <c r="H21" t="s">
        <v>101</v>
      </c>
      <c r="I21">
        <v>200</v>
      </c>
      <c r="J21" t="s">
        <v>18</v>
      </c>
      <c r="K21" t="s">
        <v>250</v>
      </c>
      <c r="L21" t="s">
        <v>22</v>
      </c>
      <c r="M21" t="s">
        <v>57</v>
      </c>
      <c r="N21" t="s">
        <v>87</v>
      </c>
      <c r="O21" s="3">
        <v>8.8800000000000004E-2</v>
      </c>
      <c r="P21" s="65">
        <v>31</v>
      </c>
      <c r="Q21" s="67">
        <v>99074.33</v>
      </c>
      <c r="R21" s="67">
        <v>73811.3</v>
      </c>
      <c r="S21" s="67">
        <v>8185</v>
      </c>
      <c r="T21" s="67">
        <v>8797.8005040000007</v>
      </c>
      <c r="U21" s="65" t="s">
        <v>271</v>
      </c>
      <c r="V21" s="65">
        <v>0</v>
      </c>
      <c r="W21" s="67">
        <v>8185</v>
      </c>
      <c r="X21" s="67">
        <v>8797.8005040000007</v>
      </c>
      <c r="Y21" s="65" t="str">
        <f t="shared" si="2"/>
        <v>A-MLV-0.01</v>
      </c>
      <c r="Z21" s="67">
        <f t="shared" si="3"/>
        <v>283.80001625806455</v>
      </c>
      <c r="AA21" s="67">
        <f t="shared" si="4"/>
        <v>233.09873385944707</v>
      </c>
      <c r="AB21" s="67">
        <f t="shared" si="0"/>
        <v>7226.0607496428593</v>
      </c>
    </row>
    <row r="22" spans="1:28" x14ac:dyDescent="0.2">
      <c r="A22" s="65" t="str">
        <f t="shared" si="1"/>
        <v>Penny Collectors-MLV-0.01</v>
      </c>
      <c r="B22">
        <v>1016</v>
      </c>
      <c r="C22" t="s">
        <v>12</v>
      </c>
      <c r="D22" s="122" t="s">
        <v>247</v>
      </c>
      <c r="E22" s="122" t="s">
        <v>247</v>
      </c>
      <c r="F22" s="126">
        <v>0.01</v>
      </c>
      <c r="G22" t="s">
        <v>28</v>
      </c>
      <c r="H22" t="s">
        <v>101</v>
      </c>
      <c r="I22">
        <v>200</v>
      </c>
      <c r="J22" t="s">
        <v>18</v>
      </c>
      <c r="K22" t="s">
        <v>250</v>
      </c>
      <c r="L22" t="s">
        <v>22</v>
      </c>
      <c r="M22" t="s">
        <v>57</v>
      </c>
      <c r="N22" t="s">
        <v>88</v>
      </c>
      <c r="O22" s="3">
        <v>8.1000000000000003E-2</v>
      </c>
      <c r="P22" s="65">
        <v>31</v>
      </c>
      <c r="Q22" s="67">
        <v>68283.95</v>
      </c>
      <c r="R22" s="67">
        <v>35784.100000000006</v>
      </c>
      <c r="S22" s="67">
        <v>2749</v>
      </c>
      <c r="T22" s="67">
        <v>5530.9999500000004</v>
      </c>
      <c r="U22" s="65" t="s">
        <v>271</v>
      </c>
      <c r="V22" s="65">
        <v>0</v>
      </c>
      <c r="W22" s="67">
        <v>2749</v>
      </c>
      <c r="X22" s="67">
        <v>5530.9999500000004</v>
      </c>
      <c r="Y22" s="65" t="str">
        <f t="shared" si="2"/>
        <v>A-MLV-0.01</v>
      </c>
      <c r="Z22" s="67">
        <f t="shared" si="3"/>
        <v>178.41935322580647</v>
      </c>
      <c r="AA22" s="67">
        <f t="shared" si="4"/>
        <v>233.09873385944707</v>
      </c>
      <c r="AB22" s="67">
        <f t="shared" si="0"/>
        <v>7226.0607496428593</v>
      </c>
    </row>
    <row r="23" spans="1:28" x14ac:dyDescent="0.2">
      <c r="A23" s="65" t="str">
        <f t="shared" si="1"/>
        <v>Penny Collectors-MLV-0.01</v>
      </c>
      <c r="B23">
        <v>1017</v>
      </c>
      <c r="C23" t="s">
        <v>12</v>
      </c>
      <c r="D23" s="122" t="s">
        <v>247</v>
      </c>
      <c r="E23" s="122" t="s">
        <v>249</v>
      </c>
      <c r="F23" s="126">
        <v>0.01</v>
      </c>
      <c r="G23" t="s">
        <v>28</v>
      </c>
      <c r="H23" t="s">
        <v>101</v>
      </c>
      <c r="I23">
        <v>200</v>
      </c>
      <c r="J23" t="s">
        <v>18</v>
      </c>
      <c r="K23" t="s">
        <v>250</v>
      </c>
      <c r="L23" t="s">
        <v>22</v>
      </c>
      <c r="M23" t="s">
        <v>57</v>
      </c>
      <c r="N23" t="s">
        <v>88</v>
      </c>
      <c r="O23" s="3">
        <v>8.1000000000000003E-2</v>
      </c>
      <c r="P23" s="65">
        <v>31</v>
      </c>
      <c r="Q23" s="67">
        <v>69748.149999999994</v>
      </c>
      <c r="R23" s="67">
        <v>70469.3</v>
      </c>
      <c r="S23" s="67">
        <v>7245</v>
      </c>
      <c r="T23" s="67">
        <v>5649.6001499999993</v>
      </c>
      <c r="U23" s="65" t="s">
        <v>271</v>
      </c>
      <c r="V23" s="65">
        <v>0</v>
      </c>
      <c r="W23" s="67">
        <v>7245</v>
      </c>
      <c r="X23" s="67">
        <v>5649.6001499999993</v>
      </c>
      <c r="Y23" s="65" t="str">
        <f t="shared" si="2"/>
        <v>A-MLV-0.01</v>
      </c>
      <c r="Z23" s="67">
        <f t="shared" si="3"/>
        <v>182.24516612903224</v>
      </c>
      <c r="AA23" s="67">
        <f t="shared" si="4"/>
        <v>233.09873385944707</v>
      </c>
      <c r="AB23" s="67">
        <f t="shared" si="0"/>
        <v>7226.0607496428593</v>
      </c>
    </row>
    <row r="24" spans="1:28" x14ac:dyDescent="0.2">
      <c r="A24" s="65" t="str">
        <f t="shared" si="1"/>
        <v>Penny Grabbers-MLV-0.01</v>
      </c>
      <c r="B24">
        <v>1018</v>
      </c>
      <c r="C24" t="s">
        <v>12</v>
      </c>
      <c r="D24" s="122" t="s">
        <v>247</v>
      </c>
      <c r="E24" s="122" t="s">
        <v>251</v>
      </c>
      <c r="F24" s="126">
        <v>0.01</v>
      </c>
      <c r="G24" t="s">
        <v>28</v>
      </c>
      <c r="H24" t="s">
        <v>101</v>
      </c>
      <c r="I24">
        <v>200</v>
      </c>
      <c r="J24" t="s">
        <v>18</v>
      </c>
      <c r="K24" t="s">
        <v>250</v>
      </c>
      <c r="L24" t="s">
        <v>22</v>
      </c>
      <c r="M24" t="s">
        <v>57</v>
      </c>
      <c r="N24" t="s">
        <v>87</v>
      </c>
      <c r="O24" s="3">
        <v>8.8800000000000004E-2</v>
      </c>
      <c r="P24" s="65">
        <v>31</v>
      </c>
      <c r="Q24" s="67">
        <v>100994.37</v>
      </c>
      <c r="R24" s="67">
        <v>88992.200000000012</v>
      </c>
      <c r="S24" s="67">
        <v>8493</v>
      </c>
      <c r="T24" s="67">
        <v>8968.300056</v>
      </c>
      <c r="U24" s="65" t="s">
        <v>271</v>
      </c>
      <c r="V24" s="65">
        <v>0</v>
      </c>
      <c r="W24" s="67">
        <v>8493</v>
      </c>
      <c r="X24" s="67">
        <v>8968.300056</v>
      </c>
      <c r="Y24" s="65" t="str">
        <f t="shared" si="2"/>
        <v>A-MLV-0.01</v>
      </c>
      <c r="Z24" s="67">
        <f t="shared" si="3"/>
        <v>289.30000180645163</v>
      </c>
      <c r="AA24" s="67">
        <f t="shared" si="4"/>
        <v>233.09873385944707</v>
      </c>
      <c r="AB24" s="67">
        <f t="shared" si="0"/>
        <v>7226.0607496428593</v>
      </c>
    </row>
    <row r="25" spans="1:28" x14ac:dyDescent="0.2">
      <c r="A25" s="65" t="str">
        <f t="shared" si="1"/>
        <v>Penny Grabbers-MLV-0.01</v>
      </c>
      <c r="B25">
        <v>1019</v>
      </c>
      <c r="C25" t="s">
        <v>12</v>
      </c>
      <c r="D25" s="122" t="s">
        <v>247</v>
      </c>
      <c r="E25" s="122" t="s">
        <v>243</v>
      </c>
      <c r="F25" s="126">
        <v>0.01</v>
      </c>
      <c r="G25" t="s">
        <v>28</v>
      </c>
      <c r="H25" t="s">
        <v>101</v>
      </c>
      <c r="I25">
        <v>200</v>
      </c>
      <c r="J25" t="s">
        <v>18</v>
      </c>
      <c r="K25" t="s">
        <v>250</v>
      </c>
      <c r="L25" t="s">
        <v>22</v>
      </c>
      <c r="M25" t="s">
        <v>57</v>
      </c>
      <c r="N25" t="s">
        <v>87</v>
      </c>
      <c r="O25" s="3">
        <v>8.8800000000000004E-2</v>
      </c>
      <c r="P25" s="65">
        <v>31</v>
      </c>
      <c r="Q25" s="67">
        <v>97154.28</v>
      </c>
      <c r="R25" s="67">
        <v>85608.6</v>
      </c>
      <c r="S25" s="67">
        <v>8170</v>
      </c>
      <c r="T25" s="67">
        <v>8627.3000640000009</v>
      </c>
      <c r="U25" s="65" t="s">
        <v>271</v>
      </c>
      <c r="V25" s="65">
        <v>0</v>
      </c>
      <c r="W25" s="67">
        <v>8170</v>
      </c>
      <c r="X25" s="67">
        <v>8627.3000640000009</v>
      </c>
      <c r="Y25" s="65" t="str">
        <f t="shared" si="2"/>
        <v>A-MLV-0.01</v>
      </c>
      <c r="Z25" s="67">
        <f t="shared" si="3"/>
        <v>278.30000206451615</v>
      </c>
      <c r="AA25" s="67">
        <f t="shared" si="4"/>
        <v>233.09873385944707</v>
      </c>
      <c r="AB25" s="67">
        <f t="shared" si="0"/>
        <v>7226.0607496428593</v>
      </c>
    </row>
    <row r="26" spans="1:28" x14ac:dyDescent="0.2">
      <c r="A26" s="65" t="str">
        <f t="shared" si="1"/>
        <v>Penny Pinchers-MLV-0.01</v>
      </c>
      <c r="B26">
        <v>1020</v>
      </c>
      <c r="C26" t="s">
        <v>12</v>
      </c>
      <c r="D26" s="122" t="s">
        <v>247</v>
      </c>
      <c r="E26" s="122" t="s">
        <v>241</v>
      </c>
      <c r="F26" s="126">
        <v>0.01</v>
      </c>
      <c r="G26" t="s">
        <v>28</v>
      </c>
      <c r="H26" t="s">
        <v>101</v>
      </c>
      <c r="I26">
        <v>200</v>
      </c>
      <c r="J26" t="s">
        <v>18</v>
      </c>
      <c r="K26" t="s">
        <v>250</v>
      </c>
      <c r="L26" t="s">
        <v>22</v>
      </c>
      <c r="M26" t="s">
        <v>57</v>
      </c>
      <c r="N26" t="s">
        <v>86</v>
      </c>
      <c r="O26" s="3">
        <v>8.1000000000000003E-2</v>
      </c>
      <c r="P26" s="65">
        <v>31</v>
      </c>
      <c r="Q26" s="67">
        <v>89670.37</v>
      </c>
      <c r="R26" s="67">
        <v>71166.700000000012</v>
      </c>
      <c r="S26" s="67">
        <v>6746</v>
      </c>
      <c r="T26" s="67">
        <v>7263.29997</v>
      </c>
      <c r="U26" s="65" t="s">
        <v>271</v>
      </c>
      <c r="V26" s="65">
        <v>0</v>
      </c>
      <c r="W26" s="67">
        <v>6746</v>
      </c>
      <c r="X26" s="67">
        <v>7263.29997</v>
      </c>
      <c r="Y26" s="65" t="str">
        <f t="shared" si="2"/>
        <v>A-MLV-0.01</v>
      </c>
      <c r="Z26" s="67">
        <f t="shared" si="3"/>
        <v>234.29999903225806</v>
      </c>
      <c r="AA26" s="67">
        <f t="shared" si="4"/>
        <v>233.09873385944707</v>
      </c>
      <c r="AB26" s="67">
        <f t="shared" si="0"/>
        <v>7226.0607496428593</v>
      </c>
    </row>
    <row r="27" spans="1:28" x14ac:dyDescent="0.2">
      <c r="A27" s="65" t="str">
        <f t="shared" si="1"/>
        <v>Penny Pinchers-MLV-0.01</v>
      </c>
      <c r="B27">
        <v>1021</v>
      </c>
      <c r="C27" t="s">
        <v>12</v>
      </c>
      <c r="D27" s="122" t="s">
        <v>247</v>
      </c>
      <c r="E27" s="122">
        <v>10</v>
      </c>
      <c r="F27" s="126">
        <v>0.01</v>
      </c>
      <c r="G27" t="s">
        <v>28</v>
      </c>
      <c r="H27" t="s">
        <v>101</v>
      </c>
      <c r="I27">
        <v>200</v>
      </c>
      <c r="J27" t="s">
        <v>18</v>
      </c>
      <c r="K27" t="s">
        <v>250</v>
      </c>
      <c r="L27" t="s">
        <v>22</v>
      </c>
      <c r="M27" t="s">
        <v>57</v>
      </c>
      <c r="N27" t="s">
        <v>86</v>
      </c>
      <c r="O27" s="3">
        <v>8.1000000000000003E-2</v>
      </c>
      <c r="P27" s="65">
        <v>31</v>
      </c>
      <c r="Q27" s="67">
        <v>99774.07</v>
      </c>
      <c r="R27" s="67">
        <v>97817.500000000015</v>
      </c>
      <c r="S27" s="67">
        <v>7653</v>
      </c>
      <c r="T27" s="67">
        <v>8081.6996700000009</v>
      </c>
      <c r="U27" s="65" t="s">
        <v>271</v>
      </c>
      <c r="V27" s="65">
        <v>0</v>
      </c>
      <c r="W27" s="67">
        <v>7653</v>
      </c>
      <c r="X27" s="67">
        <v>8081.6996700000009</v>
      </c>
      <c r="Y27" s="65" t="str">
        <f t="shared" si="2"/>
        <v>A-MLV-0.01</v>
      </c>
      <c r="Z27" s="67">
        <f t="shared" si="3"/>
        <v>260.69998935483875</v>
      </c>
      <c r="AA27" s="67">
        <f t="shared" si="4"/>
        <v>233.09873385944707</v>
      </c>
      <c r="AB27" s="67">
        <f t="shared" si="0"/>
        <v>7226.0607496428593</v>
      </c>
    </row>
    <row r="28" spans="1:28" x14ac:dyDescent="0.2">
      <c r="A28" s="65" t="str">
        <f t="shared" si="1"/>
        <v>Penny Station-MLV-0.01</v>
      </c>
      <c r="B28">
        <v>1022</v>
      </c>
      <c r="C28" t="s">
        <v>25</v>
      </c>
      <c r="D28" s="122" t="s">
        <v>249</v>
      </c>
      <c r="E28" s="122" t="s">
        <v>242</v>
      </c>
      <c r="F28" s="126">
        <v>0.01</v>
      </c>
      <c r="G28" t="s">
        <v>28</v>
      </c>
      <c r="H28" t="s">
        <v>101</v>
      </c>
      <c r="I28">
        <v>200</v>
      </c>
      <c r="J28" t="s">
        <v>18</v>
      </c>
      <c r="K28" t="s">
        <v>250</v>
      </c>
      <c r="L28" t="s">
        <v>22</v>
      </c>
      <c r="M28" t="s">
        <v>57</v>
      </c>
      <c r="N28" t="s">
        <v>32</v>
      </c>
      <c r="O28" s="3">
        <v>9.8800000000000013E-2</v>
      </c>
      <c r="P28" s="65">
        <v>31</v>
      </c>
      <c r="Q28" s="67">
        <v>80712.95</v>
      </c>
      <c r="R28" s="67">
        <v>79130.73000000001</v>
      </c>
      <c r="S28" s="67">
        <v>7621</v>
      </c>
      <c r="T28" s="67">
        <v>7974.4394600000005</v>
      </c>
      <c r="U28" s="65" t="s">
        <v>271</v>
      </c>
      <c r="V28" s="65">
        <v>0</v>
      </c>
      <c r="W28" s="67">
        <v>7621</v>
      </c>
      <c r="X28" s="67">
        <v>7974.4394600000005</v>
      </c>
      <c r="Y28" s="65" t="str">
        <f t="shared" si="2"/>
        <v>C-MLV-0.01</v>
      </c>
      <c r="Z28" s="67">
        <f t="shared" si="3"/>
        <v>257.23998258064518</v>
      </c>
      <c r="AA28" s="67">
        <f t="shared" si="4"/>
        <v>185.40928632834098</v>
      </c>
      <c r="AB28" s="67">
        <f t="shared" si="0"/>
        <v>5747.6878761785701</v>
      </c>
    </row>
    <row r="29" spans="1:28" x14ac:dyDescent="0.2">
      <c r="A29" s="65" t="str">
        <f t="shared" si="1"/>
        <v>Penny Station-MLV-0.01</v>
      </c>
      <c r="B29">
        <v>1023</v>
      </c>
      <c r="C29" t="s">
        <v>25</v>
      </c>
      <c r="D29" s="122" t="s">
        <v>249</v>
      </c>
      <c r="E29" s="122" t="s">
        <v>239</v>
      </c>
      <c r="F29" s="126">
        <v>0.01</v>
      </c>
      <c r="G29" t="s">
        <v>28</v>
      </c>
      <c r="H29" t="s">
        <v>101</v>
      </c>
      <c r="I29">
        <v>200</v>
      </c>
      <c r="J29" t="s">
        <v>18</v>
      </c>
      <c r="K29" t="s">
        <v>250</v>
      </c>
      <c r="L29" t="s">
        <v>22</v>
      </c>
      <c r="M29" t="s">
        <v>57</v>
      </c>
      <c r="N29" t="s">
        <v>32</v>
      </c>
      <c r="O29" s="3">
        <v>8.1000000000000003E-2</v>
      </c>
      <c r="P29" s="65">
        <v>31</v>
      </c>
      <c r="Q29" s="67">
        <v>85935.07</v>
      </c>
      <c r="R29" s="67">
        <v>65102.430000000008</v>
      </c>
      <c r="S29" s="67">
        <v>6492</v>
      </c>
      <c r="T29" s="67">
        <v>6960.740670000001</v>
      </c>
      <c r="U29" s="65" t="s">
        <v>271</v>
      </c>
      <c r="V29" s="65">
        <v>0</v>
      </c>
      <c r="W29" s="67">
        <v>6492</v>
      </c>
      <c r="X29" s="67">
        <v>6960.740670000001</v>
      </c>
      <c r="Y29" s="65" t="str">
        <f t="shared" si="2"/>
        <v>C-MLV-0.01</v>
      </c>
      <c r="Z29" s="67">
        <f t="shared" si="3"/>
        <v>224.54002161290325</v>
      </c>
      <c r="AA29" s="67">
        <f t="shared" si="4"/>
        <v>185.40928632834098</v>
      </c>
      <c r="AB29" s="67">
        <f t="shared" si="0"/>
        <v>5747.6878761785701</v>
      </c>
    </row>
    <row r="30" spans="1:28" x14ac:dyDescent="0.2">
      <c r="A30" s="65" t="str">
        <f t="shared" si="1"/>
        <v>Penny Station-MLV-0.01</v>
      </c>
      <c r="B30">
        <v>1024</v>
      </c>
      <c r="C30" t="s">
        <v>25</v>
      </c>
      <c r="D30" s="122" t="s">
        <v>249</v>
      </c>
      <c r="E30" s="122" t="s">
        <v>245</v>
      </c>
      <c r="F30" s="126">
        <v>0.01</v>
      </c>
      <c r="G30" t="s">
        <v>28</v>
      </c>
      <c r="H30" t="s">
        <v>101</v>
      </c>
      <c r="I30">
        <v>200</v>
      </c>
      <c r="J30" t="s">
        <v>18</v>
      </c>
      <c r="K30" t="s">
        <v>250</v>
      </c>
      <c r="L30" t="s">
        <v>22</v>
      </c>
      <c r="M30" t="s">
        <v>57</v>
      </c>
      <c r="N30" t="s">
        <v>32</v>
      </c>
      <c r="O30" s="3">
        <v>9.8800000000000013E-2</v>
      </c>
      <c r="P30" s="65">
        <v>31</v>
      </c>
      <c r="Q30" s="67">
        <v>73188.87</v>
      </c>
      <c r="R30" s="67">
        <v>57179.22</v>
      </c>
      <c r="S30" s="67">
        <v>6767</v>
      </c>
      <c r="T30" s="67">
        <v>7231.0603560000009</v>
      </c>
      <c r="U30" s="65" t="s">
        <v>271</v>
      </c>
      <c r="V30" s="65">
        <v>0</v>
      </c>
      <c r="W30" s="67">
        <v>6767</v>
      </c>
      <c r="X30" s="67">
        <v>7231.0603560000009</v>
      </c>
      <c r="Y30" s="65" t="str">
        <f t="shared" si="2"/>
        <v>C-MLV-0.01</v>
      </c>
      <c r="Z30" s="67">
        <f t="shared" si="3"/>
        <v>233.26001148387098</v>
      </c>
      <c r="AA30" s="67">
        <f t="shared" si="4"/>
        <v>185.40928632834098</v>
      </c>
      <c r="AB30" s="67">
        <f t="shared" si="0"/>
        <v>5747.6878761785701</v>
      </c>
    </row>
    <row r="31" spans="1:28" x14ac:dyDescent="0.2">
      <c r="A31" s="65" t="str">
        <f t="shared" si="1"/>
        <v>Penny Station-MLV-0.01</v>
      </c>
      <c r="B31">
        <v>1025</v>
      </c>
      <c r="C31" t="s">
        <v>25</v>
      </c>
      <c r="D31" s="122" t="s">
        <v>249</v>
      </c>
      <c r="E31" s="122" t="s">
        <v>238</v>
      </c>
      <c r="F31" s="126">
        <v>0.01</v>
      </c>
      <c r="G31" t="s">
        <v>28</v>
      </c>
      <c r="H31" t="s">
        <v>101</v>
      </c>
      <c r="I31">
        <v>200</v>
      </c>
      <c r="J31" t="s">
        <v>18</v>
      </c>
      <c r="K31" t="s">
        <v>250</v>
      </c>
      <c r="L31" t="s">
        <v>22</v>
      </c>
      <c r="M31" t="s">
        <v>57</v>
      </c>
      <c r="N31" t="s">
        <v>32</v>
      </c>
      <c r="O31" s="3">
        <v>8.1000000000000003E-2</v>
      </c>
      <c r="P31" s="65">
        <v>31</v>
      </c>
      <c r="Q31" s="67">
        <v>99284.2</v>
      </c>
      <c r="R31" s="67">
        <v>91929.510000000009</v>
      </c>
      <c r="S31" s="67">
        <v>7649</v>
      </c>
      <c r="T31" s="67">
        <v>8042.0201999999999</v>
      </c>
      <c r="U31" s="65" t="s">
        <v>271</v>
      </c>
      <c r="V31" s="65">
        <v>0</v>
      </c>
      <c r="W31" s="67">
        <v>7649</v>
      </c>
      <c r="X31" s="67">
        <v>8042.0201999999999</v>
      </c>
      <c r="Y31" s="65" t="str">
        <f t="shared" si="2"/>
        <v>C-MLV-0.01</v>
      </c>
      <c r="Z31" s="67">
        <f t="shared" si="3"/>
        <v>259.42000645161289</v>
      </c>
      <c r="AA31" s="67">
        <f t="shared" si="4"/>
        <v>185.40928632834098</v>
      </c>
      <c r="AB31" s="67">
        <f t="shared" si="0"/>
        <v>5747.6878761785701</v>
      </c>
    </row>
    <row r="32" spans="1:28" x14ac:dyDescent="0.2">
      <c r="A32" s="65" t="str">
        <f t="shared" si="1"/>
        <v>Pipeline-MLV-0.05</v>
      </c>
      <c r="B32">
        <v>1026</v>
      </c>
      <c r="C32" t="s">
        <v>16</v>
      </c>
      <c r="D32" s="122" t="s">
        <v>241</v>
      </c>
      <c r="E32" s="122" t="s">
        <v>247</v>
      </c>
      <c r="F32" s="126">
        <v>0.05</v>
      </c>
      <c r="G32" t="s">
        <v>28</v>
      </c>
      <c r="H32" t="s">
        <v>101</v>
      </c>
      <c r="I32">
        <v>200</v>
      </c>
      <c r="J32" t="s">
        <v>18</v>
      </c>
      <c r="K32" t="s">
        <v>28</v>
      </c>
      <c r="L32" t="s">
        <v>21</v>
      </c>
      <c r="M32" t="s">
        <v>57</v>
      </c>
      <c r="N32" t="s">
        <v>48</v>
      </c>
      <c r="O32" s="3">
        <v>5.0999999999999997E-2</v>
      </c>
      <c r="P32" s="65">
        <v>31</v>
      </c>
      <c r="Q32" s="67">
        <v>129470.6</v>
      </c>
      <c r="R32" s="67">
        <v>18496</v>
      </c>
      <c r="S32" s="67">
        <v>6669</v>
      </c>
      <c r="T32" s="67">
        <v>6603.0006000000003</v>
      </c>
      <c r="U32" s="65" t="s">
        <v>271</v>
      </c>
      <c r="V32" s="65">
        <v>0</v>
      </c>
      <c r="W32" s="67">
        <v>6669</v>
      </c>
      <c r="X32" s="67">
        <v>6603.0006000000003</v>
      </c>
      <c r="Y32" s="65" t="str">
        <f t="shared" si="2"/>
        <v>B-MLV-0.05</v>
      </c>
      <c r="Z32" s="67">
        <f t="shared" si="3"/>
        <v>213.00001935483871</v>
      </c>
      <c r="AA32" s="67">
        <f t="shared" si="4"/>
        <v>218.00000207979627</v>
      </c>
      <c r="AB32" s="67">
        <f t="shared" si="0"/>
        <v>6758.0000644736847</v>
      </c>
    </row>
    <row r="33" spans="1:28" x14ac:dyDescent="0.2">
      <c r="A33" s="65" t="str">
        <f t="shared" si="1"/>
        <v>Pipeline-MLV-0.05</v>
      </c>
      <c r="B33">
        <v>1027</v>
      </c>
      <c r="C33" t="s">
        <v>16</v>
      </c>
      <c r="D33" s="122" t="s">
        <v>241</v>
      </c>
      <c r="E33" s="122" t="s">
        <v>249</v>
      </c>
      <c r="F33" s="126">
        <v>0.05</v>
      </c>
      <c r="G33" t="s">
        <v>28</v>
      </c>
      <c r="H33" t="s">
        <v>101</v>
      </c>
      <c r="I33">
        <v>200</v>
      </c>
      <c r="J33" t="s">
        <v>18</v>
      </c>
      <c r="K33" t="s">
        <v>28</v>
      </c>
      <c r="L33" t="s">
        <v>21</v>
      </c>
      <c r="M33" t="s">
        <v>57</v>
      </c>
      <c r="N33" t="s">
        <v>48</v>
      </c>
      <c r="O33" s="3">
        <v>5.0999999999999997E-2</v>
      </c>
      <c r="P33" s="65">
        <v>31</v>
      </c>
      <c r="Q33" s="67">
        <v>129470.6</v>
      </c>
      <c r="R33" s="67">
        <v>23540</v>
      </c>
      <c r="S33" s="67">
        <v>6834</v>
      </c>
      <c r="T33" s="67">
        <v>6603.0006000000003</v>
      </c>
      <c r="U33" s="65" t="s">
        <v>271</v>
      </c>
      <c r="V33" s="65">
        <v>0</v>
      </c>
      <c r="W33" s="67">
        <v>6834</v>
      </c>
      <c r="X33" s="67">
        <v>6603.0006000000003</v>
      </c>
      <c r="Y33" s="65" t="str">
        <f t="shared" si="2"/>
        <v>B-MLV-0.05</v>
      </c>
      <c r="Z33" s="67">
        <f t="shared" si="3"/>
        <v>213.00001935483871</v>
      </c>
      <c r="AA33" s="67">
        <f t="shared" si="4"/>
        <v>218.00000207979627</v>
      </c>
      <c r="AB33" s="67">
        <f t="shared" si="0"/>
        <v>6758.0000644736847</v>
      </c>
    </row>
    <row r="34" spans="1:28" x14ac:dyDescent="0.2">
      <c r="A34" s="65" t="str">
        <f t="shared" si="1"/>
        <v>Crazy Clams-MLV-0.01</v>
      </c>
      <c r="B34">
        <v>1028</v>
      </c>
      <c r="C34" t="s">
        <v>25</v>
      </c>
      <c r="D34" s="122" t="s">
        <v>245</v>
      </c>
      <c r="E34" s="122" t="s">
        <v>242</v>
      </c>
      <c r="F34" s="126">
        <v>0.01</v>
      </c>
      <c r="G34" t="s">
        <v>17</v>
      </c>
      <c r="H34" s="5" t="s">
        <v>100</v>
      </c>
      <c r="I34">
        <v>300</v>
      </c>
      <c r="J34" t="s">
        <v>18</v>
      </c>
      <c r="K34" t="s">
        <v>28</v>
      </c>
      <c r="L34" t="s">
        <v>22</v>
      </c>
      <c r="M34" t="s">
        <v>57</v>
      </c>
      <c r="N34" t="s">
        <v>252</v>
      </c>
      <c r="O34" s="3">
        <v>7.6799999999999993E-2</v>
      </c>
      <c r="P34" s="65">
        <v>31</v>
      </c>
      <c r="Q34" s="67">
        <v>79518.23</v>
      </c>
      <c r="R34" s="67">
        <v>30121</v>
      </c>
      <c r="S34" s="67">
        <v>5985</v>
      </c>
      <c r="T34" s="67">
        <v>6107.0000639999989</v>
      </c>
      <c r="U34" s="65" t="s">
        <v>271</v>
      </c>
      <c r="V34" s="65">
        <v>0</v>
      </c>
      <c r="W34" s="67">
        <v>5985</v>
      </c>
      <c r="X34" s="67">
        <v>6107.0000639999989</v>
      </c>
      <c r="Y34" s="65" t="str">
        <f t="shared" si="2"/>
        <v>C-MLV-0.01</v>
      </c>
      <c r="Z34" s="67">
        <f t="shared" si="3"/>
        <v>197.00000206451608</v>
      </c>
      <c r="AA34" s="67">
        <f t="shared" si="4"/>
        <v>185.40928632834098</v>
      </c>
      <c r="AB34" s="67">
        <f t="shared" si="0"/>
        <v>5747.6878761785701</v>
      </c>
    </row>
    <row r="35" spans="1:28" x14ac:dyDescent="0.2">
      <c r="A35" s="65" t="str">
        <f t="shared" si="1"/>
        <v>Crazy Clams-MLV-0.01</v>
      </c>
      <c r="B35">
        <v>1029</v>
      </c>
      <c r="C35" t="s">
        <v>25</v>
      </c>
      <c r="D35" s="122" t="s">
        <v>245</v>
      </c>
      <c r="E35" s="122" t="s">
        <v>239</v>
      </c>
      <c r="F35" s="126">
        <v>0.01</v>
      </c>
      <c r="G35" t="s">
        <v>17</v>
      </c>
      <c r="H35" s="5" t="s">
        <v>100</v>
      </c>
      <c r="I35">
        <v>300</v>
      </c>
      <c r="J35" t="s">
        <v>18</v>
      </c>
      <c r="K35" t="s">
        <v>28</v>
      </c>
      <c r="L35" t="s">
        <v>22</v>
      </c>
      <c r="M35" t="s">
        <v>57</v>
      </c>
      <c r="N35" t="s">
        <v>252</v>
      </c>
      <c r="O35" s="3">
        <v>8.9300000000000004E-2</v>
      </c>
      <c r="P35" s="65">
        <v>31</v>
      </c>
      <c r="Q35" s="67">
        <v>58667.41</v>
      </c>
      <c r="R35" s="67">
        <v>27937</v>
      </c>
      <c r="S35" s="67">
        <v>5291</v>
      </c>
      <c r="T35" s="67">
        <v>5238.9997130000002</v>
      </c>
      <c r="U35" s="65" t="s">
        <v>271</v>
      </c>
      <c r="V35" s="65">
        <v>0</v>
      </c>
      <c r="W35" s="67">
        <v>5291</v>
      </c>
      <c r="X35" s="67">
        <v>5238.9997130000002</v>
      </c>
      <c r="Y35" s="65" t="str">
        <f t="shared" si="2"/>
        <v>C-MLV-0.01</v>
      </c>
      <c r="Z35" s="67">
        <f t="shared" si="3"/>
        <v>168.99999074193548</v>
      </c>
      <c r="AA35" s="67">
        <f t="shared" si="4"/>
        <v>185.40928632834098</v>
      </c>
      <c r="AB35" s="67">
        <f t="shared" si="0"/>
        <v>5747.6878761785701</v>
      </c>
    </row>
    <row r="36" spans="1:28" x14ac:dyDescent="0.2">
      <c r="A36" s="65" t="str">
        <f t="shared" si="1"/>
        <v>Green Plankton-MLV-0.01</v>
      </c>
      <c r="B36">
        <v>1030</v>
      </c>
      <c r="C36" t="s">
        <v>25</v>
      </c>
      <c r="D36" s="122" t="s">
        <v>245</v>
      </c>
      <c r="E36" s="122" t="s">
        <v>245</v>
      </c>
      <c r="F36" s="126">
        <v>0.01</v>
      </c>
      <c r="G36" t="s">
        <v>17</v>
      </c>
      <c r="H36" s="5" t="s">
        <v>100</v>
      </c>
      <c r="I36">
        <v>300</v>
      </c>
      <c r="J36" t="s">
        <v>18</v>
      </c>
      <c r="K36" t="s">
        <v>28</v>
      </c>
      <c r="L36" t="s">
        <v>22</v>
      </c>
      <c r="M36" t="s">
        <v>57</v>
      </c>
      <c r="N36" t="s">
        <v>253</v>
      </c>
      <c r="O36" s="3">
        <v>8.9300000000000004E-2</v>
      </c>
      <c r="P36" s="65">
        <v>31</v>
      </c>
      <c r="Q36" s="67">
        <v>47211.65</v>
      </c>
      <c r="R36" s="67">
        <v>17106</v>
      </c>
      <c r="S36" s="67">
        <v>4104</v>
      </c>
      <c r="T36" s="67">
        <v>4216.0003450000004</v>
      </c>
      <c r="U36" s="65" t="s">
        <v>271</v>
      </c>
      <c r="V36" s="65">
        <v>0</v>
      </c>
      <c r="W36" s="67">
        <v>4104</v>
      </c>
      <c r="X36" s="67">
        <v>4216.0003450000004</v>
      </c>
      <c r="Y36" s="65" t="str">
        <f t="shared" si="2"/>
        <v>C-MLV-0.01</v>
      </c>
      <c r="Z36" s="67">
        <f t="shared" si="3"/>
        <v>136.00001112903226</v>
      </c>
      <c r="AA36" s="67">
        <f t="shared" si="4"/>
        <v>185.40928632834098</v>
      </c>
      <c r="AB36" s="67">
        <f t="shared" si="0"/>
        <v>5747.6878761785701</v>
      </c>
    </row>
    <row r="37" spans="1:28" x14ac:dyDescent="0.2">
      <c r="A37" s="65" t="str">
        <f t="shared" si="1"/>
        <v>Green Plankton-MLV-0.01</v>
      </c>
      <c r="B37">
        <v>1031</v>
      </c>
      <c r="C37" t="s">
        <v>25</v>
      </c>
      <c r="D37" s="122" t="s">
        <v>245</v>
      </c>
      <c r="E37" s="122" t="s">
        <v>238</v>
      </c>
      <c r="F37" s="126">
        <v>0.01</v>
      </c>
      <c r="G37" t="s">
        <v>17</v>
      </c>
      <c r="H37" s="5" t="s">
        <v>100</v>
      </c>
      <c r="I37">
        <v>300</v>
      </c>
      <c r="J37" t="s">
        <v>18</v>
      </c>
      <c r="K37" t="s">
        <v>28</v>
      </c>
      <c r="L37" t="s">
        <v>22</v>
      </c>
      <c r="M37" t="s">
        <v>57</v>
      </c>
      <c r="N37" t="s">
        <v>253</v>
      </c>
      <c r="O37" s="3">
        <v>7.6799999999999993E-2</v>
      </c>
      <c r="P37" s="65">
        <v>31</v>
      </c>
      <c r="Q37" s="67">
        <v>66601.56</v>
      </c>
      <c r="R37" s="67">
        <v>24944</v>
      </c>
      <c r="S37" s="67">
        <v>5004</v>
      </c>
      <c r="T37" s="67">
        <v>5114.9998079999996</v>
      </c>
      <c r="U37" s="65" t="s">
        <v>271</v>
      </c>
      <c r="V37" s="65">
        <v>0</v>
      </c>
      <c r="W37" s="67">
        <v>5004</v>
      </c>
      <c r="X37" s="67">
        <v>5114.9998079999996</v>
      </c>
      <c r="Y37" s="65" t="str">
        <f t="shared" si="2"/>
        <v>C-MLV-0.01</v>
      </c>
      <c r="Z37" s="67">
        <f t="shared" si="3"/>
        <v>164.99999380645161</v>
      </c>
      <c r="AA37" s="67">
        <f t="shared" si="4"/>
        <v>185.40928632834098</v>
      </c>
      <c r="AB37" s="67">
        <f t="shared" si="0"/>
        <v>5747.6878761785701</v>
      </c>
    </row>
    <row r="38" spans="1:28" x14ac:dyDescent="0.2">
      <c r="A38" s="65" t="str">
        <f t="shared" si="1"/>
        <v>South Shore-MLV-0.05</v>
      </c>
      <c r="B38">
        <v>1032</v>
      </c>
      <c r="C38" t="s">
        <v>16</v>
      </c>
      <c r="D38" s="122" t="s">
        <v>241</v>
      </c>
      <c r="E38" s="122" t="s">
        <v>251</v>
      </c>
      <c r="F38" s="126">
        <v>0.05</v>
      </c>
      <c r="G38" t="s">
        <v>28</v>
      </c>
      <c r="H38" t="s">
        <v>101</v>
      </c>
      <c r="I38">
        <v>200</v>
      </c>
      <c r="J38" t="s">
        <v>18</v>
      </c>
      <c r="K38" t="s">
        <v>28</v>
      </c>
      <c r="L38" t="s">
        <v>21</v>
      </c>
      <c r="M38" t="s">
        <v>57</v>
      </c>
      <c r="N38" t="s">
        <v>52</v>
      </c>
      <c r="O38" s="3">
        <v>5.0999999999999997E-2</v>
      </c>
      <c r="P38" s="65">
        <v>31</v>
      </c>
      <c r="Q38" s="67">
        <v>131901.95000000001</v>
      </c>
      <c r="R38" s="67">
        <v>21275</v>
      </c>
      <c r="S38" s="67">
        <v>6884</v>
      </c>
      <c r="T38" s="67">
        <v>6726.9994500000003</v>
      </c>
      <c r="U38" s="65" t="s">
        <v>271</v>
      </c>
      <c r="V38" s="65">
        <v>0</v>
      </c>
      <c r="W38" s="67">
        <v>6884</v>
      </c>
      <c r="X38" s="67">
        <v>6726.9994500000003</v>
      </c>
      <c r="Y38" s="65" t="str">
        <f t="shared" si="2"/>
        <v>B-MLV-0.05</v>
      </c>
      <c r="Z38" s="67">
        <f t="shared" si="3"/>
        <v>216.99998225806453</v>
      </c>
      <c r="AA38" s="67">
        <f t="shared" si="4"/>
        <v>218.00000207979627</v>
      </c>
      <c r="AB38" s="67">
        <f t="shared" si="0"/>
        <v>6758.0000644736847</v>
      </c>
    </row>
    <row r="39" spans="1:28" x14ac:dyDescent="0.2">
      <c r="A39" s="65" t="str">
        <f t="shared" si="1"/>
        <v>South Shore-MLV-0.05</v>
      </c>
      <c r="B39">
        <v>1033</v>
      </c>
      <c r="C39" t="s">
        <v>16</v>
      </c>
      <c r="D39" s="122" t="s">
        <v>245</v>
      </c>
      <c r="E39" s="122" t="s">
        <v>242</v>
      </c>
      <c r="F39" s="126">
        <v>0.05</v>
      </c>
      <c r="G39" t="s">
        <v>28</v>
      </c>
      <c r="H39" t="s">
        <v>101</v>
      </c>
      <c r="I39">
        <v>200</v>
      </c>
      <c r="J39" t="s">
        <v>18</v>
      </c>
      <c r="K39" t="s">
        <v>28</v>
      </c>
      <c r="L39" t="s">
        <v>21</v>
      </c>
      <c r="M39" t="s">
        <v>57</v>
      </c>
      <c r="N39" t="s">
        <v>52</v>
      </c>
      <c r="O39" s="3">
        <v>5.0999999999999997E-2</v>
      </c>
      <c r="P39" s="65">
        <v>31</v>
      </c>
      <c r="Q39" s="67">
        <v>137372.54999999999</v>
      </c>
      <c r="R39" s="67">
        <v>20202</v>
      </c>
      <c r="S39" s="67">
        <v>7099</v>
      </c>
      <c r="T39" s="67">
        <v>7006.0000499999987</v>
      </c>
      <c r="U39" s="65" t="s">
        <v>271</v>
      </c>
      <c r="V39" s="65">
        <v>0</v>
      </c>
      <c r="W39" s="67">
        <v>7099</v>
      </c>
      <c r="X39" s="67">
        <v>7006.0000499999987</v>
      </c>
      <c r="Y39" s="65" t="str">
        <f t="shared" si="2"/>
        <v>B-MLV-0.05</v>
      </c>
      <c r="Z39" s="67">
        <f t="shared" si="3"/>
        <v>226.00000161290319</v>
      </c>
      <c r="AA39" s="67">
        <f t="shared" si="4"/>
        <v>218.00000207979627</v>
      </c>
      <c r="AB39" s="67">
        <f t="shared" si="0"/>
        <v>6758.0000644736847</v>
      </c>
    </row>
    <row r="40" spans="1:28" x14ac:dyDescent="0.2">
      <c r="A40" s="65" t="str">
        <f t="shared" si="1"/>
        <v>Fun Sea Sponges-MLV-0.01</v>
      </c>
      <c r="B40">
        <v>1034</v>
      </c>
      <c r="C40" t="s">
        <v>25</v>
      </c>
      <c r="D40" s="122" t="s">
        <v>245</v>
      </c>
      <c r="E40" s="122" t="s">
        <v>247</v>
      </c>
      <c r="F40" s="126">
        <v>0.01</v>
      </c>
      <c r="G40" t="s">
        <v>17</v>
      </c>
      <c r="H40" s="5" t="s">
        <v>100</v>
      </c>
      <c r="I40">
        <v>300</v>
      </c>
      <c r="J40" t="s">
        <v>18</v>
      </c>
      <c r="K40" t="s">
        <v>28</v>
      </c>
      <c r="L40" t="s">
        <v>22</v>
      </c>
      <c r="M40" t="s">
        <v>57</v>
      </c>
      <c r="N40" t="s">
        <v>254</v>
      </c>
      <c r="O40" s="3">
        <v>8.9300000000000004E-2</v>
      </c>
      <c r="P40" s="65">
        <v>31</v>
      </c>
      <c r="Q40" s="67">
        <v>73247.48</v>
      </c>
      <c r="R40" s="67">
        <v>34880</v>
      </c>
      <c r="S40" s="67">
        <v>6606</v>
      </c>
      <c r="T40" s="67">
        <v>6540.9999639999996</v>
      </c>
      <c r="U40" s="65" t="s">
        <v>271</v>
      </c>
      <c r="V40" s="65">
        <v>0</v>
      </c>
      <c r="W40" s="67">
        <v>6606</v>
      </c>
      <c r="X40" s="67">
        <v>6540.9999639999996</v>
      </c>
      <c r="Y40" s="65" t="str">
        <f t="shared" si="2"/>
        <v>C-MLV-0.01</v>
      </c>
      <c r="Z40" s="67">
        <f t="shared" si="3"/>
        <v>210.99999883870967</v>
      </c>
      <c r="AA40" s="67">
        <f t="shared" si="4"/>
        <v>185.40928632834098</v>
      </c>
      <c r="AB40" s="67">
        <f t="shared" si="0"/>
        <v>5747.6878761785701</v>
      </c>
    </row>
    <row r="41" spans="1:28" x14ac:dyDescent="0.2">
      <c r="A41" s="65" t="str">
        <f t="shared" si="1"/>
        <v>Fun Sea Sponges-MLV-0.01</v>
      </c>
      <c r="B41">
        <v>1035</v>
      </c>
      <c r="C41" t="s">
        <v>25</v>
      </c>
      <c r="D41" s="122" t="s">
        <v>245</v>
      </c>
      <c r="E41" s="122" t="s">
        <v>249</v>
      </c>
      <c r="F41" s="126">
        <v>0.01</v>
      </c>
      <c r="G41" t="s">
        <v>17</v>
      </c>
      <c r="H41" s="5" t="s">
        <v>100</v>
      </c>
      <c r="I41">
        <v>300</v>
      </c>
      <c r="J41" t="s">
        <v>18</v>
      </c>
      <c r="K41" t="s">
        <v>28</v>
      </c>
      <c r="L41" t="s">
        <v>22</v>
      </c>
      <c r="M41" t="s">
        <v>57</v>
      </c>
      <c r="N41" t="s">
        <v>254</v>
      </c>
      <c r="O41" s="3">
        <v>7.6799999999999993E-2</v>
      </c>
      <c r="P41" s="65">
        <v>31</v>
      </c>
      <c r="Q41" s="67">
        <v>71445.31</v>
      </c>
      <c r="R41" s="67">
        <v>25608</v>
      </c>
      <c r="S41" s="67">
        <v>5332</v>
      </c>
      <c r="T41" s="67">
        <v>5486.9998079999996</v>
      </c>
      <c r="U41" s="65" t="s">
        <v>271</v>
      </c>
      <c r="V41" s="65">
        <v>0</v>
      </c>
      <c r="W41" s="67">
        <v>5332</v>
      </c>
      <c r="X41" s="67">
        <v>5486.9998079999996</v>
      </c>
      <c r="Y41" s="65" t="str">
        <f t="shared" si="2"/>
        <v>C-MLV-0.01</v>
      </c>
      <c r="Z41" s="67">
        <f t="shared" si="3"/>
        <v>176.99999380645161</v>
      </c>
      <c r="AA41" s="67">
        <f t="shared" si="4"/>
        <v>185.40928632834098</v>
      </c>
      <c r="AB41" s="67">
        <f t="shared" si="0"/>
        <v>5747.6878761785701</v>
      </c>
    </row>
    <row r="42" spans="1:28" x14ac:dyDescent="0.2">
      <c r="A42" s="65" t="str">
        <f t="shared" si="1"/>
        <v>Giant Squid-MLV-0.01</v>
      </c>
      <c r="B42">
        <v>1036</v>
      </c>
      <c r="C42" t="s">
        <v>25</v>
      </c>
      <c r="D42" s="122" t="s">
        <v>245</v>
      </c>
      <c r="E42" s="122" t="s">
        <v>251</v>
      </c>
      <c r="F42" s="126">
        <v>0.01</v>
      </c>
      <c r="G42" t="s">
        <v>17</v>
      </c>
      <c r="H42" s="5" t="s">
        <v>100</v>
      </c>
      <c r="I42">
        <v>300</v>
      </c>
      <c r="J42" t="s">
        <v>18</v>
      </c>
      <c r="K42" t="s">
        <v>28</v>
      </c>
      <c r="L42" t="s">
        <v>22</v>
      </c>
      <c r="M42" t="s">
        <v>57</v>
      </c>
      <c r="N42" t="s">
        <v>255</v>
      </c>
      <c r="O42" s="3">
        <v>8.9300000000000004E-2</v>
      </c>
      <c r="P42" s="65">
        <v>31</v>
      </c>
      <c r="Q42" s="67">
        <v>59014.559999999998</v>
      </c>
      <c r="R42" s="67">
        <v>22611</v>
      </c>
      <c r="S42" s="67">
        <v>5173</v>
      </c>
      <c r="T42" s="67">
        <v>5270.0002080000004</v>
      </c>
      <c r="U42" s="65" t="s">
        <v>271</v>
      </c>
      <c r="V42" s="65">
        <v>0</v>
      </c>
      <c r="W42" s="67">
        <v>5173</v>
      </c>
      <c r="X42" s="67">
        <v>5270.0002080000004</v>
      </c>
      <c r="Y42" s="65" t="str">
        <f t="shared" si="2"/>
        <v>C-MLV-0.01</v>
      </c>
      <c r="Z42" s="67">
        <f t="shared" si="3"/>
        <v>170.00000670967742</v>
      </c>
      <c r="AA42" s="67">
        <f t="shared" si="4"/>
        <v>185.40928632834098</v>
      </c>
      <c r="AB42" s="67">
        <f t="shared" si="0"/>
        <v>5747.6878761785701</v>
      </c>
    </row>
    <row r="43" spans="1:28" x14ac:dyDescent="0.2">
      <c r="A43" s="65" t="str">
        <f t="shared" si="1"/>
        <v>Giant Squid-MLV-0.01</v>
      </c>
      <c r="B43">
        <v>1037</v>
      </c>
      <c r="C43" t="s">
        <v>25</v>
      </c>
      <c r="D43" s="122" t="s">
        <v>245</v>
      </c>
      <c r="E43" s="122" t="s">
        <v>243</v>
      </c>
      <c r="F43" s="126">
        <v>0.01</v>
      </c>
      <c r="G43" t="s">
        <v>17</v>
      </c>
      <c r="H43" s="5" t="s">
        <v>100</v>
      </c>
      <c r="I43">
        <v>300</v>
      </c>
      <c r="J43" t="s">
        <v>18</v>
      </c>
      <c r="K43" t="s">
        <v>28</v>
      </c>
      <c r="L43" t="s">
        <v>22</v>
      </c>
      <c r="M43" t="s">
        <v>57</v>
      </c>
      <c r="N43" t="s">
        <v>255</v>
      </c>
      <c r="O43" s="3">
        <v>7.6799999999999993E-2</v>
      </c>
      <c r="P43" s="65">
        <v>31</v>
      </c>
      <c r="Q43" s="67">
        <v>81132.81</v>
      </c>
      <c r="R43" s="67">
        <v>31085</v>
      </c>
      <c r="S43" s="67">
        <v>6117</v>
      </c>
      <c r="T43" s="67">
        <v>6230.9998079999996</v>
      </c>
      <c r="U43" s="65" t="s">
        <v>271</v>
      </c>
      <c r="V43" s="65">
        <v>0</v>
      </c>
      <c r="W43" s="67">
        <v>6117</v>
      </c>
      <c r="X43" s="67">
        <v>6230.9998079999996</v>
      </c>
      <c r="Y43" s="65" t="str">
        <f t="shared" si="2"/>
        <v>C-MLV-0.01</v>
      </c>
      <c r="Z43" s="67">
        <f t="shared" si="3"/>
        <v>200.99999380645161</v>
      </c>
      <c r="AA43" s="67">
        <f t="shared" si="4"/>
        <v>185.40928632834098</v>
      </c>
      <c r="AB43" s="67">
        <f t="shared" si="0"/>
        <v>5747.6878761785701</v>
      </c>
    </row>
    <row r="44" spans="1:28" x14ac:dyDescent="0.2">
      <c r="A44" s="65" t="str">
        <f t="shared" si="1"/>
        <v>Sunset Beach-MLV-0.05</v>
      </c>
      <c r="B44">
        <v>1038</v>
      </c>
      <c r="C44" t="s">
        <v>16</v>
      </c>
      <c r="D44" s="122" t="s">
        <v>245</v>
      </c>
      <c r="E44" s="122" t="s">
        <v>239</v>
      </c>
      <c r="F44" s="126">
        <v>0.05</v>
      </c>
      <c r="G44" t="s">
        <v>28</v>
      </c>
      <c r="H44" t="s">
        <v>101</v>
      </c>
      <c r="I44">
        <v>200</v>
      </c>
      <c r="J44" t="s">
        <v>18</v>
      </c>
      <c r="K44" t="s">
        <v>28</v>
      </c>
      <c r="L44" t="s">
        <v>21</v>
      </c>
      <c r="M44" t="s">
        <v>57</v>
      </c>
      <c r="N44" t="s">
        <v>47</v>
      </c>
      <c r="O44" s="3">
        <v>5.0999999999999997E-2</v>
      </c>
      <c r="P44" s="65">
        <v>31</v>
      </c>
      <c r="Q44" s="67">
        <v>120352.95</v>
      </c>
      <c r="R44" s="67">
        <v>23145</v>
      </c>
      <c r="S44" s="67">
        <v>6384</v>
      </c>
      <c r="T44" s="67">
        <v>6138.0004499999995</v>
      </c>
      <c r="U44" s="65" t="s">
        <v>271</v>
      </c>
      <c r="V44" s="65">
        <v>0</v>
      </c>
      <c r="W44" s="67">
        <v>6384</v>
      </c>
      <c r="X44" s="67">
        <v>6138.0004499999995</v>
      </c>
      <c r="Y44" s="65" t="str">
        <f t="shared" si="2"/>
        <v>B-MLV-0.05</v>
      </c>
      <c r="Z44" s="67">
        <f t="shared" si="3"/>
        <v>198.00001451612903</v>
      </c>
      <c r="AA44" s="67">
        <f t="shared" si="4"/>
        <v>218.00000207979627</v>
      </c>
      <c r="AB44" s="67">
        <f t="shared" si="0"/>
        <v>6758.0000644736847</v>
      </c>
    </row>
    <row r="45" spans="1:28" x14ac:dyDescent="0.2">
      <c r="A45" s="65" t="str">
        <f t="shared" si="1"/>
        <v>Sunset Beach-MLV-0.05</v>
      </c>
      <c r="B45">
        <v>1039</v>
      </c>
      <c r="C45" t="s">
        <v>16</v>
      </c>
      <c r="D45" s="122" t="s">
        <v>245</v>
      </c>
      <c r="E45" s="122" t="s">
        <v>245</v>
      </c>
      <c r="F45" s="126">
        <v>0.05</v>
      </c>
      <c r="G45" t="s">
        <v>28</v>
      </c>
      <c r="H45" t="s">
        <v>101</v>
      </c>
      <c r="I45">
        <v>200</v>
      </c>
      <c r="J45" t="s">
        <v>18</v>
      </c>
      <c r="K45" t="s">
        <v>28</v>
      </c>
      <c r="L45" t="s">
        <v>21</v>
      </c>
      <c r="M45" t="s">
        <v>57</v>
      </c>
      <c r="N45" t="s">
        <v>47</v>
      </c>
      <c r="O45" s="3">
        <v>5.0999999999999997E-2</v>
      </c>
      <c r="P45" s="65">
        <v>31</v>
      </c>
      <c r="Q45" s="67">
        <v>122176.45</v>
      </c>
      <c r="R45" s="67">
        <v>22214</v>
      </c>
      <c r="S45" s="67">
        <v>6449</v>
      </c>
      <c r="T45" s="67">
        <v>6230.9989499999992</v>
      </c>
      <c r="U45" s="65" t="s">
        <v>271</v>
      </c>
      <c r="V45" s="65">
        <v>0</v>
      </c>
      <c r="W45" s="67">
        <v>6449</v>
      </c>
      <c r="X45" s="67">
        <v>6230.9989499999992</v>
      </c>
      <c r="Y45" s="65" t="str">
        <f t="shared" si="2"/>
        <v>B-MLV-0.05</v>
      </c>
      <c r="Z45" s="67">
        <f t="shared" si="3"/>
        <v>200.99996612903223</v>
      </c>
      <c r="AA45" s="67">
        <f t="shared" si="4"/>
        <v>218.00000207979627</v>
      </c>
      <c r="AB45" s="67">
        <f t="shared" si="0"/>
        <v>6758.0000644736847</v>
      </c>
    </row>
    <row r="46" spans="1:28" x14ac:dyDescent="0.2">
      <c r="A46" s="65" t="str">
        <f t="shared" si="1"/>
        <v>Sugar Daddy-MLV-0.05</v>
      </c>
      <c r="B46">
        <v>1040</v>
      </c>
      <c r="C46" t="s">
        <v>16</v>
      </c>
      <c r="D46" s="122" t="s">
        <v>238</v>
      </c>
      <c r="E46" s="122" t="s">
        <v>242</v>
      </c>
      <c r="F46" s="126">
        <v>0.05</v>
      </c>
      <c r="G46" t="s">
        <v>28</v>
      </c>
      <c r="H46" t="s">
        <v>101</v>
      </c>
      <c r="I46">
        <v>75</v>
      </c>
      <c r="J46" t="s">
        <v>18</v>
      </c>
      <c r="K46" t="s">
        <v>28</v>
      </c>
      <c r="L46" t="s">
        <v>22</v>
      </c>
      <c r="M46" t="s">
        <v>57</v>
      </c>
      <c r="N46" t="s">
        <v>256</v>
      </c>
      <c r="O46" s="3">
        <v>4.65E-2</v>
      </c>
      <c r="P46" s="65">
        <v>31</v>
      </c>
      <c r="Q46" s="67">
        <v>153333.35</v>
      </c>
      <c r="R46" s="67">
        <v>52489</v>
      </c>
      <c r="S46" s="67">
        <v>7107</v>
      </c>
      <c r="T46" s="67">
        <v>7130.0007750000004</v>
      </c>
      <c r="U46" s="65" t="s">
        <v>271</v>
      </c>
      <c r="V46" s="65">
        <v>0</v>
      </c>
      <c r="W46" s="67">
        <v>7107</v>
      </c>
      <c r="X46" s="67">
        <v>7130.0007750000004</v>
      </c>
      <c r="Y46" s="65" t="str">
        <f t="shared" si="2"/>
        <v>B-MLV-0.05</v>
      </c>
      <c r="Z46" s="67">
        <f t="shared" si="3"/>
        <v>230.00002500000002</v>
      </c>
      <c r="AA46" s="67">
        <f t="shared" si="4"/>
        <v>218.00000207979627</v>
      </c>
      <c r="AB46" s="67">
        <f t="shared" si="0"/>
        <v>6758.0000644736847</v>
      </c>
    </row>
    <row r="47" spans="1:28" x14ac:dyDescent="0.2">
      <c r="A47" s="65" t="str">
        <f t="shared" si="1"/>
        <v>Sugar Daddy-MLV-0.05</v>
      </c>
      <c r="B47">
        <v>1041</v>
      </c>
      <c r="C47" t="s">
        <v>16</v>
      </c>
      <c r="D47" s="122" t="s">
        <v>238</v>
      </c>
      <c r="E47" s="122" t="s">
        <v>245</v>
      </c>
      <c r="F47" s="126">
        <v>0.05</v>
      </c>
      <c r="G47" t="s">
        <v>28</v>
      </c>
      <c r="H47" t="s">
        <v>101</v>
      </c>
      <c r="I47">
        <v>75</v>
      </c>
      <c r="J47" t="s">
        <v>18</v>
      </c>
      <c r="K47" t="s">
        <v>28</v>
      </c>
      <c r="L47" t="s">
        <v>22</v>
      </c>
      <c r="M47" t="s">
        <v>57</v>
      </c>
      <c r="N47" t="s">
        <v>256</v>
      </c>
      <c r="O47" s="3">
        <v>4.65E-2</v>
      </c>
      <c r="P47" s="65">
        <v>31</v>
      </c>
      <c r="Q47" s="67">
        <v>154000</v>
      </c>
      <c r="R47" s="67">
        <v>56879</v>
      </c>
      <c r="S47" s="67">
        <v>7206</v>
      </c>
      <c r="T47" s="67">
        <v>7161</v>
      </c>
      <c r="U47" s="65" t="s">
        <v>271</v>
      </c>
      <c r="V47" s="65">
        <v>0</v>
      </c>
      <c r="W47" s="67">
        <v>7206</v>
      </c>
      <c r="X47" s="67">
        <v>7161</v>
      </c>
      <c r="Y47" s="65" t="str">
        <f t="shared" si="2"/>
        <v>B-MLV-0.05</v>
      </c>
      <c r="Z47" s="67">
        <f t="shared" si="3"/>
        <v>231</v>
      </c>
      <c r="AA47" s="67">
        <f t="shared" si="4"/>
        <v>218.00000207979627</v>
      </c>
      <c r="AB47" s="67">
        <f t="shared" si="0"/>
        <v>6758.0000644736847</v>
      </c>
    </row>
    <row r="48" spans="1:28" x14ac:dyDescent="0.2">
      <c r="A48" s="65" t="str">
        <f t="shared" si="1"/>
        <v>Sugar Daddy-MLV-0.05</v>
      </c>
      <c r="B48">
        <v>1042</v>
      </c>
      <c r="C48" t="s">
        <v>16</v>
      </c>
      <c r="D48" s="122" t="s">
        <v>238</v>
      </c>
      <c r="E48" s="122" t="s">
        <v>247</v>
      </c>
      <c r="F48" s="126">
        <v>0.05</v>
      </c>
      <c r="G48" t="s">
        <v>28</v>
      </c>
      <c r="H48" t="s">
        <v>101</v>
      </c>
      <c r="I48">
        <v>75</v>
      </c>
      <c r="J48" t="s">
        <v>18</v>
      </c>
      <c r="K48" t="s">
        <v>28</v>
      </c>
      <c r="L48" t="s">
        <v>22</v>
      </c>
      <c r="M48" t="s">
        <v>57</v>
      </c>
      <c r="N48" t="s">
        <v>256</v>
      </c>
      <c r="O48" s="3">
        <v>4.65E-2</v>
      </c>
      <c r="P48" s="65">
        <v>31</v>
      </c>
      <c r="Q48" s="67">
        <v>148000</v>
      </c>
      <c r="R48" s="67">
        <v>53261</v>
      </c>
      <c r="S48" s="67">
        <v>6904</v>
      </c>
      <c r="T48" s="67">
        <v>6882</v>
      </c>
      <c r="U48" s="65" t="s">
        <v>271</v>
      </c>
      <c r="V48" s="65">
        <v>0</v>
      </c>
      <c r="W48" s="67">
        <v>6904</v>
      </c>
      <c r="X48" s="67">
        <v>6882</v>
      </c>
      <c r="Y48" s="65" t="str">
        <f t="shared" si="2"/>
        <v>B-MLV-0.05</v>
      </c>
      <c r="Z48" s="67">
        <f t="shared" si="3"/>
        <v>222</v>
      </c>
      <c r="AA48" s="67">
        <f t="shared" si="4"/>
        <v>218.00000207979627</v>
      </c>
      <c r="AB48" s="67">
        <f t="shared" si="0"/>
        <v>6758.0000644736847</v>
      </c>
    </row>
    <row r="49" spans="1:28" x14ac:dyDescent="0.2">
      <c r="A49" s="65" t="str">
        <f t="shared" si="1"/>
        <v>Waikiki-MLV-0.05</v>
      </c>
      <c r="B49">
        <v>1043</v>
      </c>
      <c r="C49" t="s">
        <v>16</v>
      </c>
      <c r="D49" s="122" t="s">
        <v>245</v>
      </c>
      <c r="E49" s="122" t="s">
        <v>238</v>
      </c>
      <c r="F49" s="126">
        <v>0.05</v>
      </c>
      <c r="G49" t="s">
        <v>28</v>
      </c>
      <c r="H49" t="s">
        <v>101</v>
      </c>
      <c r="I49">
        <v>200</v>
      </c>
      <c r="J49" t="s">
        <v>18</v>
      </c>
      <c r="K49" t="s">
        <v>28</v>
      </c>
      <c r="L49" t="s">
        <v>21</v>
      </c>
      <c r="M49" t="s">
        <v>57</v>
      </c>
      <c r="N49" t="s">
        <v>50</v>
      </c>
      <c r="O49" s="3">
        <v>5.0999999999999997E-2</v>
      </c>
      <c r="P49" s="65">
        <v>31</v>
      </c>
      <c r="Q49" s="67">
        <v>125823.55</v>
      </c>
      <c r="R49" s="67">
        <v>18235</v>
      </c>
      <c r="S49" s="67">
        <v>6492</v>
      </c>
      <c r="T49" s="67">
        <v>6417.0010499999999</v>
      </c>
      <c r="U49" s="65" t="s">
        <v>271</v>
      </c>
      <c r="V49" s="65">
        <v>0</v>
      </c>
      <c r="W49" s="67">
        <v>6492</v>
      </c>
      <c r="X49" s="67">
        <v>6417.0010499999999</v>
      </c>
      <c r="Y49" s="65" t="str">
        <f t="shared" si="2"/>
        <v>B-MLV-0.05</v>
      </c>
      <c r="Z49" s="67">
        <f t="shared" si="3"/>
        <v>207.00003387096774</v>
      </c>
      <c r="AA49" s="67">
        <f t="shared" si="4"/>
        <v>218.00000207979627</v>
      </c>
      <c r="AB49" s="67">
        <f t="shared" si="0"/>
        <v>6758.0000644736847</v>
      </c>
    </row>
    <row r="50" spans="1:28" x14ac:dyDescent="0.2">
      <c r="A50" s="65" t="str">
        <f t="shared" si="1"/>
        <v>Waikiki-MLV-0.05</v>
      </c>
      <c r="B50">
        <v>1044</v>
      </c>
      <c r="C50" t="s">
        <v>16</v>
      </c>
      <c r="D50" s="122" t="s">
        <v>245</v>
      </c>
      <c r="E50" s="122" t="s">
        <v>247</v>
      </c>
      <c r="F50" s="126">
        <v>0.05</v>
      </c>
      <c r="G50" t="s">
        <v>28</v>
      </c>
      <c r="H50" t="s">
        <v>101</v>
      </c>
      <c r="I50">
        <v>200</v>
      </c>
      <c r="J50" t="s">
        <v>18</v>
      </c>
      <c r="K50" t="s">
        <v>28</v>
      </c>
      <c r="L50" t="s">
        <v>21</v>
      </c>
      <c r="M50" t="s">
        <v>57</v>
      </c>
      <c r="N50" t="s">
        <v>50</v>
      </c>
      <c r="O50" s="3">
        <v>5.0999999999999997E-2</v>
      </c>
      <c r="P50" s="65">
        <v>31</v>
      </c>
      <c r="Q50" s="67">
        <v>130078.45</v>
      </c>
      <c r="R50" s="67">
        <v>22427</v>
      </c>
      <c r="S50" s="67">
        <v>6833</v>
      </c>
      <c r="T50" s="67">
        <v>6634.0009499999996</v>
      </c>
      <c r="U50" s="65" t="s">
        <v>271</v>
      </c>
      <c r="V50" s="65">
        <v>0</v>
      </c>
      <c r="W50" s="67">
        <v>6833</v>
      </c>
      <c r="X50" s="67">
        <v>6634.0009499999996</v>
      </c>
      <c r="Y50" s="65" t="str">
        <f t="shared" si="2"/>
        <v>B-MLV-0.05</v>
      </c>
      <c r="Z50" s="67">
        <f t="shared" si="3"/>
        <v>214.00003064516127</v>
      </c>
      <c r="AA50" s="67">
        <f t="shared" si="4"/>
        <v>218.00000207979627</v>
      </c>
      <c r="AB50" s="67">
        <f t="shared" si="0"/>
        <v>6758.0000644736847</v>
      </c>
    </row>
    <row r="51" spans="1:28" x14ac:dyDescent="0.2">
      <c r="A51" s="65" t="str">
        <f t="shared" si="1"/>
        <v>Waimea Bay-MLV-0.05</v>
      </c>
      <c r="B51">
        <v>1045</v>
      </c>
      <c r="C51" t="s">
        <v>16</v>
      </c>
      <c r="D51" s="122" t="s">
        <v>245</v>
      </c>
      <c r="E51" s="122" t="s">
        <v>249</v>
      </c>
      <c r="F51" s="126">
        <v>0.05</v>
      </c>
      <c r="G51" t="s">
        <v>28</v>
      </c>
      <c r="H51" t="s">
        <v>101</v>
      </c>
      <c r="I51">
        <v>200</v>
      </c>
      <c r="J51" t="s">
        <v>18</v>
      </c>
      <c r="K51" t="s">
        <v>28</v>
      </c>
      <c r="L51" t="s">
        <v>21</v>
      </c>
      <c r="M51" t="s">
        <v>57</v>
      </c>
      <c r="N51" t="s">
        <v>53</v>
      </c>
      <c r="O51" s="3">
        <v>5.0999999999999997E-2</v>
      </c>
      <c r="P51" s="65">
        <v>31</v>
      </c>
      <c r="Q51" s="67">
        <v>122784.3</v>
      </c>
      <c r="R51" s="67">
        <v>22324</v>
      </c>
      <c r="S51" s="67">
        <v>6481</v>
      </c>
      <c r="T51" s="67">
        <v>6261.9992999999995</v>
      </c>
      <c r="U51" s="65" t="s">
        <v>271</v>
      </c>
      <c r="V51" s="65">
        <v>0</v>
      </c>
      <c r="W51" s="67">
        <v>6481</v>
      </c>
      <c r="X51" s="67">
        <v>6261.9992999999995</v>
      </c>
      <c r="Y51" s="65" t="str">
        <f t="shared" si="2"/>
        <v>B-MLV-0.05</v>
      </c>
      <c r="Z51" s="67">
        <f t="shared" si="3"/>
        <v>201.99997741935482</v>
      </c>
      <c r="AA51" s="67">
        <f t="shared" si="4"/>
        <v>218.00000207979627</v>
      </c>
      <c r="AB51" s="67">
        <f t="shared" si="0"/>
        <v>6758.0000644736847</v>
      </c>
    </row>
    <row r="52" spans="1:28" x14ac:dyDescent="0.2">
      <c r="A52" s="65" t="str">
        <f t="shared" si="1"/>
        <v>Waimea Bay-MLV-0.05</v>
      </c>
      <c r="B52">
        <v>1046</v>
      </c>
      <c r="C52" t="s">
        <v>16</v>
      </c>
      <c r="D52" s="122" t="s">
        <v>245</v>
      </c>
      <c r="E52" s="122" t="s">
        <v>251</v>
      </c>
      <c r="F52" s="126">
        <v>0.05</v>
      </c>
      <c r="G52" t="s">
        <v>28</v>
      </c>
      <c r="H52" t="s">
        <v>101</v>
      </c>
      <c r="I52">
        <v>200</v>
      </c>
      <c r="J52" t="s">
        <v>18</v>
      </c>
      <c r="K52" t="s">
        <v>28</v>
      </c>
      <c r="L52" t="s">
        <v>21</v>
      </c>
      <c r="M52" t="s">
        <v>57</v>
      </c>
      <c r="N52" t="s">
        <v>53</v>
      </c>
      <c r="O52" s="3">
        <v>5.0999999999999997E-2</v>
      </c>
      <c r="P52" s="65">
        <v>31</v>
      </c>
      <c r="Q52" s="67">
        <v>134333.35</v>
      </c>
      <c r="R52" s="67">
        <v>20050</v>
      </c>
      <c r="S52" s="67">
        <v>6954</v>
      </c>
      <c r="T52" s="67">
        <v>6851.0008499999994</v>
      </c>
      <c r="U52" s="65" t="s">
        <v>271</v>
      </c>
      <c r="V52" s="65">
        <v>0</v>
      </c>
      <c r="W52" s="67">
        <v>6954</v>
      </c>
      <c r="X52" s="67">
        <v>6851.0008499999994</v>
      </c>
      <c r="Y52" s="65" t="str">
        <f t="shared" si="2"/>
        <v>B-MLV-0.05</v>
      </c>
      <c r="Z52" s="67">
        <f t="shared" si="3"/>
        <v>221.00002741935481</v>
      </c>
      <c r="AA52" s="67">
        <f t="shared" si="4"/>
        <v>218.00000207979627</v>
      </c>
      <c r="AB52" s="67">
        <f t="shared" si="0"/>
        <v>6758.0000644736847</v>
      </c>
    </row>
    <row r="53" spans="1:28" x14ac:dyDescent="0.2">
      <c r="A53" s="65" t="str">
        <f t="shared" si="1"/>
        <v>Bank Robbers-MLV-0.01</v>
      </c>
      <c r="B53">
        <v>1047</v>
      </c>
      <c r="C53" t="s">
        <v>12</v>
      </c>
      <c r="D53" s="122" t="s">
        <v>249</v>
      </c>
      <c r="E53" s="122" t="s">
        <v>242</v>
      </c>
      <c r="F53" s="126">
        <v>0.01</v>
      </c>
      <c r="G53" t="s">
        <v>28</v>
      </c>
      <c r="H53" t="s">
        <v>101</v>
      </c>
      <c r="I53">
        <v>250</v>
      </c>
      <c r="J53" t="s">
        <v>18</v>
      </c>
      <c r="K53" t="s">
        <v>257</v>
      </c>
      <c r="L53" t="s">
        <v>22</v>
      </c>
      <c r="M53" t="s">
        <v>24</v>
      </c>
      <c r="N53" t="s">
        <v>33</v>
      </c>
      <c r="O53" s="3">
        <v>0.1012</v>
      </c>
      <c r="P53" s="65">
        <v>31</v>
      </c>
      <c r="Q53" s="67">
        <v>65247.040000000001</v>
      </c>
      <c r="R53" s="67">
        <v>47452</v>
      </c>
      <c r="S53" s="67">
        <v>6834</v>
      </c>
      <c r="T53" s="67">
        <v>6603.0004479999998</v>
      </c>
      <c r="U53" s="65" t="s">
        <v>271</v>
      </c>
      <c r="V53" s="65">
        <v>0</v>
      </c>
      <c r="W53" s="67">
        <v>6834</v>
      </c>
      <c r="X53" s="67">
        <v>6603.0004479999998</v>
      </c>
      <c r="Y53" s="65" t="str">
        <f t="shared" si="2"/>
        <v>A-MLV-0.01</v>
      </c>
      <c r="Z53" s="67">
        <f t="shared" si="3"/>
        <v>213.00001445161288</v>
      </c>
      <c r="AA53" s="67">
        <f t="shared" si="4"/>
        <v>233.09873385944707</v>
      </c>
      <c r="AB53" s="67">
        <f t="shared" si="0"/>
        <v>7226.0607496428593</v>
      </c>
    </row>
    <row r="54" spans="1:28" x14ac:dyDescent="0.2">
      <c r="A54" s="65" t="str">
        <f t="shared" si="1"/>
        <v>Bank Robbers-MLV-0.01</v>
      </c>
      <c r="B54">
        <v>1048</v>
      </c>
      <c r="C54" t="s">
        <v>12</v>
      </c>
      <c r="D54" s="122" t="s">
        <v>249</v>
      </c>
      <c r="E54" s="122" t="s">
        <v>239</v>
      </c>
      <c r="F54" s="126">
        <v>0.01</v>
      </c>
      <c r="G54" t="s">
        <v>28</v>
      </c>
      <c r="H54" t="s">
        <v>101</v>
      </c>
      <c r="I54">
        <v>250</v>
      </c>
      <c r="J54" t="s">
        <v>18</v>
      </c>
      <c r="K54" t="s">
        <v>257</v>
      </c>
      <c r="L54" t="s">
        <v>22</v>
      </c>
      <c r="M54" t="s">
        <v>24</v>
      </c>
      <c r="N54" t="s">
        <v>33</v>
      </c>
      <c r="O54" s="3">
        <v>8.8999999999999996E-2</v>
      </c>
      <c r="P54" s="65">
        <v>31</v>
      </c>
      <c r="Q54" s="67">
        <v>66179.78</v>
      </c>
      <c r="R54" s="67">
        <v>42697</v>
      </c>
      <c r="S54" s="67">
        <v>6027</v>
      </c>
      <c r="T54" s="67">
        <v>5890.0004199999994</v>
      </c>
      <c r="U54" s="65" t="s">
        <v>271</v>
      </c>
      <c r="V54" s="65">
        <v>0</v>
      </c>
      <c r="W54" s="67">
        <v>6027</v>
      </c>
      <c r="X54" s="67">
        <v>5890.0004199999994</v>
      </c>
      <c r="Y54" s="65" t="str">
        <f t="shared" si="2"/>
        <v>A-MLV-0.01</v>
      </c>
      <c r="Z54" s="67">
        <f t="shared" si="3"/>
        <v>190.00001354838707</v>
      </c>
      <c r="AA54" s="67">
        <f t="shared" si="4"/>
        <v>233.09873385944707</v>
      </c>
      <c r="AB54" s="67">
        <f t="shared" si="0"/>
        <v>7226.0607496428593</v>
      </c>
    </row>
    <row r="55" spans="1:28" x14ac:dyDescent="0.2">
      <c r="A55" s="65" t="str">
        <f t="shared" si="1"/>
        <v>Bank Robbers-MLV-0.01</v>
      </c>
      <c r="B55">
        <v>1049</v>
      </c>
      <c r="C55" t="s">
        <v>12</v>
      </c>
      <c r="D55" s="122" t="s">
        <v>249</v>
      </c>
      <c r="E55" s="122" t="s">
        <v>245</v>
      </c>
      <c r="F55" s="126">
        <v>0.01</v>
      </c>
      <c r="G55" t="s">
        <v>28</v>
      </c>
      <c r="H55" t="s">
        <v>101</v>
      </c>
      <c r="I55">
        <v>250</v>
      </c>
      <c r="J55" t="s">
        <v>18</v>
      </c>
      <c r="K55" t="s">
        <v>257</v>
      </c>
      <c r="L55" t="s">
        <v>22</v>
      </c>
      <c r="M55" t="s">
        <v>24</v>
      </c>
      <c r="N55" t="s">
        <v>33</v>
      </c>
      <c r="O55" s="3">
        <v>0.1012</v>
      </c>
      <c r="P55" s="65">
        <v>31</v>
      </c>
      <c r="Q55" s="67">
        <v>60345.85</v>
      </c>
      <c r="R55" s="67">
        <v>37136</v>
      </c>
      <c r="S55" s="67">
        <v>6219</v>
      </c>
      <c r="T55" s="67">
        <v>6107.0000199999995</v>
      </c>
      <c r="U55" s="65" t="s">
        <v>271</v>
      </c>
      <c r="V55" s="65">
        <v>0</v>
      </c>
      <c r="W55" s="67">
        <v>6219</v>
      </c>
      <c r="X55" s="67">
        <v>6107.0000199999995</v>
      </c>
      <c r="Y55" s="65" t="str">
        <f t="shared" si="2"/>
        <v>A-MLV-0.01</v>
      </c>
      <c r="Z55" s="67">
        <f t="shared" si="3"/>
        <v>197.00000064516126</v>
      </c>
      <c r="AA55" s="67">
        <f t="shared" si="4"/>
        <v>233.09873385944707</v>
      </c>
      <c r="AB55" s="67">
        <f t="shared" si="0"/>
        <v>7226.0607496428593</v>
      </c>
    </row>
    <row r="56" spans="1:28" x14ac:dyDescent="0.2">
      <c r="A56" s="65" t="str">
        <f t="shared" si="1"/>
        <v>Bank Robbers-MLV-0.01</v>
      </c>
      <c r="B56">
        <v>1050</v>
      </c>
      <c r="C56" t="s">
        <v>12</v>
      </c>
      <c r="D56" s="122" t="s">
        <v>249</v>
      </c>
      <c r="E56" s="122" t="s">
        <v>238</v>
      </c>
      <c r="F56" s="126">
        <v>0.01</v>
      </c>
      <c r="G56" t="s">
        <v>28</v>
      </c>
      <c r="H56" t="s">
        <v>101</v>
      </c>
      <c r="I56">
        <v>250</v>
      </c>
      <c r="J56" t="s">
        <v>18</v>
      </c>
      <c r="K56" t="s">
        <v>257</v>
      </c>
      <c r="L56" t="s">
        <v>22</v>
      </c>
      <c r="M56" t="s">
        <v>24</v>
      </c>
      <c r="N56" t="s">
        <v>33</v>
      </c>
      <c r="O56" s="3">
        <v>8.8999999999999996E-2</v>
      </c>
      <c r="P56" s="65">
        <v>31</v>
      </c>
      <c r="Q56" s="67">
        <v>77325.84</v>
      </c>
      <c r="R56" s="67">
        <v>68734</v>
      </c>
      <c r="S56" s="67">
        <v>7238</v>
      </c>
      <c r="T56" s="67">
        <v>6881.9997599999997</v>
      </c>
      <c r="U56" s="65" t="s">
        <v>271</v>
      </c>
      <c r="V56" s="65">
        <v>0</v>
      </c>
      <c r="W56" s="67">
        <v>7238</v>
      </c>
      <c r="X56" s="67">
        <v>6881.9997599999997</v>
      </c>
      <c r="Y56" s="65" t="str">
        <f t="shared" si="2"/>
        <v>A-MLV-0.01</v>
      </c>
      <c r="Z56" s="67">
        <f t="shared" si="3"/>
        <v>221.99999225806451</v>
      </c>
      <c r="AA56" s="67">
        <f t="shared" si="4"/>
        <v>233.09873385944707</v>
      </c>
      <c r="AB56" s="67">
        <f t="shared" si="0"/>
        <v>7226.0607496428593</v>
      </c>
    </row>
    <row r="57" spans="1:28" x14ac:dyDescent="0.2">
      <c r="A57" s="65" t="str">
        <f t="shared" si="1"/>
        <v>Bank Robbers-MLV-0.01</v>
      </c>
      <c r="B57">
        <v>1051</v>
      </c>
      <c r="C57" t="s">
        <v>25</v>
      </c>
      <c r="D57" s="122" t="s">
        <v>247</v>
      </c>
      <c r="E57" s="122" t="s">
        <v>242</v>
      </c>
      <c r="F57" s="126">
        <v>0.01</v>
      </c>
      <c r="G57" t="s">
        <v>28</v>
      </c>
      <c r="H57" t="s">
        <v>101</v>
      </c>
      <c r="I57">
        <v>250</v>
      </c>
      <c r="J57" t="s">
        <v>18</v>
      </c>
      <c r="K57" t="s">
        <v>257</v>
      </c>
      <c r="L57" t="s">
        <v>22</v>
      </c>
      <c r="M57" t="s">
        <v>24</v>
      </c>
      <c r="N57" t="s">
        <v>33</v>
      </c>
      <c r="O57" s="3">
        <v>8.900000000000001E-2</v>
      </c>
      <c r="P57" s="65">
        <v>31</v>
      </c>
      <c r="Q57" s="67">
        <v>58865.17</v>
      </c>
      <c r="R57" s="67">
        <v>36225</v>
      </c>
      <c r="S57" s="67">
        <v>5335</v>
      </c>
      <c r="T57" s="67">
        <v>5239.0001300000004</v>
      </c>
      <c r="U57" s="65" t="s">
        <v>271</v>
      </c>
      <c r="V57" s="65">
        <v>0</v>
      </c>
      <c r="W57" s="67">
        <v>5335</v>
      </c>
      <c r="X57" s="67">
        <v>5239.0001300000004</v>
      </c>
      <c r="Y57" s="65" t="str">
        <f t="shared" si="2"/>
        <v>C-MLV-0.01</v>
      </c>
      <c r="Z57" s="67">
        <f t="shared" si="3"/>
        <v>169.00000419354839</v>
      </c>
      <c r="AA57" s="67">
        <f t="shared" si="4"/>
        <v>185.40928632834098</v>
      </c>
      <c r="AB57" s="67">
        <f t="shared" si="0"/>
        <v>5747.6878761785701</v>
      </c>
    </row>
    <row r="58" spans="1:28" x14ac:dyDescent="0.2">
      <c r="A58" s="65" t="str">
        <f t="shared" si="1"/>
        <v>Bank Robbers-MLV-0.01</v>
      </c>
      <c r="B58">
        <v>1052</v>
      </c>
      <c r="C58" t="s">
        <v>25</v>
      </c>
      <c r="D58" s="122" t="s">
        <v>247</v>
      </c>
      <c r="E58" s="122" t="s">
        <v>239</v>
      </c>
      <c r="F58" s="126">
        <v>0.01</v>
      </c>
      <c r="G58" t="s">
        <v>28</v>
      </c>
      <c r="H58" t="s">
        <v>101</v>
      </c>
      <c r="I58">
        <v>250</v>
      </c>
      <c r="J58" t="s">
        <v>18</v>
      </c>
      <c r="K58" t="s">
        <v>257</v>
      </c>
      <c r="L58" t="s">
        <v>22</v>
      </c>
      <c r="M58" t="s">
        <v>24</v>
      </c>
      <c r="N58" t="s">
        <v>33</v>
      </c>
      <c r="O58" s="3">
        <v>8.900000000000001E-2</v>
      </c>
      <c r="P58" s="65">
        <v>31</v>
      </c>
      <c r="Q58" s="67">
        <v>51550.559999999998</v>
      </c>
      <c r="R58" s="67">
        <v>39654</v>
      </c>
      <c r="S58" s="67">
        <v>4772</v>
      </c>
      <c r="T58" s="67">
        <v>4587.9998400000004</v>
      </c>
      <c r="U58" s="65" t="s">
        <v>271</v>
      </c>
      <c r="V58" s="65">
        <v>0</v>
      </c>
      <c r="W58" s="67">
        <v>4772</v>
      </c>
      <c r="X58" s="67">
        <v>4587.9998400000004</v>
      </c>
      <c r="Y58" s="65" t="str">
        <f t="shared" si="2"/>
        <v>C-MLV-0.01</v>
      </c>
      <c r="Z58" s="67">
        <f t="shared" si="3"/>
        <v>147.99999483870968</v>
      </c>
      <c r="AA58" s="67">
        <f t="shared" si="4"/>
        <v>185.40928632834098</v>
      </c>
      <c r="AB58" s="67">
        <f t="shared" si="0"/>
        <v>5747.6878761785701</v>
      </c>
    </row>
    <row r="59" spans="1:28" x14ac:dyDescent="0.2">
      <c r="A59" s="65" t="str">
        <f t="shared" si="1"/>
        <v>Bank Robbers-MLV-0.01</v>
      </c>
      <c r="B59">
        <v>1053</v>
      </c>
      <c r="C59" t="s">
        <v>25</v>
      </c>
      <c r="D59" s="122" t="s">
        <v>247</v>
      </c>
      <c r="E59" s="122" t="s">
        <v>245</v>
      </c>
      <c r="F59" s="126">
        <v>0.01</v>
      </c>
      <c r="G59" t="s">
        <v>28</v>
      </c>
      <c r="H59" t="s">
        <v>101</v>
      </c>
      <c r="I59">
        <v>250</v>
      </c>
      <c r="J59" t="s">
        <v>18</v>
      </c>
      <c r="K59" t="s">
        <v>257</v>
      </c>
      <c r="L59" t="s">
        <v>22</v>
      </c>
      <c r="M59" t="s">
        <v>24</v>
      </c>
      <c r="N59" t="s">
        <v>33</v>
      </c>
      <c r="O59" s="3">
        <v>0.1012</v>
      </c>
      <c r="P59" s="65">
        <v>31</v>
      </c>
      <c r="Q59" s="67">
        <v>46254.94</v>
      </c>
      <c r="R59" s="67">
        <v>38546</v>
      </c>
      <c r="S59" s="67">
        <v>4899</v>
      </c>
      <c r="T59" s="67">
        <v>4680.9999280000002</v>
      </c>
      <c r="U59" s="65" t="s">
        <v>271</v>
      </c>
      <c r="V59" s="65">
        <v>0</v>
      </c>
      <c r="W59" s="67">
        <v>4899</v>
      </c>
      <c r="X59" s="67">
        <v>4680.9999280000002</v>
      </c>
      <c r="Y59" s="65" t="str">
        <f t="shared" si="2"/>
        <v>C-MLV-0.01</v>
      </c>
      <c r="Z59" s="67">
        <f t="shared" si="3"/>
        <v>150.99999767741937</v>
      </c>
      <c r="AA59" s="67">
        <f t="shared" si="4"/>
        <v>185.40928632834098</v>
      </c>
      <c r="AB59" s="67">
        <f t="shared" si="0"/>
        <v>5747.6878761785701</v>
      </c>
    </row>
    <row r="60" spans="1:28" x14ac:dyDescent="0.2">
      <c r="A60" s="65" t="str">
        <f t="shared" si="1"/>
        <v>Bank Robbers-MLV-0.01</v>
      </c>
      <c r="B60">
        <v>1054</v>
      </c>
      <c r="C60" t="s">
        <v>25</v>
      </c>
      <c r="D60" s="122" t="s">
        <v>247</v>
      </c>
      <c r="E60" s="122" t="s">
        <v>238</v>
      </c>
      <c r="F60" s="126">
        <v>0.01</v>
      </c>
      <c r="G60" t="s">
        <v>28</v>
      </c>
      <c r="H60" t="s">
        <v>101</v>
      </c>
      <c r="I60">
        <v>250</v>
      </c>
      <c r="J60" t="s">
        <v>18</v>
      </c>
      <c r="K60" t="s">
        <v>257</v>
      </c>
      <c r="L60" t="s">
        <v>22</v>
      </c>
      <c r="M60" t="s">
        <v>24</v>
      </c>
      <c r="N60" t="s">
        <v>33</v>
      </c>
      <c r="O60" s="3">
        <v>0.1012</v>
      </c>
      <c r="P60" s="65">
        <v>31</v>
      </c>
      <c r="Q60" s="67">
        <v>44417</v>
      </c>
      <c r="R60" s="67">
        <v>41318</v>
      </c>
      <c r="S60" s="67">
        <v>4742</v>
      </c>
      <c r="T60" s="67">
        <v>4495.0003999999999</v>
      </c>
      <c r="U60" s="65" t="s">
        <v>271</v>
      </c>
      <c r="V60" s="65">
        <v>0</v>
      </c>
      <c r="W60" s="67">
        <v>4742</v>
      </c>
      <c r="X60" s="67">
        <v>4495.0003999999999</v>
      </c>
      <c r="Y60" s="65" t="str">
        <f t="shared" si="2"/>
        <v>C-MLV-0.01</v>
      </c>
      <c r="Z60" s="67">
        <f t="shared" si="3"/>
        <v>145.00001290322581</v>
      </c>
      <c r="AA60" s="67">
        <f t="shared" si="4"/>
        <v>185.40928632834098</v>
      </c>
      <c r="AB60" s="67">
        <f t="shared" si="0"/>
        <v>5747.6878761785701</v>
      </c>
    </row>
    <row r="61" spans="1:28" x14ac:dyDescent="0.2">
      <c r="A61" s="65" t="str">
        <f t="shared" si="1"/>
        <v>Bank Robbers-MLV-0.01</v>
      </c>
      <c r="B61">
        <v>1055</v>
      </c>
      <c r="C61" t="s">
        <v>25</v>
      </c>
      <c r="D61" s="122" t="s">
        <v>247</v>
      </c>
      <c r="E61" s="122" t="s">
        <v>247</v>
      </c>
      <c r="F61" s="126">
        <v>0.01</v>
      </c>
      <c r="G61" t="s">
        <v>28</v>
      </c>
      <c r="H61" t="s">
        <v>101</v>
      </c>
      <c r="I61">
        <v>250</v>
      </c>
      <c r="J61" t="s">
        <v>18</v>
      </c>
      <c r="K61" t="s">
        <v>257</v>
      </c>
      <c r="L61" t="s">
        <v>22</v>
      </c>
      <c r="M61" t="s">
        <v>24</v>
      </c>
      <c r="N61" t="s">
        <v>33</v>
      </c>
      <c r="O61" s="3">
        <v>8.900000000000001E-2</v>
      </c>
      <c r="P61" s="65">
        <v>31</v>
      </c>
      <c r="Q61" s="67">
        <v>49112.36</v>
      </c>
      <c r="R61" s="67">
        <v>31182</v>
      </c>
      <c r="S61" s="67">
        <v>4466</v>
      </c>
      <c r="T61" s="67">
        <v>4371.0000400000008</v>
      </c>
      <c r="U61" s="65" t="s">
        <v>271</v>
      </c>
      <c r="V61" s="65">
        <v>0</v>
      </c>
      <c r="W61" s="67">
        <v>4466</v>
      </c>
      <c r="X61" s="67">
        <v>4371.0000400000008</v>
      </c>
      <c r="Y61" s="65" t="str">
        <f t="shared" si="2"/>
        <v>C-MLV-0.01</v>
      </c>
      <c r="Z61" s="67">
        <f t="shared" si="3"/>
        <v>141.00000129032261</v>
      </c>
      <c r="AA61" s="67">
        <f t="shared" si="4"/>
        <v>185.40928632834098</v>
      </c>
      <c r="AB61" s="67">
        <f t="shared" si="0"/>
        <v>5747.6878761785701</v>
      </c>
    </row>
    <row r="62" spans="1:28" x14ac:dyDescent="0.2">
      <c r="A62" s="65" t="str">
        <f t="shared" si="1"/>
        <v>Bank Robbers-MLV-0.01</v>
      </c>
      <c r="B62">
        <v>1056</v>
      </c>
      <c r="C62" t="s">
        <v>25</v>
      </c>
      <c r="D62" s="122" t="s">
        <v>247</v>
      </c>
      <c r="E62" s="122" t="s">
        <v>249</v>
      </c>
      <c r="F62" s="126">
        <v>0.01</v>
      </c>
      <c r="G62" t="s">
        <v>28</v>
      </c>
      <c r="H62" t="s">
        <v>101</v>
      </c>
      <c r="I62">
        <v>250</v>
      </c>
      <c r="J62" t="s">
        <v>18</v>
      </c>
      <c r="K62" t="s">
        <v>257</v>
      </c>
      <c r="L62" t="s">
        <v>22</v>
      </c>
      <c r="M62" t="s">
        <v>24</v>
      </c>
      <c r="N62" t="s">
        <v>33</v>
      </c>
      <c r="O62" s="3">
        <v>8.900000000000001E-2</v>
      </c>
      <c r="P62" s="65">
        <v>31</v>
      </c>
      <c r="Q62" s="67">
        <v>49460.67</v>
      </c>
      <c r="R62" s="67">
        <v>49461</v>
      </c>
      <c r="S62" s="67">
        <v>4666</v>
      </c>
      <c r="T62" s="67">
        <v>4401.9996300000003</v>
      </c>
      <c r="U62" s="65" t="s">
        <v>271</v>
      </c>
      <c r="V62" s="65">
        <v>0</v>
      </c>
      <c r="W62" s="67">
        <v>4666</v>
      </c>
      <c r="X62" s="67">
        <v>4401.9996300000003</v>
      </c>
      <c r="Y62" s="65" t="str">
        <f t="shared" si="2"/>
        <v>C-MLV-0.01</v>
      </c>
      <c r="Z62" s="67">
        <f t="shared" si="3"/>
        <v>141.99998806451615</v>
      </c>
      <c r="AA62" s="67">
        <f t="shared" si="4"/>
        <v>185.40928632834098</v>
      </c>
      <c r="AB62" s="67">
        <f t="shared" si="0"/>
        <v>5747.6878761785701</v>
      </c>
    </row>
    <row r="63" spans="1:28" x14ac:dyDescent="0.2">
      <c r="A63" s="65" t="str">
        <f t="shared" si="1"/>
        <v>Bank Robbers-MLV-0.01</v>
      </c>
      <c r="B63">
        <v>1057</v>
      </c>
      <c r="C63" t="s">
        <v>25</v>
      </c>
      <c r="D63" s="122" t="s">
        <v>247</v>
      </c>
      <c r="E63" s="122" t="s">
        <v>251</v>
      </c>
      <c r="F63" s="126">
        <v>0.01</v>
      </c>
      <c r="G63" t="s">
        <v>28</v>
      </c>
      <c r="H63" t="s">
        <v>101</v>
      </c>
      <c r="I63">
        <v>250</v>
      </c>
      <c r="J63" t="s">
        <v>18</v>
      </c>
      <c r="K63" t="s">
        <v>257</v>
      </c>
      <c r="L63" t="s">
        <v>22</v>
      </c>
      <c r="M63" t="s">
        <v>24</v>
      </c>
      <c r="N63" t="s">
        <v>33</v>
      </c>
      <c r="O63" s="3">
        <v>0.1012</v>
      </c>
      <c r="P63" s="65">
        <v>31</v>
      </c>
      <c r="Q63" s="67">
        <v>42885.38</v>
      </c>
      <c r="R63" s="67">
        <v>32989</v>
      </c>
      <c r="S63" s="67">
        <v>4514</v>
      </c>
      <c r="T63" s="67">
        <v>4340.0004559999998</v>
      </c>
      <c r="U63" s="65" t="s">
        <v>271</v>
      </c>
      <c r="V63" s="65">
        <v>0</v>
      </c>
      <c r="W63" s="67">
        <v>4514</v>
      </c>
      <c r="X63" s="67">
        <v>4340.0004559999998</v>
      </c>
      <c r="Y63" s="65" t="str">
        <f t="shared" si="2"/>
        <v>C-MLV-0.01</v>
      </c>
      <c r="Z63" s="67">
        <f t="shared" si="3"/>
        <v>140.0000147096774</v>
      </c>
      <c r="AA63" s="67">
        <f t="shared" si="4"/>
        <v>185.40928632834098</v>
      </c>
      <c r="AB63" s="67">
        <f t="shared" si="0"/>
        <v>5747.6878761785701</v>
      </c>
    </row>
    <row r="64" spans="1:28" x14ac:dyDescent="0.2">
      <c r="A64" s="65" t="str">
        <f t="shared" si="1"/>
        <v>Bank Robbers-MLV-0.01</v>
      </c>
      <c r="B64">
        <v>1058</v>
      </c>
      <c r="C64" t="s">
        <v>25</v>
      </c>
      <c r="D64" s="122" t="s">
        <v>247</v>
      </c>
      <c r="E64" s="122" t="s">
        <v>243</v>
      </c>
      <c r="F64" s="126">
        <v>0.01</v>
      </c>
      <c r="G64" t="s">
        <v>28</v>
      </c>
      <c r="H64" t="s">
        <v>101</v>
      </c>
      <c r="I64">
        <v>250</v>
      </c>
      <c r="J64" t="s">
        <v>18</v>
      </c>
      <c r="K64" t="s">
        <v>257</v>
      </c>
      <c r="L64" t="s">
        <v>22</v>
      </c>
      <c r="M64" t="s">
        <v>24</v>
      </c>
      <c r="N64" t="s">
        <v>33</v>
      </c>
      <c r="O64" s="3">
        <v>0.1012</v>
      </c>
      <c r="P64" s="65">
        <v>31</v>
      </c>
      <c r="Q64" s="67">
        <v>43498.02</v>
      </c>
      <c r="R64" s="67">
        <v>28999</v>
      </c>
      <c r="S64" s="67">
        <v>4519</v>
      </c>
      <c r="T64" s="67">
        <v>4401.999624</v>
      </c>
      <c r="U64" s="65" t="s">
        <v>271</v>
      </c>
      <c r="V64" s="65">
        <v>0</v>
      </c>
      <c r="W64" s="67">
        <v>4519</v>
      </c>
      <c r="X64" s="67">
        <v>4401.999624</v>
      </c>
      <c r="Y64" s="65" t="str">
        <f t="shared" si="2"/>
        <v>C-MLV-0.01</v>
      </c>
      <c r="Z64" s="67">
        <f t="shared" si="3"/>
        <v>141.99998787096774</v>
      </c>
      <c r="AA64" s="67">
        <f t="shared" si="4"/>
        <v>185.40928632834098</v>
      </c>
      <c r="AB64" s="67">
        <f t="shared" si="0"/>
        <v>5747.6878761785701</v>
      </c>
    </row>
    <row r="65" spans="1:28" x14ac:dyDescent="0.2">
      <c r="A65" s="65" t="str">
        <f t="shared" si="1"/>
        <v>Bank Robbers-MLV-0.01</v>
      </c>
      <c r="B65">
        <v>1059</v>
      </c>
      <c r="C65" t="s">
        <v>25</v>
      </c>
      <c r="D65" s="122" t="s">
        <v>247</v>
      </c>
      <c r="E65" s="122" t="s">
        <v>241</v>
      </c>
      <c r="F65" s="126">
        <v>0.01</v>
      </c>
      <c r="G65" t="s">
        <v>28</v>
      </c>
      <c r="H65" t="s">
        <v>101</v>
      </c>
      <c r="I65">
        <v>250</v>
      </c>
      <c r="J65" t="s">
        <v>18</v>
      </c>
      <c r="K65" t="s">
        <v>257</v>
      </c>
      <c r="L65" t="s">
        <v>22</v>
      </c>
      <c r="M65" t="s">
        <v>24</v>
      </c>
      <c r="N65" t="s">
        <v>33</v>
      </c>
      <c r="O65" s="3">
        <v>8.900000000000001E-2</v>
      </c>
      <c r="P65" s="65">
        <v>31</v>
      </c>
      <c r="Q65" s="67">
        <v>50157.3</v>
      </c>
      <c r="R65" s="67">
        <v>40945</v>
      </c>
      <c r="S65" s="67">
        <v>4665</v>
      </c>
      <c r="T65" s="67">
        <v>4463.9997000000003</v>
      </c>
      <c r="U65" s="65" t="s">
        <v>271</v>
      </c>
      <c r="V65" s="65">
        <v>0</v>
      </c>
      <c r="W65" s="67">
        <v>4665</v>
      </c>
      <c r="X65" s="67">
        <v>4463.9997000000003</v>
      </c>
      <c r="Y65" s="65" t="str">
        <f t="shared" si="2"/>
        <v>C-MLV-0.01</v>
      </c>
      <c r="Z65" s="67">
        <f t="shared" si="3"/>
        <v>143.99999032258066</v>
      </c>
      <c r="AA65" s="67">
        <f t="shared" si="4"/>
        <v>185.40928632834098</v>
      </c>
      <c r="AB65" s="67">
        <f t="shared" si="0"/>
        <v>5747.6878761785701</v>
      </c>
    </row>
    <row r="66" spans="1:28" x14ac:dyDescent="0.2">
      <c r="A66" s="65" t="str">
        <f t="shared" si="1"/>
        <v>Bank Robbers-MLV-0.01</v>
      </c>
      <c r="B66">
        <v>1060</v>
      </c>
      <c r="C66" t="s">
        <v>25</v>
      </c>
      <c r="D66" s="122" t="s">
        <v>247</v>
      </c>
      <c r="E66" s="122" t="s">
        <v>258</v>
      </c>
      <c r="F66" s="126">
        <v>0.01</v>
      </c>
      <c r="G66" t="s">
        <v>28</v>
      </c>
      <c r="H66" t="s">
        <v>101</v>
      </c>
      <c r="I66">
        <v>250</v>
      </c>
      <c r="J66" t="s">
        <v>18</v>
      </c>
      <c r="K66" t="s">
        <v>257</v>
      </c>
      <c r="L66" t="s">
        <v>22</v>
      </c>
      <c r="M66" t="s">
        <v>24</v>
      </c>
      <c r="N66" t="s">
        <v>33</v>
      </c>
      <c r="O66" s="3">
        <v>8.900000000000001E-2</v>
      </c>
      <c r="P66" s="65">
        <v>31</v>
      </c>
      <c r="Q66" s="67">
        <v>60258.43</v>
      </c>
      <c r="R66" s="67">
        <v>56054</v>
      </c>
      <c r="S66" s="67">
        <v>5658</v>
      </c>
      <c r="T66" s="67">
        <v>5363.0002700000005</v>
      </c>
      <c r="U66" s="65" t="s">
        <v>271</v>
      </c>
      <c r="V66" s="65">
        <v>0</v>
      </c>
      <c r="W66" s="67">
        <v>5658</v>
      </c>
      <c r="X66" s="67">
        <v>5363.0002700000005</v>
      </c>
      <c r="Y66" s="65" t="str">
        <f t="shared" si="2"/>
        <v>C-MLV-0.01</v>
      </c>
      <c r="Z66" s="67">
        <f t="shared" si="3"/>
        <v>173.00000870967745</v>
      </c>
      <c r="AA66" s="67">
        <f t="shared" si="4"/>
        <v>185.40928632834098</v>
      </c>
      <c r="AB66" s="67">
        <f t="shared" si="0"/>
        <v>5747.6878761785701</v>
      </c>
    </row>
    <row r="67" spans="1:28" x14ac:dyDescent="0.2">
      <c r="A67" s="65" t="str">
        <f t="shared" si="1"/>
        <v>Poker Deluxe-Poker-0.05</v>
      </c>
      <c r="B67">
        <v>1061</v>
      </c>
      <c r="C67" t="s">
        <v>12</v>
      </c>
      <c r="D67" s="122" t="s">
        <v>242</v>
      </c>
      <c r="E67" s="122" t="s">
        <v>242</v>
      </c>
      <c r="F67" s="126">
        <v>0.05</v>
      </c>
      <c r="G67" t="s">
        <v>28</v>
      </c>
      <c r="H67" t="s">
        <v>101</v>
      </c>
      <c r="I67">
        <v>10</v>
      </c>
      <c r="J67" t="s">
        <v>20</v>
      </c>
      <c r="K67" t="s">
        <v>28</v>
      </c>
      <c r="L67" t="s">
        <v>21</v>
      </c>
      <c r="M67" t="s">
        <v>24</v>
      </c>
      <c r="N67" t="s">
        <v>31</v>
      </c>
      <c r="O67" s="3">
        <v>2.2499999999999999E-2</v>
      </c>
      <c r="P67" s="65">
        <v>31</v>
      </c>
      <c r="Q67" s="67">
        <v>297600</v>
      </c>
      <c r="R67" s="67">
        <v>753418</v>
      </c>
      <c r="S67" s="67">
        <v>6663</v>
      </c>
      <c r="T67" s="67">
        <v>6696</v>
      </c>
      <c r="U67" s="65" t="s">
        <v>271</v>
      </c>
      <c r="V67" s="65">
        <v>0</v>
      </c>
      <c r="W67" s="67">
        <v>6663</v>
      </c>
      <c r="X67" s="67">
        <v>6696</v>
      </c>
      <c r="Y67" s="65" t="str">
        <f t="shared" si="2"/>
        <v>A-Poker-0.05</v>
      </c>
      <c r="Z67" s="67">
        <f t="shared" si="3"/>
        <v>216</v>
      </c>
      <c r="AA67" s="67">
        <f t="shared" si="4"/>
        <v>206.62499848790321</v>
      </c>
      <c r="AB67" s="67">
        <f t="shared" si="0"/>
        <v>6405.3749531249996</v>
      </c>
    </row>
    <row r="68" spans="1:28" x14ac:dyDescent="0.2">
      <c r="A68" s="65" t="str">
        <f t="shared" si="1"/>
        <v>Poker Deluxe-Poker-0.05</v>
      </c>
      <c r="B68">
        <v>1062</v>
      </c>
      <c r="C68" t="s">
        <v>12</v>
      </c>
      <c r="D68" s="122" t="s">
        <v>242</v>
      </c>
      <c r="E68" s="122" t="s">
        <v>239</v>
      </c>
      <c r="F68" s="126">
        <v>0.05</v>
      </c>
      <c r="G68" t="s">
        <v>28</v>
      </c>
      <c r="H68" t="s">
        <v>101</v>
      </c>
      <c r="I68">
        <v>10</v>
      </c>
      <c r="J68" t="s">
        <v>20</v>
      </c>
      <c r="K68" t="s">
        <v>28</v>
      </c>
      <c r="L68" t="s">
        <v>21</v>
      </c>
      <c r="M68" t="s">
        <v>24</v>
      </c>
      <c r="N68" t="s">
        <v>31</v>
      </c>
      <c r="O68" s="3">
        <v>2.2499999999999999E-2</v>
      </c>
      <c r="P68" s="65">
        <v>31</v>
      </c>
      <c r="Q68" s="67">
        <v>264533.34999999998</v>
      </c>
      <c r="R68" s="67">
        <v>881778</v>
      </c>
      <c r="S68" s="67">
        <v>6111</v>
      </c>
      <c r="T68" s="67">
        <v>5952.0003749999996</v>
      </c>
      <c r="U68" s="65" t="s">
        <v>271</v>
      </c>
      <c r="V68" s="65">
        <v>0</v>
      </c>
      <c r="W68" s="67">
        <v>6111</v>
      </c>
      <c r="X68" s="67">
        <v>5952.0003749999996</v>
      </c>
      <c r="Y68" s="65" t="str">
        <f t="shared" si="2"/>
        <v>A-Poker-0.05</v>
      </c>
      <c r="Z68" s="67">
        <f t="shared" si="3"/>
        <v>192.00001209677419</v>
      </c>
      <c r="AA68" s="67">
        <f t="shared" si="4"/>
        <v>206.62499848790321</v>
      </c>
      <c r="AB68" s="67">
        <f t="shared" si="0"/>
        <v>6405.3749531249996</v>
      </c>
    </row>
    <row r="69" spans="1:28" x14ac:dyDescent="0.2">
      <c r="A69" s="65" t="str">
        <f t="shared" si="1"/>
        <v>Poker Deluxe-Poker-0.05</v>
      </c>
      <c r="B69">
        <v>1063</v>
      </c>
      <c r="C69" t="s">
        <v>12</v>
      </c>
      <c r="D69" s="122" t="s">
        <v>242</v>
      </c>
      <c r="E69" s="122" t="s">
        <v>245</v>
      </c>
      <c r="F69" s="126">
        <v>0.05</v>
      </c>
      <c r="G69" t="s">
        <v>28</v>
      </c>
      <c r="H69" t="s">
        <v>101</v>
      </c>
      <c r="I69">
        <v>10</v>
      </c>
      <c r="J69" t="s">
        <v>20</v>
      </c>
      <c r="K69" t="s">
        <v>28</v>
      </c>
      <c r="L69" t="s">
        <v>21</v>
      </c>
      <c r="M69" t="s">
        <v>24</v>
      </c>
      <c r="N69" t="s">
        <v>31</v>
      </c>
      <c r="O69" s="3">
        <v>2.2499999999999999E-2</v>
      </c>
      <c r="P69" s="65">
        <v>31</v>
      </c>
      <c r="Q69" s="67">
        <v>272800</v>
      </c>
      <c r="R69" s="67">
        <v>924746</v>
      </c>
      <c r="S69" s="67">
        <v>6312</v>
      </c>
      <c r="T69" s="67">
        <v>6138</v>
      </c>
      <c r="U69" s="65" t="s">
        <v>271</v>
      </c>
      <c r="V69" s="65">
        <v>0</v>
      </c>
      <c r="W69" s="67">
        <v>6312</v>
      </c>
      <c r="X69" s="67">
        <v>6138</v>
      </c>
      <c r="Y69" s="65" t="str">
        <f t="shared" si="2"/>
        <v>A-Poker-0.05</v>
      </c>
      <c r="Z69" s="67">
        <f t="shared" si="3"/>
        <v>198</v>
      </c>
      <c r="AA69" s="67">
        <f t="shared" si="4"/>
        <v>206.62499848790321</v>
      </c>
      <c r="AB69" s="67">
        <f t="shared" si="0"/>
        <v>6405.3749531249996</v>
      </c>
    </row>
    <row r="70" spans="1:28" x14ac:dyDescent="0.2">
      <c r="A70" s="65" t="str">
        <f t="shared" si="1"/>
        <v>Poker Deluxe-Poker-0.05</v>
      </c>
      <c r="B70">
        <v>1064</v>
      </c>
      <c r="C70" t="s">
        <v>12</v>
      </c>
      <c r="D70" s="122" t="s">
        <v>242</v>
      </c>
      <c r="E70" s="122" t="s">
        <v>238</v>
      </c>
      <c r="F70" s="126">
        <v>0.05</v>
      </c>
      <c r="G70" t="s">
        <v>28</v>
      </c>
      <c r="H70" t="s">
        <v>101</v>
      </c>
      <c r="I70">
        <v>10</v>
      </c>
      <c r="J70" t="s">
        <v>20</v>
      </c>
      <c r="K70" t="s">
        <v>28</v>
      </c>
      <c r="L70" t="s">
        <v>21</v>
      </c>
      <c r="M70" t="s">
        <v>24</v>
      </c>
      <c r="N70" t="s">
        <v>31</v>
      </c>
      <c r="O70" s="3">
        <v>2.2499999999999999E-2</v>
      </c>
      <c r="P70" s="65">
        <v>31</v>
      </c>
      <c r="Q70" s="67">
        <v>300355.55</v>
      </c>
      <c r="R70" s="67">
        <v>760394</v>
      </c>
      <c r="S70" s="67">
        <v>6724</v>
      </c>
      <c r="T70" s="67">
        <v>6757.9998749999995</v>
      </c>
      <c r="U70" s="65" t="s">
        <v>271</v>
      </c>
      <c r="V70" s="65">
        <v>0</v>
      </c>
      <c r="W70" s="67">
        <v>6724</v>
      </c>
      <c r="X70" s="67">
        <v>6757.9998749999995</v>
      </c>
      <c r="Y70" s="65" t="str">
        <f t="shared" si="2"/>
        <v>A-Poker-0.05</v>
      </c>
      <c r="Z70" s="67">
        <f t="shared" si="3"/>
        <v>217.99999596774191</v>
      </c>
      <c r="AA70" s="67">
        <f t="shared" si="4"/>
        <v>206.62499848790321</v>
      </c>
      <c r="AB70" s="67">
        <f t="shared" ref="AB70:AB133" si="5">AA70*P70</f>
        <v>6405.3749531249996</v>
      </c>
    </row>
    <row r="71" spans="1:28" x14ac:dyDescent="0.2">
      <c r="A71" s="65" t="str">
        <f t="shared" ref="A71:A134" si="6">CONCATENATE(N71,"-",J71,"-",F71)</f>
        <v>Poker Deluxe-Poker-0.05</v>
      </c>
      <c r="B71">
        <v>1065</v>
      </c>
      <c r="C71" t="s">
        <v>12</v>
      </c>
      <c r="D71" s="122" t="s">
        <v>242</v>
      </c>
      <c r="E71" s="122" t="s">
        <v>247</v>
      </c>
      <c r="F71" s="126">
        <v>0.05</v>
      </c>
      <c r="G71" t="s">
        <v>28</v>
      </c>
      <c r="H71" t="s">
        <v>101</v>
      </c>
      <c r="I71">
        <v>10</v>
      </c>
      <c r="J71" t="s">
        <v>20</v>
      </c>
      <c r="K71" t="s">
        <v>28</v>
      </c>
      <c r="L71" t="s">
        <v>21</v>
      </c>
      <c r="M71" t="s">
        <v>24</v>
      </c>
      <c r="N71" t="s">
        <v>31</v>
      </c>
      <c r="O71" s="3">
        <v>2.2499999999999999E-2</v>
      </c>
      <c r="P71" s="65">
        <v>31</v>
      </c>
      <c r="Q71" s="67">
        <v>296222.2</v>
      </c>
      <c r="R71" s="67">
        <v>987407</v>
      </c>
      <c r="S71" s="67">
        <v>6843</v>
      </c>
      <c r="T71" s="67">
        <v>6664.9994999999999</v>
      </c>
      <c r="U71" s="65" t="s">
        <v>271</v>
      </c>
      <c r="V71" s="65">
        <v>0</v>
      </c>
      <c r="W71" s="67">
        <v>6843</v>
      </c>
      <c r="X71" s="67">
        <v>6664.9994999999999</v>
      </c>
      <c r="Y71" s="65" t="str">
        <f t="shared" ref="Y71:Y134" si="7">CONCATENATE(C71,"-",J71,"-",F71)</f>
        <v>A-Poker-0.05</v>
      </c>
      <c r="Z71" s="67">
        <f t="shared" ref="Z71:Z134" si="8">X71/P71</f>
        <v>214.99998387096772</v>
      </c>
      <c r="AA71" s="67">
        <f t="shared" ref="AA71:AA134" si="9">SUMIF($Y$6:$Y$205,Y71,$X$6:$X$205)/SUMIF($Y$6:$Y$205,Y71,$P$6:$P$205)</f>
        <v>206.62499848790321</v>
      </c>
      <c r="AB71" s="67">
        <f t="shared" si="5"/>
        <v>6405.3749531249996</v>
      </c>
    </row>
    <row r="72" spans="1:28" x14ac:dyDescent="0.2">
      <c r="A72" s="65" t="str">
        <f t="shared" si="6"/>
        <v>Poker Deluxe-Poker-0.05</v>
      </c>
      <c r="B72">
        <v>1066</v>
      </c>
      <c r="C72" t="s">
        <v>12</v>
      </c>
      <c r="D72" s="122" t="s">
        <v>242</v>
      </c>
      <c r="E72" s="122" t="s">
        <v>249</v>
      </c>
      <c r="F72" s="126">
        <v>0.05</v>
      </c>
      <c r="G72" t="s">
        <v>28</v>
      </c>
      <c r="H72" t="s">
        <v>101</v>
      </c>
      <c r="I72">
        <v>10</v>
      </c>
      <c r="J72" t="s">
        <v>20</v>
      </c>
      <c r="K72" t="s">
        <v>28</v>
      </c>
      <c r="L72" t="s">
        <v>21</v>
      </c>
      <c r="M72" t="s">
        <v>24</v>
      </c>
      <c r="N72" t="s">
        <v>31</v>
      </c>
      <c r="O72" s="3">
        <v>2.2499999999999999E-2</v>
      </c>
      <c r="P72" s="65">
        <v>31</v>
      </c>
      <c r="Q72" s="67">
        <v>271422.2</v>
      </c>
      <c r="R72" s="67">
        <v>969365</v>
      </c>
      <c r="S72" s="67">
        <v>6311</v>
      </c>
      <c r="T72" s="67">
        <v>6106.9994999999999</v>
      </c>
      <c r="U72" s="65" t="s">
        <v>271</v>
      </c>
      <c r="V72" s="65">
        <v>0</v>
      </c>
      <c r="W72" s="67">
        <v>6311</v>
      </c>
      <c r="X72" s="67">
        <v>6106.9994999999999</v>
      </c>
      <c r="Y72" s="65" t="str">
        <f t="shared" si="7"/>
        <v>A-Poker-0.05</v>
      </c>
      <c r="Z72" s="67">
        <f t="shared" si="8"/>
        <v>196.99998387096772</v>
      </c>
      <c r="AA72" s="67">
        <f t="shared" si="9"/>
        <v>206.62499848790321</v>
      </c>
      <c r="AB72" s="67">
        <f t="shared" si="5"/>
        <v>6405.3749531249996</v>
      </c>
    </row>
    <row r="73" spans="1:28" x14ac:dyDescent="0.2">
      <c r="A73" s="65" t="str">
        <f t="shared" si="6"/>
        <v>Poker Deluxe-Poker-0.05</v>
      </c>
      <c r="B73">
        <v>1067</v>
      </c>
      <c r="C73" t="s">
        <v>12</v>
      </c>
      <c r="D73" s="122" t="s">
        <v>242</v>
      </c>
      <c r="E73" s="122" t="s">
        <v>251</v>
      </c>
      <c r="F73" s="126">
        <v>0.05</v>
      </c>
      <c r="G73" t="s">
        <v>28</v>
      </c>
      <c r="H73" t="s">
        <v>101</v>
      </c>
      <c r="I73">
        <v>10</v>
      </c>
      <c r="J73" t="s">
        <v>20</v>
      </c>
      <c r="K73" t="s">
        <v>28</v>
      </c>
      <c r="L73" t="s">
        <v>21</v>
      </c>
      <c r="M73" t="s">
        <v>24</v>
      </c>
      <c r="N73" t="s">
        <v>31</v>
      </c>
      <c r="O73" s="3">
        <v>2.2499999999999999E-2</v>
      </c>
      <c r="P73" s="65">
        <v>31</v>
      </c>
      <c r="Q73" s="67">
        <v>263155.55</v>
      </c>
      <c r="R73" s="67">
        <v>809709</v>
      </c>
      <c r="S73" s="67">
        <v>6030</v>
      </c>
      <c r="T73" s="67">
        <v>5920.9998749999995</v>
      </c>
      <c r="U73" s="65" t="s">
        <v>271</v>
      </c>
      <c r="V73" s="65">
        <v>0</v>
      </c>
      <c r="W73" s="67">
        <v>6030</v>
      </c>
      <c r="X73" s="67">
        <v>5920.9998749999995</v>
      </c>
      <c r="Y73" s="65" t="str">
        <f t="shared" si="7"/>
        <v>A-Poker-0.05</v>
      </c>
      <c r="Z73" s="67">
        <f t="shared" si="8"/>
        <v>190.99999596774191</v>
      </c>
      <c r="AA73" s="67">
        <f t="shared" si="9"/>
        <v>206.62499848790321</v>
      </c>
      <c r="AB73" s="67">
        <f t="shared" si="5"/>
        <v>6405.3749531249996</v>
      </c>
    </row>
    <row r="74" spans="1:28" x14ac:dyDescent="0.2">
      <c r="A74" s="65" t="str">
        <f t="shared" si="6"/>
        <v>Poker Deluxe-Poker-0.05</v>
      </c>
      <c r="B74">
        <v>1068</v>
      </c>
      <c r="C74" t="s">
        <v>12</v>
      </c>
      <c r="D74" s="122" t="s">
        <v>242</v>
      </c>
      <c r="E74" s="122" t="s">
        <v>243</v>
      </c>
      <c r="F74" s="126">
        <v>0.05</v>
      </c>
      <c r="G74" t="s">
        <v>28</v>
      </c>
      <c r="H74" t="s">
        <v>101</v>
      </c>
      <c r="I74">
        <v>10</v>
      </c>
      <c r="J74" t="s">
        <v>20</v>
      </c>
      <c r="K74" t="s">
        <v>28</v>
      </c>
      <c r="L74" t="s">
        <v>21</v>
      </c>
      <c r="M74" t="s">
        <v>24</v>
      </c>
      <c r="N74" t="s">
        <v>31</v>
      </c>
      <c r="O74" s="3">
        <v>2.2499999999999999E-2</v>
      </c>
      <c r="P74" s="65">
        <v>31</v>
      </c>
      <c r="Q74" s="67">
        <v>311377.8</v>
      </c>
      <c r="R74" s="67">
        <v>768834</v>
      </c>
      <c r="S74" s="67">
        <v>6948</v>
      </c>
      <c r="T74" s="67">
        <v>7006.0004999999992</v>
      </c>
      <c r="U74" s="65" t="s">
        <v>271</v>
      </c>
      <c r="V74" s="65">
        <v>0</v>
      </c>
      <c r="W74" s="67">
        <v>6948</v>
      </c>
      <c r="X74" s="67">
        <v>7006.0004999999992</v>
      </c>
      <c r="Y74" s="65" t="str">
        <f t="shared" si="7"/>
        <v>A-Poker-0.05</v>
      </c>
      <c r="Z74" s="67">
        <f t="shared" si="8"/>
        <v>226.00001612903222</v>
      </c>
      <c r="AA74" s="67">
        <f t="shared" si="9"/>
        <v>206.62499848790321</v>
      </c>
      <c r="AB74" s="67">
        <f t="shared" si="5"/>
        <v>6405.3749531249996</v>
      </c>
    </row>
    <row r="75" spans="1:28" x14ac:dyDescent="0.2">
      <c r="A75" s="65" t="str">
        <f t="shared" si="6"/>
        <v>Poker Deluxe-Poker-0.05</v>
      </c>
      <c r="B75">
        <v>2069</v>
      </c>
      <c r="C75" t="s">
        <v>25</v>
      </c>
      <c r="D75" s="122" t="s">
        <v>241</v>
      </c>
      <c r="E75" s="122" t="s">
        <v>239</v>
      </c>
      <c r="F75" s="126">
        <v>0.05</v>
      </c>
      <c r="G75" t="s">
        <v>28</v>
      </c>
      <c r="H75" t="s">
        <v>101</v>
      </c>
      <c r="I75">
        <v>10</v>
      </c>
      <c r="J75" t="s">
        <v>20</v>
      </c>
      <c r="K75" t="s">
        <v>28</v>
      </c>
      <c r="L75" t="s">
        <v>22</v>
      </c>
      <c r="M75" t="s">
        <v>24</v>
      </c>
      <c r="N75" t="s">
        <v>31</v>
      </c>
      <c r="O75" s="3">
        <v>0.02</v>
      </c>
      <c r="P75" s="65">
        <v>5</v>
      </c>
      <c r="Q75" s="67">
        <v>28250</v>
      </c>
      <c r="R75" s="67">
        <v>72436</v>
      </c>
      <c r="S75" s="67">
        <v>563</v>
      </c>
      <c r="T75" s="67">
        <v>565</v>
      </c>
      <c r="U75" s="65" t="s">
        <v>271</v>
      </c>
      <c r="V75" s="65">
        <v>0</v>
      </c>
      <c r="W75" s="67">
        <v>563</v>
      </c>
      <c r="X75" s="67">
        <v>565</v>
      </c>
      <c r="Y75" s="65" t="str">
        <f t="shared" si="7"/>
        <v>C-Poker-0.05</v>
      </c>
      <c r="Z75" s="67">
        <f t="shared" si="8"/>
        <v>113</v>
      </c>
      <c r="AA75" s="67">
        <f t="shared" si="9"/>
        <v>118.5</v>
      </c>
      <c r="AB75" s="67">
        <f t="shared" si="5"/>
        <v>592.5</v>
      </c>
    </row>
    <row r="76" spans="1:28" x14ac:dyDescent="0.2">
      <c r="A76" s="65" t="str">
        <f t="shared" si="6"/>
        <v>Poker Deluxe-Poker-0.05</v>
      </c>
      <c r="B76">
        <v>2070</v>
      </c>
      <c r="C76" t="s">
        <v>25</v>
      </c>
      <c r="D76" s="122" t="s">
        <v>241</v>
      </c>
      <c r="E76" s="122" t="s">
        <v>245</v>
      </c>
      <c r="F76" s="126">
        <v>0.05</v>
      </c>
      <c r="G76" t="s">
        <v>28</v>
      </c>
      <c r="H76" t="s">
        <v>101</v>
      </c>
      <c r="I76">
        <v>10</v>
      </c>
      <c r="J76" t="s">
        <v>20</v>
      </c>
      <c r="K76" t="s">
        <v>28</v>
      </c>
      <c r="L76" t="s">
        <v>22</v>
      </c>
      <c r="M76" t="s">
        <v>24</v>
      </c>
      <c r="N76" t="s">
        <v>31</v>
      </c>
      <c r="O76" s="3">
        <v>0.02</v>
      </c>
      <c r="P76" s="65">
        <v>5</v>
      </c>
      <c r="Q76" s="67">
        <v>27250</v>
      </c>
      <c r="R76" s="67">
        <v>90833</v>
      </c>
      <c r="S76" s="67">
        <v>560</v>
      </c>
      <c r="T76" s="67">
        <v>545</v>
      </c>
      <c r="U76" s="65" t="s">
        <v>271</v>
      </c>
      <c r="V76" s="65">
        <v>0</v>
      </c>
      <c r="W76" s="67">
        <v>560</v>
      </c>
      <c r="X76" s="67">
        <v>545</v>
      </c>
      <c r="Y76" s="65" t="str">
        <f t="shared" si="7"/>
        <v>C-Poker-0.05</v>
      </c>
      <c r="Z76" s="67">
        <f t="shared" si="8"/>
        <v>109</v>
      </c>
      <c r="AA76" s="67">
        <f t="shared" si="9"/>
        <v>118.5</v>
      </c>
      <c r="AB76" s="67">
        <f t="shared" si="5"/>
        <v>592.5</v>
      </c>
    </row>
    <row r="77" spans="1:28" x14ac:dyDescent="0.2">
      <c r="A77" s="65" t="str">
        <f t="shared" si="6"/>
        <v>Poker Deluxe-Poker-0.05</v>
      </c>
      <c r="B77">
        <v>2071</v>
      </c>
      <c r="C77" t="s">
        <v>25</v>
      </c>
      <c r="D77" s="122" t="s">
        <v>241</v>
      </c>
      <c r="E77" s="122" t="s">
        <v>241</v>
      </c>
      <c r="F77" s="126">
        <v>0.05</v>
      </c>
      <c r="G77" t="s">
        <v>28</v>
      </c>
      <c r="H77" t="s">
        <v>101</v>
      </c>
      <c r="I77">
        <v>10</v>
      </c>
      <c r="J77" t="s">
        <v>20</v>
      </c>
      <c r="K77" t="s">
        <v>28</v>
      </c>
      <c r="L77" t="s">
        <v>22</v>
      </c>
      <c r="M77" t="s">
        <v>24</v>
      </c>
      <c r="N77" t="s">
        <v>31</v>
      </c>
      <c r="O77" s="3">
        <v>0.02</v>
      </c>
      <c r="P77" s="65">
        <v>5</v>
      </c>
      <c r="Q77" s="67">
        <v>27500</v>
      </c>
      <c r="R77" s="67">
        <v>85938</v>
      </c>
      <c r="S77" s="67">
        <v>561</v>
      </c>
      <c r="T77" s="67">
        <v>550</v>
      </c>
      <c r="U77" s="65" t="s">
        <v>271</v>
      </c>
      <c r="V77" s="65">
        <v>0</v>
      </c>
      <c r="W77" s="67">
        <v>561</v>
      </c>
      <c r="X77" s="67">
        <v>550</v>
      </c>
      <c r="Y77" s="65" t="str">
        <f t="shared" si="7"/>
        <v>C-Poker-0.05</v>
      </c>
      <c r="Z77" s="67">
        <f t="shared" si="8"/>
        <v>110</v>
      </c>
      <c r="AA77" s="67">
        <f t="shared" si="9"/>
        <v>118.5</v>
      </c>
      <c r="AB77" s="67">
        <f t="shared" si="5"/>
        <v>592.5</v>
      </c>
    </row>
    <row r="78" spans="1:28" x14ac:dyDescent="0.2">
      <c r="A78" s="65" t="str">
        <f t="shared" si="6"/>
        <v>Poker Deluxe-Poker-0.05</v>
      </c>
      <c r="B78">
        <v>2072</v>
      </c>
      <c r="C78" t="s">
        <v>25</v>
      </c>
      <c r="D78" s="122" t="s">
        <v>241</v>
      </c>
      <c r="E78" s="122">
        <v>10</v>
      </c>
      <c r="F78" s="126">
        <v>0.05</v>
      </c>
      <c r="G78" t="s">
        <v>28</v>
      </c>
      <c r="H78" t="s">
        <v>101</v>
      </c>
      <c r="I78">
        <v>10</v>
      </c>
      <c r="J78" t="s">
        <v>20</v>
      </c>
      <c r="K78" t="s">
        <v>28</v>
      </c>
      <c r="L78" t="s">
        <v>22</v>
      </c>
      <c r="M78" t="s">
        <v>24</v>
      </c>
      <c r="N78" t="s">
        <v>31</v>
      </c>
      <c r="O78" s="3">
        <v>0.02</v>
      </c>
      <c r="P78" s="65">
        <v>5</v>
      </c>
      <c r="Q78" s="67">
        <v>35500</v>
      </c>
      <c r="R78" s="67">
        <v>95946</v>
      </c>
      <c r="S78" s="67">
        <v>712</v>
      </c>
      <c r="T78" s="67">
        <v>710</v>
      </c>
      <c r="U78" s="65" t="s">
        <v>271</v>
      </c>
      <c r="V78" s="65">
        <v>0</v>
      </c>
      <c r="W78" s="67">
        <v>712</v>
      </c>
      <c r="X78" s="67">
        <v>710</v>
      </c>
      <c r="Y78" s="65" t="str">
        <f t="shared" si="7"/>
        <v>C-Poker-0.05</v>
      </c>
      <c r="Z78" s="67">
        <f t="shared" si="8"/>
        <v>142</v>
      </c>
      <c r="AA78" s="67">
        <f t="shared" si="9"/>
        <v>118.5</v>
      </c>
      <c r="AB78" s="67">
        <f t="shared" si="5"/>
        <v>592.5</v>
      </c>
    </row>
    <row r="79" spans="1:28" x14ac:dyDescent="0.2">
      <c r="A79" s="65" t="str">
        <f t="shared" si="6"/>
        <v>Poker Deluxe-Poker-0.25</v>
      </c>
      <c r="B79">
        <v>1073</v>
      </c>
      <c r="C79" t="s">
        <v>25</v>
      </c>
      <c r="D79" s="122" t="s">
        <v>241</v>
      </c>
      <c r="E79" s="122" t="s">
        <v>242</v>
      </c>
      <c r="F79" s="126">
        <v>0.25</v>
      </c>
      <c r="G79" t="s">
        <v>28</v>
      </c>
      <c r="H79" t="s">
        <v>101</v>
      </c>
      <c r="I79">
        <v>5</v>
      </c>
      <c r="J79" t="s">
        <v>20</v>
      </c>
      <c r="K79" t="s">
        <v>28</v>
      </c>
      <c r="L79" t="s">
        <v>22</v>
      </c>
      <c r="M79" t="s">
        <v>24</v>
      </c>
      <c r="N79" t="s">
        <v>31</v>
      </c>
      <c r="O79" s="3">
        <v>1.7500000000000002E-2</v>
      </c>
      <c r="P79" s="65">
        <v>31</v>
      </c>
      <c r="Q79" s="67">
        <v>256857.25</v>
      </c>
      <c r="R79" s="67">
        <v>348281</v>
      </c>
      <c r="S79" s="67">
        <v>4622</v>
      </c>
      <c r="T79" s="67">
        <v>4495.0018750000008</v>
      </c>
      <c r="U79" s="65" t="s">
        <v>271</v>
      </c>
      <c r="V79" s="65">
        <v>0</v>
      </c>
      <c r="W79" s="67">
        <v>4622</v>
      </c>
      <c r="X79" s="67">
        <v>4495.0018750000008</v>
      </c>
      <c r="Y79" s="65" t="str">
        <f t="shared" si="7"/>
        <v>C-Poker-0.25</v>
      </c>
      <c r="Z79" s="67">
        <f t="shared" si="8"/>
        <v>145.00006048387098</v>
      </c>
      <c r="AA79" s="67">
        <f t="shared" si="9"/>
        <v>129.66667338709678</v>
      </c>
      <c r="AB79" s="67">
        <f t="shared" si="5"/>
        <v>4019.6668750000003</v>
      </c>
    </row>
    <row r="80" spans="1:28" x14ac:dyDescent="0.2">
      <c r="A80" s="65" t="str">
        <f t="shared" si="6"/>
        <v>Poker Deluxe-Poker-0.25</v>
      </c>
      <c r="B80">
        <v>1074</v>
      </c>
      <c r="C80" t="s">
        <v>25</v>
      </c>
      <c r="D80" s="122" t="s">
        <v>241</v>
      </c>
      <c r="E80" s="122" t="s">
        <v>238</v>
      </c>
      <c r="F80" s="126">
        <v>0.25</v>
      </c>
      <c r="G80" t="s">
        <v>28</v>
      </c>
      <c r="H80" t="s">
        <v>101</v>
      </c>
      <c r="I80">
        <v>5</v>
      </c>
      <c r="J80" t="s">
        <v>20</v>
      </c>
      <c r="K80" t="s">
        <v>28</v>
      </c>
      <c r="L80" t="s">
        <v>22</v>
      </c>
      <c r="M80" t="s">
        <v>24</v>
      </c>
      <c r="N80" t="s">
        <v>31</v>
      </c>
      <c r="O80" s="3">
        <v>1.7500000000000002E-2</v>
      </c>
      <c r="P80" s="65">
        <v>31</v>
      </c>
      <c r="Q80" s="67">
        <v>210800</v>
      </c>
      <c r="R80" s="67">
        <v>219013</v>
      </c>
      <c r="S80" s="67">
        <v>3683</v>
      </c>
      <c r="T80" s="67">
        <v>3689.0000000000005</v>
      </c>
      <c r="U80" s="65" t="s">
        <v>271</v>
      </c>
      <c r="V80" s="65">
        <v>0</v>
      </c>
      <c r="W80" s="67">
        <v>3683</v>
      </c>
      <c r="X80" s="67">
        <v>3689.0000000000005</v>
      </c>
      <c r="Y80" s="65" t="str">
        <f t="shared" si="7"/>
        <v>C-Poker-0.25</v>
      </c>
      <c r="Z80" s="67">
        <f t="shared" si="8"/>
        <v>119.00000000000001</v>
      </c>
      <c r="AA80" s="67">
        <f t="shared" si="9"/>
        <v>129.66667338709678</v>
      </c>
      <c r="AB80" s="67">
        <f t="shared" si="5"/>
        <v>4019.6668750000003</v>
      </c>
    </row>
    <row r="81" spans="1:28" x14ac:dyDescent="0.2">
      <c r="A81" s="65" t="str">
        <f t="shared" si="6"/>
        <v>Poker Deluxe-Poker-0.25</v>
      </c>
      <c r="B81">
        <v>1075</v>
      </c>
      <c r="C81" t="s">
        <v>25</v>
      </c>
      <c r="D81" s="122" t="s">
        <v>241</v>
      </c>
      <c r="E81" s="122" t="s">
        <v>247</v>
      </c>
      <c r="F81" s="126">
        <v>0.25</v>
      </c>
      <c r="G81" t="s">
        <v>28</v>
      </c>
      <c r="H81" t="s">
        <v>101</v>
      </c>
      <c r="I81">
        <v>5</v>
      </c>
      <c r="J81" t="s">
        <v>20</v>
      </c>
      <c r="K81" t="s">
        <v>28</v>
      </c>
      <c r="L81" t="s">
        <v>22</v>
      </c>
      <c r="M81" t="s">
        <v>24</v>
      </c>
      <c r="N81" t="s">
        <v>31</v>
      </c>
      <c r="O81" s="3">
        <v>1.7500000000000002E-2</v>
      </c>
      <c r="P81" s="65">
        <v>31</v>
      </c>
      <c r="Q81" s="67">
        <v>262171.5</v>
      </c>
      <c r="R81" s="67">
        <v>367960</v>
      </c>
      <c r="S81" s="67">
        <v>4733</v>
      </c>
      <c r="T81" s="67">
        <v>4588.0012500000003</v>
      </c>
      <c r="U81" s="65" t="s">
        <v>271</v>
      </c>
      <c r="V81" s="65">
        <v>0</v>
      </c>
      <c r="W81" s="67">
        <v>4733</v>
      </c>
      <c r="X81" s="67">
        <v>4588.0012500000003</v>
      </c>
      <c r="Y81" s="65" t="str">
        <f t="shared" si="7"/>
        <v>C-Poker-0.25</v>
      </c>
      <c r="Z81" s="67">
        <f t="shared" si="8"/>
        <v>148.00004032258065</v>
      </c>
      <c r="AA81" s="67">
        <f t="shared" si="9"/>
        <v>129.66667338709678</v>
      </c>
      <c r="AB81" s="67">
        <f t="shared" si="5"/>
        <v>4019.6668750000003</v>
      </c>
    </row>
    <row r="82" spans="1:28" x14ac:dyDescent="0.2">
      <c r="A82" s="65" t="str">
        <f t="shared" si="6"/>
        <v>Poker Deluxe-Poker-0.25</v>
      </c>
      <c r="B82">
        <v>1076</v>
      </c>
      <c r="C82" t="s">
        <v>25</v>
      </c>
      <c r="D82" s="122" t="s">
        <v>241</v>
      </c>
      <c r="E82" s="122" t="s">
        <v>249</v>
      </c>
      <c r="F82" s="126">
        <v>0.25</v>
      </c>
      <c r="G82" t="s">
        <v>28</v>
      </c>
      <c r="H82" t="s">
        <v>101</v>
      </c>
      <c r="I82">
        <v>5</v>
      </c>
      <c r="J82" t="s">
        <v>20</v>
      </c>
      <c r="K82" t="s">
        <v>28</v>
      </c>
      <c r="L82" t="s">
        <v>22</v>
      </c>
      <c r="M82" t="s">
        <v>24</v>
      </c>
      <c r="N82" t="s">
        <v>31</v>
      </c>
      <c r="O82" s="3">
        <v>1.7500000000000002E-2</v>
      </c>
      <c r="P82" s="65">
        <v>31</v>
      </c>
      <c r="Q82" s="67">
        <v>248000</v>
      </c>
      <c r="R82" s="67">
        <v>354286</v>
      </c>
      <c r="S82" s="67">
        <v>4485</v>
      </c>
      <c r="T82" s="67">
        <v>4340</v>
      </c>
      <c r="U82" s="65" t="s">
        <v>271</v>
      </c>
      <c r="V82" s="65">
        <v>0</v>
      </c>
      <c r="W82" s="67">
        <v>4485</v>
      </c>
      <c r="X82" s="67">
        <v>4340</v>
      </c>
      <c r="Y82" s="65" t="str">
        <f t="shared" si="7"/>
        <v>C-Poker-0.25</v>
      </c>
      <c r="Z82" s="67">
        <f t="shared" si="8"/>
        <v>140</v>
      </c>
      <c r="AA82" s="67">
        <f t="shared" si="9"/>
        <v>129.66667338709678</v>
      </c>
      <c r="AB82" s="67">
        <f t="shared" si="5"/>
        <v>4019.6668750000003</v>
      </c>
    </row>
    <row r="83" spans="1:28" x14ac:dyDescent="0.2">
      <c r="A83" s="65" t="str">
        <f t="shared" si="6"/>
        <v>Poker Deluxe-Poker-0.25</v>
      </c>
      <c r="B83">
        <v>1077</v>
      </c>
      <c r="C83" t="s">
        <v>25</v>
      </c>
      <c r="D83" s="122" t="s">
        <v>241</v>
      </c>
      <c r="E83" s="122" t="s">
        <v>251</v>
      </c>
      <c r="F83" s="126">
        <v>0.25</v>
      </c>
      <c r="G83" t="s">
        <v>28</v>
      </c>
      <c r="H83" t="s">
        <v>101</v>
      </c>
      <c r="I83">
        <v>5</v>
      </c>
      <c r="J83" t="s">
        <v>20</v>
      </c>
      <c r="K83" t="s">
        <v>28</v>
      </c>
      <c r="L83" t="s">
        <v>22</v>
      </c>
      <c r="M83" t="s">
        <v>24</v>
      </c>
      <c r="N83" t="s">
        <v>31</v>
      </c>
      <c r="O83" s="3">
        <v>1.7500000000000002E-2</v>
      </c>
      <c r="P83" s="65">
        <v>31</v>
      </c>
      <c r="Q83" s="67">
        <v>203714.25</v>
      </c>
      <c r="R83" s="67">
        <v>211651</v>
      </c>
      <c r="S83" s="67">
        <v>3559</v>
      </c>
      <c r="T83" s="67">
        <v>3564.9993750000003</v>
      </c>
      <c r="U83" s="65" t="s">
        <v>271</v>
      </c>
      <c r="V83" s="65">
        <v>0</v>
      </c>
      <c r="W83" s="67">
        <v>3559</v>
      </c>
      <c r="X83" s="67">
        <v>3564.9993750000003</v>
      </c>
      <c r="Y83" s="65" t="str">
        <f t="shared" si="7"/>
        <v>C-Poker-0.25</v>
      </c>
      <c r="Z83" s="67">
        <f t="shared" si="8"/>
        <v>114.99997983870969</v>
      </c>
      <c r="AA83" s="67">
        <f t="shared" si="9"/>
        <v>129.66667338709678</v>
      </c>
      <c r="AB83" s="67">
        <f t="shared" si="5"/>
        <v>4019.6668750000003</v>
      </c>
    </row>
    <row r="84" spans="1:28" x14ac:dyDescent="0.2">
      <c r="A84" s="65" t="str">
        <f t="shared" si="6"/>
        <v>Poker Deluxe-Poker-0.25</v>
      </c>
      <c r="B84">
        <v>1078</v>
      </c>
      <c r="C84" t="s">
        <v>25</v>
      </c>
      <c r="D84" s="122" t="s">
        <v>241</v>
      </c>
      <c r="E84" s="122" t="s">
        <v>243</v>
      </c>
      <c r="F84" s="126">
        <v>0.25</v>
      </c>
      <c r="G84" t="s">
        <v>28</v>
      </c>
      <c r="H84" t="s">
        <v>101</v>
      </c>
      <c r="I84">
        <v>5</v>
      </c>
      <c r="J84" t="s">
        <v>20</v>
      </c>
      <c r="K84" t="s">
        <v>28</v>
      </c>
      <c r="L84" t="s">
        <v>22</v>
      </c>
      <c r="M84" t="s">
        <v>24</v>
      </c>
      <c r="N84" t="s">
        <v>31</v>
      </c>
      <c r="O84" s="3">
        <v>1.7500000000000002E-2</v>
      </c>
      <c r="P84" s="65">
        <v>31</v>
      </c>
      <c r="Q84" s="67">
        <v>196628.5</v>
      </c>
      <c r="R84" s="67">
        <v>238338</v>
      </c>
      <c r="S84" s="67">
        <v>3498</v>
      </c>
      <c r="T84" s="67">
        <v>3440.9987500000002</v>
      </c>
      <c r="U84" s="65" t="s">
        <v>271</v>
      </c>
      <c r="V84" s="65">
        <v>0</v>
      </c>
      <c r="W84" s="67">
        <v>3498</v>
      </c>
      <c r="X84" s="67">
        <v>3440.9987500000002</v>
      </c>
      <c r="Y84" s="65" t="str">
        <f t="shared" si="7"/>
        <v>C-Poker-0.25</v>
      </c>
      <c r="Z84" s="67">
        <f t="shared" si="8"/>
        <v>110.99995967741935</v>
      </c>
      <c r="AA84" s="67">
        <f t="shared" si="9"/>
        <v>129.66667338709678</v>
      </c>
      <c r="AB84" s="67">
        <f t="shared" si="5"/>
        <v>4019.6668750000003</v>
      </c>
    </row>
    <row r="85" spans="1:28" x14ac:dyDescent="0.2">
      <c r="A85" s="65" t="str">
        <f t="shared" si="6"/>
        <v>Sleepy 7's-Reels-0.25</v>
      </c>
      <c r="B85">
        <v>2079</v>
      </c>
      <c r="C85" t="s">
        <v>12</v>
      </c>
      <c r="D85" s="122" t="s">
        <v>251</v>
      </c>
      <c r="E85" s="122" t="s">
        <v>242</v>
      </c>
      <c r="F85" s="126">
        <v>0.25</v>
      </c>
      <c r="G85" t="s">
        <v>28</v>
      </c>
      <c r="H85" t="s">
        <v>101</v>
      </c>
      <c r="I85">
        <v>3</v>
      </c>
      <c r="J85" t="s">
        <v>19</v>
      </c>
      <c r="K85" t="s">
        <v>28</v>
      </c>
      <c r="L85" t="s">
        <v>22</v>
      </c>
      <c r="M85" t="s">
        <v>24</v>
      </c>
      <c r="N85" t="s">
        <v>42</v>
      </c>
      <c r="O85" s="3">
        <v>0.06</v>
      </c>
      <c r="P85" s="65">
        <v>20</v>
      </c>
      <c r="Q85" s="67">
        <v>83666.75</v>
      </c>
      <c r="R85" s="67">
        <v>128225</v>
      </c>
      <c r="S85" s="67">
        <v>4928</v>
      </c>
      <c r="T85" s="67">
        <v>5020.0050000000001</v>
      </c>
      <c r="U85" s="65" t="s">
        <v>271</v>
      </c>
      <c r="V85" s="65">
        <v>0</v>
      </c>
      <c r="W85" s="67">
        <v>4928</v>
      </c>
      <c r="X85" s="67">
        <v>5020.0050000000001</v>
      </c>
      <c r="Y85" s="65" t="str">
        <f t="shared" si="7"/>
        <v>A-Reels-0.25</v>
      </c>
      <c r="Z85" s="67">
        <f t="shared" si="8"/>
        <v>251.00024999999999</v>
      </c>
      <c r="AA85" s="67">
        <f t="shared" si="9"/>
        <v>241.9201181818182</v>
      </c>
      <c r="AB85" s="67">
        <f t="shared" si="5"/>
        <v>4838.4023636363636</v>
      </c>
    </row>
    <row r="86" spans="1:28" x14ac:dyDescent="0.2">
      <c r="A86" s="65" t="str">
        <f t="shared" si="6"/>
        <v>Sleepy 7's-Reels-0.25</v>
      </c>
      <c r="B86">
        <v>2080</v>
      </c>
      <c r="C86" t="s">
        <v>12</v>
      </c>
      <c r="D86" s="122" t="s">
        <v>251</v>
      </c>
      <c r="E86" s="122" t="s">
        <v>245</v>
      </c>
      <c r="F86" s="126">
        <v>0.25</v>
      </c>
      <c r="G86" t="s">
        <v>28</v>
      </c>
      <c r="H86" t="s">
        <v>101</v>
      </c>
      <c r="I86">
        <v>3</v>
      </c>
      <c r="J86" t="s">
        <v>19</v>
      </c>
      <c r="K86" t="s">
        <v>28</v>
      </c>
      <c r="L86" t="s">
        <v>22</v>
      </c>
      <c r="M86" t="s">
        <v>24</v>
      </c>
      <c r="N86" t="s">
        <v>42</v>
      </c>
      <c r="O86" s="3">
        <v>6.5000000000000002E-2</v>
      </c>
      <c r="P86" s="65">
        <v>20</v>
      </c>
      <c r="Q86" s="67">
        <v>77538.5</v>
      </c>
      <c r="R86" s="67">
        <v>139709</v>
      </c>
      <c r="S86" s="67">
        <v>5057</v>
      </c>
      <c r="T86" s="67">
        <v>5040.0025000000005</v>
      </c>
      <c r="U86" s="65" t="s">
        <v>271</v>
      </c>
      <c r="V86" s="65">
        <v>0</v>
      </c>
      <c r="W86" s="67">
        <v>5057</v>
      </c>
      <c r="X86" s="67">
        <v>5040.0025000000005</v>
      </c>
      <c r="Y86" s="65" t="str">
        <f t="shared" si="7"/>
        <v>A-Reels-0.25</v>
      </c>
      <c r="Z86" s="67">
        <f t="shared" si="8"/>
        <v>252.00012500000003</v>
      </c>
      <c r="AA86" s="67">
        <f t="shared" si="9"/>
        <v>241.9201181818182</v>
      </c>
      <c r="AB86" s="67">
        <f t="shared" si="5"/>
        <v>4838.4023636363636</v>
      </c>
    </row>
    <row r="87" spans="1:28" x14ac:dyDescent="0.2">
      <c r="A87" s="65" t="str">
        <f t="shared" si="6"/>
        <v>Sleepy 7's-Reels-0.25</v>
      </c>
      <c r="B87">
        <v>2081</v>
      </c>
      <c r="C87" t="s">
        <v>12</v>
      </c>
      <c r="D87" s="122" t="s">
        <v>251</v>
      </c>
      <c r="E87" s="122" t="s">
        <v>238</v>
      </c>
      <c r="F87" s="126">
        <v>0.25</v>
      </c>
      <c r="G87" t="s">
        <v>28</v>
      </c>
      <c r="H87" t="s">
        <v>101</v>
      </c>
      <c r="I87">
        <v>3</v>
      </c>
      <c r="J87" t="s">
        <v>19</v>
      </c>
      <c r="K87" t="s">
        <v>28</v>
      </c>
      <c r="L87" t="s">
        <v>22</v>
      </c>
      <c r="M87" t="s">
        <v>24</v>
      </c>
      <c r="N87" t="s">
        <v>42</v>
      </c>
      <c r="O87" s="3">
        <v>0.06</v>
      </c>
      <c r="P87" s="65">
        <v>20</v>
      </c>
      <c r="Q87" s="67">
        <v>84666.75</v>
      </c>
      <c r="R87" s="67">
        <v>141111</v>
      </c>
      <c r="S87" s="67">
        <v>5046</v>
      </c>
      <c r="T87" s="67">
        <v>5080.0050000000001</v>
      </c>
      <c r="U87" s="65" t="s">
        <v>271</v>
      </c>
      <c r="V87" s="65">
        <v>0</v>
      </c>
      <c r="W87" s="67">
        <v>5046</v>
      </c>
      <c r="X87" s="67">
        <v>5080.0050000000001</v>
      </c>
      <c r="Y87" s="65" t="str">
        <f t="shared" si="7"/>
        <v>A-Reels-0.25</v>
      </c>
      <c r="Z87" s="67">
        <f t="shared" si="8"/>
        <v>254.00024999999999</v>
      </c>
      <c r="AA87" s="67">
        <f t="shared" si="9"/>
        <v>241.9201181818182</v>
      </c>
      <c r="AB87" s="67">
        <f t="shared" si="5"/>
        <v>4838.4023636363636</v>
      </c>
    </row>
    <row r="88" spans="1:28" x14ac:dyDescent="0.2">
      <c r="A88" s="65" t="str">
        <f t="shared" si="6"/>
        <v>Sleepy 7's-Reels-0.25</v>
      </c>
      <c r="B88">
        <v>2082</v>
      </c>
      <c r="C88" t="s">
        <v>12</v>
      </c>
      <c r="D88" s="122" t="s">
        <v>251</v>
      </c>
      <c r="E88" s="122" t="s">
        <v>249</v>
      </c>
      <c r="F88" s="126">
        <v>0.25</v>
      </c>
      <c r="G88" t="s">
        <v>28</v>
      </c>
      <c r="H88" t="s">
        <v>101</v>
      </c>
      <c r="I88">
        <v>3</v>
      </c>
      <c r="J88" t="s">
        <v>19</v>
      </c>
      <c r="K88" t="s">
        <v>28</v>
      </c>
      <c r="L88" t="s">
        <v>22</v>
      </c>
      <c r="M88" t="s">
        <v>24</v>
      </c>
      <c r="N88" t="s">
        <v>42</v>
      </c>
      <c r="O88" s="3">
        <v>6.5000000000000002E-2</v>
      </c>
      <c r="P88" s="65">
        <v>20</v>
      </c>
      <c r="Q88" s="67">
        <v>78461.5</v>
      </c>
      <c r="R88" s="67">
        <v>121646</v>
      </c>
      <c r="S88" s="67">
        <v>5015</v>
      </c>
      <c r="T88" s="67">
        <v>5099.9975000000004</v>
      </c>
      <c r="U88" s="65" t="s">
        <v>271</v>
      </c>
      <c r="V88" s="65">
        <v>0</v>
      </c>
      <c r="W88" s="67">
        <v>5015</v>
      </c>
      <c r="X88" s="67">
        <v>5099.9975000000004</v>
      </c>
      <c r="Y88" s="65" t="str">
        <f t="shared" si="7"/>
        <v>A-Reels-0.25</v>
      </c>
      <c r="Z88" s="67">
        <f t="shared" si="8"/>
        <v>254.99987500000003</v>
      </c>
      <c r="AA88" s="67">
        <f t="shared" si="9"/>
        <v>241.9201181818182</v>
      </c>
      <c r="AB88" s="67">
        <f t="shared" si="5"/>
        <v>4838.4023636363636</v>
      </c>
    </row>
    <row r="89" spans="1:28" x14ac:dyDescent="0.2">
      <c r="A89" s="65" t="str">
        <f t="shared" si="6"/>
        <v>Smokin 7's-Reels-0.25</v>
      </c>
      <c r="B89">
        <v>1083</v>
      </c>
      <c r="C89" t="s">
        <v>12</v>
      </c>
      <c r="D89" s="122" t="s">
        <v>243</v>
      </c>
      <c r="E89" s="122" t="s">
        <v>242</v>
      </c>
      <c r="F89" s="126">
        <v>0.25</v>
      </c>
      <c r="G89" t="s">
        <v>28</v>
      </c>
      <c r="H89" t="s">
        <v>101</v>
      </c>
      <c r="I89">
        <v>3</v>
      </c>
      <c r="J89" t="s">
        <v>19</v>
      </c>
      <c r="K89" t="s">
        <v>28</v>
      </c>
      <c r="L89" t="s">
        <v>22</v>
      </c>
      <c r="M89" t="s">
        <v>24</v>
      </c>
      <c r="N89" t="s">
        <v>23</v>
      </c>
      <c r="O89" s="3">
        <v>6.5000000000000002E-2</v>
      </c>
      <c r="P89" s="65">
        <v>31</v>
      </c>
      <c r="Q89" s="67">
        <v>114461.5</v>
      </c>
      <c r="R89" s="67">
        <v>299246</v>
      </c>
      <c r="S89" s="67">
        <v>7750</v>
      </c>
      <c r="T89" s="67">
        <v>7439.9975000000004</v>
      </c>
      <c r="U89" s="65" t="s">
        <v>271</v>
      </c>
      <c r="V89" s="65">
        <v>0</v>
      </c>
      <c r="W89" s="67">
        <v>7750</v>
      </c>
      <c r="X89" s="67">
        <v>7439.9975000000004</v>
      </c>
      <c r="Y89" s="65" t="str">
        <f t="shared" si="7"/>
        <v>A-Reels-0.25</v>
      </c>
      <c r="Z89" s="67">
        <f t="shared" si="8"/>
        <v>239.99991935483871</v>
      </c>
      <c r="AA89" s="67">
        <f t="shared" si="9"/>
        <v>241.9201181818182</v>
      </c>
      <c r="AB89" s="67">
        <f t="shared" si="5"/>
        <v>7499.5236636363643</v>
      </c>
    </row>
    <row r="90" spans="1:28" x14ac:dyDescent="0.2">
      <c r="A90" s="65" t="str">
        <f t="shared" si="6"/>
        <v>Insane 7s-Reels-0.25</v>
      </c>
      <c r="B90">
        <v>1084</v>
      </c>
      <c r="C90" t="s">
        <v>12</v>
      </c>
      <c r="D90" s="122" t="s">
        <v>243</v>
      </c>
      <c r="E90" s="122" t="s">
        <v>239</v>
      </c>
      <c r="F90" s="126">
        <v>0.25</v>
      </c>
      <c r="G90" t="s">
        <v>28</v>
      </c>
      <c r="H90" t="s">
        <v>101</v>
      </c>
      <c r="I90">
        <v>3</v>
      </c>
      <c r="J90" t="s">
        <v>19</v>
      </c>
      <c r="K90" t="s">
        <v>28</v>
      </c>
      <c r="L90" t="s">
        <v>22</v>
      </c>
      <c r="M90" t="s">
        <v>24</v>
      </c>
      <c r="N90" t="s">
        <v>259</v>
      </c>
      <c r="O90" s="3">
        <v>0.06</v>
      </c>
      <c r="P90" s="65">
        <v>31</v>
      </c>
      <c r="Q90" s="67">
        <v>127616.75</v>
      </c>
      <c r="R90" s="67">
        <v>278944</v>
      </c>
      <c r="S90" s="67">
        <v>7848</v>
      </c>
      <c r="T90" s="67">
        <v>7657.0050000000001</v>
      </c>
      <c r="U90" s="65" t="s">
        <v>271</v>
      </c>
      <c r="V90" s="65">
        <v>0</v>
      </c>
      <c r="W90" s="67">
        <v>7848</v>
      </c>
      <c r="X90" s="67">
        <v>7657.0050000000001</v>
      </c>
      <c r="Y90" s="65" t="str">
        <f t="shared" si="7"/>
        <v>A-Reels-0.25</v>
      </c>
      <c r="Z90" s="67">
        <f t="shared" si="8"/>
        <v>247.00016129032258</v>
      </c>
      <c r="AA90" s="67">
        <f t="shared" si="9"/>
        <v>241.9201181818182</v>
      </c>
      <c r="AB90" s="67">
        <f t="shared" si="5"/>
        <v>7499.5236636363643</v>
      </c>
    </row>
    <row r="91" spans="1:28" x14ac:dyDescent="0.2">
      <c r="A91" s="65" t="str">
        <f t="shared" si="6"/>
        <v>Insane 7s-Reels-0.25</v>
      </c>
      <c r="B91">
        <v>1085</v>
      </c>
      <c r="C91" t="s">
        <v>12</v>
      </c>
      <c r="D91" s="122" t="s">
        <v>243</v>
      </c>
      <c r="E91" s="122" t="s">
        <v>245</v>
      </c>
      <c r="F91" s="126">
        <v>0.25</v>
      </c>
      <c r="G91" t="s">
        <v>28</v>
      </c>
      <c r="H91" t="s">
        <v>101</v>
      </c>
      <c r="I91">
        <v>3</v>
      </c>
      <c r="J91" t="s">
        <v>19</v>
      </c>
      <c r="K91" t="s">
        <v>28</v>
      </c>
      <c r="L91" t="s">
        <v>22</v>
      </c>
      <c r="M91" t="s">
        <v>24</v>
      </c>
      <c r="N91" t="s">
        <v>259</v>
      </c>
      <c r="O91" s="3">
        <v>6.5000000000000002E-2</v>
      </c>
      <c r="P91" s="65">
        <v>31</v>
      </c>
      <c r="Q91" s="67">
        <v>116846.25</v>
      </c>
      <c r="R91" s="67">
        <v>268612</v>
      </c>
      <c r="S91" s="67">
        <v>7823</v>
      </c>
      <c r="T91" s="67">
        <v>7595.0062500000004</v>
      </c>
      <c r="U91" s="65" t="s">
        <v>271</v>
      </c>
      <c r="V91" s="65">
        <v>0</v>
      </c>
      <c r="W91" s="67">
        <v>7823</v>
      </c>
      <c r="X91" s="67">
        <v>7595.0062500000004</v>
      </c>
      <c r="Y91" s="65" t="str">
        <f t="shared" si="7"/>
        <v>A-Reels-0.25</v>
      </c>
      <c r="Z91" s="67">
        <f t="shared" si="8"/>
        <v>245.00020161290323</v>
      </c>
      <c r="AA91" s="67">
        <f t="shared" si="9"/>
        <v>241.9201181818182</v>
      </c>
      <c r="AB91" s="67">
        <f t="shared" si="5"/>
        <v>7499.5236636363643</v>
      </c>
    </row>
    <row r="92" spans="1:28" x14ac:dyDescent="0.2">
      <c r="A92" s="65" t="str">
        <f t="shared" si="6"/>
        <v>Insane 7s-Reels-0.25</v>
      </c>
      <c r="B92">
        <v>1086</v>
      </c>
      <c r="C92" t="s">
        <v>12</v>
      </c>
      <c r="D92" s="122" t="s">
        <v>243</v>
      </c>
      <c r="E92" s="122" t="s">
        <v>238</v>
      </c>
      <c r="F92" s="126">
        <v>0.25</v>
      </c>
      <c r="G92" t="s">
        <v>28</v>
      </c>
      <c r="H92" t="s">
        <v>101</v>
      </c>
      <c r="I92">
        <v>3</v>
      </c>
      <c r="J92" t="s">
        <v>19</v>
      </c>
      <c r="K92" t="s">
        <v>28</v>
      </c>
      <c r="L92" t="s">
        <v>22</v>
      </c>
      <c r="M92" t="s">
        <v>24</v>
      </c>
      <c r="N92" t="s">
        <v>259</v>
      </c>
      <c r="O92" s="3">
        <v>0.06</v>
      </c>
      <c r="P92" s="65">
        <v>31</v>
      </c>
      <c r="Q92" s="67">
        <v>122966.75</v>
      </c>
      <c r="R92" s="67">
        <v>264445</v>
      </c>
      <c r="S92" s="67">
        <v>7550</v>
      </c>
      <c r="T92" s="67">
        <v>7378.0050000000001</v>
      </c>
      <c r="U92" s="65" t="s">
        <v>271</v>
      </c>
      <c r="V92" s="65">
        <v>0</v>
      </c>
      <c r="W92" s="67">
        <v>7550</v>
      </c>
      <c r="X92" s="67">
        <v>7378.0050000000001</v>
      </c>
      <c r="Y92" s="65" t="str">
        <f t="shared" si="7"/>
        <v>A-Reels-0.25</v>
      </c>
      <c r="Z92" s="67">
        <f t="shared" si="8"/>
        <v>238.00016129032258</v>
      </c>
      <c r="AA92" s="67">
        <f t="shared" si="9"/>
        <v>241.9201181818182</v>
      </c>
      <c r="AB92" s="67">
        <f t="shared" si="5"/>
        <v>7499.5236636363643</v>
      </c>
    </row>
    <row r="93" spans="1:28" x14ac:dyDescent="0.2">
      <c r="A93" s="65" t="str">
        <f t="shared" si="6"/>
        <v>Insane 7s-Reels-0.25</v>
      </c>
      <c r="B93">
        <v>1087</v>
      </c>
      <c r="C93" t="s">
        <v>12</v>
      </c>
      <c r="D93" s="122" t="s">
        <v>243</v>
      </c>
      <c r="E93" s="122" t="s">
        <v>247</v>
      </c>
      <c r="F93" s="126">
        <v>0.25</v>
      </c>
      <c r="G93" t="s">
        <v>28</v>
      </c>
      <c r="H93" t="s">
        <v>101</v>
      </c>
      <c r="I93">
        <v>3</v>
      </c>
      <c r="J93" t="s">
        <v>19</v>
      </c>
      <c r="K93" t="s">
        <v>28</v>
      </c>
      <c r="L93" t="s">
        <v>22</v>
      </c>
      <c r="M93" t="s">
        <v>24</v>
      </c>
      <c r="N93" t="s">
        <v>259</v>
      </c>
      <c r="O93" s="3">
        <v>6.5000000000000002E-2</v>
      </c>
      <c r="P93" s="65">
        <v>31</v>
      </c>
      <c r="Q93" s="67">
        <v>113507.75</v>
      </c>
      <c r="R93" s="67">
        <v>236474</v>
      </c>
      <c r="S93" s="67">
        <v>7526</v>
      </c>
      <c r="T93" s="67">
        <v>7378.0037499999999</v>
      </c>
      <c r="U93" s="65" t="s">
        <v>271</v>
      </c>
      <c r="V93" s="65">
        <v>0</v>
      </c>
      <c r="W93" s="67">
        <v>7526</v>
      </c>
      <c r="X93" s="67">
        <v>7378.0037499999999</v>
      </c>
      <c r="Y93" s="65" t="str">
        <f t="shared" si="7"/>
        <v>A-Reels-0.25</v>
      </c>
      <c r="Z93" s="67">
        <f t="shared" si="8"/>
        <v>238.00012096774194</v>
      </c>
      <c r="AA93" s="67">
        <f t="shared" si="9"/>
        <v>241.9201181818182</v>
      </c>
      <c r="AB93" s="67">
        <f t="shared" si="5"/>
        <v>7499.5236636363643</v>
      </c>
    </row>
    <row r="94" spans="1:28" x14ac:dyDescent="0.2">
      <c r="A94" s="65" t="str">
        <f t="shared" si="6"/>
        <v>Insane 7s-Reels-1</v>
      </c>
      <c r="B94">
        <v>1088</v>
      </c>
      <c r="C94" t="s">
        <v>16</v>
      </c>
      <c r="D94" s="122" t="s">
        <v>251</v>
      </c>
      <c r="E94" s="122" t="s">
        <v>242</v>
      </c>
      <c r="F94" s="126">
        <v>1</v>
      </c>
      <c r="G94" t="s">
        <v>28</v>
      </c>
      <c r="H94" t="s">
        <v>101</v>
      </c>
      <c r="I94">
        <v>3</v>
      </c>
      <c r="J94" t="s">
        <v>19</v>
      </c>
      <c r="K94" t="s">
        <v>257</v>
      </c>
      <c r="L94" t="s">
        <v>22</v>
      </c>
      <c r="M94" t="s">
        <v>24</v>
      </c>
      <c r="N94" t="s">
        <v>259</v>
      </c>
      <c r="O94" s="3">
        <v>2.8000000000000001E-2</v>
      </c>
      <c r="P94" s="65">
        <v>31</v>
      </c>
      <c r="Q94" s="67">
        <v>249107</v>
      </c>
      <c r="R94" s="67">
        <v>131803</v>
      </c>
      <c r="S94" s="67">
        <v>7126</v>
      </c>
      <c r="T94" s="67">
        <v>6974.9960000000001</v>
      </c>
      <c r="U94" s="65" t="s">
        <v>271</v>
      </c>
      <c r="V94" s="65">
        <v>0</v>
      </c>
      <c r="W94" s="67">
        <v>7126</v>
      </c>
      <c r="X94" s="67">
        <v>6974.9960000000001</v>
      </c>
      <c r="Y94" s="65" t="str">
        <f t="shared" si="7"/>
        <v>B-Reels-1</v>
      </c>
      <c r="Z94" s="67">
        <f t="shared" si="8"/>
        <v>224.99987096774194</v>
      </c>
      <c r="AA94" s="67">
        <f t="shared" si="9"/>
        <v>246.72218727598562</v>
      </c>
      <c r="AB94" s="67">
        <f t="shared" si="5"/>
        <v>7648.3878055555542</v>
      </c>
    </row>
    <row r="95" spans="1:28" x14ac:dyDescent="0.2">
      <c r="A95" s="65" t="str">
        <f t="shared" si="6"/>
        <v>Insane 7s-Reels-1</v>
      </c>
      <c r="B95">
        <v>1089</v>
      </c>
      <c r="C95" t="s">
        <v>16</v>
      </c>
      <c r="D95" s="122" t="s">
        <v>251</v>
      </c>
      <c r="E95" s="122" t="s">
        <v>238</v>
      </c>
      <c r="F95" s="126">
        <v>1</v>
      </c>
      <c r="G95" t="s">
        <v>28</v>
      </c>
      <c r="H95" t="s">
        <v>101</v>
      </c>
      <c r="I95">
        <v>3</v>
      </c>
      <c r="J95" t="s">
        <v>19</v>
      </c>
      <c r="K95" t="s">
        <v>257</v>
      </c>
      <c r="L95" t="s">
        <v>22</v>
      </c>
      <c r="M95" t="s">
        <v>24</v>
      </c>
      <c r="N95" t="s">
        <v>259</v>
      </c>
      <c r="O95" s="3">
        <v>2.8000000000000001E-2</v>
      </c>
      <c r="P95" s="65">
        <v>31</v>
      </c>
      <c r="Q95" s="67">
        <v>243571</v>
      </c>
      <c r="R95" s="67">
        <v>126860</v>
      </c>
      <c r="S95" s="67">
        <v>6956</v>
      </c>
      <c r="T95" s="67">
        <v>6819.9880000000003</v>
      </c>
      <c r="U95" s="65" t="s">
        <v>271</v>
      </c>
      <c r="V95" s="65">
        <v>0</v>
      </c>
      <c r="W95" s="67">
        <v>6956</v>
      </c>
      <c r="X95" s="67">
        <v>6819.9880000000003</v>
      </c>
      <c r="Y95" s="65" t="str">
        <f t="shared" si="7"/>
        <v>B-Reels-1</v>
      </c>
      <c r="Z95" s="67">
        <f t="shared" si="8"/>
        <v>219.99961290322582</v>
      </c>
      <c r="AA95" s="67">
        <f t="shared" si="9"/>
        <v>246.72218727598562</v>
      </c>
      <c r="AB95" s="67">
        <f t="shared" si="5"/>
        <v>7648.3878055555542</v>
      </c>
    </row>
    <row r="96" spans="1:28" x14ac:dyDescent="0.2">
      <c r="A96" s="65" t="str">
        <f t="shared" si="6"/>
        <v>Insane 7s-Reels-1</v>
      </c>
      <c r="B96">
        <v>1090</v>
      </c>
      <c r="C96" t="s">
        <v>16</v>
      </c>
      <c r="D96" s="122" t="s">
        <v>243</v>
      </c>
      <c r="E96" s="122" t="s">
        <v>242</v>
      </c>
      <c r="F96" s="126">
        <v>1</v>
      </c>
      <c r="G96" t="s">
        <v>28</v>
      </c>
      <c r="H96" t="s">
        <v>101</v>
      </c>
      <c r="I96">
        <v>3</v>
      </c>
      <c r="J96" t="s">
        <v>19</v>
      </c>
      <c r="K96" t="s">
        <v>257</v>
      </c>
      <c r="L96" t="s">
        <v>22</v>
      </c>
      <c r="M96" t="s">
        <v>24</v>
      </c>
      <c r="N96" t="s">
        <v>259</v>
      </c>
      <c r="O96" s="3">
        <v>2.8000000000000001E-2</v>
      </c>
      <c r="P96" s="65">
        <v>31</v>
      </c>
      <c r="Q96" s="67">
        <v>280107</v>
      </c>
      <c r="R96" s="67">
        <v>119704</v>
      </c>
      <c r="S96" s="67">
        <v>7817</v>
      </c>
      <c r="T96" s="67">
        <v>7842.9960000000001</v>
      </c>
      <c r="U96" s="65" t="s">
        <v>271</v>
      </c>
      <c r="V96" s="65">
        <v>0</v>
      </c>
      <c r="W96" s="67">
        <v>7817</v>
      </c>
      <c r="X96" s="67">
        <v>7842.9960000000001</v>
      </c>
      <c r="Y96" s="65" t="str">
        <f t="shared" si="7"/>
        <v>B-Reels-1</v>
      </c>
      <c r="Z96" s="67">
        <f t="shared" si="8"/>
        <v>252.99987096774194</v>
      </c>
      <c r="AA96" s="67">
        <f t="shared" si="9"/>
        <v>246.72218727598562</v>
      </c>
      <c r="AB96" s="67">
        <f t="shared" si="5"/>
        <v>7648.3878055555542</v>
      </c>
    </row>
    <row r="97" spans="1:28" x14ac:dyDescent="0.2">
      <c r="A97" s="65" t="str">
        <f t="shared" si="6"/>
        <v>Insane 7s-Reels-1</v>
      </c>
      <c r="B97">
        <v>1091</v>
      </c>
      <c r="C97" t="s">
        <v>16</v>
      </c>
      <c r="D97" s="122" t="s">
        <v>243</v>
      </c>
      <c r="E97" s="122" t="s">
        <v>238</v>
      </c>
      <c r="F97" s="126">
        <v>1</v>
      </c>
      <c r="G97" t="s">
        <v>28</v>
      </c>
      <c r="H97" t="s">
        <v>101</v>
      </c>
      <c r="I97">
        <v>3</v>
      </c>
      <c r="J97" t="s">
        <v>19</v>
      </c>
      <c r="K97" t="s">
        <v>257</v>
      </c>
      <c r="L97" t="s">
        <v>22</v>
      </c>
      <c r="M97" t="s">
        <v>24</v>
      </c>
      <c r="N97" t="s">
        <v>259</v>
      </c>
      <c r="O97" s="3">
        <v>2.8000000000000001E-2</v>
      </c>
      <c r="P97" s="65">
        <v>31</v>
      </c>
      <c r="Q97" s="67">
        <v>255750</v>
      </c>
      <c r="R97" s="67">
        <v>115203</v>
      </c>
      <c r="S97" s="67">
        <v>7185</v>
      </c>
      <c r="T97" s="67">
        <v>7161</v>
      </c>
      <c r="U97" s="65" t="s">
        <v>271</v>
      </c>
      <c r="V97" s="65">
        <v>0</v>
      </c>
      <c r="W97" s="67">
        <v>7185</v>
      </c>
      <c r="X97" s="67">
        <v>7161</v>
      </c>
      <c r="Y97" s="65" t="str">
        <f t="shared" si="7"/>
        <v>B-Reels-1</v>
      </c>
      <c r="Z97" s="67">
        <f t="shared" si="8"/>
        <v>231</v>
      </c>
      <c r="AA97" s="67">
        <f t="shared" si="9"/>
        <v>246.72218727598562</v>
      </c>
      <c r="AB97" s="67">
        <f t="shared" si="5"/>
        <v>7648.3878055555542</v>
      </c>
    </row>
    <row r="98" spans="1:28" x14ac:dyDescent="0.2">
      <c r="A98" s="65" t="str">
        <f t="shared" si="6"/>
        <v>Insane 7s-Reels-1</v>
      </c>
      <c r="B98">
        <v>1092</v>
      </c>
      <c r="C98" t="s">
        <v>16</v>
      </c>
      <c r="D98" s="122" t="s">
        <v>243</v>
      </c>
      <c r="E98" s="122" t="s">
        <v>251</v>
      </c>
      <c r="F98" s="126">
        <v>1</v>
      </c>
      <c r="G98" t="s">
        <v>28</v>
      </c>
      <c r="H98" t="s">
        <v>101</v>
      </c>
      <c r="I98">
        <v>3</v>
      </c>
      <c r="J98" t="s">
        <v>19</v>
      </c>
      <c r="K98" t="s">
        <v>257</v>
      </c>
      <c r="L98" t="s">
        <v>22</v>
      </c>
      <c r="M98" t="s">
        <v>24</v>
      </c>
      <c r="N98" t="s">
        <v>259</v>
      </c>
      <c r="O98" s="3">
        <v>2.8000000000000001E-2</v>
      </c>
      <c r="P98" s="65">
        <v>31</v>
      </c>
      <c r="Q98" s="67">
        <v>272357</v>
      </c>
      <c r="R98" s="67">
        <v>171294</v>
      </c>
      <c r="S98" s="67">
        <v>7918</v>
      </c>
      <c r="T98" s="67">
        <v>7625.9960000000001</v>
      </c>
      <c r="U98" s="65" t="s">
        <v>271</v>
      </c>
      <c r="V98" s="65">
        <v>0</v>
      </c>
      <c r="W98" s="67">
        <v>7918</v>
      </c>
      <c r="X98" s="67">
        <v>7625.9960000000001</v>
      </c>
      <c r="Y98" s="65" t="str">
        <f t="shared" si="7"/>
        <v>B-Reels-1</v>
      </c>
      <c r="Z98" s="67">
        <f t="shared" si="8"/>
        <v>245.99987096774194</v>
      </c>
      <c r="AA98" s="67">
        <f t="shared" si="9"/>
        <v>246.72218727598562</v>
      </c>
      <c r="AB98" s="67">
        <f t="shared" si="5"/>
        <v>7648.3878055555542</v>
      </c>
    </row>
    <row r="99" spans="1:28" x14ac:dyDescent="0.2">
      <c r="A99" s="65" t="str">
        <f t="shared" si="6"/>
        <v>Insane 7s-Reels-1</v>
      </c>
      <c r="B99">
        <v>1093</v>
      </c>
      <c r="C99" t="s">
        <v>16</v>
      </c>
      <c r="D99" s="122" t="s">
        <v>243</v>
      </c>
      <c r="E99" s="122" t="s">
        <v>258</v>
      </c>
      <c r="F99" s="126">
        <v>1</v>
      </c>
      <c r="G99" t="s">
        <v>28</v>
      </c>
      <c r="H99" t="s">
        <v>101</v>
      </c>
      <c r="I99">
        <v>3</v>
      </c>
      <c r="J99" t="s">
        <v>19</v>
      </c>
      <c r="K99" t="s">
        <v>257</v>
      </c>
      <c r="L99" t="s">
        <v>22</v>
      </c>
      <c r="M99" t="s">
        <v>24</v>
      </c>
      <c r="N99" t="s">
        <v>259</v>
      </c>
      <c r="O99" s="3">
        <v>2.8000000000000001E-2</v>
      </c>
      <c r="P99" s="65">
        <v>31</v>
      </c>
      <c r="Q99" s="67">
        <v>252429</v>
      </c>
      <c r="R99" s="67">
        <v>106510</v>
      </c>
      <c r="S99" s="67">
        <v>7033</v>
      </c>
      <c r="T99" s="67">
        <v>7068.0119999999997</v>
      </c>
      <c r="U99" s="65" t="s">
        <v>271</v>
      </c>
      <c r="V99" s="65">
        <v>0</v>
      </c>
      <c r="W99" s="67">
        <v>7033</v>
      </c>
      <c r="X99" s="67">
        <v>7068.0119999999997</v>
      </c>
      <c r="Y99" s="65" t="str">
        <f t="shared" si="7"/>
        <v>B-Reels-1</v>
      </c>
      <c r="Z99" s="67">
        <f t="shared" si="8"/>
        <v>228.00038709677418</v>
      </c>
      <c r="AA99" s="67">
        <f t="shared" si="9"/>
        <v>246.72218727598562</v>
      </c>
      <c r="AB99" s="67">
        <f t="shared" si="5"/>
        <v>7648.3878055555542</v>
      </c>
    </row>
    <row r="100" spans="1:28" x14ac:dyDescent="0.2">
      <c r="A100" s="65" t="str">
        <f t="shared" si="6"/>
        <v>Ultra Triple Double 7's Deluxe-Reels-1</v>
      </c>
      <c r="B100">
        <v>1094</v>
      </c>
      <c r="C100" t="s">
        <v>16</v>
      </c>
      <c r="D100" s="122" t="s">
        <v>251</v>
      </c>
      <c r="E100" s="122" t="s">
        <v>245</v>
      </c>
      <c r="F100" s="126">
        <v>1</v>
      </c>
      <c r="G100" t="s">
        <v>28</v>
      </c>
      <c r="H100" t="s">
        <v>101</v>
      </c>
      <c r="I100">
        <v>3</v>
      </c>
      <c r="J100" t="s">
        <v>19</v>
      </c>
      <c r="K100" t="s">
        <v>257</v>
      </c>
      <c r="L100" t="s">
        <v>22</v>
      </c>
      <c r="M100" t="s">
        <v>24</v>
      </c>
      <c r="N100" t="s">
        <v>260</v>
      </c>
      <c r="O100" s="3">
        <v>2.8500000000000001E-2</v>
      </c>
      <c r="P100" s="65">
        <v>31</v>
      </c>
      <c r="Q100" s="67">
        <v>240386</v>
      </c>
      <c r="R100" s="67">
        <v>97718</v>
      </c>
      <c r="S100" s="67">
        <v>6782</v>
      </c>
      <c r="T100" s="67">
        <v>6851.0010000000002</v>
      </c>
      <c r="U100" s="65" t="s">
        <v>271</v>
      </c>
      <c r="V100" s="65">
        <v>0</v>
      </c>
      <c r="W100" s="67">
        <v>6782</v>
      </c>
      <c r="X100" s="67">
        <v>6851.0010000000002</v>
      </c>
      <c r="Y100" s="65" t="str">
        <f t="shared" si="7"/>
        <v>B-Reels-1</v>
      </c>
      <c r="Z100" s="67">
        <f t="shared" si="8"/>
        <v>221.00003225806452</v>
      </c>
      <c r="AA100" s="67">
        <f t="shared" si="9"/>
        <v>246.72218727598562</v>
      </c>
      <c r="AB100" s="67">
        <f t="shared" si="5"/>
        <v>7648.3878055555542</v>
      </c>
    </row>
    <row r="101" spans="1:28" x14ac:dyDescent="0.2">
      <c r="A101" s="65" t="str">
        <f t="shared" si="6"/>
        <v>Ultra Triple Double 7's Deluxe-Reels-1</v>
      </c>
      <c r="B101">
        <v>1095</v>
      </c>
      <c r="C101" t="s">
        <v>16</v>
      </c>
      <c r="D101" s="122" t="s">
        <v>251</v>
      </c>
      <c r="E101" s="122" t="s">
        <v>249</v>
      </c>
      <c r="F101" s="126">
        <v>1</v>
      </c>
      <c r="G101" t="s">
        <v>28</v>
      </c>
      <c r="H101" t="s">
        <v>101</v>
      </c>
      <c r="I101">
        <v>3</v>
      </c>
      <c r="J101" t="s">
        <v>19</v>
      </c>
      <c r="K101" t="s">
        <v>257</v>
      </c>
      <c r="L101" t="s">
        <v>22</v>
      </c>
      <c r="M101" t="s">
        <v>24</v>
      </c>
      <c r="N101" t="s">
        <v>260</v>
      </c>
      <c r="O101" s="3">
        <v>2.8500000000000001E-2</v>
      </c>
      <c r="P101" s="65">
        <v>31</v>
      </c>
      <c r="Q101" s="67">
        <v>238211</v>
      </c>
      <c r="R101" s="67">
        <v>120309</v>
      </c>
      <c r="S101" s="67">
        <v>6902</v>
      </c>
      <c r="T101" s="67">
        <v>6789.0135</v>
      </c>
      <c r="U101" s="65" t="s">
        <v>271</v>
      </c>
      <c r="V101" s="65">
        <v>0</v>
      </c>
      <c r="W101" s="67">
        <v>6902</v>
      </c>
      <c r="X101" s="67">
        <v>6789.0135</v>
      </c>
      <c r="Y101" s="65" t="str">
        <f t="shared" si="7"/>
        <v>B-Reels-1</v>
      </c>
      <c r="Z101" s="67">
        <f t="shared" si="8"/>
        <v>219.00043548387097</v>
      </c>
      <c r="AA101" s="67">
        <f t="shared" si="9"/>
        <v>246.72218727598562</v>
      </c>
      <c r="AB101" s="67">
        <f t="shared" si="5"/>
        <v>7648.3878055555542</v>
      </c>
    </row>
    <row r="102" spans="1:28" x14ac:dyDescent="0.2">
      <c r="A102" s="65" t="str">
        <f t="shared" si="6"/>
        <v>Ultra Triple Double 7's Deluxe-Reels-1</v>
      </c>
      <c r="B102">
        <v>1096</v>
      </c>
      <c r="C102" t="s">
        <v>16</v>
      </c>
      <c r="D102" s="122" t="s">
        <v>243</v>
      </c>
      <c r="E102" s="122" t="s">
        <v>245</v>
      </c>
      <c r="F102" s="126">
        <v>1</v>
      </c>
      <c r="G102" t="s">
        <v>28</v>
      </c>
      <c r="H102" t="s">
        <v>101</v>
      </c>
      <c r="I102">
        <v>3</v>
      </c>
      <c r="J102" t="s">
        <v>19</v>
      </c>
      <c r="K102" t="s">
        <v>257</v>
      </c>
      <c r="L102" t="s">
        <v>22</v>
      </c>
      <c r="M102" t="s">
        <v>24</v>
      </c>
      <c r="N102" t="s">
        <v>260</v>
      </c>
      <c r="O102" s="3">
        <v>2.8500000000000001E-2</v>
      </c>
      <c r="P102" s="65">
        <v>31</v>
      </c>
      <c r="Q102" s="67">
        <v>243649</v>
      </c>
      <c r="R102" s="67">
        <v>147666</v>
      </c>
      <c r="S102" s="67">
        <v>7187</v>
      </c>
      <c r="T102" s="67">
        <v>6943.9965000000002</v>
      </c>
      <c r="U102" s="65" t="s">
        <v>271</v>
      </c>
      <c r="V102" s="65">
        <v>0</v>
      </c>
      <c r="W102" s="67">
        <v>7187</v>
      </c>
      <c r="X102" s="67">
        <v>6943.9965000000002</v>
      </c>
      <c r="Y102" s="65" t="str">
        <f t="shared" si="7"/>
        <v>B-Reels-1</v>
      </c>
      <c r="Z102" s="67">
        <f t="shared" si="8"/>
        <v>223.99988709677419</v>
      </c>
      <c r="AA102" s="67">
        <f t="shared" si="9"/>
        <v>246.72218727598562</v>
      </c>
      <c r="AB102" s="67">
        <f t="shared" si="5"/>
        <v>7648.3878055555542</v>
      </c>
    </row>
    <row r="103" spans="1:28" x14ac:dyDescent="0.2">
      <c r="A103" s="65" t="str">
        <f t="shared" si="6"/>
        <v>Ultra Triple Double 7's Deluxe-Reels-1</v>
      </c>
      <c r="B103">
        <v>1097</v>
      </c>
      <c r="C103" t="s">
        <v>16</v>
      </c>
      <c r="D103" s="122" t="s">
        <v>243</v>
      </c>
      <c r="E103" s="122" t="s">
        <v>249</v>
      </c>
      <c r="F103" s="126">
        <v>1</v>
      </c>
      <c r="G103" t="s">
        <v>28</v>
      </c>
      <c r="H103" t="s">
        <v>101</v>
      </c>
      <c r="I103">
        <v>3</v>
      </c>
      <c r="J103" t="s">
        <v>19</v>
      </c>
      <c r="K103" t="s">
        <v>257</v>
      </c>
      <c r="L103" t="s">
        <v>22</v>
      </c>
      <c r="M103" t="s">
        <v>24</v>
      </c>
      <c r="N103" t="s">
        <v>260</v>
      </c>
      <c r="O103" s="3">
        <v>2.8500000000000001E-2</v>
      </c>
      <c r="P103" s="65">
        <v>31</v>
      </c>
      <c r="Q103" s="67">
        <v>269754</v>
      </c>
      <c r="R103" s="67">
        <v>169657</v>
      </c>
      <c r="S103" s="67">
        <v>7983</v>
      </c>
      <c r="T103" s="67">
        <v>7687.9890000000005</v>
      </c>
      <c r="U103" s="65" t="s">
        <v>271</v>
      </c>
      <c r="V103" s="65">
        <v>0</v>
      </c>
      <c r="W103" s="67">
        <v>7983</v>
      </c>
      <c r="X103" s="67">
        <v>7687.9890000000005</v>
      </c>
      <c r="Y103" s="65" t="str">
        <f t="shared" si="7"/>
        <v>B-Reels-1</v>
      </c>
      <c r="Z103" s="67">
        <f t="shared" si="8"/>
        <v>247.99964516129035</v>
      </c>
      <c r="AA103" s="67">
        <f t="shared" si="9"/>
        <v>246.72218727598562</v>
      </c>
      <c r="AB103" s="67">
        <f t="shared" si="5"/>
        <v>7648.3878055555542</v>
      </c>
    </row>
    <row r="104" spans="1:28" x14ac:dyDescent="0.2">
      <c r="A104" s="65" t="str">
        <f t="shared" si="6"/>
        <v>Ultra Triple Double 7's Deluxe-Reels-1</v>
      </c>
      <c r="B104">
        <v>1098</v>
      </c>
      <c r="C104" t="s">
        <v>16</v>
      </c>
      <c r="D104" s="122" t="s">
        <v>243</v>
      </c>
      <c r="E104" s="122" t="s">
        <v>241</v>
      </c>
      <c r="F104" s="126">
        <v>1</v>
      </c>
      <c r="G104" t="s">
        <v>28</v>
      </c>
      <c r="H104" t="s">
        <v>101</v>
      </c>
      <c r="I104">
        <v>3</v>
      </c>
      <c r="J104" t="s">
        <v>19</v>
      </c>
      <c r="K104" t="s">
        <v>257</v>
      </c>
      <c r="L104" t="s">
        <v>22</v>
      </c>
      <c r="M104" t="s">
        <v>24</v>
      </c>
      <c r="N104" t="s">
        <v>260</v>
      </c>
      <c r="O104" s="3">
        <v>2.8500000000000001E-2</v>
      </c>
      <c r="P104" s="65">
        <v>31</v>
      </c>
      <c r="Q104" s="67">
        <v>244737</v>
      </c>
      <c r="R104" s="67">
        <v>105947</v>
      </c>
      <c r="S104" s="67">
        <v>6963</v>
      </c>
      <c r="T104" s="67">
        <v>6975.0045</v>
      </c>
      <c r="U104" s="65" t="s">
        <v>271</v>
      </c>
      <c r="V104" s="65">
        <v>0</v>
      </c>
      <c r="W104" s="67">
        <v>6963</v>
      </c>
      <c r="X104" s="67">
        <v>6975.0045</v>
      </c>
      <c r="Y104" s="65" t="str">
        <f t="shared" si="7"/>
        <v>B-Reels-1</v>
      </c>
      <c r="Z104" s="67">
        <f t="shared" si="8"/>
        <v>225.00014516129033</v>
      </c>
      <c r="AA104" s="67">
        <f t="shared" si="9"/>
        <v>246.72218727598562</v>
      </c>
      <c r="AB104" s="67">
        <f t="shared" si="5"/>
        <v>7648.3878055555542</v>
      </c>
    </row>
    <row r="105" spans="1:28" x14ac:dyDescent="0.2">
      <c r="A105" s="65" t="str">
        <f t="shared" si="6"/>
        <v>Ultra Triple Double 7's Deluxe-Reels-1</v>
      </c>
      <c r="B105">
        <v>1099</v>
      </c>
      <c r="C105" t="s">
        <v>16</v>
      </c>
      <c r="D105" s="122" t="s">
        <v>243</v>
      </c>
      <c r="E105" s="122" t="s">
        <v>261</v>
      </c>
      <c r="F105" s="126">
        <v>1</v>
      </c>
      <c r="G105" t="s">
        <v>28</v>
      </c>
      <c r="H105" t="s">
        <v>101</v>
      </c>
      <c r="I105">
        <v>3</v>
      </c>
      <c r="J105" t="s">
        <v>19</v>
      </c>
      <c r="K105" t="s">
        <v>257</v>
      </c>
      <c r="L105" t="s">
        <v>22</v>
      </c>
      <c r="M105" t="s">
        <v>24</v>
      </c>
      <c r="N105" t="s">
        <v>260</v>
      </c>
      <c r="O105" s="3">
        <v>2.8500000000000001E-2</v>
      </c>
      <c r="P105" s="65">
        <v>31</v>
      </c>
      <c r="Q105" s="67">
        <v>278456</v>
      </c>
      <c r="R105" s="67">
        <v>140634</v>
      </c>
      <c r="S105" s="67">
        <v>8068</v>
      </c>
      <c r="T105" s="67">
        <v>7935.9960000000001</v>
      </c>
      <c r="U105" s="65" t="s">
        <v>271</v>
      </c>
      <c r="V105" s="65">
        <v>0</v>
      </c>
      <c r="W105" s="67">
        <v>8068</v>
      </c>
      <c r="X105" s="67">
        <v>7935.9960000000001</v>
      </c>
      <c r="Y105" s="65" t="str">
        <f t="shared" si="7"/>
        <v>B-Reels-1</v>
      </c>
      <c r="Z105" s="67">
        <f t="shared" si="8"/>
        <v>255.99987096774194</v>
      </c>
      <c r="AA105" s="67">
        <f t="shared" si="9"/>
        <v>246.72218727598562</v>
      </c>
      <c r="AB105" s="67">
        <f t="shared" si="5"/>
        <v>7648.3878055555542</v>
      </c>
    </row>
    <row r="106" spans="1:28" x14ac:dyDescent="0.2">
      <c r="A106" s="65" t="str">
        <f t="shared" si="6"/>
        <v>Smokin 7s-Reels-1</v>
      </c>
      <c r="B106">
        <v>1100</v>
      </c>
      <c r="C106" t="s">
        <v>16</v>
      </c>
      <c r="D106" s="122" t="s">
        <v>251</v>
      </c>
      <c r="E106" s="122" t="s">
        <v>239</v>
      </c>
      <c r="F106" s="126">
        <v>1</v>
      </c>
      <c r="G106" t="s">
        <v>28</v>
      </c>
      <c r="H106" t="s">
        <v>101</v>
      </c>
      <c r="I106">
        <v>3</v>
      </c>
      <c r="J106" t="s">
        <v>19</v>
      </c>
      <c r="K106" t="s">
        <v>257</v>
      </c>
      <c r="L106" t="s">
        <v>22</v>
      </c>
      <c r="M106" t="s">
        <v>24</v>
      </c>
      <c r="N106" t="s">
        <v>262</v>
      </c>
      <c r="O106" s="3">
        <v>2.9000000000000001E-2</v>
      </c>
      <c r="P106" s="65">
        <v>31</v>
      </c>
      <c r="Q106" s="67">
        <v>716207</v>
      </c>
      <c r="R106" s="67">
        <v>426314</v>
      </c>
      <c r="S106" s="67">
        <v>5366</v>
      </c>
      <c r="T106" s="67">
        <v>20770.003000000001</v>
      </c>
      <c r="U106" s="65" t="s">
        <v>271</v>
      </c>
      <c r="V106" s="65">
        <v>0</v>
      </c>
      <c r="W106" s="67">
        <v>5366</v>
      </c>
      <c r="X106" s="67">
        <v>20770.003000000001</v>
      </c>
      <c r="Y106" s="65" t="str">
        <f t="shared" si="7"/>
        <v>B-Reels-1</v>
      </c>
      <c r="Z106" s="67">
        <f t="shared" si="8"/>
        <v>670.00009677419359</v>
      </c>
      <c r="AA106" s="67">
        <f t="shared" si="9"/>
        <v>246.72218727598562</v>
      </c>
      <c r="AB106" s="67">
        <f t="shared" si="5"/>
        <v>7648.3878055555542</v>
      </c>
    </row>
    <row r="107" spans="1:28" x14ac:dyDescent="0.2">
      <c r="A107" s="65" t="str">
        <f t="shared" si="6"/>
        <v>Smokin 7s-Reels-1</v>
      </c>
      <c r="B107">
        <v>1101</v>
      </c>
      <c r="C107" t="s">
        <v>16</v>
      </c>
      <c r="D107" s="122" t="s">
        <v>251</v>
      </c>
      <c r="E107" s="122" t="s">
        <v>247</v>
      </c>
      <c r="F107" s="126">
        <v>1</v>
      </c>
      <c r="G107" t="s">
        <v>28</v>
      </c>
      <c r="H107" t="s">
        <v>101</v>
      </c>
      <c r="I107">
        <v>3</v>
      </c>
      <c r="J107" t="s">
        <v>19</v>
      </c>
      <c r="K107" t="s">
        <v>257</v>
      </c>
      <c r="L107" t="s">
        <v>22</v>
      </c>
      <c r="M107" t="s">
        <v>24</v>
      </c>
      <c r="N107" t="s">
        <v>262</v>
      </c>
      <c r="O107" s="3">
        <v>2.9000000000000001E-2</v>
      </c>
      <c r="P107" s="65">
        <v>31</v>
      </c>
      <c r="Q107" s="67">
        <v>189207</v>
      </c>
      <c r="R107" s="67">
        <v>88830</v>
      </c>
      <c r="S107" s="67">
        <v>5533</v>
      </c>
      <c r="T107" s="67">
        <v>5487.0030000000006</v>
      </c>
      <c r="U107" s="65" t="s">
        <v>271</v>
      </c>
      <c r="V107" s="65">
        <v>0</v>
      </c>
      <c r="W107" s="67">
        <v>5533</v>
      </c>
      <c r="X107" s="67">
        <v>5487.0030000000006</v>
      </c>
      <c r="Y107" s="65" t="str">
        <f t="shared" si="7"/>
        <v>B-Reels-1</v>
      </c>
      <c r="Z107" s="67">
        <f t="shared" si="8"/>
        <v>177.00009677419357</v>
      </c>
      <c r="AA107" s="67">
        <f t="shared" si="9"/>
        <v>246.72218727598562</v>
      </c>
      <c r="AB107" s="67">
        <f t="shared" si="5"/>
        <v>7648.3878055555542</v>
      </c>
    </row>
    <row r="108" spans="1:28" x14ac:dyDescent="0.2">
      <c r="A108" s="65" t="str">
        <f t="shared" si="6"/>
        <v>Smokin 7s-Reels-1</v>
      </c>
      <c r="B108">
        <v>1102</v>
      </c>
      <c r="C108" t="s">
        <v>16</v>
      </c>
      <c r="D108" s="122" t="s">
        <v>243</v>
      </c>
      <c r="E108" s="122" t="s">
        <v>239</v>
      </c>
      <c r="F108" s="126">
        <v>1</v>
      </c>
      <c r="G108" t="s">
        <v>28</v>
      </c>
      <c r="H108" t="s">
        <v>101</v>
      </c>
      <c r="I108">
        <v>3</v>
      </c>
      <c r="J108" t="s">
        <v>19</v>
      </c>
      <c r="K108" t="s">
        <v>257</v>
      </c>
      <c r="L108" t="s">
        <v>22</v>
      </c>
      <c r="M108" t="s">
        <v>24</v>
      </c>
      <c r="N108" t="s">
        <v>262</v>
      </c>
      <c r="O108" s="3">
        <v>2.9000000000000001E-2</v>
      </c>
      <c r="P108" s="65">
        <v>31</v>
      </c>
      <c r="Q108" s="67">
        <v>210586</v>
      </c>
      <c r="R108" s="67">
        <v>92362</v>
      </c>
      <c r="S108" s="67">
        <v>6107</v>
      </c>
      <c r="T108" s="67">
        <v>6106.9940000000006</v>
      </c>
      <c r="U108" s="65" t="s">
        <v>271</v>
      </c>
      <c r="V108" s="65">
        <v>0</v>
      </c>
      <c r="W108" s="67">
        <v>6107</v>
      </c>
      <c r="X108" s="67">
        <v>6106.9940000000006</v>
      </c>
      <c r="Y108" s="65" t="str">
        <f t="shared" si="7"/>
        <v>B-Reels-1</v>
      </c>
      <c r="Z108" s="67">
        <f t="shared" si="8"/>
        <v>196.99980645161293</v>
      </c>
      <c r="AA108" s="67">
        <f t="shared" si="9"/>
        <v>246.72218727598562</v>
      </c>
      <c r="AB108" s="67">
        <f t="shared" si="5"/>
        <v>7648.3878055555542</v>
      </c>
    </row>
    <row r="109" spans="1:28" x14ac:dyDescent="0.2">
      <c r="A109" s="65" t="str">
        <f t="shared" si="6"/>
        <v>Smokin 7s-Reels-1</v>
      </c>
      <c r="B109">
        <v>1103</v>
      </c>
      <c r="C109" t="s">
        <v>16</v>
      </c>
      <c r="D109" s="122" t="s">
        <v>243</v>
      </c>
      <c r="E109" s="122" t="s">
        <v>247</v>
      </c>
      <c r="F109" s="126">
        <v>1</v>
      </c>
      <c r="G109" t="s">
        <v>28</v>
      </c>
      <c r="H109" t="s">
        <v>101</v>
      </c>
      <c r="I109">
        <v>3</v>
      </c>
      <c r="J109" t="s">
        <v>19</v>
      </c>
      <c r="K109" t="s">
        <v>257</v>
      </c>
      <c r="L109" t="s">
        <v>22</v>
      </c>
      <c r="M109" t="s">
        <v>24</v>
      </c>
      <c r="N109" t="s">
        <v>262</v>
      </c>
      <c r="O109" s="3">
        <v>2.9000000000000001E-2</v>
      </c>
      <c r="P109" s="65">
        <v>31</v>
      </c>
      <c r="Q109" s="67">
        <v>217000</v>
      </c>
      <c r="R109" s="67">
        <v>90417</v>
      </c>
      <c r="S109" s="67">
        <v>6251</v>
      </c>
      <c r="T109" s="67">
        <v>6293</v>
      </c>
      <c r="U109" s="65" t="s">
        <v>271</v>
      </c>
      <c r="V109" s="65">
        <v>0</v>
      </c>
      <c r="W109" s="67">
        <v>6251</v>
      </c>
      <c r="X109" s="67">
        <v>6293</v>
      </c>
      <c r="Y109" s="65" t="str">
        <f t="shared" si="7"/>
        <v>B-Reels-1</v>
      </c>
      <c r="Z109" s="67">
        <f t="shared" si="8"/>
        <v>203</v>
      </c>
      <c r="AA109" s="67">
        <f t="shared" si="9"/>
        <v>246.72218727598562</v>
      </c>
      <c r="AB109" s="67">
        <f t="shared" si="5"/>
        <v>7648.3878055555542</v>
      </c>
    </row>
    <row r="110" spans="1:28" x14ac:dyDescent="0.2">
      <c r="A110" s="65" t="str">
        <f t="shared" si="6"/>
        <v>Smokin 7s-Reels-1</v>
      </c>
      <c r="B110">
        <v>1104</v>
      </c>
      <c r="C110" t="s">
        <v>16</v>
      </c>
      <c r="D110" s="122" t="s">
        <v>243</v>
      </c>
      <c r="E110" s="122" t="s">
        <v>243</v>
      </c>
      <c r="F110" s="126">
        <v>1</v>
      </c>
      <c r="G110" t="s">
        <v>28</v>
      </c>
      <c r="H110" t="s">
        <v>101</v>
      </c>
      <c r="I110">
        <v>3</v>
      </c>
      <c r="J110" t="s">
        <v>19</v>
      </c>
      <c r="K110" t="s">
        <v>257</v>
      </c>
      <c r="L110" t="s">
        <v>22</v>
      </c>
      <c r="M110" t="s">
        <v>24</v>
      </c>
      <c r="N110" t="s">
        <v>262</v>
      </c>
      <c r="O110" s="3">
        <v>2.9000000000000001E-2</v>
      </c>
      <c r="P110" s="65">
        <v>31</v>
      </c>
      <c r="Q110" s="67">
        <v>210586</v>
      </c>
      <c r="R110" s="67">
        <v>116992</v>
      </c>
      <c r="S110" s="67">
        <v>6270</v>
      </c>
      <c r="T110" s="67">
        <v>6106.9940000000006</v>
      </c>
      <c r="U110" s="65" t="s">
        <v>271</v>
      </c>
      <c r="V110" s="65">
        <v>0</v>
      </c>
      <c r="W110" s="67">
        <v>6270</v>
      </c>
      <c r="X110" s="67">
        <v>6106.9940000000006</v>
      </c>
      <c r="Y110" s="65" t="str">
        <f t="shared" si="7"/>
        <v>B-Reels-1</v>
      </c>
      <c r="Z110" s="67">
        <f t="shared" si="8"/>
        <v>196.99980645161293</v>
      </c>
      <c r="AA110" s="67">
        <f t="shared" si="9"/>
        <v>246.72218727598562</v>
      </c>
      <c r="AB110" s="67">
        <f t="shared" si="5"/>
        <v>7648.3878055555542</v>
      </c>
    </row>
    <row r="111" spans="1:28" x14ac:dyDescent="0.2">
      <c r="A111" s="65" t="str">
        <f t="shared" si="6"/>
        <v>Smokin 7s-Reels-1</v>
      </c>
      <c r="B111">
        <v>1105</v>
      </c>
      <c r="C111" t="s">
        <v>16</v>
      </c>
      <c r="D111" s="122" t="s">
        <v>243</v>
      </c>
      <c r="E111" s="122" t="s">
        <v>263</v>
      </c>
      <c r="F111" s="126">
        <v>1</v>
      </c>
      <c r="G111" t="s">
        <v>28</v>
      </c>
      <c r="H111" t="s">
        <v>101</v>
      </c>
      <c r="I111">
        <v>3</v>
      </c>
      <c r="J111" t="s">
        <v>19</v>
      </c>
      <c r="K111" t="s">
        <v>257</v>
      </c>
      <c r="L111" t="s">
        <v>22</v>
      </c>
      <c r="M111" t="s">
        <v>24</v>
      </c>
      <c r="N111" t="s">
        <v>262</v>
      </c>
      <c r="O111" s="3">
        <v>2.9000000000000001E-2</v>
      </c>
      <c r="P111" s="65">
        <v>31</v>
      </c>
      <c r="Q111" s="67">
        <v>214862</v>
      </c>
      <c r="R111" s="67">
        <v>98111</v>
      </c>
      <c r="S111" s="67">
        <v>6262</v>
      </c>
      <c r="T111" s="67">
        <v>6230.9980000000005</v>
      </c>
      <c r="U111" s="65" t="s">
        <v>271</v>
      </c>
      <c r="V111" s="65">
        <v>0</v>
      </c>
      <c r="W111" s="67">
        <v>6262</v>
      </c>
      <c r="X111" s="67">
        <v>6230.9980000000005</v>
      </c>
      <c r="Y111" s="65" t="str">
        <f t="shared" si="7"/>
        <v>B-Reels-1</v>
      </c>
      <c r="Z111" s="67">
        <f t="shared" si="8"/>
        <v>200.99993548387098</v>
      </c>
      <c r="AA111" s="67">
        <f t="shared" si="9"/>
        <v>246.72218727598562</v>
      </c>
      <c r="AB111" s="67">
        <f t="shared" si="5"/>
        <v>7648.3878055555542</v>
      </c>
    </row>
    <row r="112" spans="1:28" x14ac:dyDescent="0.2">
      <c r="A112" s="65" t="str">
        <f t="shared" si="6"/>
        <v>Super Sleepy 7's-Reels-0.25</v>
      </c>
      <c r="B112">
        <v>2106</v>
      </c>
      <c r="C112" t="s">
        <v>12</v>
      </c>
      <c r="D112" s="122" t="s">
        <v>251</v>
      </c>
      <c r="E112" s="122" t="s">
        <v>239</v>
      </c>
      <c r="F112" s="126">
        <v>0.25</v>
      </c>
      <c r="G112" t="s">
        <v>28</v>
      </c>
      <c r="H112" t="s">
        <v>101</v>
      </c>
      <c r="I112">
        <v>3</v>
      </c>
      <c r="J112" t="s">
        <v>19</v>
      </c>
      <c r="K112" t="s">
        <v>28</v>
      </c>
      <c r="L112" t="s">
        <v>22</v>
      </c>
      <c r="M112" t="s">
        <v>24</v>
      </c>
      <c r="N112" t="s">
        <v>43</v>
      </c>
      <c r="O112" s="3">
        <v>6.5000000000000002E-2</v>
      </c>
      <c r="P112" s="65">
        <v>20</v>
      </c>
      <c r="Q112" s="67">
        <v>68000</v>
      </c>
      <c r="R112" s="67">
        <v>137374</v>
      </c>
      <c r="S112" s="67">
        <v>4494</v>
      </c>
      <c r="T112" s="67">
        <v>4420</v>
      </c>
      <c r="U112" s="65" t="s">
        <v>271</v>
      </c>
      <c r="V112" s="65">
        <v>0</v>
      </c>
      <c r="W112" s="67">
        <v>4494</v>
      </c>
      <c r="X112" s="67">
        <v>4420</v>
      </c>
      <c r="Y112" s="65" t="str">
        <f t="shared" si="7"/>
        <v>A-Reels-0.25</v>
      </c>
      <c r="Z112" s="67">
        <f t="shared" si="8"/>
        <v>221</v>
      </c>
      <c r="AA112" s="67">
        <f t="shared" si="9"/>
        <v>241.9201181818182</v>
      </c>
      <c r="AB112" s="67">
        <f t="shared" si="5"/>
        <v>4838.4023636363636</v>
      </c>
    </row>
    <row r="113" spans="1:28" x14ac:dyDescent="0.2">
      <c r="A113" s="65" t="str">
        <f t="shared" si="6"/>
        <v>Super Sleepy 7's-Reels-0.25</v>
      </c>
      <c r="B113">
        <v>2107</v>
      </c>
      <c r="C113" t="s">
        <v>12</v>
      </c>
      <c r="D113" s="122" t="s">
        <v>251</v>
      </c>
      <c r="E113" s="122" t="s">
        <v>247</v>
      </c>
      <c r="F113" s="126">
        <v>0.25</v>
      </c>
      <c r="G113" t="s">
        <v>28</v>
      </c>
      <c r="H113" t="s">
        <v>101</v>
      </c>
      <c r="I113">
        <v>3</v>
      </c>
      <c r="J113" t="s">
        <v>19</v>
      </c>
      <c r="K113" t="s">
        <v>28</v>
      </c>
      <c r="L113" t="s">
        <v>22</v>
      </c>
      <c r="M113" t="s">
        <v>24</v>
      </c>
      <c r="N113" t="s">
        <v>43</v>
      </c>
      <c r="O113" s="3">
        <v>0.06</v>
      </c>
      <c r="P113" s="65">
        <v>20</v>
      </c>
      <c r="Q113" s="67">
        <v>73666.75</v>
      </c>
      <c r="R113" s="67">
        <v>134551</v>
      </c>
      <c r="S113" s="67">
        <v>4442</v>
      </c>
      <c r="T113" s="67">
        <v>4420.0050000000001</v>
      </c>
      <c r="U113" s="65" t="s">
        <v>271</v>
      </c>
      <c r="V113" s="65">
        <v>0</v>
      </c>
      <c r="W113" s="67">
        <v>4442</v>
      </c>
      <c r="X113" s="67">
        <v>4420.0050000000001</v>
      </c>
      <c r="Y113" s="65" t="str">
        <f t="shared" si="7"/>
        <v>A-Reels-0.25</v>
      </c>
      <c r="Z113" s="67">
        <f t="shared" si="8"/>
        <v>221.00024999999999</v>
      </c>
      <c r="AA113" s="67">
        <f t="shared" si="9"/>
        <v>241.9201181818182</v>
      </c>
      <c r="AB113" s="67">
        <f t="shared" si="5"/>
        <v>4838.4023636363636</v>
      </c>
    </row>
    <row r="114" spans="1:28" x14ac:dyDescent="0.2">
      <c r="A114" s="65" t="str">
        <f t="shared" si="6"/>
        <v>Butterfly Temple-MLV-0.01</v>
      </c>
      <c r="B114">
        <v>1108</v>
      </c>
      <c r="C114" t="s">
        <v>12</v>
      </c>
      <c r="D114" s="122" t="s">
        <v>245</v>
      </c>
      <c r="E114" s="122" t="s">
        <v>242</v>
      </c>
      <c r="F114" s="126">
        <v>0.01</v>
      </c>
      <c r="G114" t="s">
        <v>28</v>
      </c>
      <c r="H114" t="s">
        <v>101</v>
      </c>
      <c r="I114">
        <v>200</v>
      </c>
      <c r="J114" t="s">
        <v>18</v>
      </c>
      <c r="K114" t="s">
        <v>28</v>
      </c>
      <c r="L114" t="s">
        <v>22</v>
      </c>
      <c r="M114" t="s">
        <v>34</v>
      </c>
      <c r="N114" t="s">
        <v>35</v>
      </c>
      <c r="O114" s="3">
        <v>7.0000000000000007E-2</v>
      </c>
      <c r="P114" s="65">
        <v>31</v>
      </c>
      <c r="Q114" s="67">
        <v>106285.71</v>
      </c>
      <c r="R114" s="67">
        <v>94898</v>
      </c>
      <c r="S114" s="67">
        <v>7688</v>
      </c>
      <c r="T114" s="67">
        <v>7439.9997000000012</v>
      </c>
      <c r="U114" s="65" t="s">
        <v>271</v>
      </c>
      <c r="V114" s="65">
        <v>0</v>
      </c>
      <c r="W114" s="67">
        <v>7688</v>
      </c>
      <c r="X114" s="67">
        <v>7439.9997000000012</v>
      </c>
      <c r="Y114" s="65" t="str">
        <f t="shared" si="7"/>
        <v>A-MLV-0.01</v>
      </c>
      <c r="Z114" s="67">
        <f t="shared" si="8"/>
        <v>239.99999032258069</v>
      </c>
      <c r="AA114" s="67">
        <f t="shared" si="9"/>
        <v>233.09873385944707</v>
      </c>
      <c r="AB114" s="67">
        <f t="shared" si="5"/>
        <v>7226.0607496428593</v>
      </c>
    </row>
    <row r="115" spans="1:28" x14ac:dyDescent="0.2">
      <c r="A115" s="65" t="str">
        <f t="shared" si="6"/>
        <v>Butterfly Temple-MLV-0.01</v>
      </c>
      <c r="B115">
        <v>1109</v>
      </c>
      <c r="C115" t="s">
        <v>12</v>
      </c>
      <c r="D115" s="122" t="s">
        <v>245</v>
      </c>
      <c r="E115" s="122" t="s">
        <v>239</v>
      </c>
      <c r="F115" s="126">
        <v>0.01</v>
      </c>
      <c r="G115" t="s">
        <v>28</v>
      </c>
      <c r="H115" t="s">
        <v>101</v>
      </c>
      <c r="I115">
        <v>200</v>
      </c>
      <c r="J115" t="s">
        <v>18</v>
      </c>
      <c r="K115" t="s">
        <v>28</v>
      </c>
      <c r="L115" t="s">
        <v>22</v>
      </c>
      <c r="M115" t="s">
        <v>34</v>
      </c>
      <c r="N115" t="s">
        <v>35</v>
      </c>
      <c r="O115" s="3">
        <v>7.0000000000000007E-2</v>
      </c>
      <c r="P115" s="65">
        <v>31</v>
      </c>
      <c r="Q115" s="67">
        <v>94328.57</v>
      </c>
      <c r="R115" s="67">
        <v>79939</v>
      </c>
      <c r="S115" s="67">
        <v>6790</v>
      </c>
      <c r="T115" s="67">
        <v>6602.9999000000007</v>
      </c>
      <c r="U115" s="65" t="s">
        <v>271</v>
      </c>
      <c r="V115" s="65">
        <v>0</v>
      </c>
      <c r="W115" s="67">
        <v>6790</v>
      </c>
      <c r="X115" s="67">
        <v>6602.9999000000007</v>
      </c>
      <c r="Y115" s="65" t="str">
        <f t="shared" si="7"/>
        <v>A-MLV-0.01</v>
      </c>
      <c r="Z115" s="67">
        <f t="shared" si="8"/>
        <v>212.99999677419356</v>
      </c>
      <c r="AA115" s="67">
        <f t="shared" si="9"/>
        <v>233.09873385944707</v>
      </c>
      <c r="AB115" s="67">
        <f t="shared" si="5"/>
        <v>7226.0607496428593</v>
      </c>
    </row>
    <row r="116" spans="1:28" x14ac:dyDescent="0.2">
      <c r="A116" s="65" t="str">
        <f t="shared" si="6"/>
        <v>Butterfly Temple-MLV-0.01</v>
      </c>
      <c r="B116">
        <v>1110</v>
      </c>
      <c r="C116" t="s">
        <v>16</v>
      </c>
      <c r="D116" s="122" t="s">
        <v>247</v>
      </c>
      <c r="E116" s="122" t="s">
        <v>239</v>
      </c>
      <c r="F116" s="126">
        <v>0.01</v>
      </c>
      <c r="G116" t="s">
        <v>28</v>
      </c>
      <c r="H116" t="s">
        <v>101</v>
      </c>
      <c r="I116">
        <v>200</v>
      </c>
      <c r="J116" t="s">
        <v>18</v>
      </c>
      <c r="K116" t="s">
        <v>257</v>
      </c>
      <c r="L116" t="s">
        <v>22</v>
      </c>
      <c r="M116" t="s">
        <v>34</v>
      </c>
      <c r="N116" t="s">
        <v>35</v>
      </c>
      <c r="O116" s="3">
        <v>7.0000000000000007E-2</v>
      </c>
      <c r="P116" s="65">
        <v>31</v>
      </c>
      <c r="Q116" s="67">
        <v>93885.71</v>
      </c>
      <c r="R116" s="67">
        <v>82356</v>
      </c>
      <c r="S116" s="67">
        <v>6780</v>
      </c>
      <c r="T116" s="67">
        <v>6571.9997000000012</v>
      </c>
      <c r="U116" s="65" t="s">
        <v>271</v>
      </c>
      <c r="V116" s="65">
        <v>0</v>
      </c>
      <c r="W116" s="67">
        <v>6780</v>
      </c>
      <c r="X116" s="67">
        <v>6571.9997000000012</v>
      </c>
      <c r="Y116" s="65" t="str">
        <f t="shared" si="7"/>
        <v>B-MLV-0.01</v>
      </c>
      <c r="Z116" s="67">
        <f t="shared" si="8"/>
        <v>211.99999032258069</v>
      </c>
      <c r="AA116" s="67">
        <f t="shared" si="9"/>
        <v>207.33333201075268</v>
      </c>
      <c r="AB116" s="67">
        <f t="shared" si="5"/>
        <v>6427.3332923333328</v>
      </c>
    </row>
    <row r="117" spans="1:28" x14ac:dyDescent="0.2">
      <c r="A117" s="65" t="str">
        <f t="shared" si="6"/>
        <v>Circle of Fortune-Reels-0.25</v>
      </c>
      <c r="B117">
        <v>2111</v>
      </c>
      <c r="C117" t="s">
        <v>16</v>
      </c>
      <c r="D117" s="122" t="s">
        <v>239</v>
      </c>
      <c r="E117" s="122" t="s">
        <v>242</v>
      </c>
      <c r="F117" s="126">
        <v>0.25</v>
      </c>
      <c r="G117" t="s">
        <v>28</v>
      </c>
      <c r="H117" t="s">
        <v>101</v>
      </c>
      <c r="I117">
        <v>3</v>
      </c>
      <c r="J117" t="s">
        <v>19</v>
      </c>
      <c r="K117" t="s">
        <v>257</v>
      </c>
      <c r="L117" t="s">
        <v>22</v>
      </c>
      <c r="M117" t="s">
        <v>30</v>
      </c>
      <c r="N117" t="s">
        <v>44</v>
      </c>
      <c r="O117" s="3">
        <v>4.8500000000000001E-2</v>
      </c>
      <c r="P117" s="65">
        <v>10</v>
      </c>
      <c r="Q117" s="67">
        <v>54226.75</v>
      </c>
      <c r="R117" s="67">
        <v>114766</v>
      </c>
      <c r="S117" s="67">
        <v>5374</v>
      </c>
      <c r="T117" s="67">
        <v>2629.9973749999999</v>
      </c>
      <c r="U117" s="65" t="s">
        <v>180</v>
      </c>
      <c r="V117" s="65">
        <v>542.26750000000004</v>
      </c>
      <c r="W117" s="67">
        <v>4831.7325000000001</v>
      </c>
      <c r="X117" s="67">
        <v>2087.729875</v>
      </c>
      <c r="Y117" s="65" t="str">
        <f t="shared" si="7"/>
        <v>B-Reels-0.25</v>
      </c>
      <c r="Z117" s="67">
        <f t="shared" si="8"/>
        <v>208.7729875</v>
      </c>
      <c r="AA117" s="67">
        <f t="shared" si="9"/>
        <v>203.35696385869565</v>
      </c>
      <c r="AB117" s="67">
        <f t="shared" si="5"/>
        <v>2033.5696385869564</v>
      </c>
    </row>
    <row r="118" spans="1:28" x14ac:dyDescent="0.2">
      <c r="A118" s="65" t="str">
        <f t="shared" si="6"/>
        <v>Circle of Dreams-Reels-0.25</v>
      </c>
      <c r="B118">
        <v>2112</v>
      </c>
      <c r="C118" t="s">
        <v>16</v>
      </c>
      <c r="D118" s="122" t="s">
        <v>239</v>
      </c>
      <c r="E118" s="122" t="s">
        <v>239</v>
      </c>
      <c r="F118" s="126">
        <v>0.25</v>
      </c>
      <c r="G118" t="s">
        <v>28</v>
      </c>
      <c r="H118" t="s">
        <v>101</v>
      </c>
      <c r="I118">
        <v>3</v>
      </c>
      <c r="J118" t="s">
        <v>19</v>
      </c>
      <c r="K118" t="s">
        <v>257</v>
      </c>
      <c r="L118" t="s">
        <v>22</v>
      </c>
      <c r="M118" t="s">
        <v>30</v>
      </c>
      <c r="N118" t="s">
        <v>91</v>
      </c>
      <c r="O118" s="3">
        <v>4.8500000000000001E-2</v>
      </c>
      <c r="P118" s="65">
        <v>10</v>
      </c>
      <c r="Q118" s="67">
        <v>40206.25</v>
      </c>
      <c r="R118" s="67">
        <v>87883</v>
      </c>
      <c r="S118" s="67">
        <v>1999</v>
      </c>
      <c r="T118" s="67">
        <v>1950.003125</v>
      </c>
      <c r="U118" s="65" t="s">
        <v>180</v>
      </c>
      <c r="V118" s="65">
        <v>402.0625</v>
      </c>
      <c r="W118" s="67">
        <v>1596.9375</v>
      </c>
      <c r="X118" s="67">
        <v>1547.940625</v>
      </c>
      <c r="Y118" s="65" t="str">
        <f t="shared" si="7"/>
        <v>B-Reels-0.25</v>
      </c>
      <c r="Z118" s="67">
        <f t="shared" si="8"/>
        <v>154.7940625</v>
      </c>
      <c r="AA118" s="67">
        <f t="shared" si="9"/>
        <v>203.35696385869565</v>
      </c>
      <c r="AB118" s="67">
        <f t="shared" si="5"/>
        <v>2033.5696385869564</v>
      </c>
    </row>
    <row r="119" spans="1:28" x14ac:dyDescent="0.2">
      <c r="A119" s="65" t="str">
        <f t="shared" si="6"/>
        <v>Circle of Cash-Reels-0.25</v>
      </c>
      <c r="B119">
        <v>2113</v>
      </c>
      <c r="C119" t="s">
        <v>25</v>
      </c>
      <c r="D119" s="122" t="s">
        <v>242</v>
      </c>
      <c r="E119" s="122" t="s">
        <v>238</v>
      </c>
      <c r="F119" s="126">
        <v>0.25</v>
      </c>
      <c r="G119" t="s">
        <v>28</v>
      </c>
      <c r="H119" t="s">
        <v>101</v>
      </c>
      <c r="I119">
        <v>3</v>
      </c>
      <c r="J119" t="s">
        <v>19</v>
      </c>
      <c r="K119" t="s">
        <v>257</v>
      </c>
      <c r="L119" t="s">
        <v>22</v>
      </c>
      <c r="M119" t="s">
        <v>30</v>
      </c>
      <c r="N119" t="s">
        <v>92</v>
      </c>
      <c r="O119" s="3">
        <v>4.8500000000000001E-2</v>
      </c>
      <c r="P119" s="65">
        <v>10</v>
      </c>
      <c r="Q119" s="67">
        <v>36082.5</v>
      </c>
      <c r="R119" s="67">
        <v>104587</v>
      </c>
      <c r="S119" s="67">
        <v>1838</v>
      </c>
      <c r="T119" s="67">
        <v>1750.00125</v>
      </c>
      <c r="U119" s="65" t="s">
        <v>180</v>
      </c>
      <c r="V119" s="65">
        <v>360.82499999999999</v>
      </c>
      <c r="W119" s="67">
        <v>1477.175</v>
      </c>
      <c r="X119" s="67">
        <v>1389.17625</v>
      </c>
      <c r="Y119" s="65" t="str">
        <f t="shared" si="7"/>
        <v>C-Reels-0.25</v>
      </c>
      <c r="Z119" s="67">
        <f t="shared" si="8"/>
        <v>138.91762499999999</v>
      </c>
      <c r="AA119" s="67">
        <f t="shared" si="9"/>
        <v>176.99994430970148</v>
      </c>
      <c r="AB119" s="67">
        <f t="shared" si="5"/>
        <v>1769.9994430970148</v>
      </c>
    </row>
    <row r="120" spans="1:28" x14ac:dyDescent="0.2">
      <c r="A120" s="65" t="str">
        <f t="shared" si="6"/>
        <v>Circle of Winners-Reels-0.25</v>
      </c>
      <c r="B120">
        <v>2114</v>
      </c>
      <c r="C120" t="s">
        <v>16</v>
      </c>
      <c r="D120" s="122" t="s">
        <v>239</v>
      </c>
      <c r="E120" s="122" t="s">
        <v>245</v>
      </c>
      <c r="F120" s="126">
        <v>0.25</v>
      </c>
      <c r="G120" t="s">
        <v>28</v>
      </c>
      <c r="H120" t="s">
        <v>101</v>
      </c>
      <c r="I120">
        <v>3</v>
      </c>
      <c r="J120" t="s">
        <v>19</v>
      </c>
      <c r="K120" t="s">
        <v>257</v>
      </c>
      <c r="L120" t="s">
        <v>22</v>
      </c>
      <c r="M120" t="s">
        <v>30</v>
      </c>
      <c r="N120" t="s">
        <v>93</v>
      </c>
      <c r="O120" s="3">
        <v>4.8500000000000001E-2</v>
      </c>
      <c r="P120" s="65">
        <v>10</v>
      </c>
      <c r="Q120" s="67">
        <v>43711.25</v>
      </c>
      <c r="R120" s="67">
        <v>105967</v>
      </c>
      <c r="S120" s="67">
        <v>2194</v>
      </c>
      <c r="T120" s="67">
        <v>2119.995625</v>
      </c>
      <c r="U120" s="65" t="s">
        <v>180</v>
      </c>
      <c r="V120" s="65">
        <v>437.11250000000001</v>
      </c>
      <c r="W120" s="67">
        <v>1756.8875</v>
      </c>
      <c r="X120" s="67">
        <v>1682.8831250000001</v>
      </c>
      <c r="Y120" s="65" t="str">
        <f t="shared" si="7"/>
        <v>B-Reels-0.25</v>
      </c>
      <c r="Z120" s="67">
        <f t="shared" si="8"/>
        <v>168.28831250000002</v>
      </c>
      <c r="AA120" s="67">
        <f t="shared" si="9"/>
        <v>203.35696385869565</v>
      </c>
      <c r="AB120" s="67">
        <f t="shared" si="5"/>
        <v>2033.5696385869564</v>
      </c>
    </row>
    <row r="121" spans="1:28" x14ac:dyDescent="0.2">
      <c r="A121" s="65" t="str">
        <f t="shared" si="6"/>
        <v>Circle of Fortune-Reels-0.25</v>
      </c>
      <c r="B121">
        <v>2115</v>
      </c>
      <c r="C121" t="s">
        <v>16</v>
      </c>
      <c r="D121" s="122" t="s">
        <v>239</v>
      </c>
      <c r="E121" s="122" t="s">
        <v>238</v>
      </c>
      <c r="F121" s="126">
        <v>0.25</v>
      </c>
      <c r="G121" t="s">
        <v>28</v>
      </c>
      <c r="H121" t="s">
        <v>101</v>
      </c>
      <c r="I121">
        <v>3</v>
      </c>
      <c r="J121" t="s">
        <v>19</v>
      </c>
      <c r="K121" t="s">
        <v>257</v>
      </c>
      <c r="L121" t="s">
        <v>22</v>
      </c>
      <c r="M121" t="s">
        <v>30</v>
      </c>
      <c r="N121" t="s">
        <v>44</v>
      </c>
      <c r="O121" s="3">
        <v>4.8500000000000001E-2</v>
      </c>
      <c r="P121" s="65">
        <v>10</v>
      </c>
      <c r="Q121" s="67">
        <v>50103</v>
      </c>
      <c r="R121" s="67">
        <v>92783</v>
      </c>
      <c r="S121" s="67">
        <v>4892</v>
      </c>
      <c r="T121" s="67">
        <v>2429.9955</v>
      </c>
      <c r="U121" s="65" t="s">
        <v>180</v>
      </c>
      <c r="V121" s="65">
        <v>501.03000000000003</v>
      </c>
      <c r="W121" s="67">
        <v>4390.97</v>
      </c>
      <c r="X121" s="67">
        <v>1928.9655</v>
      </c>
      <c r="Y121" s="65" t="str">
        <f t="shared" si="7"/>
        <v>B-Reels-0.25</v>
      </c>
      <c r="Z121" s="67">
        <f t="shared" si="8"/>
        <v>192.89654999999999</v>
      </c>
      <c r="AA121" s="67">
        <f t="shared" si="9"/>
        <v>203.35696385869565</v>
      </c>
      <c r="AB121" s="67">
        <f t="shared" si="5"/>
        <v>2033.5696385869564</v>
      </c>
    </row>
    <row r="122" spans="1:28" x14ac:dyDescent="0.2">
      <c r="A122" s="65" t="str">
        <f t="shared" si="6"/>
        <v>Circle of Dreams-Reels-0.25</v>
      </c>
      <c r="B122">
        <v>2116</v>
      </c>
      <c r="C122" t="s">
        <v>16</v>
      </c>
      <c r="D122" s="122" t="s">
        <v>239</v>
      </c>
      <c r="E122" s="122" t="s">
        <v>247</v>
      </c>
      <c r="F122" s="126">
        <v>0.25</v>
      </c>
      <c r="G122" t="s">
        <v>28</v>
      </c>
      <c r="H122" t="s">
        <v>101</v>
      </c>
      <c r="I122">
        <v>3</v>
      </c>
      <c r="J122" t="s">
        <v>19</v>
      </c>
      <c r="K122" t="s">
        <v>257</v>
      </c>
      <c r="L122" t="s">
        <v>22</v>
      </c>
      <c r="M122" t="s">
        <v>30</v>
      </c>
      <c r="N122" t="s">
        <v>91</v>
      </c>
      <c r="O122" s="3">
        <v>4.8500000000000001E-2</v>
      </c>
      <c r="P122" s="65">
        <v>10</v>
      </c>
      <c r="Q122" s="67">
        <v>41649.5</v>
      </c>
      <c r="R122" s="67">
        <v>113332</v>
      </c>
      <c r="S122" s="67">
        <v>2111</v>
      </c>
      <c r="T122" s="67">
        <v>2020.0007500000002</v>
      </c>
      <c r="U122" s="65" t="s">
        <v>180</v>
      </c>
      <c r="V122" s="65">
        <v>416.495</v>
      </c>
      <c r="W122" s="67">
        <v>1694.5050000000001</v>
      </c>
      <c r="X122" s="67">
        <v>1603.5057500000003</v>
      </c>
      <c r="Y122" s="65" t="str">
        <f t="shared" si="7"/>
        <v>B-Reels-0.25</v>
      </c>
      <c r="Z122" s="67">
        <f t="shared" si="8"/>
        <v>160.35057500000002</v>
      </c>
      <c r="AA122" s="67">
        <f t="shared" si="9"/>
        <v>203.35696385869565</v>
      </c>
      <c r="AB122" s="67">
        <f t="shared" si="5"/>
        <v>2033.5696385869564</v>
      </c>
    </row>
    <row r="123" spans="1:28" x14ac:dyDescent="0.2">
      <c r="A123" s="65" t="str">
        <f t="shared" si="6"/>
        <v>Circle of Cash-Reels-0.25</v>
      </c>
      <c r="B123">
        <v>2117</v>
      </c>
      <c r="C123" t="s">
        <v>25</v>
      </c>
      <c r="D123" s="122" t="s">
        <v>242</v>
      </c>
      <c r="E123" s="122" t="s">
        <v>249</v>
      </c>
      <c r="F123" s="126">
        <v>0.25</v>
      </c>
      <c r="G123" t="s">
        <v>28</v>
      </c>
      <c r="H123" t="s">
        <v>101</v>
      </c>
      <c r="I123">
        <v>3</v>
      </c>
      <c r="J123" t="s">
        <v>19</v>
      </c>
      <c r="K123" t="s">
        <v>257</v>
      </c>
      <c r="L123" t="s">
        <v>22</v>
      </c>
      <c r="M123" t="s">
        <v>30</v>
      </c>
      <c r="N123" t="s">
        <v>92</v>
      </c>
      <c r="O123" s="3">
        <v>4.8500000000000001E-2</v>
      </c>
      <c r="P123" s="65">
        <v>10</v>
      </c>
      <c r="Q123" s="67">
        <v>36082.5</v>
      </c>
      <c r="R123" s="67">
        <v>126605</v>
      </c>
      <c r="S123" s="67">
        <v>1861</v>
      </c>
      <c r="T123" s="67">
        <v>1750.00125</v>
      </c>
      <c r="U123" s="65" t="s">
        <v>180</v>
      </c>
      <c r="V123" s="65">
        <v>360.82499999999999</v>
      </c>
      <c r="W123" s="67">
        <v>1500.175</v>
      </c>
      <c r="X123" s="67">
        <v>1389.17625</v>
      </c>
      <c r="Y123" s="65" t="str">
        <f t="shared" si="7"/>
        <v>C-Reels-0.25</v>
      </c>
      <c r="Z123" s="67">
        <f t="shared" si="8"/>
        <v>138.91762499999999</v>
      </c>
      <c r="AA123" s="67">
        <f t="shared" si="9"/>
        <v>176.99994430970148</v>
      </c>
      <c r="AB123" s="67">
        <f t="shared" si="5"/>
        <v>1769.9994430970148</v>
      </c>
    </row>
    <row r="124" spans="1:28" x14ac:dyDescent="0.2">
      <c r="A124" s="65" t="str">
        <f t="shared" si="6"/>
        <v>Circle of Winners-Reels-0.25</v>
      </c>
      <c r="B124">
        <v>2118</v>
      </c>
      <c r="C124" t="s">
        <v>16</v>
      </c>
      <c r="D124" s="122" t="s">
        <v>239</v>
      </c>
      <c r="E124" s="122" t="s">
        <v>249</v>
      </c>
      <c r="F124" s="126">
        <v>0.25</v>
      </c>
      <c r="G124" t="s">
        <v>28</v>
      </c>
      <c r="H124" t="s">
        <v>101</v>
      </c>
      <c r="I124">
        <v>3</v>
      </c>
      <c r="J124" t="s">
        <v>19</v>
      </c>
      <c r="K124" t="s">
        <v>257</v>
      </c>
      <c r="L124" t="s">
        <v>22</v>
      </c>
      <c r="M124" t="s">
        <v>30</v>
      </c>
      <c r="N124" t="s">
        <v>93</v>
      </c>
      <c r="O124" s="3">
        <v>4.8500000000000001E-2</v>
      </c>
      <c r="P124" s="65">
        <v>10</v>
      </c>
      <c r="Q124" s="67">
        <v>51134</v>
      </c>
      <c r="R124" s="67">
        <v>121748</v>
      </c>
      <c r="S124" s="67">
        <v>5125</v>
      </c>
      <c r="T124" s="67">
        <v>2479.9990000000003</v>
      </c>
      <c r="U124" s="65" t="s">
        <v>180</v>
      </c>
      <c r="V124" s="65">
        <v>511.34000000000003</v>
      </c>
      <c r="W124" s="67">
        <v>4613.66</v>
      </c>
      <c r="X124" s="67">
        <v>1968.6590000000001</v>
      </c>
      <c r="Y124" s="65" t="str">
        <f t="shared" si="7"/>
        <v>B-Reels-0.25</v>
      </c>
      <c r="Z124" s="67">
        <f t="shared" si="8"/>
        <v>196.86590000000001</v>
      </c>
      <c r="AA124" s="67">
        <f t="shared" si="9"/>
        <v>203.35696385869565</v>
      </c>
      <c r="AB124" s="67">
        <f t="shared" si="5"/>
        <v>2033.5696385869564</v>
      </c>
    </row>
    <row r="125" spans="1:28" x14ac:dyDescent="0.2">
      <c r="A125" s="65" t="str">
        <f t="shared" si="6"/>
        <v>Circle of Fortune-Reels-0.25</v>
      </c>
      <c r="B125">
        <v>1119</v>
      </c>
      <c r="C125" t="s">
        <v>25</v>
      </c>
      <c r="D125" s="122" t="s">
        <v>242</v>
      </c>
      <c r="E125" s="122" t="s">
        <v>242</v>
      </c>
      <c r="F125" s="126">
        <v>0.25</v>
      </c>
      <c r="G125" t="s">
        <v>28</v>
      </c>
      <c r="H125" t="s">
        <v>101</v>
      </c>
      <c r="I125">
        <v>3</v>
      </c>
      <c r="J125" t="s">
        <v>19</v>
      </c>
      <c r="K125" t="s">
        <v>257</v>
      </c>
      <c r="L125" t="s">
        <v>21</v>
      </c>
      <c r="M125" t="s">
        <v>30</v>
      </c>
      <c r="N125" t="s">
        <v>44</v>
      </c>
      <c r="O125" s="3">
        <v>4.36E-2</v>
      </c>
      <c r="P125" s="65">
        <v>31</v>
      </c>
      <c r="Q125" s="67">
        <v>157844</v>
      </c>
      <c r="R125" s="67">
        <v>309498</v>
      </c>
      <c r="S125" s="67">
        <v>6974</v>
      </c>
      <c r="T125" s="67">
        <v>6881.9984000000004</v>
      </c>
      <c r="U125" s="65" t="s">
        <v>271</v>
      </c>
      <c r="V125" s="65">
        <v>1578.44</v>
      </c>
      <c r="W125" s="67">
        <v>5395.5599999999995</v>
      </c>
      <c r="X125" s="67">
        <v>5303.5583999999999</v>
      </c>
      <c r="Y125" s="65" t="str">
        <f t="shared" si="7"/>
        <v>C-Reels-0.25</v>
      </c>
      <c r="Z125" s="67">
        <f t="shared" si="8"/>
        <v>171.08252903225807</v>
      </c>
      <c r="AA125" s="67">
        <f t="shared" si="9"/>
        <v>176.99994430970148</v>
      </c>
      <c r="AB125" s="67">
        <f t="shared" si="5"/>
        <v>5486.998273600746</v>
      </c>
    </row>
    <row r="126" spans="1:28" x14ac:dyDescent="0.2">
      <c r="A126" s="65" t="str">
        <f t="shared" si="6"/>
        <v>Circle of Dreams-Reels-0.25</v>
      </c>
      <c r="B126">
        <v>1120</v>
      </c>
      <c r="C126" t="s">
        <v>25</v>
      </c>
      <c r="D126" s="122" t="s">
        <v>242</v>
      </c>
      <c r="E126" s="122" t="s">
        <v>239</v>
      </c>
      <c r="F126" s="126">
        <v>0.25</v>
      </c>
      <c r="G126" t="s">
        <v>28</v>
      </c>
      <c r="H126" t="s">
        <v>101</v>
      </c>
      <c r="I126">
        <v>3</v>
      </c>
      <c r="J126" t="s">
        <v>19</v>
      </c>
      <c r="K126" t="s">
        <v>257</v>
      </c>
      <c r="L126" t="s">
        <v>21</v>
      </c>
      <c r="M126" t="s">
        <v>30</v>
      </c>
      <c r="N126" t="s">
        <v>91</v>
      </c>
      <c r="O126" s="3">
        <v>4.36E-2</v>
      </c>
      <c r="P126" s="65">
        <v>31</v>
      </c>
      <c r="Q126" s="67">
        <v>112339.5</v>
      </c>
      <c r="R126" s="67">
        <v>325622</v>
      </c>
      <c r="S126" s="67">
        <v>5143</v>
      </c>
      <c r="T126" s="67">
        <v>4898.0021999999999</v>
      </c>
      <c r="U126" s="65" t="s">
        <v>180</v>
      </c>
      <c r="V126" s="65">
        <v>1123.395</v>
      </c>
      <c r="W126" s="67">
        <v>4019.605</v>
      </c>
      <c r="X126" s="67">
        <v>3774.6071999999999</v>
      </c>
      <c r="Y126" s="65" t="str">
        <f t="shared" si="7"/>
        <v>C-Reels-0.25</v>
      </c>
      <c r="Z126" s="67">
        <f t="shared" si="8"/>
        <v>121.76152258064516</v>
      </c>
      <c r="AA126" s="67">
        <f t="shared" si="9"/>
        <v>176.99994430970148</v>
      </c>
      <c r="AB126" s="67">
        <f t="shared" si="5"/>
        <v>5486.998273600746</v>
      </c>
    </row>
    <row r="127" spans="1:28" x14ac:dyDescent="0.2">
      <c r="A127" s="65" t="str">
        <f t="shared" si="6"/>
        <v>Circle of Cash-Reels-0.25</v>
      </c>
      <c r="B127">
        <v>1121</v>
      </c>
      <c r="C127" t="s">
        <v>25</v>
      </c>
      <c r="D127" s="122" t="s">
        <v>242</v>
      </c>
      <c r="E127" s="122" t="s">
        <v>245</v>
      </c>
      <c r="F127" s="126">
        <v>0.25</v>
      </c>
      <c r="G127" t="s">
        <v>28</v>
      </c>
      <c r="H127" t="s">
        <v>101</v>
      </c>
      <c r="I127">
        <v>3</v>
      </c>
      <c r="J127" t="s">
        <v>19</v>
      </c>
      <c r="K127" t="s">
        <v>257</v>
      </c>
      <c r="L127" t="s">
        <v>21</v>
      </c>
      <c r="M127" t="s">
        <v>30</v>
      </c>
      <c r="N127" t="s">
        <v>92</v>
      </c>
      <c r="O127" s="3">
        <v>4.36E-2</v>
      </c>
      <c r="P127" s="65">
        <v>31</v>
      </c>
      <c r="Q127" s="67">
        <v>126559.75</v>
      </c>
      <c r="R127" s="67">
        <v>312493</v>
      </c>
      <c r="S127" s="67">
        <v>5720</v>
      </c>
      <c r="T127" s="67">
        <v>5518.0051000000003</v>
      </c>
      <c r="U127" s="65" t="s">
        <v>180</v>
      </c>
      <c r="V127" s="65">
        <v>1265.5975000000001</v>
      </c>
      <c r="W127" s="67">
        <v>4454.4025000000001</v>
      </c>
      <c r="X127" s="67">
        <v>4252.4076000000005</v>
      </c>
      <c r="Y127" s="65" t="str">
        <f t="shared" si="7"/>
        <v>C-Reels-0.25</v>
      </c>
      <c r="Z127" s="67">
        <f t="shared" si="8"/>
        <v>137.17443870967745</v>
      </c>
      <c r="AA127" s="67">
        <f t="shared" si="9"/>
        <v>176.99994430970148</v>
      </c>
      <c r="AB127" s="67">
        <f t="shared" si="5"/>
        <v>5486.998273600746</v>
      </c>
    </row>
    <row r="128" spans="1:28" x14ac:dyDescent="0.2">
      <c r="A128" s="65" t="str">
        <f t="shared" si="6"/>
        <v>Circle of Winners-Reels-0.25</v>
      </c>
      <c r="B128">
        <v>1122</v>
      </c>
      <c r="C128" t="s">
        <v>25</v>
      </c>
      <c r="D128" s="122" t="s">
        <v>242</v>
      </c>
      <c r="E128" s="122" t="s">
        <v>247</v>
      </c>
      <c r="F128" s="126">
        <v>0.25</v>
      </c>
      <c r="G128" t="s">
        <v>28</v>
      </c>
      <c r="H128" t="s">
        <v>101</v>
      </c>
      <c r="I128">
        <v>3</v>
      </c>
      <c r="J128" t="s">
        <v>19</v>
      </c>
      <c r="K128" t="s">
        <v>257</v>
      </c>
      <c r="L128" t="s">
        <v>21</v>
      </c>
      <c r="M128" t="s">
        <v>30</v>
      </c>
      <c r="N128" t="s">
        <v>93</v>
      </c>
      <c r="O128" s="3">
        <v>4.36E-2</v>
      </c>
      <c r="P128" s="65">
        <v>31</v>
      </c>
      <c r="Q128" s="67">
        <v>122293.5</v>
      </c>
      <c r="R128" s="67">
        <v>339704</v>
      </c>
      <c r="S128" s="67">
        <v>5581</v>
      </c>
      <c r="T128" s="67">
        <v>5331.9966000000004</v>
      </c>
      <c r="U128" s="65" t="s">
        <v>180</v>
      </c>
      <c r="V128" s="65">
        <v>1222.9349999999999</v>
      </c>
      <c r="W128" s="67">
        <v>4358.0650000000005</v>
      </c>
      <c r="X128" s="67">
        <v>4109.0616000000009</v>
      </c>
      <c r="Y128" s="65" t="str">
        <f t="shared" si="7"/>
        <v>C-Reels-0.25</v>
      </c>
      <c r="Z128" s="67">
        <f t="shared" si="8"/>
        <v>132.55037419354841</v>
      </c>
      <c r="AA128" s="67">
        <f t="shared" si="9"/>
        <v>176.99994430970148</v>
      </c>
      <c r="AB128" s="67">
        <f t="shared" si="5"/>
        <v>5486.998273600746</v>
      </c>
    </row>
    <row r="129" spans="1:28" x14ac:dyDescent="0.2">
      <c r="A129" s="65" t="str">
        <f t="shared" si="6"/>
        <v>Crouching Tiger-MLV-0.01</v>
      </c>
      <c r="B129">
        <v>1123</v>
      </c>
      <c r="C129" t="s">
        <v>12</v>
      </c>
      <c r="D129" s="122" t="s">
        <v>245</v>
      </c>
      <c r="E129" s="122" t="s">
        <v>245</v>
      </c>
      <c r="F129" s="126">
        <v>0.01</v>
      </c>
      <c r="G129" t="s">
        <v>28</v>
      </c>
      <c r="H129" t="s">
        <v>101</v>
      </c>
      <c r="I129">
        <v>200</v>
      </c>
      <c r="J129" t="s">
        <v>18</v>
      </c>
      <c r="K129" t="s">
        <v>28</v>
      </c>
      <c r="L129" t="s">
        <v>22</v>
      </c>
      <c r="M129" t="s">
        <v>34</v>
      </c>
      <c r="N129" t="s">
        <v>37</v>
      </c>
      <c r="O129" s="3">
        <v>7.0000000000000007E-2</v>
      </c>
      <c r="P129" s="65">
        <v>31</v>
      </c>
      <c r="Q129" s="67">
        <v>95214.29</v>
      </c>
      <c r="R129" s="67">
        <v>68010</v>
      </c>
      <c r="S129" s="67">
        <v>6732</v>
      </c>
      <c r="T129" s="67">
        <v>6665.0003000000006</v>
      </c>
      <c r="U129" s="65" t="s">
        <v>271</v>
      </c>
      <c r="V129" s="65">
        <v>0</v>
      </c>
      <c r="W129" s="67">
        <v>6732</v>
      </c>
      <c r="X129" s="67">
        <v>6665.0003000000006</v>
      </c>
      <c r="Y129" s="65" t="str">
        <f t="shared" si="7"/>
        <v>A-MLV-0.01</v>
      </c>
      <c r="Z129" s="67">
        <f t="shared" si="8"/>
        <v>215.00000967741937</v>
      </c>
      <c r="AA129" s="67">
        <f t="shared" si="9"/>
        <v>233.09873385944707</v>
      </c>
      <c r="AB129" s="67">
        <f t="shared" si="5"/>
        <v>7226.0607496428593</v>
      </c>
    </row>
    <row r="130" spans="1:28" x14ac:dyDescent="0.2">
      <c r="A130" s="65" t="str">
        <f t="shared" si="6"/>
        <v>Crouching Tiger-MLV-0.01</v>
      </c>
      <c r="B130">
        <v>1124</v>
      </c>
      <c r="C130" t="s">
        <v>12</v>
      </c>
      <c r="D130" s="122" t="s">
        <v>245</v>
      </c>
      <c r="E130" s="122" t="s">
        <v>238</v>
      </c>
      <c r="F130" s="126">
        <v>0.01</v>
      </c>
      <c r="G130" t="s">
        <v>28</v>
      </c>
      <c r="H130" t="s">
        <v>101</v>
      </c>
      <c r="I130">
        <v>200</v>
      </c>
      <c r="J130" t="s">
        <v>18</v>
      </c>
      <c r="K130" t="s">
        <v>28</v>
      </c>
      <c r="L130" t="s">
        <v>22</v>
      </c>
      <c r="M130" t="s">
        <v>34</v>
      </c>
      <c r="N130" t="s">
        <v>37</v>
      </c>
      <c r="O130" s="3">
        <v>7.0000000000000007E-2</v>
      </c>
      <c r="P130" s="65">
        <v>31</v>
      </c>
      <c r="Q130" s="67">
        <v>111157.14</v>
      </c>
      <c r="R130" s="67">
        <v>80549</v>
      </c>
      <c r="S130" s="67">
        <v>7872</v>
      </c>
      <c r="T130" s="67">
        <v>7780.9998000000005</v>
      </c>
      <c r="U130" s="65" t="s">
        <v>271</v>
      </c>
      <c r="V130" s="65">
        <v>0</v>
      </c>
      <c r="W130" s="67">
        <v>7872</v>
      </c>
      <c r="X130" s="67">
        <v>7780.9998000000005</v>
      </c>
      <c r="Y130" s="65" t="str">
        <f t="shared" si="7"/>
        <v>A-MLV-0.01</v>
      </c>
      <c r="Z130" s="67">
        <f t="shared" si="8"/>
        <v>250.99999354838712</v>
      </c>
      <c r="AA130" s="67">
        <f t="shared" si="9"/>
        <v>233.09873385944707</v>
      </c>
      <c r="AB130" s="67">
        <f t="shared" si="5"/>
        <v>7226.0607496428593</v>
      </c>
    </row>
    <row r="131" spans="1:28" x14ac:dyDescent="0.2">
      <c r="A131" s="65" t="str">
        <f t="shared" si="6"/>
        <v>Crouching Tiger-MLV-0.01</v>
      </c>
      <c r="B131">
        <v>1125</v>
      </c>
      <c r="C131" t="s">
        <v>16</v>
      </c>
      <c r="D131" s="122" t="s">
        <v>247</v>
      </c>
      <c r="E131" s="122" t="s">
        <v>238</v>
      </c>
      <c r="F131" s="126">
        <v>0.01</v>
      </c>
      <c r="G131" t="s">
        <v>28</v>
      </c>
      <c r="H131" t="s">
        <v>101</v>
      </c>
      <c r="I131">
        <v>200</v>
      </c>
      <c r="J131" t="s">
        <v>18</v>
      </c>
      <c r="K131" t="s">
        <v>257</v>
      </c>
      <c r="L131" t="s">
        <v>22</v>
      </c>
      <c r="M131" t="s">
        <v>34</v>
      </c>
      <c r="N131" t="s">
        <v>37</v>
      </c>
      <c r="O131" s="3">
        <v>7.0000000000000007E-2</v>
      </c>
      <c r="P131" s="65">
        <v>31</v>
      </c>
      <c r="Q131" s="67">
        <v>99642.86</v>
      </c>
      <c r="R131" s="67">
        <v>90584</v>
      </c>
      <c r="S131" s="67">
        <v>7219</v>
      </c>
      <c r="T131" s="67">
        <v>6975.0002000000004</v>
      </c>
      <c r="U131" s="65" t="s">
        <v>271</v>
      </c>
      <c r="V131" s="65">
        <v>0</v>
      </c>
      <c r="W131" s="67">
        <v>7219</v>
      </c>
      <c r="X131" s="67">
        <v>6975.0002000000004</v>
      </c>
      <c r="Y131" s="65" t="str">
        <f t="shared" si="7"/>
        <v>B-MLV-0.01</v>
      </c>
      <c r="Z131" s="67">
        <f t="shared" si="8"/>
        <v>225.0000064516129</v>
      </c>
      <c r="AA131" s="67">
        <f t="shared" si="9"/>
        <v>207.33333201075268</v>
      </c>
      <c r="AB131" s="67">
        <f t="shared" si="5"/>
        <v>6427.3332923333328</v>
      </c>
    </row>
    <row r="132" spans="1:28" x14ac:dyDescent="0.2">
      <c r="A132" s="65" t="str">
        <f t="shared" si="6"/>
        <v>Hidden Dragon-MLV-0.01</v>
      </c>
      <c r="B132">
        <v>1126</v>
      </c>
      <c r="C132" t="s">
        <v>12</v>
      </c>
      <c r="D132" s="122" t="s">
        <v>245</v>
      </c>
      <c r="E132" s="122" t="s">
        <v>247</v>
      </c>
      <c r="F132" s="126">
        <v>0.01</v>
      </c>
      <c r="G132" t="s">
        <v>28</v>
      </c>
      <c r="H132" t="s">
        <v>101</v>
      </c>
      <c r="I132">
        <v>200</v>
      </c>
      <c r="J132" t="s">
        <v>18</v>
      </c>
      <c r="K132" t="s">
        <v>28</v>
      </c>
      <c r="L132" t="s">
        <v>22</v>
      </c>
      <c r="M132" t="s">
        <v>34</v>
      </c>
      <c r="N132" t="s">
        <v>38</v>
      </c>
      <c r="O132" s="3">
        <v>7.0000000000000007E-2</v>
      </c>
      <c r="P132" s="65">
        <v>31</v>
      </c>
      <c r="Q132" s="67">
        <v>109385.71</v>
      </c>
      <c r="R132" s="67">
        <v>79265</v>
      </c>
      <c r="S132" s="67">
        <v>7746</v>
      </c>
      <c r="T132" s="67">
        <v>7656.9997000000012</v>
      </c>
      <c r="U132" s="65" t="s">
        <v>271</v>
      </c>
      <c r="V132" s="65">
        <v>0</v>
      </c>
      <c r="W132" s="67">
        <v>7746</v>
      </c>
      <c r="X132" s="67">
        <v>7656.9997000000012</v>
      </c>
      <c r="Y132" s="65" t="str">
        <f t="shared" si="7"/>
        <v>A-MLV-0.01</v>
      </c>
      <c r="Z132" s="67">
        <f t="shared" si="8"/>
        <v>246.99999032258069</v>
      </c>
      <c r="AA132" s="67">
        <f t="shared" si="9"/>
        <v>233.09873385944707</v>
      </c>
      <c r="AB132" s="67">
        <f t="shared" si="5"/>
        <v>7226.0607496428593</v>
      </c>
    </row>
    <row r="133" spans="1:28" x14ac:dyDescent="0.2">
      <c r="A133" s="65" t="str">
        <f t="shared" si="6"/>
        <v>Hidden Dragon-MLV-0.01</v>
      </c>
      <c r="B133">
        <v>1127</v>
      </c>
      <c r="C133" t="s">
        <v>12</v>
      </c>
      <c r="D133" s="122" t="s">
        <v>245</v>
      </c>
      <c r="E133" s="122" t="s">
        <v>249</v>
      </c>
      <c r="F133" s="126">
        <v>0.01</v>
      </c>
      <c r="G133" t="s">
        <v>28</v>
      </c>
      <c r="H133" t="s">
        <v>101</v>
      </c>
      <c r="I133">
        <v>200</v>
      </c>
      <c r="J133" t="s">
        <v>18</v>
      </c>
      <c r="K133" t="s">
        <v>28</v>
      </c>
      <c r="L133" t="s">
        <v>22</v>
      </c>
      <c r="M133" t="s">
        <v>34</v>
      </c>
      <c r="N133" t="s">
        <v>38</v>
      </c>
      <c r="O133" s="3">
        <v>7.0000000000000007E-2</v>
      </c>
      <c r="P133" s="65">
        <v>31</v>
      </c>
      <c r="Q133" s="67">
        <v>94771.43</v>
      </c>
      <c r="R133" s="67">
        <v>80315</v>
      </c>
      <c r="S133" s="67">
        <v>6822</v>
      </c>
      <c r="T133" s="67">
        <v>6634.0001000000002</v>
      </c>
      <c r="U133" s="65" t="s">
        <v>271</v>
      </c>
      <c r="V133" s="65">
        <v>0</v>
      </c>
      <c r="W133" s="67">
        <v>6822</v>
      </c>
      <c r="X133" s="67">
        <v>6634.0001000000002</v>
      </c>
      <c r="Y133" s="65" t="str">
        <f t="shared" si="7"/>
        <v>A-MLV-0.01</v>
      </c>
      <c r="Z133" s="67">
        <f t="shared" si="8"/>
        <v>214.00000322580647</v>
      </c>
      <c r="AA133" s="67">
        <f t="shared" si="9"/>
        <v>233.09873385944707</v>
      </c>
      <c r="AB133" s="67">
        <f t="shared" si="5"/>
        <v>7226.0607496428593</v>
      </c>
    </row>
    <row r="134" spans="1:28" x14ac:dyDescent="0.2">
      <c r="A134" s="65" t="str">
        <f t="shared" si="6"/>
        <v>Hidden Dragon-MLV-0.01</v>
      </c>
      <c r="B134">
        <v>1128</v>
      </c>
      <c r="C134" t="s">
        <v>12</v>
      </c>
      <c r="D134" s="122" t="s">
        <v>245</v>
      </c>
      <c r="E134" s="122" t="s">
        <v>251</v>
      </c>
      <c r="F134" s="126">
        <v>0.01</v>
      </c>
      <c r="G134" t="s">
        <v>28</v>
      </c>
      <c r="H134" t="s">
        <v>101</v>
      </c>
      <c r="I134">
        <v>200</v>
      </c>
      <c r="J134" t="s">
        <v>18</v>
      </c>
      <c r="K134" t="s">
        <v>28</v>
      </c>
      <c r="L134" t="s">
        <v>22</v>
      </c>
      <c r="M134" t="s">
        <v>34</v>
      </c>
      <c r="N134" t="s">
        <v>38</v>
      </c>
      <c r="O134" s="3">
        <v>7.0000000000000007E-2</v>
      </c>
      <c r="P134" s="65">
        <v>31</v>
      </c>
      <c r="Q134" s="67">
        <v>94328.57</v>
      </c>
      <c r="R134" s="67">
        <v>70394</v>
      </c>
      <c r="S134" s="67">
        <v>6702</v>
      </c>
      <c r="T134" s="67">
        <v>6602.9999000000007</v>
      </c>
      <c r="U134" s="65" t="s">
        <v>271</v>
      </c>
      <c r="V134" s="65">
        <v>0</v>
      </c>
      <c r="W134" s="67">
        <v>6702</v>
      </c>
      <c r="X134" s="67">
        <v>6602.9999000000007</v>
      </c>
      <c r="Y134" s="65" t="str">
        <f t="shared" si="7"/>
        <v>A-MLV-0.01</v>
      </c>
      <c r="Z134" s="67">
        <f t="shared" si="8"/>
        <v>212.99999677419356</v>
      </c>
      <c r="AA134" s="67">
        <f t="shared" si="9"/>
        <v>233.09873385944707</v>
      </c>
      <c r="AB134" s="67">
        <f t="shared" ref="AB134:AB197" si="10">AA134*P134</f>
        <v>7226.0607496428593</v>
      </c>
    </row>
    <row r="135" spans="1:28" x14ac:dyDescent="0.2">
      <c r="A135" s="65" t="str">
        <f t="shared" ref="A135:A198" si="11">CONCATENATE(N135,"-",J135,"-",F135)</f>
        <v>Hidden Dragon-MLV-0.01</v>
      </c>
      <c r="B135">
        <v>1129</v>
      </c>
      <c r="C135" t="s">
        <v>12</v>
      </c>
      <c r="D135" s="122" t="s">
        <v>245</v>
      </c>
      <c r="E135" s="122" t="s">
        <v>243</v>
      </c>
      <c r="F135" s="126">
        <v>0.01</v>
      </c>
      <c r="G135" t="s">
        <v>28</v>
      </c>
      <c r="H135" t="s">
        <v>101</v>
      </c>
      <c r="I135">
        <v>200</v>
      </c>
      <c r="J135" t="s">
        <v>18</v>
      </c>
      <c r="K135" t="s">
        <v>28</v>
      </c>
      <c r="L135" t="s">
        <v>22</v>
      </c>
      <c r="M135" t="s">
        <v>34</v>
      </c>
      <c r="N135" t="s">
        <v>38</v>
      </c>
      <c r="O135" s="3">
        <v>7.0000000000000007E-2</v>
      </c>
      <c r="P135" s="65">
        <v>31</v>
      </c>
      <c r="Q135" s="67">
        <v>107614.29</v>
      </c>
      <c r="R135" s="67">
        <v>77981</v>
      </c>
      <c r="S135" s="67">
        <v>7621</v>
      </c>
      <c r="T135" s="67">
        <v>7533.0003000000006</v>
      </c>
      <c r="U135" s="65" t="s">
        <v>271</v>
      </c>
      <c r="V135" s="65">
        <v>0</v>
      </c>
      <c r="W135" s="67">
        <v>7621</v>
      </c>
      <c r="X135" s="67">
        <v>7533.0003000000006</v>
      </c>
      <c r="Y135" s="65" t="str">
        <f t="shared" ref="Y135:Y198" si="12">CONCATENATE(C135,"-",J135,"-",F135)</f>
        <v>A-MLV-0.01</v>
      </c>
      <c r="Z135" s="67">
        <f t="shared" ref="Z135:Z198" si="13">X135/P135</f>
        <v>243.00000967741937</v>
      </c>
      <c r="AA135" s="67">
        <f t="shared" ref="AA135:AA198" si="14">SUMIF($Y$6:$Y$205,Y135,$X$6:$X$205)/SUMIF($Y$6:$Y$205,Y135,$P$6:$P$205)</f>
        <v>233.09873385944707</v>
      </c>
      <c r="AB135" s="67">
        <f t="shared" si="10"/>
        <v>7226.0607496428593</v>
      </c>
    </row>
    <row r="136" spans="1:28" x14ac:dyDescent="0.2">
      <c r="A136" s="65" t="str">
        <f t="shared" si="11"/>
        <v>Hidden Dragon-MLV-0.01</v>
      </c>
      <c r="B136">
        <v>1130</v>
      </c>
      <c r="C136" t="s">
        <v>16</v>
      </c>
      <c r="D136" s="122" t="s">
        <v>247</v>
      </c>
      <c r="E136" s="122" t="s">
        <v>242</v>
      </c>
      <c r="F136" s="126">
        <v>0.01</v>
      </c>
      <c r="G136" t="s">
        <v>28</v>
      </c>
      <c r="H136" t="s">
        <v>101</v>
      </c>
      <c r="I136">
        <v>200</v>
      </c>
      <c r="J136" t="s">
        <v>18</v>
      </c>
      <c r="K136" t="s">
        <v>257</v>
      </c>
      <c r="L136" t="s">
        <v>22</v>
      </c>
      <c r="M136" t="s">
        <v>34</v>
      </c>
      <c r="N136" t="s">
        <v>38</v>
      </c>
      <c r="O136" s="3">
        <v>7.0000000000000007E-2</v>
      </c>
      <c r="P136" s="65">
        <v>31</v>
      </c>
      <c r="Q136" s="67">
        <v>108942.86</v>
      </c>
      <c r="R136" s="67">
        <v>89297</v>
      </c>
      <c r="S136" s="67">
        <v>7817</v>
      </c>
      <c r="T136" s="67">
        <v>7626.0002000000004</v>
      </c>
      <c r="U136" s="65" t="s">
        <v>271</v>
      </c>
      <c r="V136" s="65">
        <v>0</v>
      </c>
      <c r="W136" s="67">
        <v>7817</v>
      </c>
      <c r="X136" s="67">
        <v>7626.0002000000004</v>
      </c>
      <c r="Y136" s="65" t="str">
        <f t="shared" si="12"/>
        <v>B-MLV-0.01</v>
      </c>
      <c r="Z136" s="67">
        <f t="shared" si="13"/>
        <v>246.0000064516129</v>
      </c>
      <c r="AA136" s="67">
        <f t="shared" si="14"/>
        <v>207.33333201075268</v>
      </c>
      <c r="AB136" s="67">
        <f t="shared" si="10"/>
        <v>6427.3332923333328</v>
      </c>
    </row>
    <row r="137" spans="1:28" x14ac:dyDescent="0.2">
      <c r="A137" s="65" t="str">
        <f t="shared" si="11"/>
        <v>Hidden Dragon-MLV-0.01</v>
      </c>
      <c r="B137">
        <v>1131</v>
      </c>
      <c r="C137" t="s">
        <v>16</v>
      </c>
      <c r="D137" s="122" t="s">
        <v>247</v>
      </c>
      <c r="E137" s="122" t="s">
        <v>247</v>
      </c>
      <c r="F137" s="126">
        <v>0.01</v>
      </c>
      <c r="G137" t="s">
        <v>28</v>
      </c>
      <c r="H137" t="s">
        <v>101</v>
      </c>
      <c r="I137">
        <v>200</v>
      </c>
      <c r="J137" t="s">
        <v>18</v>
      </c>
      <c r="K137" t="s">
        <v>257</v>
      </c>
      <c r="L137" t="s">
        <v>22</v>
      </c>
      <c r="M137" t="s">
        <v>34</v>
      </c>
      <c r="N137" t="s">
        <v>38</v>
      </c>
      <c r="O137" s="3">
        <v>7.0000000000000007E-2</v>
      </c>
      <c r="P137" s="65">
        <v>31</v>
      </c>
      <c r="Q137" s="67">
        <v>95214.29</v>
      </c>
      <c r="R137" s="67">
        <v>86558</v>
      </c>
      <c r="S137" s="67">
        <v>6898</v>
      </c>
      <c r="T137" s="67">
        <v>6665.0003000000006</v>
      </c>
      <c r="U137" s="65" t="s">
        <v>271</v>
      </c>
      <c r="V137" s="65">
        <v>0</v>
      </c>
      <c r="W137" s="67">
        <v>6898</v>
      </c>
      <c r="X137" s="67">
        <v>6665.0003000000006</v>
      </c>
      <c r="Y137" s="65" t="str">
        <f t="shared" si="12"/>
        <v>B-MLV-0.01</v>
      </c>
      <c r="Z137" s="67">
        <f t="shared" si="13"/>
        <v>215.00000967741937</v>
      </c>
      <c r="AA137" s="67">
        <f t="shared" si="14"/>
        <v>207.33333201075268</v>
      </c>
      <c r="AB137" s="67">
        <f t="shared" si="10"/>
        <v>6427.3332923333328</v>
      </c>
    </row>
    <row r="138" spans="1:28" x14ac:dyDescent="0.2">
      <c r="A138" s="65" t="str">
        <f t="shared" si="11"/>
        <v>Lotus Blossom-MLV-0.01</v>
      </c>
      <c r="B138">
        <v>1132</v>
      </c>
      <c r="C138" t="s">
        <v>12</v>
      </c>
      <c r="D138" s="122" t="s">
        <v>258</v>
      </c>
      <c r="E138" s="122" t="s">
        <v>242</v>
      </c>
      <c r="F138" s="126">
        <v>0.01</v>
      </c>
      <c r="G138" t="s">
        <v>28</v>
      </c>
      <c r="H138" t="s">
        <v>101</v>
      </c>
      <c r="I138">
        <v>200</v>
      </c>
      <c r="J138" t="s">
        <v>18</v>
      </c>
      <c r="K138" t="s">
        <v>28</v>
      </c>
      <c r="L138" t="s">
        <v>22</v>
      </c>
      <c r="M138" t="s">
        <v>34</v>
      </c>
      <c r="N138" t="s">
        <v>40</v>
      </c>
      <c r="O138" s="3">
        <v>7.0000000000000007E-2</v>
      </c>
      <c r="P138" s="65">
        <v>31</v>
      </c>
      <c r="Q138" s="67">
        <v>107614.29</v>
      </c>
      <c r="R138" s="67">
        <v>89679</v>
      </c>
      <c r="S138" s="67">
        <v>7734</v>
      </c>
      <c r="T138" s="67">
        <v>7533.0003000000006</v>
      </c>
      <c r="U138" s="65" t="s">
        <v>271</v>
      </c>
      <c r="V138" s="65">
        <v>0</v>
      </c>
      <c r="W138" s="67">
        <v>7734</v>
      </c>
      <c r="X138" s="67">
        <v>7533.0003000000006</v>
      </c>
      <c r="Y138" s="65" t="str">
        <f t="shared" si="12"/>
        <v>A-MLV-0.01</v>
      </c>
      <c r="Z138" s="67">
        <f t="shared" si="13"/>
        <v>243.00000967741937</v>
      </c>
      <c r="AA138" s="67">
        <f t="shared" si="14"/>
        <v>233.09873385944707</v>
      </c>
      <c r="AB138" s="67">
        <f t="shared" si="10"/>
        <v>7226.0607496428593</v>
      </c>
    </row>
    <row r="139" spans="1:28" x14ac:dyDescent="0.2">
      <c r="A139" s="65" t="str">
        <f t="shared" si="11"/>
        <v>Lotus Blossom-MLV-0.01</v>
      </c>
      <c r="B139">
        <v>1133</v>
      </c>
      <c r="C139" t="s">
        <v>12</v>
      </c>
      <c r="D139" s="122" t="s">
        <v>258</v>
      </c>
      <c r="E139" s="122" t="s">
        <v>239</v>
      </c>
      <c r="F139" s="126">
        <v>0.01</v>
      </c>
      <c r="G139" t="s">
        <v>28</v>
      </c>
      <c r="H139" t="s">
        <v>101</v>
      </c>
      <c r="I139">
        <v>200</v>
      </c>
      <c r="J139" t="s">
        <v>18</v>
      </c>
      <c r="K139" t="s">
        <v>28</v>
      </c>
      <c r="L139" t="s">
        <v>22</v>
      </c>
      <c r="M139" t="s">
        <v>34</v>
      </c>
      <c r="N139" t="s">
        <v>40</v>
      </c>
      <c r="O139" s="3">
        <v>7.0000000000000007E-2</v>
      </c>
      <c r="P139" s="65">
        <v>31</v>
      </c>
      <c r="Q139" s="67">
        <v>98757.14</v>
      </c>
      <c r="R139" s="67">
        <v>98757</v>
      </c>
      <c r="S139" s="67">
        <v>7213</v>
      </c>
      <c r="T139" s="67">
        <v>6912.9998000000005</v>
      </c>
      <c r="U139" s="65" t="s">
        <v>271</v>
      </c>
      <c r="V139" s="65">
        <v>0</v>
      </c>
      <c r="W139" s="67">
        <v>7213</v>
      </c>
      <c r="X139" s="67">
        <v>6912.9998000000005</v>
      </c>
      <c r="Y139" s="65" t="str">
        <f t="shared" si="12"/>
        <v>A-MLV-0.01</v>
      </c>
      <c r="Z139" s="67">
        <f t="shared" si="13"/>
        <v>222.99999354838712</v>
      </c>
      <c r="AA139" s="67">
        <f t="shared" si="14"/>
        <v>233.09873385944707</v>
      </c>
      <c r="AB139" s="67">
        <f t="shared" si="10"/>
        <v>7226.0607496428593</v>
      </c>
    </row>
    <row r="140" spans="1:28" x14ac:dyDescent="0.2">
      <c r="A140" s="65" t="str">
        <f t="shared" si="11"/>
        <v>Lotus Blossom-MLV-0.01</v>
      </c>
      <c r="B140">
        <v>1134</v>
      </c>
      <c r="C140" t="s">
        <v>16</v>
      </c>
      <c r="D140" s="122" t="s">
        <v>247</v>
      </c>
      <c r="E140" s="122" t="s">
        <v>251</v>
      </c>
      <c r="F140" s="126">
        <v>0.01</v>
      </c>
      <c r="G140" t="s">
        <v>28</v>
      </c>
      <c r="H140" t="s">
        <v>101</v>
      </c>
      <c r="I140">
        <v>200</v>
      </c>
      <c r="J140" t="s">
        <v>18</v>
      </c>
      <c r="K140" t="s">
        <v>257</v>
      </c>
      <c r="L140" t="s">
        <v>22</v>
      </c>
      <c r="M140" t="s">
        <v>34</v>
      </c>
      <c r="N140" t="s">
        <v>40</v>
      </c>
      <c r="O140" s="3">
        <v>7.0000000000000007E-2</v>
      </c>
      <c r="P140" s="65">
        <v>31</v>
      </c>
      <c r="Q140" s="67">
        <v>109828.57</v>
      </c>
      <c r="R140" s="67">
        <v>94680</v>
      </c>
      <c r="S140" s="67">
        <v>7919</v>
      </c>
      <c r="T140" s="67">
        <v>7687.9999000000016</v>
      </c>
      <c r="U140" s="65" t="s">
        <v>271</v>
      </c>
      <c r="V140" s="65">
        <v>0</v>
      </c>
      <c r="W140" s="67">
        <v>7919</v>
      </c>
      <c r="X140" s="67">
        <v>7687.9999000000016</v>
      </c>
      <c r="Y140" s="65" t="str">
        <f t="shared" si="12"/>
        <v>B-MLV-0.01</v>
      </c>
      <c r="Z140" s="67">
        <f t="shared" si="13"/>
        <v>247.99999677419359</v>
      </c>
      <c r="AA140" s="67">
        <f t="shared" si="14"/>
        <v>207.33333201075268</v>
      </c>
      <c r="AB140" s="67">
        <f t="shared" si="10"/>
        <v>6427.3332923333328</v>
      </c>
    </row>
    <row r="141" spans="1:28" x14ac:dyDescent="0.2">
      <c r="A141" s="65" t="str">
        <f t="shared" si="11"/>
        <v>Mystic Diamond-MLV-0.01</v>
      </c>
      <c r="B141">
        <v>1135</v>
      </c>
      <c r="C141" t="s">
        <v>12</v>
      </c>
      <c r="D141" s="122" t="s">
        <v>258</v>
      </c>
      <c r="E141" s="122" t="s">
        <v>245</v>
      </c>
      <c r="F141" s="126">
        <v>0.01</v>
      </c>
      <c r="G141" t="s">
        <v>28</v>
      </c>
      <c r="H141" t="s">
        <v>101</v>
      </c>
      <c r="I141">
        <v>200</v>
      </c>
      <c r="J141" t="s">
        <v>18</v>
      </c>
      <c r="K141" t="s">
        <v>28</v>
      </c>
      <c r="L141" t="s">
        <v>22</v>
      </c>
      <c r="M141" t="s">
        <v>34</v>
      </c>
      <c r="N141" t="s">
        <v>36</v>
      </c>
      <c r="O141" s="3">
        <v>7.0000000000000007E-2</v>
      </c>
      <c r="P141" s="65">
        <v>31</v>
      </c>
      <c r="Q141" s="67">
        <v>105400</v>
      </c>
      <c r="R141" s="67">
        <v>86393</v>
      </c>
      <c r="S141" s="67">
        <v>7562</v>
      </c>
      <c r="T141" s="67">
        <v>7378.0000000000009</v>
      </c>
      <c r="U141" s="65" t="s">
        <v>271</v>
      </c>
      <c r="V141" s="65">
        <v>0</v>
      </c>
      <c r="W141" s="67">
        <v>7562</v>
      </c>
      <c r="X141" s="67">
        <v>7378.0000000000009</v>
      </c>
      <c r="Y141" s="65" t="str">
        <f t="shared" si="12"/>
        <v>A-MLV-0.01</v>
      </c>
      <c r="Z141" s="67">
        <f t="shared" si="13"/>
        <v>238.00000000000003</v>
      </c>
      <c r="AA141" s="67">
        <f t="shared" si="14"/>
        <v>233.09873385944707</v>
      </c>
      <c r="AB141" s="67">
        <f t="shared" si="10"/>
        <v>7226.0607496428593</v>
      </c>
    </row>
    <row r="142" spans="1:28" x14ac:dyDescent="0.2">
      <c r="A142" s="65" t="str">
        <f t="shared" si="11"/>
        <v>Mystic Diamond-MLV-0.01</v>
      </c>
      <c r="B142">
        <v>1136</v>
      </c>
      <c r="C142" t="s">
        <v>12</v>
      </c>
      <c r="D142" s="122" t="s">
        <v>258</v>
      </c>
      <c r="E142" s="122" t="s">
        <v>238</v>
      </c>
      <c r="F142" s="126">
        <v>0.01</v>
      </c>
      <c r="G142" t="s">
        <v>28</v>
      </c>
      <c r="H142" t="s">
        <v>101</v>
      </c>
      <c r="I142">
        <v>200</v>
      </c>
      <c r="J142" t="s">
        <v>18</v>
      </c>
      <c r="K142" t="s">
        <v>28</v>
      </c>
      <c r="L142" t="s">
        <v>22</v>
      </c>
      <c r="M142" t="s">
        <v>34</v>
      </c>
      <c r="N142" t="s">
        <v>36</v>
      </c>
      <c r="O142" s="3">
        <v>7.0000000000000007E-2</v>
      </c>
      <c r="P142" s="65">
        <v>31</v>
      </c>
      <c r="Q142" s="67">
        <v>108500</v>
      </c>
      <c r="R142" s="67">
        <v>108500</v>
      </c>
      <c r="S142" s="67">
        <v>7924</v>
      </c>
      <c r="T142" s="67">
        <v>7595.0000000000009</v>
      </c>
      <c r="U142" s="65" t="s">
        <v>271</v>
      </c>
      <c r="V142" s="65">
        <v>0</v>
      </c>
      <c r="W142" s="67">
        <v>7924</v>
      </c>
      <c r="X142" s="67">
        <v>7595.0000000000009</v>
      </c>
      <c r="Y142" s="65" t="str">
        <f t="shared" si="12"/>
        <v>A-MLV-0.01</v>
      </c>
      <c r="Z142" s="67">
        <f t="shared" si="13"/>
        <v>245.00000000000003</v>
      </c>
      <c r="AA142" s="67">
        <f t="shared" si="14"/>
        <v>233.09873385944707</v>
      </c>
      <c r="AB142" s="67">
        <f t="shared" si="10"/>
        <v>7226.0607496428593</v>
      </c>
    </row>
    <row r="143" spans="1:28" x14ac:dyDescent="0.2">
      <c r="A143" s="65" t="str">
        <f t="shared" si="11"/>
        <v>Mystic Diamond-MLV-0.01</v>
      </c>
      <c r="B143">
        <v>1137</v>
      </c>
      <c r="C143" t="s">
        <v>16</v>
      </c>
      <c r="D143" s="122" t="s">
        <v>247</v>
      </c>
      <c r="E143" s="122" t="s">
        <v>245</v>
      </c>
      <c r="F143" s="126">
        <v>0.01</v>
      </c>
      <c r="G143" t="s">
        <v>28</v>
      </c>
      <c r="H143" t="s">
        <v>101</v>
      </c>
      <c r="I143">
        <v>200</v>
      </c>
      <c r="J143" t="s">
        <v>18</v>
      </c>
      <c r="K143" t="s">
        <v>257</v>
      </c>
      <c r="L143" t="s">
        <v>22</v>
      </c>
      <c r="M143" t="s">
        <v>34</v>
      </c>
      <c r="N143" t="s">
        <v>36</v>
      </c>
      <c r="O143" s="3">
        <v>7.0000000000000007E-2</v>
      </c>
      <c r="P143" s="65">
        <v>31</v>
      </c>
      <c r="Q143" s="67">
        <v>93885.71</v>
      </c>
      <c r="R143" s="67">
        <v>88571</v>
      </c>
      <c r="S143" s="67">
        <v>6824</v>
      </c>
      <c r="T143" s="67">
        <v>6571.9997000000012</v>
      </c>
      <c r="U143" s="65" t="s">
        <v>271</v>
      </c>
      <c r="V143" s="65">
        <v>0</v>
      </c>
      <c r="W143" s="67">
        <v>6824</v>
      </c>
      <c r="X143" s="67">
        <v>6571.9997000000012</v>
      </c>
      <c r="Y143" s="65" t="str">
        <f t="shared" si="12"/>
        <v>B-MLV-0.01</v>
      </c>
      <c r="Z143" s="67">
        <f t="shared" si="13"/>
        <v>211.99999032258069</v>
      </c>
      <c r="AA143" s="67">
        <f t="shared" si="14"/>
        <v>207.33333201075268</v>
      </c>
      <c r="AB143" s="67">
        <f t="shared" si="10"/>
        <v>6427.3332923333328</v>
      </c>
    </row>
    <row r="144" spans="1:28" x14ac:dyDescent="0.2">
      <c r="A144" s="65" t="str">
        <f t="shared" si="11"/>
        <v>Ring of Fire-MLV-0.05</v>
      </c>
      <c r="B144">
        <v>1138</v>
      </c>
      <c r="C144" t="s">
        <v>25</v>
      </c>
      <c r="D144" s="122" t="s">
        <v>239</v>
      </c>
      <c r="E144" s="122" t="s">
        <v>242</v>
      </c>
      <c r="F144" s="126">
        <v>0.05</v>
      </c>
      <c r="G144" t="s">
        <v>28</v>
      </c>
      <c r="H144" t="s">
        <v>101</v>
      </c>
      <c r="I144">
        <v>90</v>
      </c>
      <c r="J144" t="s">
        <v>18</v>
      </c>
      <c r="K144" t="s">
        <v>28</v>
      </c>
      <c r="L144" t="s">
        <v>21</v>
      </c>
      <c r="M144" t="s">
        <v>34</v>
      </c>
      <c r="N144" t="s">
        <v>54</v>
      </c>
      <c r="O144" s="3">
        <v>4.36E-2</v>
      </c>
      <c r="P144" s="65">
        <v>31</v>
      </c>
      <c r="Q144" s="67">
        <v>126559.65</v>
      </c>
      <c r="R144" s="67">
        <v>38448</v>
      </c>
      <c r="S144" s="67">
        <v>5544</v>
      </c>
      <c r="T144" s="67">
        <v>5518.0007399999995</v>
      </c>
      <c r="U144" s="65" t="s">
        <v>271</v>
      </c>
      <c r="V144" s="65">
        <v>0</v>
      </c>
      <c r="W144" s="67">
        <v>5544</v>
      </c>
      <c r="X144" s="67">
        <v>5518.0007399999995</v>
      </c>
      <c r="Y144" s="65" t="str">
        <f t="shared" si="12"/>
        <v>C-MLV-0.05</v>
      </c>
      <c r="Z144" s="67">
        <f t="shared" si="13"/>
        <v>178.00002387096774</v>
      </c>
      <c r="AA144" s="67">
        <f t="shared" si="14"/>
        <v>189.44888490449438</v>
      </c>
      <c r="AB144" s="67">
        <f t="shared" si="10"/>
        <v>5872.9154320393254</v>
      </c>
    </row>
    <row r="145" spans="1:28" x14ac:dyDescent="0.2">
      <c r="A145" s="65" t="str">
        <f t="shared" si="11"/>
        <v>Ring of Fire-MLV-0.05</v>
      </c>
      <c r="B145">
        <v>1139</v>
      </c>
      <c r="C145" t="s">
        <v>25</v>
      </c>
      <c r="D145" s="122" t="s">
        <v>239</v>
      </c>
      <c r="E145" s="122" t="s">
        <v>239</v>
      </c>
      <c r="F145" s="126">
        <v>0.05</v>
      </c>
      <c r="G145" t="s">
        <v>28</v>
      </c>
      <c r="H145" t="s">
        <v>101</v>
      </c>
      <c r="I145">
        <v>90</v>
      </c>
      <c r="J145" t="s">
        <v>18</v>
      </c>
      <c r="K145" t="s">
        <v>28</v>
      </c>
      <c r="L145" t="s">
        <v>21</v>
      </c>
      <c r="M145" t="s">
        <v>34</v>
      </c>
      <c r="N145" t="s">
        <v>54</v>
      </c>
      <c r="O145" s="3">
        <v>5.3600000000000002E-2</v>
      </c>
      <c r="P145" s="65">
        <v>31</v>
      </c>
      <c r="Q145" s="67">
        <v>87910.45</v>
      </c>
      <c r="R145" s="67">
        <v>28170</v>
      </c>
      <c r="S145" s="67">
        <v>4764</v>
      </c>
      <c r="T145" s="67">
        <v>4712.0001199999997</v>
      </c>
      <c r="U145" s="65" t="s">
        <v>271</v>
      </c>
      <c r="V145" s="65">
        <v>0</v>
      </c>
      <c r="W145" s="67">
        <v>4764</v>
      </c>
      <c r="X145" s="67">
        <v>4712.0001199999997</v>
      </c>
      <c r="Y145" s="65" t="str">
        <f t="shared" si="12"/>
        <v>C-MLV-0.05</v>
      </c>
      <c r="Z145" s="67">
        <f t="shared" si="13"/>
        <v>152.00000387096773</v>
      </c>
      <c r="AA145" s="67">
        <f t="shared" si="14"/>
        <v>189.44888490449438</v>
      </c>
      <c r="AB145" s="67">
        <f t="shared" si="10"/>
        <v>5872.9154320393254</v>
      </c>
    </row>
    <row r="146" spans="1:28" x14ac:dyDescent="0.2">
      <c r="A146" s="65" t="str">
        <f t="shared" si="11"/>
        <v>Ring of Fire-MLV-0.05</v>
      </c>
      <c r="B146">
        <v>1140</v>
      </c>
      <c r="C146" t="s">
        <v>25</v>
      </c>
      <c r="D146" s="122" t="s">
        <v>239</v>
      </c>
      <c r="E146" s="122" t="s">
        <v>245</v>
      </c>
      <c r="F146" s="126">
        <v>0.05</v>
      </c>
      <c r="G146" t="s">
        <v>28</v>
      </c>
      <c r="H146" t="s">
        <v>101</v>
      </c>
      <c r="I146">
        <v>90</v>
      </c>
      <c r="J146" t="s">
        <v>18</v>
      </c>
      <c r="K146" t="s">
        <v>28</v>
      </c>
      <c r="L146" t="s">
        <v>21</v>
      </c>
      <c r="M146" t="s">
        <v>34</v>
      </c>
      <c r="N146" t="s">
        <v>54</v>
      </c>
      <c r="O146" s="3">
        <v>4.36E-2</v>
      </c>
      <c r="P146" s="65">
        <v>31</v>
      </c>
      <c r="Q146" s="67">
        <v>127981.65</v>
      </c>
      <c r="R146" s="67">
        <v>39391</v>
      </c>
      <c r="S146" s="67">
        <v>5615</v>
      </c>
      <c r="T146" s="67">
        <v>5579.9999399999997</v>
      </c>
      <c r="U146" s="65" t="s">
        <v>271</v>
      </c>
      <c r="V146" s="65">
        <v>0</v>
      </c>
      <c r="W146" s="67">
        <v>5615</v>
      </c>
      <c r="X146" s="67">
        <v>5579.9999399999997</v>
      </c>
      <c r="Y146" s="65" t="str">
        <f t="shared" si="12"/>
        <v>C-MLV-0.05</v>
      </c>
      <c r="Z146" s="67">
        <f t="shared" si="13"/>
        <v>179.99999806451612</v>
      </c>
      <c r="AA146" s="67">
        <f t="shared" si="14"/>
        <v>189.44888490449438</v>
      </c>
      <c r="AB146" s="67">
        <f t="shared" si="10"/>
        <v>5872.9154320393254</v>
      </c>
    </row>
    <row r="147" spans="1:28" x14ac:dyDescent="0.2">
      <c r="A147" s="65" t="str">
        <f t="shared" si="11"/>
        <v>Ring of Fire-MLV-0.05</v>
      </c>
      <c r="B147">
        <v>1141</v>
      </c>
      <c r="C147" t="s">
        <v>25</v>
      </c>
      <c r="D147" s="122" t="s">
        <v>239</v>
      </c>
      <c r="E147" s="122" t="s">
        <v>238</v>
      </c>
      <c r="F147" s="126">
        <v>0.05</v>
      </c>
      <c r="G147" t="s">
        <v>28</v>
      </c>
      <c r="H147" t="s">
        <v>101</v>
      </c>
      <c r="I147">
        <v>90</v>
      </c>
      <c r="J147" t="s">
        <v>18</v>
      </c>
      <c r="K147" t="s">
        <v>28</v>
      </c>
      <c r="L147" t="s">
        <v>21</v>
      </c>
      <c r="M147" t="s">
        <v>34</v>
      </c>
      <c r="N147" t="s">
        <v>54</v>
      </c>
      <c r="O147" s="3">
        <v>5.3600000000000002E-2</v>
      </c>
      <c r="P147" s="65">
        <v>31</v>
      </c>
      <c r="Q147" s="67">
        <v>102947.75</v>
      </c>
      <c r="R147" s="67">
        <v>33446</v>
      </c>
      <c r="S147" s="67">
        <v>5588</v>
      </c>
      <c r="T147" s="67">
        <v>5517.9994000000006</v>
      </c>
      <c r="U147" s="65" t="s">
        <v>271</v>
      </c>
      <c r="V147" s="65">
        <v>0</v>
      </c>
      <c r="W147" s="67">
        <v>5588</v>
      </c>
      <c r="X147" s="67">
        <v>5517.9994000000006</v>
      </c>
      <c r="Y147" s="65" t="str">
        <f t="shared" si="12"/>
        <v>C-MLV-0.05</v>
      </c>
      <c r="Z147" s="67">
        <f t="shared" si="13"/>
        <v>177.99998064516132</v>
      </c>
      <c r="AA147" s="67">
        <f t="shared" si="14"/>
        <v>189.44888490449438</v>
      </c>
      <c r="AB147" s="67">
        <f t="shared" si="10"/>
        <v>5872.9154320393254</v>
      </c>
    </row>
    <row r="148" spans="1:28" x14ac:dyDescent="0.2">
      <c r="A148" s="65" t="str">
        <f t="shared" si="11"/>
        <v>Ring of Fire-MLV-0.05</v>
      </c>
      <c r="B148">
        <v>1142</v>
      </c>
      <c r="C148" t="s">
        <v>25</v>
      </c>
      <c r="D148" s="122" t="s">
        <v>239</v>
      </c>
      <c r="E148" s="122" t="s">
        <v>247</v>
      </c>
      <c r="F148" s="126">
        <v>0.05</v>
      </c>
      <c r="G148" t="s">
        <v>28</v>
      </c>
      <c r="H148" t="s">
        <v>101</v>
      </c>
      <c r="I148">
        <v>90</v>
      </c>
      <c r="J148" t="s">
        <v>18</v>
      </c>
      <c r="K148" t="s">
        <v>28</v>
      </c>
      <c r="L148" t="s">
        <v>21</v>
      </c>
      <c r="M148" t="s">
        <v>34</v>
      </c>
      <c r="N148" t="s">
        <v>54</v>
      </c>
      <c r="O148" s="3">
        <v>4.36E-2</v>
      </c>
      <c r="P148" s="65">
        <v>31</v>
      </c>
      <c r="Q148" s="67">
        <v>113761.45</v>
      </c>
      <c r="R148" s="67">
        <v>53222</v>
      </c>
      <c r="S148" s="67">
        <v>5196</v>
      </c>
      <c r="T148" s="67">
        <v>4959.9992199999997</v>
      </c>
      <c r="U148" s="65" t="s">
        <v>271</v>
      </c>
      <c r="V148" s="65">
        <v>0</v>
      </c>
      <c r="W148" s="67">
        <v>5196</v>
      </c>
      <c r="X148" s="67">
        <v>4959.9992199999997</v>
      </c>
      <c r="Y148" s="65" t="str">
        <f t="shared" si="12"/>
        <v>C-MLV-0.05</v>
      </c>
      <c r="Z148" s="67">
        <f t="shared" si="13"/>
        <v>159.99997483870968</v>
      </c>
      <c r="AA148" s="67">
        <f t="shared" si="14"/>
        <v>189.44888490449438</v>
      </c>
      <c r="AB148" s="67">
        <f t="shared" si="10"/>
        <v>5872.9154320393254</v>
      </c>
    </row>
    <row r="149" spans="1:28" x14ac:dyDescent="0.2">
      <c r="A149" s="65" t="str">
        <f t="shared" si="11"/>
        <v>Ring of Fire-MLV-0.05</v>
      </c>
      <c r="B149">
        <v>1143</v>
      </c>
      <c r="C149" t="s">
        <v>25</v>
      </c>
      <c r="D149" s="122" t="s">
        <v>239</v>
      </c>
      <c r="E149" s="122" t="s">
        <v>249</v>
      </c>
      <c r="F149" s="126">
        <v>0.05</v>
      </c>
      <c r="G149" t="s">
        <v>28</v>
      </c>
      <c r="H149" t="s">
        <v>101</v>
      </c>
      <c r="I149">
        <v>90</v>
      </c>
      <c r="J149" t="s">
        <v>18</v>
      </c>
      <c r="K149" t="s">
        <v>28</v>
      </c>
      <c r="L149" t="s">
        <v>21</v>
      </c>
      <c r="M149" t="s">
        <v>34</v>
      </c>
      <c r="N149" t="s">
        <v>54</v>
      </c>
      <c r="O149" s="3">
        <v>5.3600000000000002E-2</v>
      </c>
      <c r="P149" s="65">
        <v>31</v>
      </c>
      <c r="Q149" s="67">
        <v>101791.05</v>
      </c>
      <c r="R149" s="67">
        <v>29763</v>
      </c>
      <c r="S149" s="67">
        <v>5456</v>
      </c>
      <c r="T149" s="67">
        <v>5456.0002800000002</v>
      </c>
      <c r="U149" s="65" t="s">
        <v>271</v>
      </c>
      <c r="V149" s="65">
        <v>0</v>
      </c>
      <c r="W149" s="67">
        <v>5456</v>
      </c>
      <c r="X149" s="67">
        <v>5456.0002800000002</v>
      </c>
      <c r="Y149" s="65" t="str">
        <f t="shared" si="12"/>
        <v>C-MLV-0.05</v>
      </c>
      <c r="Z149" s="67">
        <f t="shared" si="13"/>
        <v>176.00000903225808</v>
      </c>
      <c r="AA149" s="67">
        <f t="shared" si="14"/>
        <v>189.44888490449438</v>
      </c>
      <c r="AB149" s="67">
        <f t="shared" si="10"/>
        <v>5872.9154320393254</v>
      </c>
    </row>
    <row r="150" spans="1:28" x14ac:dyDescent="0.2">
      <c r="A150" s="65" t="str">
        <f t="shared" si="11"/>
        <v>Sushi Fever-MLV-0.01</v>
      </c>
      <c r="B150">
        <v>1144</v>
      </c>
      <c r="C150" t="s">
        <v>12</v>
      </c>
      <c r="D150" s="122" t="s">
        <v>258</v>
      </c>
      <c r="E150" s="122" t="s">
        <v>247</v>
      </c>
      <c r="F150" s="126">
        <v>0.01</v>
      </c>
      <c r="G150" t="s">
        <v>28</v>
      </c>
      <c r="H150" t="s">
        <v>101</v>
      </c>
      <c r="I150">
        <v>200</v>
      </c>
      <c r="J150" t="s">
        <v>18</v>
      </c>
      <c r="K150" t="s">
        <v>28</v>
      </c>
      <c r="L150" t="s">
        <v>22</v>
      </c>
      <c r="M150" t="s">
        <v>34</v>
      </c>
      <c r="N150" t="s">
        <v>39</v>
      </c>
      <c r="O150" s="3">
        <v>7.0000000000000007E-2</v>
      </c>
      <c r="P150" s="65">
        <v>31</v>
      </c>
      <c r="Q150" s="67">
        <v>89900</v>
      </c>
      <c r="R150" s="67">
        <v>68106</v>
      </c>
      <c r="S150" s="67">
        <v>6398</v>
      </c>
      <c r="T150" s="67">
        <v>6293.0000000000009</v>
      </c>
      <c r="U150" s="65" t="s">
        <v>271</v>
      </c>
      <c r="V150" s="65">
        <v>0</v>
      </c>
      <c r="W150" s="67">
        <v>6398</v>
      </c>
      <c r="X150" s="67">
        <v>6293.0000000000009</v>
      </c>
      <c r="Y150" s="65" t="str">
        <f t="shared" si="12"/>
        <v>A-MLV-0.01</v>
      </c>
      <c r="Z150" s="67">
        <f t="shared" si="13"/>
        <v>203.00000000000003</v>
      </c>
      <c r="AA150" s="67">
        <f t="shared" si="14"/>
        <v>233.09873385944707</v>
      </c>
      <c r="AB150" s="67">
        <f t="shared" si="10"/>
        <v>7226.0607496428593</v>
      </c>
    </row>
    <row r="151" spans="1:28" x14ac:dyDescent="0.2">
      <c r="A151" s="65" t="str">
        <f t="shared" si="11"/>
        <v>Sushi Fever-MLV-0.01</v>
      </c>
      <c r="B151">
        <v>1145</v>
      </c>
      <c r="C151" t="s">
        <v>12</v>
      </c>
      <c r="D151" s="122" t="s">
        <v>258</v>
      </c>
      <c r="E151" s="122" t="s">
        <v>249</v>
      </c>
      <c r="F151" s="126">
        <v>0.01</v>
      </c>
      <c r="G151" t="s">
        <v>28</v>
      </c>
      <c r="H151" t="s">
        <v>101</v>
      </c>
      <c r="I151">
        <v>200</v>
      </c>
      <c r="J151" t="s">
        <v>18</v>
      </c>
      <c r="K151" t="s">
        <v>28</v>
      </c>
      <c r="L151" t="s">
        <v>22</v>
      </c>
      <c r="M151" t="s">
        <v>34</v>
      </c>
      <c r="N151" t="s">
        <v>39</v>
      </c>
      <c r="O151" s="3">
        <v>7.0000000000000007E-2</v>
      </c>
      <c r="P151" s="65">
        <v>31</v>
      </c>
      <c r="Q151" s="67">
        <v>102742.86</v>
      </c>
      <c r="R151" s="67">
        <v>87070</v>
      </c>
      <c r="S151" s="67">
        <v>7396</v>
      </c>
      <c r="T151" s="67">
        <v>7192.0002000000004</v>
      </c>
      <c r="U151" s="65" t="s">
        <v>271</v>
      </c>
      <c r="V151" s="65">
        <v>0</v>
      </c>
      <c r="W151" s="67">
        <v>7396</v>
      </c>
      <c r="X151" s="67">
        <v>7192.0002000000004</v>
      </c>
      <c r="Y151" s="65" t="str">
        <f t="shared" si="12"/>
        <v>A-MLV-0.01</v>
      </c>
      <c r="Z151" s="67">
        <f t="shared" si="13"/>
        <v>232.0000064516129</v>
      </c>
      <c r="AA151" s="67">
        <f t="shared" si="14"/>
        <v>233.09873385944707</v>
      </c>
      <c r="AB151" s="67">
        <f t="shared" si="10"/>
        <v>7226.0607496428593</v>
      </c>
    </row>
    <row r="152" spans="1:28" x14ac:dyDescent="0.2">
      <c r="A152" s="65" t="str">
        <f t="shared" si="11"/>
        <v>Sushi Fever-MLV-0.01</v>
      </c>
      <c r="B152">
        <v>1146</v>
      </c>
      <c r="C152" t="s">
        <v>16</v>
      </c>
      <c r="D152" s="122" t="s">
        <v>247</v>
      </c>
      <c r="E152" s="122" t="s">
        <v>249</v>
      </c>
      <c r="F152" s="126">
        <v>0.01</v>
      </c>
      <c r="G152" t="s">
        <v>28</v>
      </c>
      <c r="H152" t="s">
        <v>101</v>
      </c>
      <c r="I152">
        <v>200</v>
      </c>
      <c r="J152" t="s">
        <v>18</v>
      </c>
      <c r="K152" t="s">
        <v>257</v>
      </c>
      <c r="L152" t="s">
        <v>22</v>
      </c>
      <c r="M152" t="s">
        <v>34</v>
      </c>
      <c r="N152" t="s">
        <v>39</v>
      </c>
      <c r="O152" s="3">
        <v>7.0000000000000007E-2</v>
      </c>
      <c r="P152" s="65">
        <v>31</v>
      </c>
      <c r="Q152" s="67">
        <v>91671.43</v>
      </c>
      <c r="R152" s="67">
        <v>80414</v>
      </c>
      <c r="S152" s="67">
        <v>6620</v>
      </c>
      <c r="T152" s="67">
        <v>6417.0001000000002</v>
      </c>
      <c r="U152" s="65" t="s">
        <v>271</v>
      </c>
      <c r="V152" s="65">
        <v>0</v>
      </c>
      <c r="W152" s="67">
        <v>6620</v>
      </c>
      <c r="X152" s="67">
        <v>6417.0001000000002</v>
      </c>
      <c r="Y152" s="65" t="str">
        <f t="shared" si="12"/>
        <v>B-MLV-0.01</v>
      </c>
      <c r="Z152" s="67">
        <f t="shared" si="13"/>
        <v>207.00000322580647</v>
      </c>
      <c r="AA152" s="67">
        <f t="shared" si="14"/>
        <v>207.33333201075268</v>
      </c>
      <c r="AB152" s="67">
        <f t="shared" si="10"/>
        <v>6427.3332923333328</v>
      </c>
    </row>
    <row r="153" spans="1:28" x14ac:dyDescent="0.2">
      <c r="A153" s="65" t="str">
        <f t="shared" si="11"/>
        <v>Fifty Hand Poker-Poker-0.01</v>
      </c>
      <c r="B153">
        <v>1147</v>
      </c>
      <c r="C153" t="s">
        <v>12</v>
      </c>
      <c r="D153" s="122" t="s">
        <v>241</v>
      </c>
      <c r="E153" s="122" t="s">
        <v>242</v>
      </c>
      <c r="F153" s="126">
        <v>0.01</v>
      </c>
      <c r="G153" t="s">
        <v>28</v>
      </c>
      <c r="H153" t="s">
        <v>101</v>
      </c>
      <c r="I153">
        <v>250</v>
      </c>
      <c r="J153" t="s">
        <v>20</v>
      </c>
      <c r="K153" t="s">
        <v>28</v>
      </c>
      <c r="L153" t="s">
        <v>22</v>
      </c>
      <c r="M153" t="s">
        <v>30</v>
      </c>
      <c r="N153" t="s">
        <v>264</v>
      </c>
      <c r="O153" s="3">
        <v>2.5000000000000001E-2</v>
      </c>
      <c r="P153" s="65">
        <v>31</v>
      </c>
      <c r="Q153" s="67">
        <v>162440</v>
      </c>
      <c r="R153" s="67">
        <v>196897</v>
      </c>
      <c r="S153" s="67">
        <v>4352</v>
      </c>
      <c r="T153" s="67">
        <v>4061</v>
      </c>
      <c r="U153" s="65" t="s">
        <v>272</v>
      </c>
      <c r="V153" s="65">
        <v>465</v>
      </c>
      <c r="W153" s="67">
        <v>3887</v>
      </c>
      <c r="X153" s="67">
        <v>3596</v>
      </c>
      <c r="Y153" s="65" t="str">
        <f t="shared" si="12"/>
        <v>A-Poker-0.01</v>
      </c>
      <c r="Z153" s="67">
        <f t="shared" si="13"/>
        <v>116</v>
      </c>
      <c r="AA153" s="67">
        <f t="shared" si="14"/>
        <v>99.8</v>
      </c>
      <c r="AB153" s="67">
        <f t="shared" si="10"/>
        <v>3093.7999999999997</v>
      </c>
    </row>
    <row r="154" spans="1:28" x14ac:dyDescent="0.2">
      <c r="A154" s="65" t="str">
        <f t="shared" si="11"/>
        <v>Fifty Hand Poker-Poker-0.01</v>
      </c>
      <c r="B154">
        <v>1148</v>
      </c>
      <c r="C154" t="s">
        <v>12</v>
      </c>
      <c r="D154" s="122" t="s">
        <v>241</v>
      </c>
      <c r="E154" s="122" t="s">
        <v>239</v>
      </c>
      <c r="F154" s="126">
        <v>0.01</v>
      </c>
      <c r="G154" t="s">
        <v>28</v>
      </c>
      <c r="H154" t="s">
        <v>101</v>
      </c>
      <c r="I154">
        <v>250</v>
      </c>
      <c r="J154" t="s">
        <v>20</v>
      </c>
      <c r="K154" t="s">
        <v>28</v>
      </c>
      <c r="L154" t="s">
        <v>22</v>
      </c>
      <c r="M154" t="s">
        <v>30</v>
      </c>
      <c r="N154" t="s">
        <v>264</v>
      </c>
      <c r="O154" s="3">
        <v>2.5000000000000001E-2</v>
      </c>
      <c r="P154" s="65">
        <v>31</v>
      </c>
      <c r="Q154" s="67">
        <v>121520</v>
      </c>
      <c r="R154" s="67">
        <v>88378</v>
      </c>
      <c r="S154" s="67">
        <v>3144</v>
      </c>
      <c r="T154" s="67">
        <v>3038</v>
      </c>
      <c r="U154" s="65" t="s">
        <v>272</v>
      </c>
      <c r="V154" s="65">
        <v>465</v>
      </c>
      <c r="W154" s="67">
        <v>2679</v>
      </c>
      <c r="X154" s="67">
        <v>2573</v>
      </c>
      <c r="Y154" s="65" t="str">
        <f t="shared" si="12"/>
        <v>A-Poker-0.01</v>
      </c>
      <c r="Z154" s="67">
        <f t="shared" si="13"/>
        <v>83</v>
      </c>
      <c r="AA154" s="67">
        <f t="shared" si="14"/>
        <v>99.8</v>
      </c>
      <c r="AB154" s="67">
        <f t="shared" si="10"/>
        <v>3093.7999999999997</v>
      </c>
    </row>
    <row r="155" spans="1:28" x14ac:dyDescent="0.2">
      <c r="A155" s="65" t="str">
        <f t="shared" si="11"/>
        <v>Fifty Hand Poker-Poker-0.01</v>
      </c>
      <c r="B155">
        <v>1149</v>
      </c>
      <c r="C155" t="s">
        <v>12</v>
      </c>
      <c r="D155" s="122" t="s">
        <v>241</v>
      </c>
      <c r="E155" s="122" t="s">
        <v>245</v>
      </c>
      <c r="F155" s="126">
        <v>0.01</v>
      </c>
      <c r="G155" t="s">
        <v>28</v>
      </c>
      <c r="H155" t="s">
        <v>101</v>
      </c>
      <c r="I155">
        <v>250</v>
      </c>
      <c r="J155" t="s">
        <v>20</v>
      </c>
      <c r="K155" t="s">
        <v>28</v>
      </c>
      <c r="L155" t="s">
        <v>22</v>
      </c>
      <c r="M155" t="s">
        <v>30</v>
      </c>
      <c r="N155" t="s">
        <v>264</v>
      </c>
      <c r="O155" s="3">
        <v>2.5000000000000001E-2</v>
      </c>
      <c r="P155" s="65">
        <v>31</v>
      </c>
      <c r="Q155" s="67">
        <v>128960</v>
      </c>
      <c r="R155" s="67">
        <v>161200</v>
      </c>
      <c r="S155" s="67">
        <v>3460</v>
      </c>
      <c r="T155" s="67">
        <v>3224</v>
      </c>
      <c r="U155" s="65" t="s">
        <v>272</v>
      </c>
      <c r="V155" s="65">
        <v>465</v>
      </c>
      <c r="W155" s="67">
        <v>2995</v>
      </c>
      <c r="X155" s="67">
        <v>2759</v>
      </c>
      <c r="Y155" s="65" t="str">
        <f t="shared" si="12"/>
        <v>A-Poker-0.01</v>
      </c>
      <c r="Z155" s="67">
        <f t="shared" si="13"/>
        <v>89</v>
      </c>
      <c r="AA155" s="67">
        <f t="shared" si="14"/>
        <v>99.8</v>
      </c>
      <c r="AB155" s="67">
        <f t="shared" si="10"/>
        <v>3093.7999999999997</v>
      </c>
    </row>
    <row r="156" spans="1:28" x14ac:dyDescent="0.2">
      <c r="A156" s="65" t="str">
        <f t="shared" si="11"/>
        <v>Fifty Hand Poker-Poker-0.01</v>
      </c>
      <c r="B156">
        <v>1150</v>
      </c>
      <c r="C156" t="s">
        <v>12</v>
      </c>
      <c r="D156" s="122" t="s">
        <v>241</v>
      </c>
      <c r="E156" s="122" t="s">
        <v>238</v>
      </c>
      <c r="F156" s="126">
        <v>0.01</v>
      </c>
      <c r="G156" t="s">
        <v>28</v>
      </c>
      <c r="H156" t="s">
        <v>101</v>
      </c>
      <c r="I156">
        <v>250</v>
      </c>
      <c r="J156" t="s">
        <v>20</v>
      </c>
      <c r="K156" t="s">
        <v>28</v>
      </c>
      <c r="L156" t="s">
        <v>22</v>
      </c>
      <c r="M156" t="s">
        <v>30</v>
      </c>
      <c r="N156" t="s">
        <v>264</v>
      </c>
      <c r="O156" s="3">
        <v>2.5000000000000001E-2</v>
      </c>
      <c r="P156" s="65">
        <v>31</v>
      </c>
      <c r="Q156" s="67">
        <v>135160</v>
      </c>
      <c r="R156" s="67">
        <v>128724</v>
      </c>
      <c r="S156" s="67">
        <v>3570</v>
      </c>
      <c r="T156" s="67">
        <v>3379</v>
      </c>
      <c r="U156" s="65" t="s">
        <v>272</v>
      </c>
      <c r="V156" s="65">
        <v>465</v>
      </c>
      <c r="W156" s="67">
        <v>3105</v>
      </c>
      <c r="X156" s="67">
        <v>2914</v>
      </c>
      <c r="Y156" s="65" t="str">
        <f t="shared" si="12"/>
        <v>A-Poker-0.01</v>
      </c>
      <c r="Z156" s="67">
        <f t="shared" si="13"/>
        <v>94</v>
      </c>
      <c r="AA156" s="67">
        <f t="shared" si="14"/>
        <v>99.8</v>
      </c>
      <c r="AB156" s="67">
        <f t="shared" si="10"/>
        <v>3093.7999999999997</v>
      </c>
    </row>
    <row r="157" spans="1:28" x14ac:dyDescent="0.2">
      <c r="A157" s="65" t="str">
        <f t="shared" si="11"/>
        <v>Fifty Hand Poker-Poker-0.01</v>
      </c>
      <c r="B157">
        <v>1151</v>
      </c>
      <c r="C157" t="s">
        <v>12</v>
      </c>
      <c r="D157" s="122" t="s">
        <v>241</v>
      </c>
      <c r="E157" s="122" t="s">
        <v>247</v>
      </c>
      <c r="F157" s="126">
        <v>0.01</v>
      </c>
      <c r="G157" t="s">
        <v>28</v>
      </c>
      <c r="H157" t="s">
        <v>101</v>
      </c>
      <c r="I157">
        <v>250</v>
      </c>
      <c r="J157" t="s">
        <v>20</v>
      </c>
      <c r="K157" t="s">
        <v>28</v>
      </c>
      <c r="L157" t="s">
        <v>22</v>
      </c>
      <c r="M157" t="s">
        <v>30</v>
      </c>
      <c r="N157" t="s">
        <v>264</v>
      </c>
      <c r="O157" s="3">
        <v>2.5000000000000001E-2</v>
      </c>
      <c r="P157" s="65">
        <v>31</v>
      </c>
      <c r="Q157" s="67">
        <v>163680</v>
      </c>
      <c r="R157" s="67">
        <v>218240</v>
      </c>
      <c r="S157" s="67">
        <v>4406</v>
      </c>
      <c r="T157" s="67">
        <v>4092</v>
      </c>
      <c r="U157" s="65" t="s">
        <v>272</v>
      </c>
      <c r="V157" s="65">
        <v>465</v>
      </c>
      <c r="W157" s="67">
        <v>3941</v>
      </c>
      <c r="X157" s="67">
        <v>3627</v>
      </c>
      <c r="Y157" s="65" t="str">
        <f t="shared" si="12"/>
        <v>A-Poker-0.01</v>
      </c>
      <c r="Z157" s="67">
        <f t="shared" si="13"/>
        <v>117</v>
      </c>
      <c r="AA157" s="67">
        <f t="shared" si="14"/>
        <v>99.8</v>
      </c>
      <c r="AB157" s="67">
        <f t="shared" si="10"/>
        <v>3093.7999999999997</v>
      </c>
    </row>
    <row r="158" spans="1:28" x14ac:dyDescent="0.2">
      <c r="A158" s="65" t="str">
        <f t="shared" si="11"/>
        <v>Pawn Shop-MLV-0.05</v>
      </c>
      <c r="B158">
        <v>1152</v>
      </c>
      <c r="C158" t="s">
        <v>12</v>
      </c>
      <c r="D158" s="122" t="s">
        <v>238</v>
      </c>
      <c r="E158" s="122" t="s">
        <v>238</v>
      </c>
      <c r="F158" s="126">
        <v>0.05</v>
      </c>
      <c r="G158" t="s">
        <v>28</v>
      </c>
      <c r="H158" t="s">
        <v>101</v>
      </c>
      <c r="I158">
        <v>75</v>
      </c>
      <c r="J158" t="s">
        <v>18</v>
      </c>
      <c r="K158" t="s">
        <v>28</v>
      </c>
      <c r="L158" t="s">
        <v>22</v>
      </c>
      <c r="M158" t="s">
        <v>30</v>
      </c>
      <c r="N158" t="s">
        <v>265</v>
      </c>
      <c r="O158" s="3">
        <v>5.9400000000000001E-2</v>
      </c>
      <c r="P158" s="65">
        <v>31</v>
      </c>
      <c r="Q158" s="67">
        <v>114814.8</v>
      </c>
      <c r="R158" s="67">
        <v>47840</v>
      </c>
      <c r="S158" s="67">
        <v>6956</v>
      </c>
      <c r="T158" s="67">
        <v>6819.9991200000004</v>
      </c>
      <c r="U158" s="65" t="s">
        <v>271</v>
      </c>
      <c r="V158" s="65">
        <v>0</v>
      </c>
      <c r="W158" s="67">
        <v>6956</v>
      </c>
      <c r="X158" s="67">
        <v>6819.9991200000004</v>
      </c>
      <c r="Y158" s="65" t="str">
        <f t="shared" si="12"/>
        <v>A-MLV-0.05</v>
      </c>
      <c r="Z158" s="67">
        <f t="shared" si="13"/>
        <v>219.99997161290324</v>
      </c>
      <c r="AA158" s="67">
        <f t="shared" si="14"/>
        <v>218.63273690322583</v>
      </c>
      <c r="AB158" s="67">
        <f t="shared" si="10"/>
        <v>6777.6148440000006</v>
      </c>
    </row>
    <row r="159" spans="1:28" x14ac:dyDescent="0.2">
      <c r="A159" s="65" t="str">
        <f t="shared" si="11"/>
        <v>Pawn Shop-MLV-0.05</v>
      </c>
      <c r="B159">
        <v>1153</v>
      </c>
      <c r="C159" t="s">
        <v>12</v>
      </c>
      <c r="D159" s="122" t="s">
        <v>239</v>
      </c>
      <c r="E159" s="122" t="s">
        <v>245</v>
      </c>
      <c r="F159" s="126">
        <v>0.05</v>
      </c>
      <c r="G159" t="s">
        <v>28</v>
      </c>
      <c r="H159" t="s">
        <v>101</v>
      </c>
      <c r="I159">
        <v>75</v>
      </c>
      <c r="J159" t="s">
        <v>18</v>
      </c>
      <c r="K159" t="s">
        <v>28</v>
      </c>
      <c r="L159" t="s">
        <v>22</v>
      </c>
      <c r="M159" t="s">
        <v>30</v>
      </c>
      <c r="N159" t="s">
        <v>265</v>
      </c>
      <c r="O159" s="3">
        <v>5.9400000000000001E-2</v>
      </c>
      <c r="P159" s="65">
        <v>31</v>
      </c>
      <c r="Q159" s="67">
        <v>108552.2</v>
      </c>
      <c r="R159" s="67">
        <v>42321</v>
      </c>
      <c r="S159" s="67">
        <v>6530</v>
      </c>
      <c r="T159" s="67">
        <v>6448.0006800000001</v>
      </c>
      <c r="U159" s="65" t="s">
        <v>271</v>
      </c>
      <c r="V159" s="65">
        <v>0</v>
      </c>
      <c r="W159" s="67">
        <v>6530</v>
      </c>
      <c r="X159" s="67">
        <v>6448.0006800000001</v>
      </c>
      <c r="Y159" s="65" t="str">
        <f t="shared" si="12"/>
        <v>A-MLV-0.05</v>
      </c>
      <c r="Z159" s="67">
        <f t="shared" si="13"/>
        <v>208.00002193548389</v>
      </c>
      <c r="AA159" s="67">
        <f t="shared" si="14"/>
        <v>218.63273690322583</v>
      </c>
      <c r="AB159" s="67">
        <f t="shared" si="10"/>
        <v>6777.6148440000006</v>
      </c>
    </row>
    <row r="160" spans="1:28" x14ac:dyDescent="0.2">
      <c r="A160" s="65" t="str">
        <f t="shared" si="11"/>
        <v>Pawn Shop-MLV-0.05</v>
      </c>
      <c r="B160">
        <v>1154</v>
      </c>
      <c r="C160" t="s">
        <v>12</v>
      </c>
      <c r="D160" s="122" t="s">
        <v>239</v>
      </c>
      <c r="E160" s="122" t="s">
        <v>247</v>
      </c>
      <c r="F160" s="126">
        <v>0.05</v>
      </c>
      <c r="G160" t="s">
        <v>28</v>
      </c>
      <c r="H160" t="s">
        <v>101</v>
      </c>
      <c r="I160">
        <v>75</v>
      </c>
      <c r="J160" t="s">
        <v>18</v>
      </c>
      <c r="K160" t="s">
        <v>28</v>
      </c>
      <c r="L160" t="s">
        <v>22</v>
      </c>
      <c r="M160" t="s">
        <v>30</v>
      </c>
      <c r="N160" t="s">
        <v>265</v>
      </c>
      <c r="O160" s="3">
        <v>5.9400000000000001E-2</v>
      </c>
      <c r="P160" s="65">
        <v>31</v>
      </c>
      <c r="Q160" s="67">
        <v>110117.85</v>
      </c>
      <c r="R160" s="67">
        <v>45456</v>
      </c>
      <c r="S160" s="67">
        <v>6665</v>
      </c>
      <c r="T160" s="67">
        <v>6541.0002900000009</v>
      </c>
      <c r="U160" s="65" t="s">
        <v>271</v>
      </c>
      <c r="V160" s="65">
        <v>0</v>
      </c>
      <c r="W160" s="67">
        <v>6665</v>
      </c>
      <c r="X160" s="67">
        <v>6541.0002900000009</v>
      </c>
      <c r="Y160" s="65" t="str">
        <f t="shared" si="12"/>
        <v>A-MLV-0.05</v>
      </c>
      <c r="Z160" s="67">
        <f t="shared" si="13"/>
        <v>211.00000935483874</v>
      </c>
      <c r="AA160" s="67">
        <f t="shared" si="14"/>
        <v>218.63273690322583</v>
      </c>
      <c r="AB160" s="67">
        <f t="shared" si="10"/>
        <v>6777.6148440000006</v>
      </c>
    </row>
    <row r="161" spans="1:28" x14ac:dyDescent="0.2">
      <c r="A161" s="65" t="str">
        <f t="shared" si="11"/>
        <v>Pawn Shop-MLV-0.05</v>
      </c>
      <c r="B161">
        <v>1155</v>
      </c>
      <c r="C161" t="s">
        <v>12</v>
      </c>
      <c r="D161" s="122" t="s">
        <v>238</v>
      </c>
      <c r="E161" s="122" t="s">
        <v>242</v>
      </c>
      <c r="F161" s="126">
        <v>0.05</v>
      </c>
      <c r="G161" t="s">
        <v>28</v>
      </c>
      <c r="H161" t="s">
        <v>101</v>
      </c>
      <c r="I161">
        <v>75</v>
      </c>
      <c r="J161" t="s">
        <v>18</v>
      </c>
      <c r="K161" t="s">
        <v>28</v>
      </c>
      <c r="L161" t="s">
        <v>22</v>
      </c>
      <c r="M161" t="s">
        <v>30</v>
      </c>
      <c r="N161" t="s">
        <v>265</v>
      </c>
      <c r="O161" s="3">
        <v>5.9400000000000001E-2</v>
      </c>
      <c r="P161" s="65">
        <v>31</v>
      </c>
      <c r="Q161" s="67">
        <v>113249.15</v>
      </c>
      <c r="R161" s="67">
        <v>50333</v>
      </c>
      <c r="S161" s="67">
        <v>6906</v>
      </c>
      <c r="T161" s="67">
        <v>6726.9995099999996</v>
      </c>
      <c r="U161" s="65" t="s">
        <v>271</v>
      </c>
      <c r="V161" s="65">
        <v>0</v>
      </c>
      <c r="W161" s="67">
        <v>6906</v>
      </c>
      <c r="X161" s="67">
        <v>6726.9995099999996</v>
      </c>
      <c r="Y161" s="65" t="str">
        <f t="shared" si="12"/>
        <v>A-MLV-0.05</v>
      </c>
      <c r="Z161" s="67">
        <f t="shared" si="13"/>
        <v>216.99998419354839</v>
      </c>
      <c r="AA161" s="67">
        <f t="shared" si="14"/>
        <v>218.63273690322583</v>
      </c>
      <c r="AB161" s="67">
        <f t="shared" si="10"/>
        <v>6777.6148440000006</v>
      </c>
    </row>
    <row r="162" spans="1:28" x14ac:dyDescent="0.2">
      <c r="A162" s="65" t="str">
        <f t="shared" si="11"/>
        <v>Hollywood-MLV-0.05</v>
      </c>
      <c r="B162">
        <v>1156</v>
      </c>
      <c r="C162" t="s">
        <v>12</v>
      </c>
      <c r="D162" s="122" t="s">
        <v>238</v>
      </c>
      <c r="E162" s="122" t="s">
        <v>239</v>
      </c>
      <c r="F162" s="126">
        <v>0.05</v>
      </c>
      <c r="G162" t="s">
        <v>28</v>
      </c>
      <c r="H162" t="s">
        <v>101</v>
      </c>
      <c r="I162">
        <v>75</v>
      </c>
      <c r="J162" t="s">
        <v>18</v>
      </c>
      <c r="K162" t="s">
        <v>28</v>
      </c>
      <c r="L162" t="s">
        <v>22</v>
      </c>
      <c r="M162" t="s">
        <v>30</v>
      </c>
      <c r="N162" t="s">
        <v>266</v>
      </c>
      <c r="O162" s="3">
        <v>5.9400000000000001E-2</v>
      </c>
      <c r="P162" s="65">
        <v>31</v>
      </c>
      <c r="Q162" s="67">
        <v>116902.35</v>
      </c>
      <c r="R162" s="67">
        <v>61125</v>
      </c>
      <c r="S162" s="67">
        <v>7233</v>
      </c>
      <c r="T162" s="67">
        <v>6943.9995900000004</v>
      </c>
      <c r="U162" s="65" t="s">
        <v>271</v>
      </c>
      <c r="V162" s="65">
        <v>0</v>
      </c>
      <c r="W162" s="67">
        <v>7233</v>
      </c>
      <c r="X162" s="67">
        <v>6943.9995900000004</v>
      </c>
      <c r="Y162" s="65" t="str">
        <f t="shared" si="12"/>
        <v>A-MLV-0.05</v>
      </c>
      <c r="Z162" s="67">
        <f t="shared" si="13"/>
        <v>223.99998677419356</v>
      </c>
      <c r="AA162" s="67">
        <f t="shared" si="14"/>
        <v>218.63273690322583</v>
      </c>
      <c r="AB162" s="67">
        <f t="shared" si="10"/>
        <v>6777.6148440000006</v>
      </c>
    </row>
    <row r="163" spans="1:28" x14ac:dyDescent="0.2">
      <c r="A163" s="65" t="str">
        <f t="shared" si="11"/>
        <v>Hollywood-MLV-0.05</v>
      </c>
      <c r="B163">
        <v>1157</v>
      </c>
      <c r="C163" t="s">
        <v>12</v>
      </c>
      <c r="D163" s="122" t="s">
        <v>238</v>
      </c>
      <c r="E163" s="122" t="s">
        <v>245</v>
      </c>
      <c r="F163" s="126">
        <v>0.05</v>
      </c>
      <c r="G163" t="s">
        <v>28</v>
      </c>
      <c r="H163" t="s">
        <v>101</v>
      </c>
      <c r="I163">
        <v>75</v>
      </c>
      <c r="J163" t="s">
        <v>18</v>
      </c>
      <c r="K163" t="s">
        <v>28</v>
      </c>
      <c r="L163" t="s">
        <v>22</v>
      </c>
      <c r="M163" t="s">
        <v>30</v>
      </c>
      <c r="N163" t="s">
        <v>266</v>
      </c>
      <c r="O163" s="3">
        <v>5.9400000000000001E-2</v>
      </c>
      <c r="P163" s="65">
        <v>31</v>
      </c>
      <c r="Q163" s="67">
        <v>115858.6</v>
      </c>
      <c r="R163" s="67">
        <v>73561</v>
      </c>
      <c r="S163" s="67">
        <v>7272</v>
      </c>
      <c r="T163" s="67">
        <v>6882.0008400000006</v>
      </c>
      <c r="U163" s="65" t="s">
        <v>271</v>
      </c>
      <c r="V163" s="65">
        <v>0</v>
      </c>
      <c r="W163" s="67">
        <v>7272</v>
      </c>
      <c r="X163" s="67">
        <v>6882.0008400000006</v>
      </c>
      <c r="Y163" s="65" t="str">
        <f t="shared" si="12"/>
        <v>A-MLV-0.05</v>
      </c>
      <c r="Z163" s="67">
        <f t="shared" si="13"/>
        <v>222.0000270967742</v>
      </c>
      <c r="AA163" s="67">
        <f t="shared" si="14"/>
        <v>218.63273690322583</v>
      </c>
      <c r="AB163" s="67">
        <f t="shared" si="10"/>
        <v>6777.6148440000006</v>
      </c>
    </row>
    <row r="164" spans="1:28" x14ac:dyDescent="0.2">
      <c r="A164" s="65" t="str">
        <f t="shared" si="11"/>
        <v>Cool Cats-MLV-0.05</v>
      </c>
      <c r="B164">
        <v>1158</v>
      </c>
      <c r="C164" t="s">
        <v>12</v>
      </c>
      <c r="D164" s="122" t="s">
        <v>239</v>
      </c>
      <c r="E164" s="122" t="s">
        <v>249</v>
      </c>
      <c r="F164" s="126">
        <v>0.05</v>
      </c>
      <c r="G164" t="s">
        <v>28</v>
      </c>
      <c r="H164" t="s">
        <v>101</v>
      </c>
      <c r="I164">
        <v>75</v>
      </c>
      <c r="J164" t="s">
        <v>18</v>
      </c>
      <c r="K164" t="s">
        <v>28</v>
      </c>
      <c r="L164" t="s">
        <v>22</v>
      </c>
      <c r="M164" t="s">
        <v>30</v>
      </c>
      <c r="N164" t="s">
        <v>267</v>
      </c>
      <c r="O164" s="3">
        <v>5.9400000000000001E-2</v>
      </c>
      <c r="P164" s="65">
        <v>31</v>
      </c>
      <c r="Q164" s="67">
        <v>123643.1</v>
      </c>
      <c r="R164" s="67">
        <v>77869</v>
      </c>
      <c r="S164" s="67">
        <v>7698</v>
      </c>
      <c r="T164" s="67">
        <v>7344.4001400000006</v>
      </c>
      <c r="U164" s="65" t="s">
        <v>271</v>
      </c>
      <c r="V164" s="65">
        <v>0</v>
      </c>
      <c r="W164" s="67">
        <v>7698</v>
      </c>
      <c r="X164" s="67">
        <v>7344.4001400000006</v>
      </c>
      <c r="Y164" s="65" t="str">
        <f t="shared" si="12"/>
        <v>A-MLV-0.05</v>
      </c>
      <c r="Z164" s="67">
        <f t="shared" si="13"/>
        <v>236.91613354838711</v>
      </c>
      <c r="AA164" s="67">
        <f t="shared" si="14"/>
        <v>218.63273690322583</v>
      </c>
      <c r="AB164" s="67">
        <f t="shared" si="10"/>
        <v>6777.6148440000006</v>
      </c>
    </row>
    <row r="165" spans="1:28" x14ac:dyDescent="0.2">
      <c r="A165" s="65" t="str">
        <f t="shared" si="11"/>
        <v>Cool Cats-MLV-0.05</v>
      </c>
      <c r="B165">
        <v>1159</v>
      </c>
      <c r="C165" t="s">
        <v>12</v>
      </c>
      <c r="D165" s="122" t="s">
        <v>239</v>
      </c>
      <c r="E165" s="122" t="s">
        <v>242</v>
      </c>
      <c r="F165" s="126">
        <v>0.05</v>
      </c>
      <c r="G165" t="s">
        <v>28</v>
      </c>
      <c r="H165" t="s">
        <v>101</v>
      </c>
      <c r="I165">
        <v>75</v>
      </c>
      <c r="J165" t="s">
        <v>18</v>
      </c>
      <c r="K165" t="s">
        <v>28</v>
      </c>
      <c r="L165" t="s">
        <v>22</v>
      </c>
      <c r="M165" t="s">
        <v>30</v>
      </c>
      <c r="N165" t="s">
        <v>267</v>
      </c>
      <c r="O165" s="3">
        <v>5.9400000000000001E-2</v>
      </c>
      <c r="P165" s="65">
        <v>31</v>
      </c>
      <c r="Q165" s="67">
        <v>125989</v>
      </c>
      <c r="R165" s="67">
        <v>47715</v>
      </c>
      <c r="S165" s="67">
        <v>7180</v>
      </c>
      <c r="T165" s="67">
        <v>7483.7466000000004</v>
      </c>
      <c r="U165" s="65" t="s">
        <v>271</v>
      </c>
      <c r="V165" s="65">
        <v>0</v>
      </c>
      <c r="W165" s="67">
        <v>7180</v>
      </c>
      <c r="X165" s="67">
        <v>7483.7466000000004</v>
      </c>
      <c r="Y165" s="65" t="str">
        <f t="shared" si="12"/>
        <v>A-MLV-0.05</v>
      </c>
      <c r="Z165" s="67">
        <f t="shared" si="13"/>
        <v>241.41118064516129</v>
      </c>
      <c r="AA165" s="67">
        <f t="shared" si="14"/>
        <v>218.63273690322583</v>
      </c>
      <c r="AB165" s="67">
        <f t="shared" si="10"/>
        <v>6777.6148440000006</v>
      </c>
    </row>
    <row r="166" spans="1:28" x14ac:dyDescent="0.2">
      <c r="A166" s="65" t="str">
        <f t="shared" si="11"/>
        <v>Big Doggies-MLV-0.01</v>
      </c>
      <c r="B166">
        <v>1160</v>
      </c>
      <c r="C166" t="s">
        <v>16</v>
      </c>
      <c r="D166" s="122" t="s">
        <v>249</v>
      </c>
      <c r="E166" s="122" t="s">
        <v>242</v>
      </c>
      <c r="F166" s="126">
        <v>0.01</v>
      </c>
      <c r="G166" t="s">
        <v>28</v>
      </c>
      <c r="H166" t="s">
        <v>101</v>
      </c>
      <c r="I166">
        <v>300</v>
      </c>
      <c r="J166" t="s">
        <v>18</v>
      </c>
      <c r="K166" t="s">
        <v>257</v>
      </c>
      <c r="L166" t="s">
        <v>22</v>
      </c>
      <c r="M166" t="s">
        <v>30</v>
      </c>
      <c r="N166" t="s">
        <v>268</v>
      </c>
      <c r="O166" s="3">
        <v>8.1900000000000001E-2</v>
      </c>
      <c r="P166" s="65">
        <v>31</v>
      </c>
      <c r="Q166" s="67">
        <v>71916.97</v>
      </c>
      <c r="R166" s="67">
        <v>36880</v>
      </c>
      <c r="S166" s="67">
        <v>5998</v>
      </c>
      <c r="T166" s="67">
        <v>5889.9998430000005</v>
      </c>
      <c r="U166" s="65" t="s">
        <v>271</v>
      </c>
      <c r="V166" s="65">
        <v>0</v>
      </c>
      <c r="W166" s="67">
        <v>5998</v>
      </c>
      <c r="X166" s="67">
        <v>5889.9998430000005</v>
      </c>
      <c r="Y166" s="65" t="str">
        <f t="shared" si="12"/>
        <v>B-MLV-0.01</v>
      </c>
      <c r="Z166" s="67">
        <f t="shared" si="13"/>
        <v>189.9999949354839</v>
      </c>
      <c r="AA166" s="67">
        <f t="shared" si="14"/>
        <v>207.33333201075268</v>
      </c>
      <c r="AB166" s="67">
        <f t="shared" si="10"/>
        <v>6427.3332923333328</v>
      </c>
    </row>
    <row r="167" spans="1:28" x14ac:dyDescent="0.2">
      <c r="A167" s="65" t="str">
        <f t="shared" si="11"/>
        <v>Big Doggies-MLV-0.01</v>
      </c>
      <c r="B167">
        <v>1161</v>
      </c>
      <c r="C167" t="s">
        <v>16</v>
      </c>
      <c r="D167" s="122" t="s">
        <v>249</v>
      </c>
      <c r="E167" s="122" t="s">
        <v>247</v>
      </c>
      <c r="F167" s="126">
        <v>0.01</v>
      </c>
      <c r="G167" t="s">
        <v>28</v>
      </c>
      <c r="H167" t="s">
        <v>101</v>
      </c>
      <c r="I167">
        <v>300</v>
      </c>
      <c r="J167" t="s">
        <v>18</v>
      </c>
      <c r="K167" t="s">
        <v>257</v>
      </c>
      <c r="L167" t="s">
        <v>22</v>
      </c>
      <c r="M167" t="s">
        <v>30</v>
      </c>
      <c r="N167" t="s">
        <v>268</v>
      </c>
      <c r="O167" s="3">
        <v>8.1900000000000001E-2</v>
      </c>
      <c r="P167" s="65">
        <v>31</v>
      </c>
      <c r="Q167" s="67">
        <v>64725.27</v>
      </c>
      <c r="R167" s="67">
        <v>37851</v>
      </c>
      <c r="S167" s="67">
        <v>5469</v>
      </c>
      <c r="T167" s="67">
        <v>5300.999613</v>
      </c>
      <c r="U167" s="65" t="s">
        <v>271</v>
      </c>
      <c r="V167" s="65">
        <v>0</v>
      </c>
      <c r="W167" s="67">
        <v>5469</v>
      </c>
      <c r="X167" s="67">
        <v>5300.999613</v>
      </c>
      <c r="Y167" s="65" t="str">
        <f t="shared" si="12"/>
        <v>B-MLV-0.01</v>
      </c>
      <c r="Z167" s="67">
        <f t="shared" si="13"/>
        <v>170.99998751612904</v>
      </c>
      <c r="AA167" s="67">
        <f t="shared" si="14"/>
        <v>207.33333201075268</v>
      </c>
      <c r="AB167" s="67">
        <f t="shared" si="10"/>
        <v>6427.3332923333328</v>
      </c>
    </row>
    <row r="168" spans="1:28" x14ac:dyDescent="0.2">
      <c r="A168" s="65" t="str">
        <f t="shared" si="11"/>
        <v>Big Doggies-MLV-0.01</v>
      </c>
      <c r="B168">
        <v>1162</v>
      </c>
      <c r="C168" t="s">
        <v>16</v>
      </c>
      <c r="D168" s="122" t="s">
        <v>249</v>
      </c>
      <c r="E168" s="122" t="s">
        <v>241</v>
      </c>
      <c r="F168" s="126">
        <v>0.01</v>
      </c>
      <c r="G168" t="s">
        <v>28</v>
      </c>
      <c r="H168" t="s">
        <v>101</v>
      </c>
      <c r="I168">
        <v>300</v>
      </c>
      <c r="J168" t="s">
        <v>18</v>
      </c>
      <c r="K168" t="s">
        <v>257</v>
      </c>
      <c r="L168" t="s">
        <v>22</v>
      </c>
      <c r="M168" t="s">
        <v>30</v>
      </c>
      <c r="N168" t="s">
        <v>268</v>
      </c>
      <c r="O168" s="3">
        <v>8.1900000000000001E-2</v>
      </c>
      <c r="P168" s="65">
        <v>31</v>
      </c>
      <c r="Q168" s="67">
        <v>67374.850000000006</v>
      </c>
      <c r="R168" s="67">
        <v>40104</v>
      </c>
      <c r="S168" s="67">
        <v>5702</v>
      </c>
      <c r="T168" s="67">
        <v>5518.0002150000009</v>
      </c>
      <c r="U168" s="65" t="s">
        <v>271</v>
      </c>
      <c r="V168" s="65">
        <v>0</v>
      </c>
      <c r="W168" s="67">
        <v>5702</v>
      </c>
      <c r="X168" s="67">
        <v>5518.0002150000009</v>
      </c>
      <c r="Y168" s="65" t="str">
        <f t="shared" si="12"/>
        <v>B-MLV-0.01</v>
      </c>
      <c r="Z168" s="67">
        <f t="shared" si="13"/>
        <v>178.0000069354839</v>
      </c>
      <c r="AA168" s="67">
        <f t="shared" si="14"/>
        <v>207.33333201075268</v>
      </c>
      <c r="AB168" s="67">
        <f t="shared" si="10"/>
        <v>6427.3332923333328</v>
      </c>
    </row>
    <row r="169" spans="1:28" x14ac:dyDescent="0.2">
      <c r="A169" s="65" t="str">
        <f t="shared" si="11"/>
        <v>Darling Diva-Reels-0.25</v>
      </c>
      <c r="B169">
        <v>1163</v>
      </c>
      <c r="C169" t="s">
        <v>16</v>
      </c>
      <c r="D169" s="122" t="s">
        <v>242</v>
      </c>
      <c r="E169" s="122" t="s">
        <v>242</v>
      </c>
      <c r="F169" s="126">
        <v>0.25</v>
      </c>
      <c r="G169" t="s">
        <v>28</v>
      </c>
      <c r="H169" t="s">
        <v>101</v>
      </c>
      <c r="I169">
        <v>4</v>
      </c>
      <c r="J169" t="s">
        <v>19</v>
      </c>
      <c r="K169" t="s">
        <v>28</v>
      </c>
      <c r="L169" t="s">
        <v>22</v>
      </c>
      <c r="M169" t="s">
        <v>30</v>
      </c>
      <c r="N169" t="s">
        <v>269</v>
      </c>
      <c r="O169" s="3">
        <v>5.2400000000000002E-2</v>
      </c>
      <c r="P169" s="65">
        <v>31</v>
      </c>
      <c r="Q169" s="67">
        <v>126011.5</v>
      </c>
      <c r="R169" s="67">
        <v>242330</v>
      </c>
      <c r="S169" s="67">
        <v>6867</v>
      </c>
      <c r="T169" s="67">
        <v>6603.0026000000007</v>
      </c>
      <c r="U169" s="65" t="s">
        <v>271</v>
      </c>
      <c r="V169" s="65">
        <v>0</v>
      </c>
      <c r="W169" s="67">
        <v>6867</v>
      </c>
      <c r="X169" s="67">
        <v>6603.0026000000007</v>
      </c>
      <c r="Y169" s="65" t="str">
        <f t="shared" si="12"/>
        <v>B-Reels-0.25</v>
      </c>
      <c r="Z169" s="67">
        <f t="shared" si="13"/>
        <v>213.00008387096776</v>
      </c>
      <c r="AA169" s="67">
        <f t="shared" si="14"/>
        <v>203.35696385869565</v>
      </c>
      <c r="AB169" s="67">
        <f t="shared" si="10"/>
        <v>6304.0658796195648</v>
      </c>
    </row>
    <row r="170" spans="1:28" x14ac:dyDescent="0.2">
      <c r="A170" s="65" t="str">
        <f t="shared" si="11"/>
        <v>Darling Diva-Reels-0.25</v>
      </c>
      <c r="B170">
        <v>1164</v>
      </c>
      <c r="C170" t="s">
        <v>16</v>
      </c>
      <c r="D170" s="122" t="s">
        <v>242</v>
      </c>
      <c r="E170" s="122" t="s">
        <v>239</v>
      </c>
      <c r="F170" s="126">
        <v>0.25</v>
      </c>
      <c r="G170" t="s">
        <v>28</v>
      </c>
      <c r="H170" t="s">
        <v>101</v>
      </c>
      <c r="I170">
        <v>4</v>
      </c>
      <c r="J170" t="s">
        <v>19</v>
      </c>
      <c r="K170" t="s">
        <v>28</v>
      </c>
      <c r="L170" t="s">
        <v>22</v>
      </c>
      <c r="M170" t="s">
        <v>30</v>
      </c>
      <c r="N170" t="s">
        <v>269</v>
      </c>
      <c r="O170" s="3">
        <v>6.7900000000000002E-2</v>
      </c>
      <c r="P170" s="65">
        <v>31</v>
      </c>
      <c r="Q170" s="67">
        <v>98159</v>
      </c>
      <c r="R170" s="67">
        <v>144351</v>
      </c>
      <c r="S170" s="67">
        <v>6754</v>
      </c>
      <c r="T170" s="67">
        <v>6664.9961000000003</v>
      </c>
      <c r="U170" s="65" t="s">
        <v>271</v>
      </c>
      <c r="V170" s="65">
        <v>0</v>
      </c>
      <c r="W170" s="67">
        <v>6754</v>
      </c>
      <c r="X170" s="67">
        <v>6664.9961000000003</v>
      </c>
      <c r="Y170" s="65" t="str">
        <f t="shared" si="12"/>
        <v>B-Reels-0.25</v>
      </c>
      <c r="Z170" s="67">
        <f t="shared" si="13"/>
        <v>214.99987419354841</v>
      </c>
      <c r="AA170" s="67">
        <f t="shared" si="14"/>
        <v>203.35696385869565</v>
      </c>
      <c r="AB170" s="67">
        <f t="shared" si="10"/>
        <v>6304.0658796195648</v>
      </c>
    </row>
    <row r="171" spans="1:28" x14ac:dyDescent="0.2">
      <c r="A171" s="65" t="str">
        <f t="shared" si="11"/>
        <v>Darling Diva-Reels-0.25</v>
      </c>
      <c r="B171">
        <v>1165</v>
      </c>
      <c r="C171" t="s">
        <v>16</v>
      </c>
      <c r="D171" s="122" t="s">
        <v>242</v>
      </c>
      <c r="E171" s="122" t="s">
        <v>245</v>
      </c>
      <c r="F171" s="126">
        <v>0.25</v>
      </c>
      <c r="G171" t="s">
        <v>28</v>
      </c>
      <c r="H171" t="s">
        <v>101</v>
      </c>
      <c r="I171">
        <v>4</v>
      </c>
      <c r="J171" t="s">
        <v>19</v>
      </c>
      <c r="K171" t="s">
        <v>28</v>
      </c>
      <c r="L171" t="s">
        <v>22</v>
      </c>
      <c r="M171" t="s">
        <v>30</v>
      </c>
      <c r="N171" t="s">
        <v>269</v>
      </c>
      <c r="O171" s="3">
        <v>5.2400000000000002E-2</v>
      </c>
      <c r="P171" s="65">
        <v>31</v>
      </c>
      <c r="Q171" s="67">
        <v>124828.25</v>
      </c>
      <c r="R171" s="67">
        <v>170998</v>
      </c>
      <c r="S171" s="67">
        <v>6574</v>
      </c>
      <c r="T171" s="67">
        <v>6541.0003000000006</v>
      </c>
      <c r="U171" s="65" t="s">
        <v>271</v>
      </c>
      <c r="V171" s="65">
        <v>0</v>
      </c>
      <c r="W171" s="67">
        <v>6574</v>
      </c>
      <c r="X171" s="67">
        <v>6541.0003000000006</v>
      </c>
      <c r="Y171" s="65" t="str">
        <f t="shared" si="12"/>
        <v>B-Reels-0.25</v>
      </c>
      <c r="Z171" s="67">
        <f t="shared" si="13"/>
        <v>211.00000967741937</v>
      </c>
      <c r="AA171" s="67">
        <f t="shared" si="14"/>
        <v>203.35696385869565</v>
      </c>
      <c r="AB171" s="67">
        <f t="shared" si="10"/>
        <v>6304.0658796195648</v>
      </c>
    </row>
    <row r="172" spans="1:28" x14ac:dyDescent="0.2">
      <c r="A172" s="65" t="str">
        <f t="shared" si="11"/>
        <v>Darling Diva-Reels-0.25</v>
      </c>
      <c r="B172">
        <v>1166</v>
      </c>
      <c r="C172" t="s">
        <v>16</v>
      </c>
      <c r="D172" s="122" t="s">
        <v>242</v>
      </c>
      <c r="E172" s="122" t="s">
        <v>238</v>
      </c>
      <c r="F172" s="126">
        <v>0.25</v>
      </c>
      <c r="G172" t="s">
        <v>28</v>
      </c>
      <c r="H172" t="s">
        <v>101</v>
      </c>
      <c r="I172">
        <v>4</v>
      </c>
      <c r="J172" t="s">
        <v>19</v>
      </c>
      <c r="K172" t="s">
        <v>28</v>
      </c>
      <c r="L172" t="s">
        <v>22</v>
      </c>
      <c r="M172" t="s">
        <v>30</v>
      </c>
      <c r="N172" t="s">
        <v>269</v>
      </c>
      <c r="O172" s="3">
        <v>6.7900000000000002E-2</v>
      </c>
      <c r="P172" s="65">
        <v>31</v>
      </c>
      <c r="Q172" s="67">
        <v>99985.25</v>
      </c>
      <c r="R172" s="67">
        <v>175413</v>
      </c>
      <c r="S172" s="67">
        <v>7004</v>
      </c>
      <c r="T172" s="67">
        <v>6788.9984750000003</v>
      </c>
      <c r="U172" s="65" t="s">
        <v>271</v>
      </c>
      <c r="V172" s="65">
        <v>0</v>
      </c>
      <c r="W172" s="67">
        <v>7004</v>
      </c>
      <c r="X172" s="67">
        <v>6788.9984750000003</v>
      </c>
      <c r="Y172" s="65" t="str">
        <f t="shared" si="12"/>
        <v>B-Reels-0.25</v>
      </c>
      <c r="Z172" s="67">
        <f t="shared" si="13"/>
        <v>218.99995080645164</v>
      </c>
      <c r="AA172" s="67">
        <f t="shared" si="14"/>
        <v>203.35696385869565</v>
      </c>
      <c r="AB172" s="67">
        <f t="shared" si="10"/>
        <v>6304.0658796195648</v>
      </c>
    </row>
    <row r="173" spans="1:28" x14ac:dyDescent="0.2">
      <c r="A173" s="65" t="str">
        <f t="shared" si="11"/>
        <v>Green Mushrooms-MLV-0.01</v>
      </c>
      <c r="B173">
        <v>1167</v>
      </c>
      <c r="C173" t="s">
        <v>16</v>
      </c>
      <c r="D173" s="122" t="s">
        <v>249</v>
      </c>
      <c r="E173" s="122" t="s">
        <v>245</v>
      </c>
      <c r="F173" s="126">
        <v>0.01</v>
      </c>
      <c r="G173" t="s">
        <v>28</v>
      </c>
      <c r="H173" t="s">
        <v>101</v>
      </c>
      <c r="I173">
        <v>300</v>
      </c>
      <c r="J173" t="s">
        <v>18</v>
      </c>
      <c r="K173" t="s">
        <v>257</v>
      </c>
      <c r="L173" t="s">
        <v>22</v>
      </c>
      <c r="M173" t="s">
        <v>30</v>
      </c>
      <c r="N173" t="s">
        <v>55</v>
      </c>
      <c r="O173" s="3">
        <v>8.1900000000000001E-2</v>
      </c>
      <c r="P173" s="65">
        <v>31</v>
      </c>
      <c r="Q173" s="67">
        <v>68888.89</v>
      </c>
      <c r="R173" s="67">
        <v>35328</v>
      </c>
      <c r="S173" s="67">
        <v>5745</v>
      </c>
      <c r="T173" s="67">
        <v>5642.0000909999999</v>
      </c>
      <c r="U173" s="65" t="s">
        <v>271</v>
      </c>
      <c r="V173" s="65">
        <v>0</v>
      </c>
      <c r="W173" s="67">
        <v>5745</v>
      </c>
      <c r="X173" s="67">
        <v>5642.0000909999999</v>
      </c>
      <c r="Y173" s="65" t="str">
        <f t="shared" si="12"/>
        <v>B-MLV-0.01</v>
      </c>
      <c r="Z173" s="67">
        <f t="shared" si="13"/>
        <v>182.00000293548388</v>
      </c>
      <c r="AA173" s="67">
        <f t="shared" si="14"/>
        <v>207.33333201075268</v>
      </c>
      <c r="AB173" s="67">
        <f t="shared" si="10"/>
        <v>6427.3332923333328</v>
      </c>
    </row>
    <row r="174" spans="1:28" x14ac:dyDescent="0.2">
      <c r="A174" s="65" t="str">
        <f t="shared" si="11"/>
        <v>Green Mushrooms-MLV-0.01</v>
      </c>
      <c r="B174">
        <v>1168</v>
      </c>
      <c r="C174" t="s">
        <v>16</v>
      </c>
      <c r="D174" s="122" t="s">
        <v>249</v>
      </c>
      <c r="E174" s="122" t="s">
        <v>251</v>
      </c>
      <c r="F174" s="126">
        <v>0.01</v>
      </c>
      <c r="G174" t="s">
        <v>28</v>
      </c>
      <c r="H174" t="s">
        <v>101</v>
      </c>
      <c r="I174">
        <v>300</v>
      </c>
      <c r="J174" t="s">
        <v>18</v>
      </c>
      <c r="K174" t="s">
        <v>257</v>
      </c>
      <c r="L174" t="s">
        <v>22</v>
      </c>
      <c r="M174" t="s">
        <v>30</v>
      </c>
      <c r="N174" t="s">
        <v>55</v>
      </c>
      <c r="O174" s="3">
        <v>8.1900000000000001E-2</v>
      </c>
      <c r="P174" s="65">
        <v>31</v>
      </c>
      <c r="Q174" s="67">
        <v>69645.91</v>
      </c>
      <c r="R174" s="67">
        <v>34650</v>
      </c>
      <c r="S174" s="67">
        <v>5790</v>
      </c>
      <c r="T174" s="67">
        <v>5704.0000290000007</v>
      </c>
      <c r="U174" s="65" t="s">
        <v>271</v>
      </c>
      <c r="V174" s="65">
        <v>0</v>
      </c>
      <c r="W174" s="67">
        <v>5790</v>
      </c>
      <c r="X174" s="67">
        <v>5704.0000290000007</v>
      </c>
      <c r="Y174" s="65" t="str">
        <f t="shared" si="12"/>
        <v>B-MLV-0.01</v>
      </c>
      <c r="Z174" s="67">
        <f t="shared" si="13"/>
        <v>184.00000093548388</v>
      </c>
      <c r="AA174" s="67">
        <f t="shared" si="14"/>
        <v>207.33333201075268</v>
      </c>
      <c r="AB174" s="67">
        <f t="shared" si="10"/>
        <v>6427.3332923333328</v>
      </c>
    </row>
    <row r="175" spans="1:28" x14ac:dyDescent="0.2">
      <c r="A175" s="65" t="str">
        <f t="shared" si="11"/>
        <v>Green Mushrooms-MLV-0.01</v>
      </c>
      <c r="B175">
        <v>1169</v>
      </c>
      <c r="C175" t="s">
        <v>16</v>
      </c>
      <c r="D175" s="122" t="s">
        <v>249</v>
      </c>
      <c r="E175" s="122">
        <v>11</v>
      </c>
      <c r="F175" s="126">
        <v>0.01</v>
      </c>
      <c r="G175" t="s">
        <v>28</v>
      </c>
      <c r="H175" t="s">
        <v>101</v>
      </c>
      <c r="I175">
        <v>300</v>
      </c>
      <c r="J175" t="s">
        <v>18</v>
      </c>
      <c r="K175" t="s">
        <v>257</v>
      </c>
      <c r="L175" t="s">
        <v>22</v>
      </c>
      <c r="M175" t="s">
        <v>30</v>
      </c>
      <c r="N175" t="s">
        <v>55</v>
      </c>
      <c r="O175" s="3">
        <v>8.1900000000000001E-2</v>
      </c>
      <c r="P175" s="65">
        <v>31</v>
      </c>
      <c r="Q175" s="67">
        <v>79487.179999999993</v>
      </c>
      <c r="R175" s="67">
        <v>42735</v>
      </c>
      <c r="S175" s="67">
        <v>6662</v>
      </c>
      <c r="T175" s="67">
        <v>6510.0000419999997</v>
      </c>
      <c r="U175" s="65" t="s">
        <v>271</v>
      </c>
      <c r="V175" s="65">
        <v>0</v>
      </c>
      <c r="W175" s="67">
        <v>6662</v>
      </c>
      <c r="X175" s="67">
        <v>6510.0000419999997</v>
      </c>
      <c r="Y175" s="65" t="str">
        <f t="shared" si="12"/>
        <v>B-MLV-0.01</v>
      </c>
      <c r="Z175" s="67">
        <f t="shared" si="13"/>
        <v>210.0000013548387</v>
      </c>
      <c r="AA175" s="67">
        <f t="shared" si="14"/>
        <v>207.33333201075268</v>
      </c>
      <c r="AB175" s="67">
        <f t="shared" si="10"/>
        <v>6427.3332923333328</v>
      </c>
    </row>
    <row r="176" spans="1:28" x14ac:dyDescent="0.2">
      <c r="A176" s="65" t="str">
        <f t="shared" si="11"/>
        <v>Pawn Shop-MLV-0.05</v>
      </c>
      <c r="B176">
        <v>1171</v>
      </c>
      <c r="C176" t="s">
        <v>12</v>
      </c>
      <c r="D176" s="122" t="s">
        <v>239</v>
      </c>
      <c r="E176" s="122" t="s">
        <v>239</v>
      </c>
      <c r="F176" s="126">
        <v>0.05</v>
      </c>
      <c r="G176" t="s">
        <v>28</v>
      </c>
      <c r="H176" t="s">
        <v>101</v>
      </c>
      <c r="I176">
        <v>75</v>
      </c>
      <c r="J176" t="s">
        <v>18</v>
      </c>
      <c r="K176" t="s">
        <v>28</v>
      </c>
      <c r="L176" t="s">
        <v>22</v>
      </c>
      <c r="M176" t="s">
        <v>30</v>
      </c>
      <c r="N176" t="s">
        <v>265</v>
      </c>
      <c r="O176" s="3">
        <v>5.9400000000000001E-2</v>
      </c>
      <c r="P176" s="65">
        <v>31</v>
      </c>
      <c r="Q176" s="67">
        <v>105420.9</v>
      </c>
      <c r="R176" s="67">
        <v>42887</v>
      </c>
      <c r="S176" s="67">
        <v>6371</v>
      </c>
      <c r="T176" s="67">
        <v>6262.0014599999995</v>
      </c>
      <c r="U176" s="65" t="s">
        <v>271</v>
      </c>
      <c r="V176" s="65">
        <v>0</v>
      </c>
      <c r="W176" s="67">
        <v>6371</v>
      </c>
      <c r="X176" s="67">
        <v>6262.0014599999995</v>
      </c>
      <c r="Y176" s="65" t="str">
        <f t="shared" si="12"/>
        <v>A-MLV-0.05</v>
      </c>
      <c r="Z176" s="67">
        <f t="shared" si="13"/>
        <v>202.00004709677418</v>
      </c>
      <c r="AA176" s="67">
        <f t="shared" si="14"/>
        <v>218.63273690322583</v>
      </c>
      <c r="AB176" s="67">
        <f t="shared" si="10"/>
        <v>6777.6148440000006</v>
      </c>
    </row>
    <row r="177" spans="1:28" x14ac:dyDescent="0.2">
      <c r="A177" s="65" t="str">
        <f t="shared" si="11"/>
        <v>Pawn Shop-MLV-0.05</v>
      </c>
      <c r="B177">
        <v>1172</v>
      </c>
      <c r="C177" t="s">
        <v>12</v>
      </c>
      <c r="D177" s="122" t="s">
        <v>239</v>
      </c>
      <c r="E177" s="122" t="s">
        <v>238</v>
      </c>
      <c r="F177" s="126">
        <v>0.05</v>
      </c>
      <c r="G177" t="s">
        <v>28</v>
      </c>
      <c r="H177" t="s">
        <v>101</v>
      </c>
      <c r="I177">
        <v>75</v>
      </c>
      <c r="J177" t="s">
        <v>18</v>
      </c>
      <c r="K177" t="s">
        <v>28</v>
      </c>
      <c r="L177" t="s">
        <v>22</v>
      </c>
      <c r="M177" t="s">
        <v>30</v>
      </c>
      <c r="N177" t="s">
        <v>265</v>
      </c>
      <c r="O177" s="3">
        <v>5.9400000000000001E-2</v>
      </c>
      <c r="P177" s="65">
        <v>31</v>
      </c>
      <c r="Q177" s="67">
        <v>106464.65</v>
      </c>
      <c r="R177" s="67">
        <v>37356</v>
      </c>
      <c r="S177" s="67">
        <v>6324</v>
      </c>
      <c r="T177" s="67">
        <v>6324.0002100000002</v>
      </c>
      <c r="U177" s="65" t="s">
        <v>271</v>
      </c>
      <c r="V177" s="65">
        <v>0</v>
      </c>
      <c r="W177" s="67">
        <v>6324</v>
      </c>
      <c r="X177" s="67">
        <v>6324.0002100000002</v>
      </c>
      <c r="Y177" s="65" t="str">
        <f t="shared" si="12"/>
        <v>A-MLV-0.05</v>
      </c>
      <c r="Z177" s="67">
        <f t="shared" si="13"/>
        <v>204.00000677419357</v>
      </c>
      <c r="AA177" s="67">
        <f t="shared" si="14"/>
        <v>218.63273690322583</v>
      </c>
      <c r="AB177" s="67">
        <f t="shared" si="10"/>
        <v>6777.6148440000006</v>
      </c>
    </row>
    <row r="178" spans="1:28" x14ac:dyDescent="0.2">
      <c r="A178" s="65" t="str">
        <f t="shared" si="11"/>
        <v>Cool Cats-MLV-0.05</v>
      </c>
      <c r="B178">
        <v>2173</v>
      </c>
      <c r="C178" t="s">
        <v>25</v>
      </c>
      <c r="D178" s="122" t="s">
        <v>238</v>
      </c>
      <c r="E178" s="122" t="s">
        <v>247</v>
      </c>
      <c r="F178" s="126">
        <v>0.05</v>
      </c>
      <c r="G178" t="s">
        <v>28</v>
      </c>
      <c r="H178" t="s">
        <v>101</v>
      </c>
      <c r="I178">
        <v>75</v>
      </c>
      <c r="J178" t="s">
        <v>18</v>
      </c>
      <c r="K178" t="s">
        <v>28</v>
      </c>
      <c r="L178" t="s">
        <v>22</v>
      </c>
      <c r="M178" t="s">
        <v>30</v>
      </c>
      <c r="N178" t="s">
        <v>267</v>
      </c>
      <c r="O178" s="3">
        <v>5.9400000000000001E-2</v>
      </c>
      <c r="P178" s="65">
        <v>15</v>
      </c>
      <c r="Q178" s="67">
        <v>53852.49</v>
      </c>
      <c r="R178" s="67">
        <v>18600.484261501209</v>
      </c>
      <c r="S178" s="67">
        <v>3217.4334140435835</v>
      </c>
      <c r="T178" s="67">
        <v>3198.8379059999997</v>
      </c>
      <c r="U178" s="65" t="s">
        <v>271</v>
      </c>
      <c r="V178" s="65">
        <v>0</v>
      </c>
      <c r="W178" s="67">
        <v>3217.4334140435835</v>
      </c>
      <c r="X178" s="67">
        <v>3198.8379059999997</v>
      </c>
      <c r="Y178" s="65" t="str">
        <f t="shared" si="12"/>
        <v>C-MLV-0.05</v>
      </c>
      <c r="Z178" s="67">
        <f t="shared" si="13"/>
        <v>213.25586039999999</v>
      </c>
      <c r="AA178" s="67">
        <f t="shared" si="14"/>
        <v>189.44888490449438</v>
      </c>
      <c r="AB178" s="67">
        <f t="shared" si="10"/>
        <v>2841.7332735674158</v>
      </c>
    </row>
    <row r="179" spans="1:28" x14ac:dyDescent="0.2">
      <c r="A179" s="65" t="str">
        <f t="shared" si="11"/>
        <v>Cool Cats-MLV-0.05</v>
      </c>
      <c r="B179">
        <v>1174</v>
      </c>
      <c r="C179" t="s">
        <v>25</v>
      </c>
      <c r="D179" s="122" t="s">
        <v>238</v>
      </c>
      <c r="E179" s="122" t="s">
        <v>249</v>
      </c>
      <c r="F179" s="126">
        <v>0.05</v>
      </c>
      <c r="G179" t="s">
        <v>28</v>
      </c>
      <c r="H179" t="s">
        <v>101</v>
      </c>
      <c r="I179">
        <v>75</v>
      </c>
      <c r="J179" t="s">
        <v>18</v>
      </c>
      <c r="K179" t="s">
        <v>28</v>
      </c>
      <c r="L179" t="s">
        <v>22</v>
      </c>
      <c r="M179" t="s">
        <v>30</v>
      </c>
      <c r="N179" t="s">
        <v>267</v>
      </c>
      <c r="O179" s="3">
        <v>5.9400000000000001E-2</v>
      </c>
      <c r="P179" s="65">
        <v>31</v>
      </c>
      <c r="Q179" s="67">
        <v>110074.05</v>
      </c>
      <c r="R179" s="67">
        <v>37338</v>
      </c>
      <c r="S179" s="67">
        <v>6458</v>
      </c>
      <c r="T179" s="67">
        <v>6538.3985700000003</v>
      </c>
      <c r="U179" s="65" t="s">
        <v>271</v>
      </c>
      <c r="V179" s="65">
        <v>0</v>
      </c>
      <c r="W179" s="67">
        <v>6458</v>
      </c>
      <c r="X179" s="67">
        <v>6538.3985700000003</v>
      </c>
      <c r="Y179" s="65" t="str">
        <f t="shared" si="12"/>
        <v>C-MLV-0.05</v>
      </c>
      <c r="Z179" s="67">
        <f t="shared" si="13"/>
        <v>210.91608290322583</v>
      </c>
      <c r="AA179" s="67">
        <f t="shared" si="14"/>
        <v>189.44888490449438</v>
      </c>
      <c r="AB179" s="67">
        <f t="shared" si="10"/>
        <v>5872.9154320393254</v>
      </c>
    </row>
    <row r="180" spans="1:28" x14ac:dyDescent="0.2">
      <c r="A180" s="65" t="str">
        <f t="shared" si="11"/>
        <v>James Bond 777-MLV-0.05</v>
      </c>
      <c r="B180">
        <v>1175</v>
      </c>
      <c r="C180" t="s">
        <v>25</v>
      </c>
      <c r="D180" s="122" t="s">
        <v>238</v>
      </c>
      <c r="E180" s="122" t="s">
        <v>245</v>
      </c>
      <c r="F180" s="126">
        <v>0.05</v>
      </c>
      <c r="G180" t="s">
        <v>28</v>
      </c>
      <c r="H180" t="s">
        <v>101</v>
      </c>
      <c r="I180">
        <v>75</v>
      </c>
      <c r="J180" t="s">
        <v>18</v>
      </c>
      <c r="K180" t="s">
        <v>28</v>
      </c>
      <c r="L180" t="s">
        <v>22</v>
      </c>
      <c r="M180" t="s">
        <v>30</v>
      </c>
      <c r="N180" t="s">
        <v>41</v>
      </c>
      <c r="O180" s="3">
        <v>5.9400000000000001E-2</v>
      </c>
      <c r="P180" s="65">
        <v>31</v>
      </c>
      <c r="Q180" s="67">
        <v>106986.55</v>
      </c>
      <c r="R180" s="67">
        <v>35331</v>
      </c>
      <c r="S180" s="67">
        <v>6305</v>
      </c>
      <c r="T180" s="67">
        <v>6355.0010700000003</v>
      </c>
      <c r="U180" s="65" t="s">
        <v>271</v>
      </c>
      <c r="V180" s="65">
        <v>0</v>
      </c>
      <c r="W180" s="67">
        <v>6305</v>
      </c>
      <c r="X180" s="67">
        <v>6355.0010700000003</v>
      </c>
      <c r="Y180" s="65" t="str">
        <f t="shared" si="12"/>
        <v>C-MLV-0.05</v>
      </c>
      <c r="Z180" s="67">
        <f t="shared" si="13"/>
        <v>205.00003451612903</v>
      </c>
      <c r="AA180" s="67">
        <f t="shared" si="14"/>
        <v>189.44888490449438</v>
      </c>
      <c r="AB180" s="67">
        <f t="shared" si="10"/>
        <v>5872.9154320393254</v>
      </c>
    </row>
    <row r="181" spans="1:28" x14ac:dyDescent="0.2">
      <c r="A181" s="65" t="str">
        <f t="shared" si="11"/>
        <v>James Bond 777-MLV-0.05</v>
      </c>
      <c r="B181">
        <v>1176</v>
      </c>
      <c r="C181" t="s">
        <v>25</v>
      </c>
      <c r="D181" s="122" t="s">
        <v>238</v>
      </c>
      <c r="E181" s="122" t="s">
        <v>238</v>
      </c>
      <c r="F181" s="126">
        <v>0.05</v>
      </c>
      <c r="G181" t="s">
        <v>28</v>
      </c>
      <c r="H181" t="s">
        <v>101</v>
      </c>
      <c r="I181">
        <v>75</v>
      </c>
      <c r="J181" t="s">
        <v>18</v>
      </c>
      <c r="K181" t="s">
        <v>28</v>
      </c>
      <c r="L181" t="s">
        <v>22</v>
      </c>
      <c r="M181" t="s">
        <v>30</v>
      </c>
      <c r="N181" t="s">
        <v>41</v>
      </c>
      <c r="O181" s="3">
        <v>5.9400000000000001E-2</v>
      </c>
      <c r="P181" s="65">
        <v>31</v>
      </c>
      <c r="Q181" s="67">
        <v>107508.4</v>
      </c>
      <c r="R181" s="67">
        <v>36802</v>
      </c>
      <c r="S181" s="67">
        <v>6366</v>
      </c>
      <c r="T181" s="67">
        <v>6385.9989599999999</v>
      </c>
      <c r="U181" s="65" t="s">
        <v>271</v>
      </c>
      <c r="V181" s="65">
        <v>0</v>
      </c>
      <c r="W181" s="67">
        <v>6366</v>
      </c>
      <c r="X181" s="67">
        <v>6385.9989599999999</v>
      </c>
      <c r="Y181" s="65" t="str">
        <f t="shared" si="12"/>
        <v>C-MLV-0.05</v>
      </c>
      <c r="Z181" s="67">
        <f t="shared" si="13"/>
        <v>205.99996645161289</v>
      </c>
      <c r="AA181" s="67">
        <f t="shared" si="14"/>
        <v>189.44888490449438</v>
      </c>
      <c r="AB181" s="67">
        <f t="shared" si="10"/>
        <v>5872.9154320393254</v>
      </c>
    </row>
    <row r="182" spans="1:28" x14ac:dyDescent="0.2">
      <c r="A182" s="65" t="str">
        <f t="shared" si="11"/>
        <v>James Bond 777-MLV-0.05</v>
      </c>
      <c r="B182">
        <v>1177</v>
      </c>
      <c r="C182" t="s">
        <v>25</v>
      </c>
      <c r="D182" s="122" t="s">
        <v>238</v>
      </c>
      <c r="E182" s="122" t="s">
        <v>242</v>
      </c>
      <c r="F182" s="126">
        <v>0.05</v>
      </c>
      <c r="G182" t="s">
        <v>28</v>
      </c>
      <c r="H182" t="s">
        <v>101</v>
      </c>
      <c r="I182">
        <v>75</v>
      </c>
      <c r="J182" t="s">
        <v>18</v>
      </c>
      <c r="K182" t="s">
        <v>28</v>
      </c>
      <c r="L182" t="s">
        <v>22</v>
      </c>
      <c r="M182" t="s">
        <v>30</v>
      </c>
      <c r="N182" t="s">
        <v>41</v>
      </c>
      <c r="O182" s="3">
        <v>5.9400000000000001E-2</v>
      </c>
      <c r="P182" s="65">
        <v>31</v>
      </c>
      <c r="Q182" s="67">
        <v>115555</v>
      </c>
      <c r="R182" s="67">
        <v>44129</v>
      </c>
      <c r="S182" s="67">
        <v>7552</v>
      </c>
      <c r="T182" s="67">
        <v>6863.9670000000006</v>
      </c>
      <c r="U182" s="65" t="s">
        <v>271</v>
      </c>
      <c r="V182" s="65">
        <v>0</v>
      </c>
      <c r="W182" s="67">
        <v>7552</v>
      </c>
      <c r="X182" s="67">
        <v>6863.9670000000006</v>
      </c>
      <c r="Y182" s="65" t="str">
        <f t="shared" si="12"/>
        <v>C-MLV-0.05</v>
      </c>
      <c r="Z182" s="67">
        <f t="shared" si="13"/>
        <v>221.41829032258067</v>
      </c>
      <c r="AA182" s="67">
        <f t="shared" si="14"/>
        <v>189.44888490449438</v>
      </c>
      <c r="AB182" s="67">
        <f t="shared" si="10"/>
        <v>5872.9154320393254</v>
      </c>
    </row>
    <row r="183" spans="1:28" x14ac:dyDescent="0.2">
      <c r="A183" s="65" t="str">
        <f t="shared" si="11"/>
        <v>James Bond 777-MLV-0.05</v>
      </c>
      <c r="B183">
        <v>1178</v>
      </c>
      <c r="C183" t="s">
        <v>25</v>
      </c>
      <c r="D183" s="122" t="s">
        <v>238</v>
      </c>
      <c r="E183" s="122" t="s">
        <v>239</v>
      </c>
      <c r="F183" s="126">
        <v>0.05</v>
      </c>
      <c r="G183" t="s">
        <v>28</v>
      </c>
      <c r="H183" t="s">
        <v>101</v>
      </c>
      <c r="I183">
        <v>75</v>
      </c>
      <c r="J183" t="s">
        <v>18</v>
      </c>
      <c r="K183" t="s">
        <v>28</v>
      </c>
      <c r="L183" t="s">
        <v>22</v>
      </c>
      <c r="M183" t="s">
        <v>30</v>
      </c>
      <c r="N183" t="s">
        <v>41</v>
      </c>
      <c r="O183" s="3">
        <v>5.9400000000000001E-2</v>
      </c>
      <c r="P183" s="65">
        <v>31</v>
      </c>
      <c r="Q183" s="67">
        <v>107030.3</v>
      </c>
      <c r="R183" s="67">
        <v>41540</v>
      </c>
      <c r="S183" s="67">
        <v>6488</v>
      </c>
      <c r="T183" s="67">
        <v>6357.5998200000004</v>
      </c>
      <c r="U183" s="65" t="s">
        <v>271</v>
      </c>
      <c r="V183" s="65">
        <v>0</v>
      </c>
      <c r="W183" s="67">
        <v>6488</v>
      </c>
      <c r="X183" s="67">
        <v>6357.5998200000004</v>
      </c>
      <c r="Y183" s="65" t="str">
        <f t="shared" si="12"/>
        <v>C-MLV-0.05</v>
      </c>
      <c r="Z183" s="67">
        <f t="shared" si="13"/>
        <v>205.08386516129033</v>
      </c>
      <c r="AA183" s="67">
        <f t="shared" si="14"/>
        <v>189.44888490449438</v>
      </c>
      <c r="AB183" s="67">
        <f t="shared" si="10"/>
        <v>5872.9154320393254</v>
      </c>
    </row>
    <row r="184" spans="1:28" x14ac:dyDescent="0.2">
      <c r="A184" s="65" t="str">
        <f t="shared" si="11"/>
        <v>Multi Poker-Poker-0.01</v>
      </c>
      <c r="B184">
        <v>1179</v>
      </c>
      <c r="C184" t="s">
        <v>25</v>
      </c>
      <c r="D184" s="122" t="s">
        <v>263</v>
      </c>
      <c r="E184" s="122" t="s">
        <v>242</v>
      </c>
      <c r="F184" s="126">
        <v>0.01</v>
      </c>
      <c r="G184" t="s">
        <v>17</v>
      </c>
      <c r="H184" s="5" t="s">
        <v>100</v>
      </c>
      <c r="I184">
        <v>300</v>
      </c>
      <c r="J184" t="s">
        <v>20</v>
      </c>
      <c r="K184" t="s">
        <v>28</v>
      </c>
      <c r="L184" t="s">
        <v>21</v>
      </c>
      <c r="M184" t="s">
        <v>30</v>
      </c>
      <c r="N184" t="s">
        <v>29</v>
      </c>
      <c r="O184" s="3">
        <v>1.4999999999999999E-2</v>
      </c>
      <c r="P184" s="65">
        <v>31</v>
      </c>
      <c r="Q184" s="67">
        <v>283133.33</v>
      </c>
      <c r="R184" s="67">
        <v>108480</v>
      </c>
      <c r="S184" s="67">
        <v>4169</v>
      </c>
      <c r="T184" s="67">
        <v>4246.9999500000004</v>
      </c>
      <c r="U184" s="65" t="s">
        <v>271</v>
      </c>
      <c r="V184" s="65">
        <v>0</v>
      </c>
      <c r="W184" s="67">
        <v>4169</v>
      </c>
      <c r="X184" s="67">
        <v>4246.9999500000004</v>
      </c>
      <c r="Y184" s="65" t="str">
        <f t="shared" si="12"/>
        <v>C-Poker-0.01</v>
      </c>
      <c r="Z184" s="67">
        <f t="shared" si="13"/>
        <v>136.99999838709678</v>
      </c>
      <c r="AA184" s="67">
        <f t="shared" si="14"/>
        <v>131.25</v>
      </c>
      <c r="AB184" s="67">
        <f t="shared" si="10"/>
        <v>4068.75</v>
      </c>
    </row>
    <row r="185" spans="1:28" x14ac:dyDescent="0.2">
      <c r="A185" s="65" t="str">
        <f t="shared" si="11"/>
        <v>Multi Poker-Poker-0.01</v>
      </c>
      <c r="B185">
        <v>1180</v>
      </c>
      <c r="C185" t="s">
        <v>25</v>
      </c>
      <c r="D185" s="122" t="s">
        <v>251</v>
      </c>
      <c r="E185" s="122" t="s">
        <v>242</v>
      </c>
      <c r="F185" s="126">
        <v>0.01</v>
      </c>
      <c r="G185" t="s">
        <v>17</v>
      </c>
      <c r="H185" s="5" t="s">
        <v>100</v>
      </c>
      <c r="I185">
        <v>300</v>
      </c>
      <c r="J185" t="s">
        <v>20</v>
      </c>
      <c r="K185" t="s">
        <v>28</v>
      </c>
      <c r="L185" t="s">
        <v>21</v>
      </c>
      <c r="M185" t="s">
        <v>30</v>
      </c>
      <c r="N185" t="s">
        <v>29</v>
      </c>
      <c r="O185" s="3">
        <v>1.4999999999999999E-2</v>
      </c>
      <c r="P185" s="65">
        <v>31</v>
      </c>
      <c r="Q185" s="67">
        <v>256266.67</v>
      </c>
      <c r="R185" s="67">
        <v>92850</v>
      </c>
      <c r="S185" s="67">
        <v>3741</v>
      </c>
      <c r="T185" s="67">
        <v>3844.0000500000001</v>
      </c>
      <c r="U185" s="65" t="s">
        <v>271</v>
      </c>
      <c r="V185" s="65">
        <v>0</v>
      </c>
      <c r="W185" s="67">
        <v>3741</v>
      </c>
      <c r="X185" s="67">
        <v>3844.0000500000001</v>
      </c>
      <c r="Y185" s="65" t="str">
        <f t="shared" si="12"/>
        <v>C-Poker-0.01</v>
      </c>
      <c r="Z185" s="67">
        <f t="shared" si="13"/>
        <v>124.00000161290323</v>
      </c>
      <c r="AA185" s="67">
        <f t="shared" si="14"/>
        <v>131.25</v>
      </c>
      <c r="AB185" s="67">
        <f t="shared" si="10"/>
        <v>4068.75</v>
      </c>
    </row>
    <row r="186" spans="1:28" x14ac:dyDescent="0.2">
      <c r="A186" s="65" t="str">
        <f t="shared" si="11"/>
        <v>Multi Poker-Poker-0.01</v>
      </c>
      <c r="B186">
        <v>1181</v>
      </c>
      <c r="C186" t="s">
        <v>25</v>
      </c>
      <c r="D186" s="122" t="s">
        <v>251</v>
      </c>
      <c r="E186" s="122" t="s">
        <v>239</v>
      </c>
      <c r="F186" s="126">
        <v>0.01</v>
      </c>
      <c r="G186" t="s">
        <v>17</v>
      </c>
      <c r="H186" s="5" t="s">
        <v>100</v>
      </c>
      <c r="I186">
        <v>300</v>
      </c>
      <c r="J186" t="s">
        <v>20</v>
      </c>
      <c r="K186" t="s">
        <v>28</v>
      </c>
      <c r="L186" t="s">
        <v>21</v>
      </c>
      <c r="M186" t="s">
        <v>30</v>
      </c>
      <c r="N186" t="s">
        <v>29</v>
      </c>
      <c r="O186" s="3">
        <v>1.4999999999999999E-2</v>
      </c>
      <c r="P186" s="65">
        <v>31</v>
      </c>
      <c r="Q186" s="67">
        <v>258333.33</v>
      </c>
      <c r="R186" s="67">
        <v>107639</v>
      </c>
      <c r="S186" s="67">
        <v>3849</v>
      </c>
      <c r="T186" s="67">
        <v>3874.9999499999994</v>
      </c>
      <c r="U186" s="65" t="s">
        <v>271</v>
      </c>
      <c r="V186" s="65">
        <v>0</v>
      </c>
      <c r="W186" s="67">
        <v>3849</v>
      </c>
      <c r="X186" s="67">
        <v>3874.9999499999994</v>
      </c>
      <c r="Y186" s="65" t="str">
        <f t="shared" si="12"/>
        <v>C-Poker-0.01</v>
      </c>
      <c r="Z186" s="67">
        <f t="shared" si="13"/>
        <v>124.99999838709675</v>
      </c>
      <c r="AA186" s="67">
        <f t="shared" si="14"/>
        <v>131.25</v>
      </c>
      <c r="AB186" s="67">
        <f t="shared" si="10"/>
        <v>4068.75</v>
      </c>
    </row>
    <row r="187" spans="1:28" x14ac:dyDescent="0.2">
      <c r="A187" s="65" t="str">
        <f t="shared" si="11"/>
        <v>Multi Poker-Poker-0.01</v>
      </c>
      <c r="B187">
        <v>1182</v>
      </c>
      <c r="C187" t="s">
        <v>25</v>
      </c>
      <c r="D187" s="122" t="s">
        <v>263</v>
      </c>
      <c r="E187" s="122" t="s">
        <v>239</v>
      </c>
      <c r="F187" s="126">
        <v>0.01</v>
      </c>
      <c r="G187" t="s">
        <v>17</v>
      </c>
      <c r="H187" s="5" t="s">
        <v>100</v>
      </c>
      <c r="I187">
        <v>300</v>
      </c>
      <c r="J187" t="s">
        <v>20</v>
      </c>
      <c r="K187" t="s">
        <v>28</v>
      </c>
      <c r="L187" t="s">
        <v>21</v>
      </c>
      <c r="M187" t="s">
        <v>30</v>
      </c>
      <c r="N187" t="s">
        <v>29</v>
      </c>
      <c r="O187" s="3">
        <v>1.4999999999999999E-2</v>
      </c>
      <c r="P187" s="65">
        <v>31</v>
      </c>
      <c r="Q187" s="67">
        <v>281066.67</v>
      </c>
      <c r="R187" s="67">
        <v>106465</v>
      </c>
      <c r="S187" s="67">
        <v>4132</v>
      </c>
      <c r="T187" s="67">
        <v>4216.0000499999996</v>
      </c>
      <c r="U187" s="65" t="s">
        <v>271</v>
      </c>
      <c r="V187" s="65">
        <v>0</v>
      </c>
      <c r="W187" s="67">
        <v>4132</v>
      </c>
      <c r="X187" s="67">
        <v>4216.0000499999996</v>
      </c>
      <c r="Y187" s="65" t="str">
        <f t="shared" si="12"/>
        <v>C-Poker-0.01</v>
      </c>
      <c r="Z187" s="67">
        <f t="shared" si="13"/>
        <v>136.00000161290322</v>
      </c>
      <c r="AA187" s="67">
        <f t="shared" si="14"/>
        <v>131.25</v>
      </c>
      <c r="AB187" s="67">
        <f t="shared" si="10"/>
        <v>4068.75</v>
      </c>
    </row>
    <row r="188" spans="1:28" x14ac:dyDescent="0.2">
      <c r="A188" s="65" t="str">
        <f t="shared" si="11"/>
        <v>Multi Poker-Poker-0.01</v>
      </c>
      <c r="B188">
        <v>1183</v>
      </c>
      <c r="C188" t="s">
        <v>25</v>
      </c>
      <c r="D188" s="122" t="s">
        <v>263</v>
      </c>
      <c r="E188" s="122" t="s">
        <v>245</v>
      </c>
      <c r="F188" s="126">
        <v>0.01</v>
      </c>
      <c r="G188" t="s">
        <v>17</v>
      </c>
      <c r="H188" s="5" t="s">
        <v>100</v>
      </c>
      <c r="I188">
        <v>300</v>
      </c>
      <c r="J188" t="s">
        <v>20</v>
      </c>
      <c r="K188" t="s">
        <v>28</v>
      </c>
      <c r="L188" t="s">
        <v>21</v>
      </c>
      <c r="M188" t="s">
        <v>30</v>
      </c>
      <c r="N188" t="s">
        <v>29</v>
      </c>
      <c r="O188" s="3">
        <v>1.4999999999999999E-2</v>
      </c>
      <c r="P188" s="65">
        <v>31</v>
      </c>
      <c r="Q188" s="67">
        <v>291400</v>
      </c>
      <c r="R188" s="67">
        <v>106740</v>
      </c>
      <c r="S188" s="67">
        <v>4262</v>
      </c>
      <c r="T188" s="67">
        <v>4371</v>
      </c>
      <c r="U188" s="65" t="s">
        <v>271</v>
      </c>
      <c r="V188" s="65">
        <v>0</v>
      </c>
      <c r="W188" s="67">
        <v>4262</v>
      </c>
      <c r="X188" s="67">
        <v>4371</v>
      </c>
      <c r="Y188" s="65" t="str">
        <f t="shared" si="12"/>
        <v>C-Poker-0.01</v>
      </c>
      <c r="Z188" s="67">
        <f t="shared" si="13"/>
        <v>141</v>
      </c>
      <c r="AA188" s="67">
        <f t="shared" si="14"/>
        <v>131.25</v>
      </c>
      <c r="AB188" s="67">
        <f t="shared" si="10"/>
        <v>4068.75</v>
      </c>
    </row>
    <row r="189" spans="1:28" x14ac:dyDescent="0.2">
      <c r="A189" s="65" t="str">
        <f t="shared" si="11"/>
        <v>Multi Poker-Poker-0.01</v>
      </c>
      <c r="B189">
        <v>1184</v>
      </c>
      <c r="C189" t="s">
        <v>25</v>
      </c>
      <c r="D189" s="122" t="s">
        <v>251</v>
      </c>
      <c r="E189" s="122" t="s">
        <v>245</v>
      </c>
      <c r="F189" s="126">
        <v>0.01</v>
      </c>
      <c r="G189" t="s">
        <v>17</v>
      </c>
      <c r="H189" s="5" t="s">
        <v>100</v>
      </c>
      <c r="I189">
        <v>300</v>
      </c>
      <c r="J189" t="s">
        <v>20</v>
      </c>
      <c r="K189" t="s">
        <v>28</v>
      </c>
      <c r="L189" t="s">
        <v>21</v>
      </c>
      <c r="M189" t="s">
        <v>30</v>
      </c>
      <c r="N189" t="s">
        <v>29</v>
      </c>
      <c r="O189" s="3">
        <v>1.4999999999999999E-2</v>
      </c>
      <c r="P189" s="65">
        <v>31</v>
      </c>
      <c r="Q189" s="67">
        <v>256266.67</v>
      </c>
      <c r="R189" s="67">
        <v>89918</v>
      </c>
      <c r="S189" s="67">
        <v>3722</v>
      </c>
      <c r="T189" s="67">
        <v>3844.0000500000001</v>
      </c>
      <c r="U189" s="65" t="s">
        <v>271</v>
      </c>
      <c r="V189" s="65">
        <v>0</v>
      </c>
      <c r="W189" s="67">
        <v>3722</v>
      </c>
      <c r="X189" s="67">
        <v>3844.0000500000001</v>
      </c>
      <c r="Y189" s="65" t="str">
        <f t="shared" si="12"/>
        <v>C-Poker-0.01</v>
      </c>
      <c r="Z189" s="67">
        <f t="shared" si="13"/>
        <v>124.00000161290323</v>
      </c>
      <c r="AA189" s="67">
        <f t="shared" si="14"/>
        <v>131.25</v>
      </c>
      <c r="AB189" s="67">
        <f t="shared" si="10"/>
        <v>4068.75</v>
      </c>
    </row>
    <row r="190" spans="1:28" x14ac:dyDescent="0.2">
      <c r="A190" s="65" t="str">
        <f t="shared" si="11"/>
        <v>Multi Poker-Poker-0.01</v>
      </c>
      <c r="B190">
        <v>1185</v>
      </c>
      <c r="C190" t="s">
        <v>25</v>
      </c>
      <c r="D190" s="122" t="s">
        <v>251</v>
      </c>
      <c r="E190" s="122" t="s">
        <v>238</v>
      </c>
      <c r="F190" s="126">
        <v>0.01</v>
      </c>
      <c r="G190" t="s">
        <v>17</v>
      </c>
      <c r="H190" s="5" t="s">
        <v>100</v>
      </c>
      <c r="I190">
        <v>300</v>
      </c>
      <c r="J190" t="s">
        <v>20</v>
      </c>
      <c r="K190" t="s">
        <v>28</v>
      </c>
      <c r="L190" t="s">
        <v>21</v>
      </c>
      <c r="M190" t="s">
        <v>30</v>
      </c>
      <c r="N190" t="s">
        <v>29</v>
      </c>
      <c r="O190" s="3">
        <v>1.4999999999999999E-2</v>
      </c>
      <c r="P190" s="65">
        <v>31</v>
      </c>
      <c r="Q190" s="67">
        <v>252133.33</v>
      </c>
      <c r="R190" s="67">
        <v>105056</v>
      </c>
      <c r="S190" s="67">
        <v>3757</v>
      </c>
      <c r="T190" s="67">
        <v>3781.9999499999994</v>
      </c>
      <c r="U190" s="65" t="s">
        <v>271</v>
      </c>
      <c r="V190" s="65">
        <v>0</v>
      </c>
      <c r="W190" s="67">
        <v>3757</v>
      </c>
      <c r="X190" s="67">
        <v>3781.9999499999994</v>
      </c>
      <c r="Y190" s="65" t="str">
        <f t="shared" si="12"/>
        <v>C-Poker-0.01</v>
      </c>
      <c r="Z190" s="67">
        <f t="shared" si="13"/>
        <v>121.99999838709675</v>
      </c>
      <c r="AA190" s="67">
        <f t="shared" si="14"/>
        <v>131.25</v>
      </c>
      <c r="AB190" s="67">
        <f t="shared" si="10"/>
        <v>4068.75</v>
      </c>
    </row>
    <row r="191" spans="1:28" x14ac:dyDescent="0.2">
      <c r="A191" s="65" t="str">
        <f t="shared" si="11"/>
        <v>Multi Poker-Poker-0.01</v>
      </c>
      <c r="B191">
        <v>1186</v>
      </c>
      <c r="C191" t="s">
        <v>25</v>
      </c>
      <c r="D191" s="122" t="s">
        <v>263</v>
      </c>
      <c r="E191" s="122" t="s">
        <v>238</v>
      </c>
      <c r="F191" s="126">
        <v>0.01</v>
      </c>
      <c r="G191" t="s">
        <v>17</v>
      </c>
      <c r="H191" s="5" t="s">
        <v>100</v>
      </c>
      <c r="I191">
        <v>300</v>
      </c>
      <c r="J191" t="s">
        <v>20</v>
      </c>
      <c r="K191" t="s">
        <v>28</v>
      </c>
      <c r="L191" t="s">
        <v>21</v>
      </c>
      <c r="M191" t="s">
        <v>30</v>
      </c>
      <c r="N191" t="s">
        <v>29</v>
      </c>
      <c r="O191" s="3">
        <v>1.4999999999999999E-2</v>
      </c>
      <c r="P191" s="65">
        <v>31</v>
      </c>
      <c r="Q191" s="67">
        <v>291400</v>
      </c>
      <c r="R191" s="67">
        <v>118455</v>
      </c>
      <c r="S191" s="67">
        <v>4327</v>
      </c>
      <c r="T191" s="67">
        <v>4371</v>
      </c>
      <c r="U191" s="65" t="s">
        <v>271</v>
      </c>
      <c r="V191" s="65">
        <v>0</v>
      </c>
      <c r="W191" s="67">
        <v>4327</v>
      </c>
      <c r="X191" s="67">
        <v>4371</v>
      </c>
      <c r="Y191" s="65" t="str">
        <f t="shared" si="12"/>
        <v>C-Poker-0.01</v>
      </c>
      <c r="Z191" s="67">
        <f t="shared" si="13"/>
        <v>141</v>
      </c>
      <c r="AA191" s="67">
        <f t="shared" si="14"/>
        <v>131.25</v>
      </c>
      <c r="AB191" s="67">
        <f t="shared" si="10"/>
        <v>4068.75</v>
      </c>
    </row>
    <row r="192" spans="1:28" x14ac:dyDescent="0.2">
      <c r="A192" s="65" t="str">
        <f t="shared" si="11"/>
        <v>Multi Poker-Poker-0.25</v>
      </c>
      <c r="B192">
        <v>1187</v>
      </c>
      <c r="C192" t="s">
        <v>12</v>
      </c>
      <c r="D192" s="122" t="s">
        <v>263</v>
      </c>
      <c r="E192" s="122" t="s">
        <v>242</v>
      </c>
      <c r="F192" s="126">
        <v>0.25</v>
      </c>
      <c r="G192" t="s">
        <v>28</v>
      </c>
      <c r="H192" t="s">
        <v>101</v>
      </c>
      <c r="I192">
        <v>5</v>
      </c>
      <c r="J192" t="s">
        <v>20</v>
      </c>
      <c r="K192" t="s">
        <v>28</v>
      </c>
      <c r="L192" t="s">
        <v>22</v>
      </c>
      <c r="M192" t="s">
        <v>30</v>
      </c>
      <c r="N192" t="s">
        <v>29</v>
      </c>
      <c r="O192" s="3">
        <v>1.4999999999999999E-2</v>
      </c>
      <c r="P192" s="65">
        <v>31</v>
      </c>
      <c r="Q192" s="67">
        <v>235600</v>
      </c>
      <c r="R192" s="67">
        <v>224381</v>
      </c>
      <c r="S192" s="67">
        <v>3487</v>
      </c>
      <c r="T192" s="67">
        <v>3534</v>
      </c>
      <c r="U192" s="65" t="s">
        <v>271</v>
      </c>
      <c r="V192" s="65">
        <v>0</v>
      </c>
      <c r="W192" s="67">
        <v>3487</v>
      </c>
      <c r="X192" s="67">
        <v>3534</v>
      </c>
      <c r="Y192" s="65" t="str">
        <f t="shared" si="12"/>
        <v>A-Poker-0.25</v>
      </c>
      <c r="Z192" s="67">
        <f t="shared" si="13"/>
        <v>114</v>
      </c>
      <c r="AA192" s="67">
        <f t="shared" si="14"/>
        <v>100.59999193548386</v>
      </c>
      <c r="AB192" s="67">
        <f t="shared" si="10"/>
        <v>3118.5997499999994</v>
      </c>
    </row>
    <row r="193" spans="1:28" x14ac:dyDescent="0.2">
      <c r="A193" s="65" t="str">
        <f t="shared" si="11"/>
        <v>Multi Poker-Poker-0.25</v>
      </c>
      <c r="B193">
        <v>1188</v>
      </c>
      <c r="C193" t="s">
        <v>12</v>
      </c>
      <c r="D193" s="122" t="s">
        <v>263</v>
      </c>
      <c r="E193" s="122" t="s">
        <v>239</v>
      </c>
      <c r="F193" s="126">
        <v>0.25</v>
      </c>
      <c r="G193" t="s">
        <v>28</v>
      </c>
      <c r="H193" t="s">
        <v>101</v>
      </c>
      <c r="I193">
        <v>5</v>
      </c>
      <c r="J193" t="s">
        <v>20</v>
      </c>
      <c r="K193" t="s">
        <v>28</v>
      </c>
      <c r="L193" t="s">
        <v>22</v>
      </c>
      <c r="M193" t="s">
        <v>30</v>
      </c>
      <c r="N193" t="s">
        <v>29</v>
      </c>
      <c r="O193" s="3">
        <v>1.4999999999999999E-2</v>
      </c>
      <c r="P193" s="65">
        <v>31</v>
      </c>
      <c r="Q193" s="67">
        <v>183933.25</v>
      </c>
      <c r="R193" s="67">
        <v>179447</v>
      </c>
      <c r="S193" s="67">
        <v>2731</v>
      </c>
      <c r="T193" s="67">
        <v>2758.9987499999997</v>
      </c>
      <c r="U193" s="65" t="s">
        <v>271</v>
      </c>
      <c r="V193" s="65">
        <v>0</v>
      </c>
      <c r="W193" s="67">
        <v>2731</v>
      </c>
      <c r="X193" s="67">
        <v>2758.9987499999997</v>
      </c>
      <c r="Y193" s="65" t="str">
        <f t="shared" si="12"/>
        <v>A-Poker-0.25</v>
      </c>
      <c r="Z193" s="67">
        <f t="shared" si="13"/>
        <v>88.999959677419341</v>
      </c>
      <c r="AA193" s="67">
        <f t="shared" si="14"/>
        <v>100.59999193548386</v>
      </c>
      <c r="AB193" s="67">
        <f t="shared" si="10"/>
        <v>3118.5997499999994</v>
      </c>
    </row>
    <row r="194" spans="1:28" x14ac:dyDescent="0.2">
      <c r="A194" s="65" t="str">
        <f t="shared" si="11"/>
        <v>Multi Poker-Poker-0.25</v>
      </c>
      <c r="B194">
        <v>1189</v>
      </c>
      <c r="C194" t="s">
        <v>12</v>
      </c>
      <c r="D194" s="122" t="s">
        <v>263</v>
      </c>
      <c r="E194" s="122" t="s">
        <v>245</v>
      </c>
      <c r="F194" s="126">
        <v>0.25</v>
      </c>
      <c r="G194" t="s">
        <v>28</v>
      </c>
      <c r="H194" t="s">
        <v>101</v>
      </c>
      <c r="I194">
        <v>5</v>
      </c>
      <c r="J194" t="s">
        <v>20</v>
      </c>
      <c r="K194" t="s">
        <v>28</v>
      </c>
      <c r="L194" t="s">
        <v>22</v>
      </c>
      <c r="M194" t="s">
        <v>30</v>
      </c>
      <c r="N194" t="s">
        <v>29</v>
      </c>
      <c r="O194" s="3">
        <v>1.4999999999999999E-2</v>
      </c>
      <c r="P194" s="65">
        <v>31</v>
      </c>
      <c r="Q194" s="67">
        <v>194266.75</v>
      </c>
      <c r="R194" s="67">
        <v>254776</v>
      </c>
      <c r="S194" s="67">
        <v>2987</v>
      </c>
      <c r="T194" s="67">
        <v>2914.0012499999998</v>
      </c>
      <c r="U194" s="65" t="s">
        <v>271</v>
      </c>
      <c r="V194" s="65">
        <v>0</v>
      </c>
      <c r="W194" s="67">
        <v>2987</v>
      </c>
      <c r="X194" s="67">
        <v>2914.0012499999998</v>
      </c>
      <c r="Y194" s="65" t="str">
        <f t="shared" si="12"/>
        <v>A-Poker-0.25</v>
      </c>
      <c r="Z194" s="67">
        <f t="shared" si="13"/>
        <v>94.000040322580645</v>
      </c>
      <c r="AA194" s="67">
        <f t="shared" si="14"/>
        <v>100.59999193548386</v>
      </c>
      <c r="AB194" s="67">
        <f t="shared" si="10"/>
        <v>3118.5997499999994</v>
      </c>
    </row>
    <row r="195" spans="1:28" x14ac:dyDescent="0.2">
      <c r="A195" s="65" t="str">
        <f t="shared" si="11"/>
        <v>Multi Poker-Poker-0.25</v>
      </c>
      <c r="B195">
        <v>1190</v>
      </c>
      <c r="C195" t="s">
        <v>12</v>
      </c>
      <c r="D195" s="122" t="s">
        <v>263</v>
      </c>
      <c r="E195" s="122" t="s">
        <v>238</v>
      </c>
      <c r="F195" s="126">
        <v>0.25</v>
      </c>
      <c r="G195" t="s">
        <v>28</v>
      </c>
      <c r="H195" t="s">
        <v>101</v>
      </c>
      <c r="I195">
        <v>5</v>
      </c>
      <c r="J195" t="s">
        <v>20</v>
      </c>
      <c r="K195" t="s">
        <v>28</v>
      </c>
      <c r="L195" t="s">
        <v>22</v>
      </c>
      <c r="M195" t="s">
        <v>30</v>
      </c>
      <c r="N195" t="s">
        <v>29</v>
      </c>
      <c r="O195" s="3">
        <v>1.4999999999999999E-2</v>
      </c>
      <c r="P195" s="65">
        <v>31</v>
      </c>
      <c r="Q195" s="67">
        <v>192200</v>
      </c>
      <c r="R195" s="67">
        <v>216563</v>
      </c>
      <c r="S195" s="67">
        <v>2907</v>
      </c>
      <c r="T195" s="67">
        <v>2883</v>
      </c>
      <c r="U195" s="65" t="s">
        <v>271</v>
      </c>
      <c r="V195" s="65">
        <v>0</v>
      </c>
      <c r="W195" s="67">
        <v>2907</v>
      </c>
      <c r="X195" s="67">
        <v>2883</v>
      </c>
      <c r="Y195" s="65" t="str">
        <f t="shared" si="12"/>
        <v>A-Poker-0.25</v>
      </c>
      <c r="Z195" s="67">
        <f t="shared" si="13"/>
        <v>93</v>
      </c>
      <c r="AA195" s="67">
        <f t="shared" si="14"/>
        <v>100.59999193548386</v>
      </c>
      <c r="AB195" s="67">
        <f t="shared" si="10"/>
        <v>3118.5997499999994</v>
      </c>
    </row>
    <row r="196" spans="1:28" x14ac:dyDescent="0.2">
      <c r="A196" s="65" t="str">
        <f t="shared" si="11"/>
        <v>Multi Poker-Poker-0.25</v>
      </c>
      <c r="B196">
        <v>1191</v>
      </c>
      <c r="C196" t="s">
        <v>12</v>
      </c>
      <c r="D196" s="122" t="s">
        <v>263</v>
      </c>
      <c r="E196" s="122" t="s">
        <v>247</v>
      </c>
      <c r="F196" s="126">
        <v>0.25</v>
      </c>
      <c r="G196" t="s">
        <v>28</v>
      </c>
      <c r="H196" t="s">
        <v>101</v>
      </c>
      <c r="I196">
        <v>5</v>
      </c>
      <c r="J196" t="s">
        <v>20</v>
      </c>
      <c r="K196" t="s">
        <v>28</v>
      </c>
      <c r="L196" t="s">
        <v>22</v>
      </c>
      <c r="M196" t="s">
        <v>30</v>
      </c>
      <c r="N196" t="s">
        <v>29</v>
      </c>
      <c r="O196" s="3">
        <v>1.4999999999999999E-2</v>
      </c>
      <c r="P196" s="65">
        <v>31</v>
      </c>
      <c r="Q196" s="67">
        <v>233533.25</v>
      </c>
      <c r="R196" s="67">
        <v>222413</v>
      </c>
      <c r="S196" s="67">
        <v>3456</v>
      </c>
      <c r="T196" s="67">
        <v>3502.9987499999997</v>
      </c>
      <c r="U196" s="65" t="s">
        <v>271</v>
      </c>
      <c r="V196" s="65">
        <v>0</v>
      </c>
      <c r="W196" s="67">
        <v>3456</v>
      </c>
      <c r="X196" s="67">
        <v>3502.9987499999997</v>
      </c>
      <c r="Y196" s="65" t="str">
        <f t="shared" si="12"/>
        <v>A-Poker-0.25</v>
      </c>
      <c r="Z196" s="67">
        <f t="shared" si="13"/>
        <v>112.99995967741934</v>
      </c>
      <c r="AA196" s="67">
        <f t="shared" si="14"/>
        <v>100.59999193548386</v>
      </c>
      <c r="AB196" s="67">
        <f t="shared" si="10"/>
        <v>3118.5997499999994</v>
      </c>
    </row>
    <row r="197" spans="1:28" x14ac:dyDescent="0.2">
      <c r="A197" s="65" t="str">
        <f t="shared" si="11"/>
        <v>Old Blue Eyes-Reels-0.25</v>
      </c>
      <c r="B197">
        <v>1192</v>
      </c>
      <c r="C197" t="s">
        <v>25</v>
      </c>
      <c r="D197" s="122" t="s">
        <v>258</v>
      </c>
      <c r="E197" s="122" t="s">
        <v>242</v>
      </c>
      <c r="F197" s="126">
        <v>0.25</v>
      </c>
      <c r="G197" t="s">
        <v>28</v>
      </c>
      <c r="H197" t="s">
        <v>101</v>
      </c>
      <c r="I197">
        <v>4</v>
      </c>
      <c r="J197" t="s">
        <v>19</v>
      </c>
      <c r="K197" t="s">
        <v>28</v>
      </c>
      <c r="L197" t="s">
        <v>21</v>
      </c>
      <c r="M197" t="s">
        <v>30</v>
      </c>
      <c r="N197" t="s">
        <v>45</v>
      </c>
      <c r="O197" s="3">
        <v>5.2400000000000002E-2</v>
      </c>
      <c r="P197" s="65">
        <v>31</v>
      </c>
      <c r="Q197" s="67">
        <v>134294</v>
      </c>
      <c r="R197" s="67">
        <v>191849</v>
      </c>
      <c r="S197" s="67">
        <v>7107</v>
      </c>
      <c r="T197" s="67">
        <v>7037.0056000000004</v>
      </c>
      <c r="U197" s="65" t="s">
        <v>271</v>
      </c>
      <c r="V197" s="65">
        <v>0</v>
      </c>
      <c r="W197" s="67">
        <v>7107</v>
      </c>
      <c r="X197" s="67">
        <v>7037.0056000000004</v>
      </c>
      <c r="Y197" s="65" t="str">
        <f t="shared" si="12"/>
        <v>C-Reels-0.25</v>
      </c>
      <c r="Z197" s="67">
        <f t="shared" si="13"/>
        <v>227.00018064516129</v>
      </c>
      <c r="AA197" s="67">
        <f t="shared" si="14"/>
        <v>176.99994430970148</v>
      </c>
      <c r="AB197" s="67">
        <f t="shared" si="10"/>
        <v>5486.998273600746</v>
      </c>
    </row>
    <row r="198" spans="1:28" x14ac:dyDescent="0.2">
      <c r="A198" s="65" t="str">
        <f t="shared" si="11"/>
        <v>Old Blue Eyes-Reels-0.25</v>
      </c>
      <c r="B198">
        <v>1193</v>
      </c>
      <c r="C198" t="s">
        <v>25</v>
      </c>
      <c r="D198" s="122" t="s">
        <v>258</v>
      </c>
      <c r="E198" s="122" t="s">
        <v>239</v>
      </c>
      <c r="F198" s="126">
        <v>0.25</v>
      </c>
      <c r="G198" t="s">
        <v>28</v>
      </c>
      <c r="H198" t="s">
        <v>101</v>
      </c>
      <c r="I198">
        <v>4</v>
      </c>
      <c r="J198" t="s">
        <v>19</v>
      </c>
      <c r="K198" t="s">
        <v>28</v>
      </c>
      <c r="L198" t="s">
        <v>21</v>
      </c>
      <c r="M198" t="s">
        <v>30</v>
      </c>
      <c r="N198" t="s">
        <v>45</v>
      </c>
      <c r="O198" s="3">
        <v>6.7900000000000002E-2</v>
      </c>
      <c r="P198" s="65">
        <v>31</v>
      </c>
      <c r="Q198" s="67">
        <v>100441.75</v>
      </c>
      <c r="R198" s="67">
        <v>154526</v>
      </c>
      <c r="S198" s="67">
        <v>6945</v>
      </c>
      <c r="T198" s="67">
        <v>6819.9948249999998</v>
      </c>
      <c r="U198" s="65" t="s">
        <v>271</v>
      </c>
      <c r="V198" s="65">
        <v>0</v>
      </c>
      <c r="W198" s="67">
        <v>6945</v>
      </c>
      <c r="X198" s="67">
        <v>6819.9948249999998</v>
      </c>
      <c r="Y198" s="65" t="str">
        <f t="shared" si="12"/>
        <v>C-Reels-0.25</v>
      </c>
      <c r="Z198" s="67">
        <f t="shared" si="13"/>
        <v>219.99983306451611</v>
      </c>
      <c r="AA198" s="67">
        <f t="shared" si="14"/>
        <v>176.99994430970148</v>
      </c>
      <c r="AB198" s="67">
        <f t="shared" ref="AB198:AB205" si="15">AA198*P198</f>
        <v>5486.998273600746</v>
      </c>
    </row>
    <row r="199" spans="1:28" x14ac:dyDescent="0.2">
      <c r="A199" s="65" t="str">
        <f t="shared" ref="A199:A205" si="16">CONCATENATE(N199,"-",J199,"-",F199)</f>
        <v>Old Blue Eyes-Reels-0.25</v>
      </c>
      <c r="B199">
        <v>1194</v>
      </c>
      <c r="C199" t="s">
        <v>25</v>
      </c>
      <c r="D199" s="122" t="s">
        <v>258</v>
      </c>
      <c r="E199" s="122" t="s">
        <v>245</v>
      </c>
      <c r="F199" s="126">
        <v>0.25</v>
      </c>
      <c r="G199" t="s">
        <v>28</v>
      </c>
      <c r="H199" t="s">
        <v>101</v>
      </c>
      <c r="I199">
        <v>4</v>
      </c>
      <c r="J199" t="s">
        <v>19</v>
      </c>
      <c r="K199" t="s">
        <v>28</v>
      </c>
      <c r="L199" t="s">
        <v>21</v>
      </c>
      <c r="M199" t="s">
        <v>30</v>
      </c>
      <c r="N199" t="s">
        <v>45</v>
      </c>
      <c r="O199" s="3">
        <v>6.7900000000000002E-2</v>
      </c>
      <c r="P199" s="65">
        <v>31</v>
      </c>
      <c r="Q199" s="67">
        <v>98615.5</v>
      </c>
      <c r="R199" s="67">
        <v>131487</v>
      </c>
      <c r="S199" s="67">
        <v>6707</v>
      </c>
      <c r="T199" s="67">
        <v>6695.9924500000006</v>
      </c>
      <c r="U199" s="65" t="s">
        <v>271</v>
      </c>
      <c r="V199" s="65">
        <v>0</v>
      </c>
      <c r="W199" s="67">
        <v>6707</v>
      </c>
      <c r="X199" s="67">
        <v>6695.9924500000006</v>
      </c>
      <c r="Y199" s="65" t="str">
        <f t="shared" ref="Y199:Y205" si="17">CONCATENATE(C199,"-",J199,"-",F199)</f>
        <v>C-Reels-0.25</v>
      </c>
      <c r="Z199" s="67">
        <f t="shared" ref="Z199:Z205" si="18">X199/P199</f>
        <v>215.99975645161291</v>
      </c>
      <c r="AA199" s="67">
        <f t="shared" ref="AA199:AA205" si="19">SUMIF($Y$6:$Y$205,Y199,$X$6:$X$205)/SUMIF($Y$6:$Y$205,Y199,$P$6:$P$205)</f>
        <v>176.99994430970148</v>
      </c>
      <c r="AB199" s="67">
        <f t="shared" si="15"/>
        <v>5486.998273600746</v>
      </c>
    </row>
    <row r="200" spans="1:28" x14ac:dyDescent="0.2">
      <c r="A200" s="65" t="str">
        <f t="shared" si="16"/>
        <v>Old Blue Eyes-Reels-0.25</v>
      </c>
      <c r="B200">
        <v>1195</v>
      </c>
      <c r="C200" t="s">
        <v>25</v>
      </c>
      <c r="D200" s="122" t="s">
        <v>258</v>
      </c>
      <c r="E200" s="122" t="s">
        <v>238</v>
      </c>
      <c r="F200" s="126">
        <v>0.25</v>
      </c>
      <c r="G200" t="s">
        <v>28</v>
      </c>
      <c r="H200" t="s">
        <v>101</v>
      </c>
      <c r="I200">
        <v>4</v>
      </c>
      <c r="J200" t="s">
        <v>19</v>
      </c>
      <c r="K200" t="s">
        <v>28</v>
      </c>
      <c r="L200" t="s">
        <v>21</v>
      </c>
      <c r="M200" t="s">
        <v>30</v>
      </c>
      <c r="N200" t="s">
        <v>45</v>
      </c>
      <c r="O200" s="3">
        <v>5.2400000000000002E-2</v>
      </c>
      <c r="P200" s="65">
        <v>31</v>
      </c>
      <c r="Q200" s="67">
        <v>127194.75</v>
      </c>
      <c r="R200" s="67">
        <v>239990</v>
      </c>
      <c r="S200" s="67">
        <v>6920</v>
      </c>
      <c r="T200" s="67">
        <v>6665.0048999999999</v>
      </c>
      <c r="U200" s="65" t="s">
        <v>271</v>
      </c>
      <c r="V200" s="65">
        <v>0</v>
      </c>
      <c r="W200" s="67">
        <v>6920</v>
      </c>
      <c r="X200" s="67">
        <v>6665.0048999999999</v>
      </c>
      <c r="Y200" s="65" t="str">
        <f t="shared" si="17"/>
        <v>C-Reels-0.25</v>
      </c>
      <c r="Z200" s="67">
        <f t="shared" si="18"/>
        <v>215.00015806451611</v>
      </c>
      <c r="AA200" s="67">
        <f t="shared" si="19"/>
        <v>176.99994430970148</v>
      </c>
      <c r="AB200" s="67">
        <f t="shared" si="15"/>
        <v>5486.998273600746</v>
      </c>
    </row>
    <row r="201" spans="1:28" x14ac:dyDescent="0.2">
      <c r="A201" s="65" t="str">
        <f t="shared" si="16"/>
        <v>Silver Slippers-MLV-0.01</v>
      </c>
      <c r="B201">
        <v>1196</v>
      </c>
      <c r="C201" t="s">
        <v>16</v>
      </c>
      <c r="D201" s="122" t="s">
        <v>249</v>
      </c>
      <c r="E201" s="122" t="s">
        <v>238</v>
      </c>
      <c r="F201" s="126">
        <v>0.01</v>
      </c>
      <c r="G201" t="s">
        <v>28</v>
      </c>
      <c r="H201" t="s">
        <v>101</v>
      </c>
      <c r="I201">
        <v>300</v>
      </c>
      <c r="J201" t="s">
        <v>18</v>
      </c>
      <c r="K201" t="s">
        <v>257</v>
      </c>
      <c r="L201" t="s">
        <v>22</v>
      </c>
      <c r="M201" t="s">
        <v>30</v>
      </c>
      <c r="N201" t="s">
        <v>56</v>
      </c>
      <c r="O201" s="3">
        <v>8.1900000000000001E-2</v>
      </c>
      <c r="P201" s="65">
        <v>31</v>
      </c>
      <c r="Q201" s="67">
        <v>70402.929999999993</v>
      </c>
      <c r="R201" s="67">
        <v>29335</v>
      </c>
      <c r="S201" s="67">
        <v>5728</v>
      </c>
      <c r="T201" s="67">
        <v>5765.9999669999997</v>
      </c>
      <c r="U201" s="65" t="s">
        <v>271</v>
      </c>
      <c r="V201" s="65">
        <v>0</v>
      </c>
      <c r="W201" s="67">
        <v>5728</v>
      </c>
      <c r="X201" s="67">
        <v>5765.9999669999997</v>
      </c>
      <c r="Y201" s="65" t="str">
        <f t="shared" si="17"/>
        <v>B-MLV-0.01</v>
      </c>
      <c r="Z201" s="67">
        <f t="shared" si="18"/>
        <v>185.99999893548386</v>
      </c>
      <c r="AA201" s="67">
        <f t="shared" si="19"/>
        <v>207.33333201075268</v>
      </c>
      <c r="AB201" s="67">
        <f t="shared" si="15"/>
        <v>6427.3332923333328</v>
      </c>
    </row>
    <row r="202" spans="1:28" x14ac:dyDescent="0.2">
      <c r="A202" s="65" t="str">
        <f t="shared" si="16"/>
        <v>Silver Slippers-MLV-0.01</v>
      </c>
      <c r="B202">
        <v>1197</v>
      </c>
      <c r="C202" t="s">
        <v>16</v>
      </c>
      <c r="D202" s="122" t="s">
        <v>249</v>
      </c>
      <c r="E202" s="122" t="s">
        <v>243</v>
      </c>
      <c r="F202" s="126">
        <v>0.01</v>
      </c>
      <c r="G202" t="s">
        <v>28</v>
      </c>
      <c r="H202" t="s">
        <v>101</v>
      </c>
      <c r="I202">
        <v>300</v>
      </c>
      <c r="J202" t="s">
        <v>18</v>
      </c>
      <c r="K202" t="s">
        <v>257</v>
      </c>
      <c r="L202" t="s">
        <v>22</v>
      </c>
      <c r="M202" t="s">
        <v>30</v>
      </c>
      <c r="N202" t="s">
        <v>56</v>
      </c>
      <c r="O202" s="3">
        <v>8.1900000000000001E-2</v>
      </c>
      <c r="P202" s="65">
        <v>31</v>
      </c>
      <c r="Q202" s="67">
        <v>74566.539999999994</v>
      </c>
      <c r="R202" s="67">
        <v>26726</v>
      </c>
      <c r="S202" s="67">
        <v>5934</v>
      </c>
      <c r="T202" s="67">
        <v>6106.9996259999998</v>
      </c>
      <c r="U202" s="65" t="s">
        <v>271</v>
      </c>
      <c r="V202" s="65">
        <v>0</v>
      </c>
      <c r="W202" s="67">
        <v>5934</v>
      </c>
      <c r="X202" s="67">
        <v>6106.9996259999998</v>
      </c>
      <c r="Y202" s="65" t="str">
        <f t="shared" si="17"/>
        <v>B-MLV-0.01</v>
      </c>
      <c r="Z202" s="67">
        <f t="shared" si="18"/>
        <v>196.99998793548386</v>
      </c>
      <c r="AA202" s="67">
        <f t="shared" si="19"/>
        <v>207.33333201075268</v>
      </c>
      <c r="AB202" s="67">
        <f t="shared" si="15"/>
        <v>6427.3332923333328</v>
      </c>
    </row>
    <row r="203" spans="1:28" x14ac:dyDescent="0.2">
      <c r="A203" s="65" t="str">
        <f t="shared" si="16"/>
        <v>White Kitty-MLV-0.01</v>
      </c>
      <c r="B203">
        <v>1198</v>
      </c>
      <c r="C203" t="s">
        <v>16</v>
      </c>
      <c r="D203" s="122" t="s">
        <v>249</v>
      </c>
      <c r="E203" s="122" t="s">
        <v>239</v>
      </c>
      <c r="F203" s="126">
        <v>0.01</v>
      </c>
      <c r="G203" t="s">
        <v>28</v>
      </c>
      <c r="H203" t="s">
        <v>101</v>
      </c>
      <c r="I203">
        <v>300</v>
      </c>
      <c r="J203" t="s">
        <v>18</v>
      </c>
      <c r="K203" t="s">
        <v>257</v>
      </c>
      <c r="L203" t="s">
        <v>22</v>
      </c>
      <c r="M203" t="s">
        <v>30</v>
      </c>
      <c r="N203" t="s">
        <v>270</v>
      </c>
      <c r="O203" s="3">
        <v>8.1900000000000001E-2</v>
      </c>
      <c r="P203" s="65">
        <v>31</v>
      </c>
      <c r="Q203" s="67">
        <v>83272.28</v>
      </c>
      <c r="R203" s="67">
        <v>45504</v>
      </c>
      <c r="S203" s="67">
        <v>6990</v>
      </c>
      <c r="T203" s="67">
        <v>6819.9997320000002</v>
      </c>
      <c r="U203" s="65" t="s">
        <v>271</v>
      </c>
      <c r="V203" s="65">
        <v>0</v>
      </c>
      <c r="W203" s="67">
        <v>6990</v>
      </c>
      <c r="X203" s="67">
        <v>6819.9997320000002</v>
      </c>
      <c r="Y203" s="65" t="str">
        <f t="shared" si="17"/>
        <v>B-MLV-0.01</v>
      </c>
      <c r="Z203" s="67">
        <f t="shared" si="18"/>
        <v>219.99999135483873</v>
      </c>
      <c r="AA203" s="67">
        <f t="shared" si="19"/>
        <v>207.33333201075268</v>
      </c>
      <c r="AB203" s="67">
        <f t="shared" si="15"/>
        <v>6427.3332923333328</v>
      </c>
    </row>
    <row r="204" spans="1:28" x14ac:dyDescent="0.2">
      <c r="A204" s="65" t="str">
        <f t="shared" si="16"/>
        <v>White Kitty-MLV-0.01</v>
      </c>
      <c r="B204">
        <v>1199</v>
      </c>
      <c r="C204" t="s">
        <v>16</v>
      </c>
      <c r="D204" s="122" t="s">
        <v>249</v>
      </c>
      <c r="E204" s="122" t="s">
        <v>249</v>
      </c>
      <c r="F204" s="126">
        <v>0.01</v>
      </c>
      <c r="G204" t="s">
        <v>28</v>
      </c>
      <c r="H204" t="s">
        <v>101</v>
      </c>
      <c r="I204">
        <v>300</v>
      </c>
      <c r="J204" t="s">
        <v>18</v>
      </c>
      <c r="K204" t="s">
        <v>257</v>
      </c>
      <c r="L204" t="s">
        <v>22</v>
      </c>
      <c r="M204" t="s">
        <v>30</v>
      </c>
      <c r="N204" t="s">
        <v>270</v>
      </c>
      <c r="O204" s="3">
        <v>8.1900000000000001E-2</v>
      </c>
      <c r="P204" s="65">
        <v>31</v>
      </c>
      <c r="Q204" s="67">
        <v>85543.35</v>
      </c>
      <c r="R204" s="67">
        <v>50919</v>
      </c>
      <c r="S204" s="67">
        <v>7240</v>
      </c>
      <c r="T204" s="67">
        <v>7006.0003650000008</v>
      </c>
      <c r="U204" s="65" t="s">
        <v>271</v>
      </c>
      <c r="V204" s="65">
        <v>0</v>
      </c>
      <c r="W204" s="67">
        <v>7240</v>
      </c>
      <c r="X204" s="67">
        <v>7006.0003650000008</v>
      </c>
      <c r="Y204" s="65" t="str">
        <f t="shared" si="17"/>
        <v>B-MLV-0.01</v>
      </c>
      <c r="Z204" s="67">
        <f t="shared" si="18"/>
        <v>226.00001177419358</v>
      </c>
      <c r="AA204" s="67">
        <f t="shared" si="19"/>
        <v>207.33333201075268</v>
      </c>
      <c r="AB204" s="67">
        <f t="shared" si="15"/>
        <v>6427.3332923333328</v>
      </c>
    </row>
    <row r="205" spans="1:28" x14ac:dyDescent="0.2">
      <c r="A205" s="65" t="str">
        <f t="shared" si="16"/>
        <v>White Kitty-MLV-0.01</v>
      </c>
      <c r="B205">
        <v>1200</v>
      </c>
      <c r="C205" t="s">
        <v>16</v>
      </c>
      <c r="D205" s="122" t="s">
        <v>249</v>
      </c>
      <c r="E205" s="122">
        <v>10</v>
      </c>
      <c r="F205" s="126">
        <v>0.01</v>
      </c>
      <c r="G205" t="s">
        <v>28</v>
      </c>
      <c r="H205" t="s">
        <v>101</v>
      </c>
      <c r="I205">
        <v>300</v>
      </c>
      <c r="J205" t="s">
        <v>18</v>
      </c>
      <c r="K205" t="s">
        <v>257</v>
      </c>
      <c r="L205" t="s">
        <v>22</v>
      </c>
      <c r="M205" t="s">
        <v>30</v>
      </c>
      <c r="N205" t="s">
        <v>270</v>
      </c>
      <c r="O205" s="3">
        <v>8.1900000000000001E-2</v>
      </c>
      <c r="P205" s="65">
        <v>31</v>
      </c>
      <c r="Q205" s="67">
        <v>84407.81</v>
      </c>
      <c r="R205" s="67">
        <v>49361</v>
      </c>
      <c r="S205" s="67">
        <v>7132</v>
      </c>
      <c r="T205" s="67">
        <v>6912.9996389999997</v>
      </c>
      <c r="U205" s="65" t="s">
        <v>271</v>
      </c>
      <c r="V205" s="65">
        <v>0</v>
      </c>
      <c r="W205" s="67">
        <v>7132</v>
      </c>
      <c r="X205" s="67">
        <v>6912.9996389999997</v>
      </c>
      <c r="Y205" s="65" t="str">
        <f t="shared" si="17"/>
        <v>B-MLV-0.01</v>
      </c>
      <c r="Z205" s="67">
        <f t="shared" si="18"/>
        <v>222.99998835483871</v>
      </c>
      <c r="AA205" s="67">
        <f t="shared" si="19"/>
        <v>207.33333201075268</v>
      </c>
      <c r="AB205" s="67">
        <f t="shared" si="15"/>
        <v>6427.3332923333328</v>
      </c>
    </row>
  </sheetData>
  <autoFilter ref="A5:AB205"/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1"/>
  <sheetViews>
    <sheetView zoomScale="140" zoomScaleNormal="140" workbookViewId="0">
      <selection activeCell="A23" sqref="A23"/>
    </sheetView>
  </sheetViews>
  <sheetFormatPr defaultColWidth="9.140625" defaultRowHeight="12.75" x14ac:dyDescent="0.2"/>
  <cols>
    <col min="1" max="1" width="42.140625" style="130" customWidth="1"/>
    <col min="2" max="2" width="15.7109375" style="130" customWidth="1"/>
    <col min="3" max="3" width="0.85546875" style="130" customWidth="1"/>
    <col min="4" max="4" width="15.7109375" style="130" customWidth="1"/>
    <col min="5" max="5" width="0.85546875" style="130" customWidth="1"/>
    <col min="6" max="6" width="15.7109375" style="130" customWidth="1"/>
    <col min="7" max="16384" width="9.140625" style="130"/>
  </cols>
  <sheetData>
    <row r="1" spans="1:27" x14ac:dyDescent="0.2">
      <c r="A1" s="12" t="s">
        <v>972</v>
      </c>
      <c r="B1" s="12"/>
    </row>
    <row r="2" spans="1:27" x14ac:dyDescent="0.2">
      <c r="A2" s="130" t="s">
        <v>330</v>
      </c>
    </row>
    <row r="3" spans="1:27" x14ac:dyDescent="0.2">
      <c r="A3" s="153"/>
      <c r="B3" s="212" t="s">
        <v>964</v>
      </c>
      <c r="D3" s="212" t="s">
        <v>965</v>
      </c>
      <c r="F3" s="212" t="s">
        <v>966</v>
      </c>
    </row>
    <row r="4" spans="1:27" x14ac:dyDescent="0.2">
      <c r="A4" s="215" t="s">
        <v>338</v>
      </c>
      <c r="B4" s="154">
        <v>0</v>
      </c>
      <c r="D4" s="154">
        <f>B4</f>
        <v>0</v>
      </c>
      <c r="F4" s="154">
        <f>D4</f>
        <v>0</v>
      </c>
    </row>
    <row r="5" spans="1:27" x14ac:dyDescent="0.2">
      <c r="A5" s="153" t="s">
        <v>963</v>
      </c>
      <c r="B5" s="155">
        <v>1</v>
      </c>
      <c r="D5" s="155">
        <v>1</v>
      </c>
      <c r="F5" s="155">
        <v>1</v>
      </c>
    </row>
    <row r="6" spans="1:27" x14ac:dyDescent="0.2">
      <c r="A6" s="153" t="s">
        <v>183</v>
      </c>
      <c r="B6" s="156">
        <v>0</v>
      </c>
      <c r="D6" s="156">
        <f>B6</f>
        <v>0</v>
      </c>
      <c r="F6" s="156">
        <f>D6</f>
        <v>0</v>
      </c>
      <c r="AA6" s="130" t="e">
        <f>SUMIF($Y$6:$Y$205,Y6,$X$6:$X$205)/SUMIF($Y$6:$Y$205,Y6,$P$6:$P$205)</f>
        <v>#DIV/0!</v>
      </c>
    </row>
    <row r="7" spans="1:27" x14ac:dyDescent="0.2">
      <c r="A7" s="157" t="s">
        <v>184</v>
      </c>
      <c r="B7" s="158"/>
      <c r="D7" s="158"/>
      <c r="F7" s="158"/>
    </row>
    <row r="8" spans="1:27" x14ac:dyDescent="0.2">
      <c r="A8" s="159" t="s">
        <v>185</v>
      </c>
      <c r="B8" s="153" t="e">
        <f>B9/B6</f>
        <v>#DIV/0!</v>
      </c>
      <c r="D8" s="153" t="e">
        <f>D9/D6</f>
        <v>#DIV/0!</v>
      </c>
      <c r="F8" s="153" t="e">
        <f>F9/F6</f>
        <v>#DIV/0!</v>
      </c>
    </row>
    <row r="9" spans="1:27" x14ac:dyDescent="0.2">
      <c r="A9" s="159" t="s">
        <v>219</v>
      </c>
      <c r="B9" s="153">
        <f>B5*B4</f>
        <v>0</v>
      </c>
      <c r="D9" s="153">
        <f>D5*D4</f>
        <v>0</v>
      </c>
      <c r="F9" s="153">
        <f>F5*F4</f>
        <v>0</v>
      </c>
    </row>
    <row r="10" spans="1:27" x14ac:dyDescent="0.2">
      <c r="A10" s="159" t="s">
        <v>186</v>
      </c>
      <c r="B10" s="154">
        <v>0</v>
      </c>
      <c r="D10" s="154">
        <v>0</v>
      </c>
      <c r="F10" s="154">
        <v>0</v>
      </c>
    </row>
    <row r="11" spans="1:27" x14ac:dyDescent="0.2">
      <c r="A11" s="159" t="s">
        <v>187</v>
      </c>
      <c r="B11" s="154" t="e">
        <f>B8*65%*1%*90%</f>
        <v>#DIV/0!</v>
      </c>
      <c r="D11" s="154" t="e">
        <f>D8*65%*1%*90%</f>
        <v>#DIV/0!</v>
      </c>
      <c r="F11" s="154" t="e">
        <f>F8*65%*1%*90%</f>
        <v>#DIV/0!</v>
      </c>
    </row>
    <row r="12" spans="1:27" x14ac:dyDescent="0.2">
      <c r="A12" s="159" t="s">
        <v>188</v>
      </c>
      <c r="B12" s="154">
        <f>B9*65%*10%*50%</f>
        <v>0</v>
      </c>
      <c r="D12" s="154">
        <f>D9*65%*10%*50%</f>
        <v>0</v>
      </c>
      <c r="F12" s="154">
        <f>F9*65%*10%*50%</f>
        <v>0</v>
      </c>
    </row>
    <row r="13" spans="1:27" x14ac:dyDescent="0.2">
      <c r="A13" s="159" t="s">
        <v>220</v>
      </c>
      <c r="B13" s="160" t="e">
        <f>B9-(B10+B11+B12)</f>
        <v>#DIV/0!</v>
      </c>
      <c r="D13" s="160" t="e">
        <f>D9-(D10+D11+D12)</f>
        <v>#DIV/0!</v>
      </c>
      <c r="F13" s="160" t="e">
        <f>F9-(F10+F11+F12)</f>
        <v>#DIV/0!</v>
      </c>
    </row>
    <row r="14" spans="1:27" x14ac:dyDescent="0.2">
      <c r="A14" s="157" t="s">
        <v>189</v>
      </c>
      <c r="B14" s="161"/>
      <c r="D14" s="161"/>
      <c r="F14" s="161"/>
    </row>
    <row r="15" spans="1:27" x14ac:dyDescent="0.2">
      <c r="A15" s="159" t="s">
        <v>185</v>
      </c>
      <c r="B15" s="162">
        <v>0</v>
      </c>
      <c r="D15" s="254">
        <f>B15</f>
        <v>0</v>
      </c>
      <c r="F15" s="254">
        <f>B15</f>
        <v>0</v>
      </c>
    </row>
    <row r="16" spans="1:27" x14ac:dyDescent="0.2">
      <c r="A16" s="159" t="s">
        <v>219</v>
      </c>
      <c r="B16" s="162">
        <v>0</v>
      </c>
      <c r="D16" s="254">
        <f>B16</f>
        <v>0</v>
      </c>
      <c r="F16" s="254">
        <f>B16</f>
        <v>0</v>
      </c>
    </row>
    <row r="17" spans="1:6" x14ac:dyDescent="0.2">
      <c r="A17" s="159" t="s">
        <v>186</v>
      </c>
      <c r="B17" s="162">
        <v>0</v>
      </c>
      <c r="D17" s="254">
        <f>B17</f>
        <v>0</v>
      </c>
      <c r="F17" s="254">
        <f>B17</f>
        <v>0</v>
      </c>
    </row>
    <row r="18" spans="1:6" x14ac:dyDescent="0.2">
      <c r="A18" s="159" t="s">
        <v>187</v>
      </c>
      <c r="B18" s="154">
        <v>0</v>
      </c>
      <c r="D18" s="254">
        <f>B18</f>
        <v>0</v>
      </c>
      <c r="F18" s="254">
        <f>B18</f>
        <v>0</v>
      </c>
    </row>
    <row r="19" spans="1:6" x14ac:dyDescent="0.2">
      <c r="A19" s="159" t="s">
        <v>188</v>
      </c>
      <c r="B19" s="154">
        <v>0</v>
      </c>
      <c r="D19" s="254">
        <f>B19</f>
        <v>0</v>
      </c>
      <c r="F19" s="254">
        <f>B19</f>
        <v>0</v>
      </c>
    </row>
    <row r="20" spans="1:6" x14ac:dyDescent="0.2">
      <c r="A20" s="159" t="s">
        <v>220</v>
      </c>
      <c r="B20" s="160">
        <f>B16-(B17+B18+B19)</f>
        <v>0</v>
      </c>
      <c r="D20" s="160">
        <f>D16-(D17+D18+D19)</f>
        <v>0</v>
      </c>
      <c r="F20" s="160">
        <f>F16-(F17+F18+F19)</f>
        <v>0</v>
      </c>
    </row>
    <row r="21" spans="1:6" x14ac:dyDescent="0.2">
      <c r="A21" s="159"/>
      <c r="B21" s="132"/>
      <c r="D21" s="132"/>
      <c r="F21" s="132"/>
    </row>
    <row r="22" spans="1:6" x14ac:dyDescent="0.2">
      <c r="A22" s="153" t="s">
        <v>221</v>
      </c>
      <c r="B22" s="153" t="e">
        <f>B13-B20</f>
        <v>#DIV/0!</v>
      </c>
      <c r="D22" s="153" t="e">
        <f>D13-D20</f>
        <v>#DIV/0!</v>
      </c>
      <c r="F22" s="153" t="e">
        <f>F13-F20</f>
        <v>#DIV/0!</v>
      </c>
    </row>
    <row r="23" spans="1:6" x14ac:dyDescent="0.2">
      <c r="A23" s="157" t="s">
        <v>190</v>
      </c>
      <c r="B23" s="154">
        <v>5000</v>
      </c>
      <c r="D23" s="254">
        <f>B23</f>
        <v>5000</v>
      </c>
      <c r="F23" s="254">
        <f>B23</f>
        <v>5000</v>
      </c>
    </row>
    <row r="24" spans="1:6" x14ac:dyDescent="0.2">
      <c r="A24" s="163" t="s">
        <v>191</v>
      </c>
      <c r="B24" s="164" t="e">
        <f>B23/B22</f>
        <v>#DIV/0!</v>
      </c>
      <c r="D24" s="164" t="e">
        <f>D23/D22</f>
        <v>#DIV/0!</v>
      </c>
      <c r="F24" s="164" t="e">
        <f>F23/F22</f>
        <v>#DIV/0!</v>
      </c>
    </row>
    <row r="27" spans="1:6" x14ac:dyDescent="0.2">
      <c r="A27" s="214" t="s">
        <v>967</v>
      </c>
    </row>
    <row r="28" spans="1:6" x14ac:dyDescent="0.2">
      <c r="A28" s="213" t="s">
        <v>971</v>
      </c>
    </row>
    <row r="29" spans="1:6" x14ac:dyDescent="0.2">
      <c r="A29" s="213" t="s">
        <v>968</v>
      </c>
    </row>
    <row r="30" spans="1:6" x14ac:dyDescent="0.2">
      <c r="A30" s="213" t="s">
        <v>969</v>
      </c>
    </row>
    <row r="31" spans="1:6" x14ac:dyDescent="0.2">
      <c r="A31" s="213" t="s">
        <v>970</v>
      </c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S44"/>
  <sheetViews>
    <sheetView zoomScale="175" zoomScaleNormal="175" workbookViewId="0">
      <pane ySplit="8" topLeftCell="A9" activePane="bottomLeft" state="frozen"/>
      <selection activeCell="R9" sqref="R9"/>
      <selection pane="bottomLeft" activeCell="A4" sqref="A4"/>
    </sheetView>
  </sheetViews>
  <sheetFormatPr defaultColWidth="11.7109375" defaultRowHeight="12.75" x14ac:dyDescent="0.2"/>
  <cols>
    <col min="1" max="1" width="7.28515625" style="128" customWidth="1"/>
    <col min="2" max="2" width="15.28515625" customWidth="1"/>
    <col min="3" max="4" width="7.7109375" style="81" customWidth="1"/>
    <col min="5" max="5" width="7.7109375" style="129" customWidth="1"/>
    <col min="6" max="6" width="8.7109375" style="129" customWidth="1"/>
    <col min="7" max="14" width="10.7109375" customWidth="1"/>
    <col min="15" max="17" width="11.7109375" style="65"/>
  </cols>
  <sheetData>
    <row r="1" spans="1:19" x14ac:dyDescent="0.2">
      <c r="A1" s="12" t="s">
        <v>974</v>
      </c>
      <c r="C1" s="68"/>
      <c r="D1"/>
      <c r="E1"/>
      <c r="F1"/>
    </row>
    <row r="2" spans="1:19" x14ac:dyDescent="0.2">
      <c r="A2" s="130" t="s">
        <v>344</v>
      </c>
      <c r="C2" s="68"/>
      <c r="D2"/>
      <c r="E2"/>
      <c r="F2"/>
    </row>
    <row r="3" spans="1:19" x14ac:dyDescent="0.2">
      <c r="A3" s="128" t="s">
        <v>303</v>
      </c>
      <c r="C3" s="68"/>
      <c r="D3"/>
      <c r="E3"/>
      <c r="F3"/>
    </row>
    <row r="4" spans="1:19" x14ac:dyDescent="0.2">
      <c r="C4" s="68"/>
      <c r="D4"/>
      <c r="E4"/>
      <c r="F4"/>
    </row>
    <row r="5" spans="1:19" x14ac:dyDescent="0.2">
      <c r="F5" s="74" t="s">
        <v>235</v>
      </c>
      <c r="G5" t="s">
        <v>46</v>
      </c>
      <c r="H5" s="231">
        <v>96.999990808823554</v>
      </c>
      <c r="I5" s="232" t="s">
        <v>197</v>
      </c>
      <c r="J5" s="231">
        <v>96.25000308349145</v>
      </c>
      <c r="K5" s="231">
        <v>17.50000954696398</v>
      </c>
      <c r="L5" s="231">
        <v>41.750009191176488</v>
      </c>
      <c r="M5" s="231">
        <v>-121.25001114800763</v>
      </c>
      <c r="N5" s="231">
        <v>26.750009191176471</v>
      </c>
      <c r="R5" s="65"/>
    </row>
    <row r="6" spans="1:19" x14ac:dyDescent="0.2">
      <c r="H6" s="233"/>
      <c r="I6" s="234" t="s">
        <v>198</v>
      </c>
      <c r="J6" s="235" t="s">
        <v>149</v>
      </c>
      <c r="K6" s="235" t="s">
        <v>22</v>
      </c>
      <c r="L6" s="235" t="s">
        <v>14</v>
      </c>
      <c r="M6" s="235" t="s">
        <v>15</v>
      </c>
      <c r="N6" s="235" t="s">
        <v>13</v>
      </c>
    </row>
    <row r="8" spans="1:19" s="76" customFormat="1" ht="38.25" x14ac:dyDescent="0.2">
      <c r="A8" s="7" t="s">
        <v>0</v>
      </c>
      <c r="B8" s="7" t="s">
        <v>1</v>
      </c>
      <c r="C8" s="7" t="s">
        <v>4</v>
      </c>
      <c r="D8" s="7" t="s">
        <v>2</v>
      </c>
      <c r="E8" s="123" t="s">
        <v>3</v>
      </c>
      <c r="F8" s="123" t="s">
        <v>58</v>
      </c>
      <c r="G8" s="7" t="s">
        <v>7</v>
      </c>
      <c r="H8" s="7" t="s">
        <v>298</v>
      </c>
      <c r="I8" s="7" t="s">
        <v>299</v>
      </c>
      <c r="J8" s="7" t="s">
        <v>302</v>
      </c>
      <c r="K8" s="7" t="s">
        <v>22</v>
      </c>
      <c r="L8" s="7" t="s">
        <v>14</v>
      </c>
      <c r="M8" s="7" t="s">
        <v>15</v>
      </c>
      <c r="N8" s="7" t="s">
        <v>13</v>
      </c>
      <c r="O8" s="70" t="s">
        <v>10</v>
      </c>
      <c r="P8" s="70" t="s">
        <v>296</v>
      </c>
      <c r="Q8" s="70" t="s">
        <v>297</v>
      </c>
      <c r="R8" s="90" t="s">
        <v>227</v>
      </c>
      <c r="S8" s="230" t="s">
        <v>336</v>
      </c>
    </row>
    <row r="9" spans="1:19" x14ac:dyDescent="0.2">
      <c r="A9" s="128">
        <v>1061</v>
      </c>
      <c r="B9" t="s">
        <v>31</v>
      </c>
      <c r="C9" s="81">
        <v>0.05</v>
      </c>
      <c r="D9" s="81" t="s">
        <v>12</v>
      </c>
      <c r="E9" s="129" t="s">
        <v>242</v>
      </c>
      <c r="F9" s="129" t="s">
        <v>242</v>
      </c>
      <c r="G9" t="s">
        <v>21</v>
      </c>
      <c r="H9" t="s">
        <v>300</v>
      </c>
      <c r="I9" t="s">
        <v>13</v>
      </c>
      <c r="J9">
        <f t="shared" ref="J9:J44" si="0">IF(D9="A",1,0)</f>
        <v>1</v>
      </c>
      <c r="K9">
        <f t="shared" ref="K9:K44" si="1">IF(G9="Upright",1,0)</f>
        <v>0</v>
      </c>
      <c r="L9">
        <f t="shared" ref="L9:L44" si="2">IF($H9="Carousel",1,0)</f>
        <v>0</v>
      </c>
      <c r="M9">
        <f t="shared" ref="M9:M44" si="3">IF($H9="Wall",1,0)</f>
        <v>0</v>
      </c>
      <c r="N9">
        <f t="shared" ref="N9:N44" si="4">IF(I9="End Seat",1,0)</f>
        <v>1</v>
      </c>
      <c r="O9" s="65">
        <v>31</v>
      </c>
      <c r="P9" s="65">
        <v>6696</v>
      </c>
      <c r="Q9" s="65">
        <f t="shared" ref="Q9:Q44" si="5">P9/O9</f>
        <v>216</v>
      </c>
      <c r="R9" s="65">
        <f>H$5+SUMPRODUCT(J$5:N$5,J9:N9)</f>
        <v>220.00000308349149</v>
      </c>
      <c r="S9" s="72">
        <f>(R9-Q9)/Q9</f>
        <v>1.8518532793942093E-2</v>
      </c>
    </row>
    <row r="10" spans="1:19" x14ac:dyDescent="0.2">
      <c r="A10" s="128">
        <v>1062</v>
      </c>
      <c r="B10" t="s">
        <v>31</v>
      </c>
      <c r="C10" s="81">
        <v>0.05</v>
      </c>
      <c r="D10" s="81" t="s">
        <v>12</v>
      </c>
      <c r="E10" s="129" t="s">
        <v>242</v>
      </c>
      <c r="F10" s="129" t="s">
        <v>239</v>
      </c>
      <c r="G10" t="s">
        <v>21</v>
      </c>
      <c r="H10" t="s">
        <v>300</v>
      </c>
      <c r="I10" t="s">
        <v>301</v>
      </c>
      <c r="J10">
        <f t="shared" si="0"/>
        <v>1</v>
      </c>
      <c r="K10">
        <f t="shared" si="1"/>
        <v>0</v>
      </c>
      <c r="L10">
        <f t="shared" si="2"/>
        <v>0</v>
      </c>
      <c r="M10">
        <f t="shared" si="3"/>
        <v>0</v>
      </c>
      <c r="N10">
        <f t="shared" si="4"/>
        <v>0</v>
      </c>
      <c r="O10" s="65">
        <v>31</v>
      </c>
      <c r="P10" s="65">
        <v>5952.0003749999996</v>
      </c>
      <c r="Q10" s="65">
        <f t="shared" si="5"/>
        <v>192.00001209677419</v>
      </c>
      <c r="R10" s="65">
        <f t="shared" ref="R10:R44" si="6">H$5+SUMPRODUCT(J$5:N$5,J10:N10)</f>
        <v>193.24999389231499</v>
      </c>
      <c r="S10" s="72">
        <f t="shared" ref="S10:S44" si="7">(R10-Q10)/Q10</f>
        <v>6.5103214415985228E-3</v>
      </c>
    </row>
    <row r="11" spans="1:19" x14ac:dyDescent="0.2">
      <c r="A11" s="128">
        <v>1063</v>
      </c>
      <c r="B11" t="s">
        <v>31</v>
      </c>
      <c r="C11" s="81">
        <v>0.05</v>
      </c>
      <c r="D11" s="81" t="s">
        <v>12</v>
      </c>
      <c r="E11" s="129" t="s">
        <v>242</v>
      </c>
      <c r="F11" s="129" t="s">
        <v>245</v>
      </c>
      <c r="G11" t="s">
        <v>21</v>
      </c>
      <c r="H11" t="s">
        <v>300</v>
      </c>
      <c r="I11" t="s">
        <v>301</v>
      </c>
      <c r="J11">
        <f t="shared" si="0"/>
        <v>1</v>
      </c>
      <c r="K11">
        <f t="shared" si="1"/>
        <v>0</v>
      </c>
      <c r="L11">
        <f t="shared" si="2"/>
        <v>0</v>
      </c>
      <c r="M11">
        <f t="shared" si="3"/>
        <v>0</v>
      </c>
      <c r="N11">
        <f t="shared" si="4"/>
        <v>0</v>
      </c>
      <c r="O11" s="65">
        <v>31</v>
      </c>
      <c r="P11" s="65">
        <v>6138</v>
      </c>
      <c r="Q11" s="65">
        <f t="shared" si="5"/>
        <v>198</v>
      </c>
      <c r="R11" s="65">
        <f t="shared" si="6"/>
        <v>193.24999389231499</v>
      </c>
      <c r="S11" s="72">
        <f t="shared" si="7"/>
        <v>-2.3989929836792982E-2</v>
      </c>
    </row>
    <row r="12" spans="1:19" x14ac:dyDescent="0.2">
      <c r="A12" s="128">
        <v>1064</v>
      </c>
      <c r="B12" t="s">
        <v>31</v>
      </c>
      <c r="C12" s="81">
        <v>0.05</v>
      </c>
      <c r="D12" s="81" t="s">
        <v>12</v>
      </c>
      <c r="E12" s="129" t="s">
        <v>242</v>
      </c>
      <c r="F12" s="129" t="s">
        <v>238</v>
      </c>
      <c r="G12" t="s">
        <v>21</v>
      </c>
      <c r="H12" t="s">
        <v>300</v>
      </c>
      <c r="I12" t="s">
        <v>13</v>
      </c>
      <c r="J12">
        <f t="shared" si="0"/>
        <v>1</v>
      </c>
      <c r="K12">
        <f t="shared" si="1"/>
        <v>0</v>
      </c>
      <c r="L12">
        <f t="shared" si="2"/>
        <v>0</v>
      </c>
      <c r="M12">
        <f t="shared" si="3"/>
        <v>0</v>
      </c>
      <c r="N12">
        <f t="shared" si="4"/>
        <v>1</v>
      </c>
      <c r="O12" s="65">
        <v>31</v>
      </c>
      <c r="P12" s="65">
        <v>6757.9998749999995</v>
      </c>
      <c r="Q12" s="65">
        <f t="shared" si="5"/>
        <v>217.99999596774191</v>
      </c>
      <c r="R12" s="65">
        <f t="shared" si="6"/>
        <v>220.00000308349149</v>
      </c>
      <c r="S12" s="72">
        <f t="shared" si="7"/>
        <v>9.1743447373527909E-3</v>
      </c>
    </row>
    <row r="13" spans="1:19" x14ac:dyDescent="0.2">
      <c r="A13" s="128">
        <v>1065</v>
      </c>
      <c r="B13" t="s">
        <v>31</v>
      </c>
      <c r="C13" s="81">
        <v>0.05</v>
      </c>
      <c r="D13" s="81" t="s">
        <v>12</v>
      </c>
      <c r="E13" s="129" t="s">
        <v>242</v>
      </c>
      <c r="F13" s="129" t="s">
        <v>247</v>
      </c>
      <c r="G13" t="s">
        <v>21</v>
      </c>
      <c r="H13" t="s">
        <v>300</v>
      </c>
      <c r="I13" t="s">
        <v>13</v>
      </c>
      <c r="J13">
        <f t="shared" si="0"/>
        <v>1</v>
      </c>
      <c r="K13">
        <f t="shared" si="1"/>
        <v>0</v>
      </c>
      <c r="L13">
        <f t="shared" si="2"/>
        <v>0</v>
      </c>
      <c r="M13">
        <f t="shared" si="3"/>
        <v>0</v>
      </c>
      <c r="N13">
        <f t="shared" si="4"/>
        <v>1</v>
      </c>
      <c r="O13" s="65">
        <v>31</v>
      </c>
      <c r="P13" s="65">
        <v>6664.9994999999999</v>
      </c>
      <c r="Q13" s="65">
        <f t="shared" si="5"/>
        <v>214.99998387096772</v>
      </c>
      <c r="R13" s="65">
        <f t="shared" si="6"/>
        <v>220.00000308349149</v>
      </c>
      <c r="S13" s="72">
        <f t="shared" si="7"/>
        <v>2.3255905058693072E-2</v>
      </c>
    </row>
    <row r="14" spans="1:19" x14ac:dyDescent="0.2">
      <c r="A14" s="128">
        <v>1066</v>
      </c>
      <c r="B14" t="s">
        <v>31</v>
      </c>
      <c r="C14" s="81">
        <v>0.05</v>
      </c>
      <c r="D14" s="81" t="s">
        <v>12</v>
      </c>
      <c r="E14" s="129" t="s">
        <v>242</v>
      </c>
      <c r="F14" s="129" t="s">
        <v>249</v>
      </c>
      <c r="G14" t="s">
        <v>21</v>
      </c>
      <c r="H14" t="s">
        <v>300</v>
      </c>
      <c r="I14" t="s">
        <v>301</v>
      </c>
      <c r="J14">
        <f t="shared" si="0"/>
        <v>1</v>
      </c>
      <c r="K14">
        <f t="shared" si="1"/>
        <v>0</v>
      </c>
      <c r="L14">
        <f t="shared" si="2"/>
        <v>0</v>
      </c>
      <c r="M14">
        <f t="shared" si="3"/>
        <v>0</v>
      </c>
      <c r="N14">
        <f t="shared" si="4"/>
        <v>0</v>
      </c>
      <c r="O14" s="65">
        <v>31</v>
      </c>
      <c r="P14" s="65">
        <v>6106.9994999999999</v>
      </c>
      <c r="Q14" s="65">
        <f t="shared" si="5"/>
        <v>196.99998387096772</v>
      </c>
      <c r="R14" s="65">
        <f t="shared" si="6"/>
        <v>193.24999389231499</v>
      </c>
      <c r="S14" s="72">
        <f t="shared" si="7"/>
        <v>-1.9035483683637899E-2</v>
      </c>
    </row>
    <row r="15" spans="1:19" x14ac:dyDescent="0.2">
      <c r="A15" s="128">
        <v>1067</v>
      </c>
      <c r="B15" t="s">
        <v>31</v>
      </c>
      <c r="C15" s="81">
        <v>0.05</v>
      </c>
      <c r="D15" s="81" t="s">
        <v>12</v>
      </c>
      <c r="E15" s="129" t="s">
        <v>242</v>
      </c>
      <c r="F15" s="129" t="s">
        <v>251</v>
      </c>
      <c r="G15" t="s">
        <v>21</v>
      </c>
      <c r="H15" t="s">
        <v>300</v>
      </c>
      <c r="I15" t="s">
        <v>301</v>
      </c>
      <c r="J15">
        <f t="shared" si="0"/>
        <v>1</v>
      </c>
      <c r="K15">
        <f t="shared" si="1"/>
        <v>0</v>
      </c>
      <c r="L15">
        <f t="shared" si="2"/>
        <v>0</v>
      </c>
      <c r="M15">
        <f t="shared" si="3"/>
        <v>0</v>
      </c>
      <c r="N15">
        <f t="shared" si="4"/>
        <v>0</v>
      </c>
      <c r="O15" s="65">
        <v>31</v>
      </c>
      <c r="P15" s="65">
        <v>5920.9998749999995</v>
      </c>
      <c r="Q15" s="65">
        <f t="shared" si="5"/>
        <v>190.99999596774191</v>
      </c>
      <c r="R15" s="65">
        <f t="shared" si="6"/>
        <v>193.24999389231499</v>
      </c>
      <c r="S15" s="72">
        <f t="shared" si="7"/>
        <v>1.1780094094625443E-2</v>
      </c>
    </row>
    <row r="16" spans="1:19" x14ac:dyDescent="0.2">
      <c r="A16" s="128">
        <v>1068</v>
      </c>
      <c r="B16" t="s">
        <v>31</v>
      </c>
      <c r="C16" s="81">
        <v>0.05</v>
      </c>
      <c r="D16" s="81" t="s">
        <v>12</v>
      </c>
      <c r="E16" s="129" t="s">
        <v>242</v>
      </c>
      <c r="F16" s="129" t="s">
        <v>243</v>
      </c>
      <c r="G16" t="s">
        <v>21</v>
      </c>
      <c r="H16" t="s">
        <v>300</v>
      </c>
      <c r="I16" t="s">
        <v>13</v>
      </c>
      <c r="J16">
        <f t="shared" si="0"/>
        <v>1</v>
      </c>
      <c r="K16">
        <f t="shared" si="1"/>
        <v>0</v>
      </c>
      <c r="L16">
        <f t="shared" si="2"/>
        <v>0</v>
      </c>
      <c r="M16">
        <f t="shared" si="3"/>
        <v>0</v>
      </c>
      <c r="N16">
        <f t="shared" si="4"/>
        <v>1</v>
      </c>
      <c r="O16" s="65">
        <v>31</v>
      </c>
      <c r="P16" s="65">
        <v>7006.0004999999992</v>
      </c>
      <c r="Q16" s="65">
        <f t="shared" si="5"/>
        <v>226.00001612903222</v>
      </c>
      <c r="R16" s="65">
        <f t="shared" si="6"/>
        <v>220.00000308349149</v>
      </c>
      <c r="S16" s="72">
        <f t="shared" si="7"/>
        <v>-2.6548728395289514E-2</v>
      </c>
    </row>
    <row r="17" spans="1:19" x14ac:dyDescent="0.2">
      <c r="A17" s="128">
        <v>2069</v>
      </c>
      <c r="B17" t="s">
        <v>31</v>
      </c>
      <c r="C17" s="81">
        <v>0.05</v>
      </c>
      <c r="D17" s="81" t="s">
        <v>25</v>
      </c>
      <c r="E17" s="129" t="s">
        <v>241</v>
      </c>
      <c r="F17" s="129" t="s">
        <v>239</v>
      </c>
      <c r="G17" t="s">
        <v>22</v>
      </c>
      <c r="H17" t="s">
        <v>300</v>
      </c>
      <c r="I17" t="s">
        <v>301</v>
      </c>
      <c r="J17">
        <f t="shared" si="0"/>
        <v>0</v>
      </c>
      <c r="K17">
        <f t="shared" si="1"/>
        <v>1</v>
      </c>
      <c r="L17">
        <f t="shared" si="2"/>
        <v>0</v>
      </c>
      <c r="M17">
        <f t="shared" si="3"/>
        <v>0</v>
      </c>
      <c r="N17">
        <f t="shared" si="4"/>
        <v>0</v>
      </c>
      <c r="O17" s="65">
        <v>5</v>
      </c>
      <c r="P17" s="65">
        <v>565</v>
      </c>
      <c r="Q17" s="65">
        <f t="shared" si="5"/>
        <v>113</v>
      </c>
      <c r="R17" s="65">
        <f t="shared" si="6"/>
        <v>114.50000035578753</v>
      </c>
      <c r="S17" s="72">
        <f t="shared" si="7"/>
        <v>1.3274339431748093E-2</v>
      </c>
    </row>
    <row r="18" spans="1:19" x14ac:dyDescent="0.2">
      <c r="A18" s="128">
        <v>2070</v>
      </c>
      <c r="B18" t="s">
        <v>31</v>
      </c>
      <c r="C18" s="81">
        <v>0.05</v>
      </c>
      <c r="D18" s="81" t="s">
        <v>25</v>
      </c>
      <c r="E18" s="129" t="s">
        <v>241</v>
      </c>
      <c r="F18" s="129" t="s">
        <v>245</v>
      </c>
      <c r="G18" t="s">
        <v>22</v>
      </c>
      <c r="H18" t="s">
        <v>300</v>
      </c>
      <c r="I18" t="s">
        <v>301</v>
      </c>
      <c r="J18">
        <f t="shared" si="0"/>
        <v>0</v>
      </c>
      <c r="K18">
        <f t="shared" si="1"/>
        <v>1</v>
      </c>
      <c r="L18">
        <f t="shared" si="2"/>
        <v>0</v>
      </c>
      <c r="M18">
        <f t="shared" si="3"/>
        <v>0</v>
      </c>
      <c r="N18">
        <f t="shared" si="4"/>
        <v>0</v>
      </c>
      <c r="O18" s="65">
        <v>5</v>
      </c>
      <c r="P18" s="65">
        <v>545</v>
      </c>
      <c r="Q18" s="65">
        <f t="shared" si="5"/>
        <v>109</v>
      </c>
      <c r="R18" s="65">
        <f t="shared" si="6"/>
        <v>114.50000035578753</v>
      </c>
      <c r="S18" s="72">
        <f t="shared" si="7"/>
        <v>5.0458718860436097E-2</v>
      </c>
    </row>
    <row r="19" spans="1:19" x14ac:dyDescent="0.2">
      <c r="A19" s="128">
        <v>2071</v>
      </c>
      <c r="B19" t="s">
        <v>31</v>
      </c>
      <c r="C19" s="81">
        <v>0.05</v>
      </c>
      <c r="D19" s="81" t="s">
        <v>25</v>
      </c>
      <c r="E19" s="129" t="s">
        <v>241</v>
      </c>
      <c r="F19" s="129" t="s">
        <v>241</v>
      </c>
      <c r="G19" t="s">
        <v>22</v>
      </c>
      <c r="H19" t="s">
        <v>300</v>
      </c>
      <c r="I19" t="s">
        <v>301</v>
      </c>
      <c r="J19">
        <f t="shared" si="0"/>
        <v>0</v>
      </c>
      <c r="K19">
        <f t="shared" si="1"/>
        <v>1</v>
      </c>
      <c r="L19">
        <f t="shared" si="2"/>
        <v>0</v>
      </c>
      <c r="M19">
        <f t="shared" si="3"/>
        <v>0</v>
      </c>
      <c r="N19">
        <f t="shared" si="4"/>
        <v>0</v>
      </c>
      <c r="O19" s="65">
        <v>5</v>
      </c>
      <c r="P19" s="65">
        <v>550</v>
      </c>
      <c r="Q19" s="65">
        <f t="shared" si="5"/>
        <v>110</v>
      </c>
      <c r="R19" s="65">
        <f t="shared" si="6"/>
        <v>114.50000035578753</v>
      </c>
      <c r="S19" s="72">
        <f t="shared" si="7"/>
        <v>4.0909094143523041E-2</v>
      </c>
    </row>
    <row r="20" spans="1:19" x14ac:dyDescent="0.2">
      <c r="A20" s="128">
        <v>2072</v>
      </c>
      <c r="B20" t="s">
        <v>31</v>
      </c>
      <c r="C20" s="81">
        <v>0.05</v>
      </c>
      <c r="D20" s="81" t="s">
        <v>25</v>
      </c>
      <c r="E20" s="129" t="s">
        <v>241</v>
      </c>
      <c r="F20" s="129">
        <v>10</v>
      </c>
      <c r="G20" t="s">
        <v>22</v>
      </c>
      <c r="H20" t="s">
        <v>300</v>
      </c>
      <c r="I20" t="s">
        <v>13</v>
      </c>
      <c r="J20">
        <f t="shared" si="0"/>
        <v>0</v>
      </c>
      <c r="K20">
        <f t="shared" si="1"/>
        <v>1</v>
      </c>
      <c r="L20">
        <f t="shared" si="2"/>
        <v>0</v>
      </c>
      <c r="M20">
        <f t="shared" si="3"/>
        <v>0</v>
      </c>
      <c r="N20">
        <f t="shared" si="4"/>
        <v>1</v>
      </c>
      <c r="O20" s="65">
        <v>5</v>
      </c>
      <c r="P20" s="65">
        <v>710</v>
      </c>
      <c r="Q20" s="65">
        <f t="shared" si="5"/>
        <v>142</v>
      </c>
      <c r="R20" s="65">
        <f t="shared" si="6"/>
        <v>141.25000954696401</v>
      </c>
      <c r="S20" s="72">
        <f t="shared" si="7"/>
        <v>-5.2816229087041646E-3</v>
      </c>
    </row>
    <row r="21" spans="1:19" x14ac:dyDescent="0.2">
      <c r="A21" s="128">
        <v>1073</v>
      </c>
      <c r="B21" t="s">
        <v>31</v>
      </c>
      <c r="C21" s="81">
        <v>0.25</v>
      </c>
      <c r="D21" s="81" t="s">
        <v>25</v>
      </c>
      <c r="E21" s="129" t="s">
        <v>241</v>
      </c>
      <c r="F21" s="129" t="s">
        <v>242</v>
      </c>
      <c r="G21" t="s">
        <v>22</v>
      </c>
      <c r="H21" t="s">
        <v>300</v>
      </c>
      <c r="I21" t="s">
        <v>13</v>
      </c>
      <c r="J21">
        <f t="shared" si="0"/>
        <v>0</v>
      </c>
      <c r="K21">
        <f t="shared" si="1"/>
        <v>1</v>
      </c>
      <c r="L21">
        <f t="shared" si="2"/>
        <v>0</v>
      </c>
      <c r="M21">
        <f t="shared" si="3"/>
        <v>0</v>
      </c>
      <c r="N21">
        <f t="shared" si="4"/>
        <v>1</v>
      </c>
      <c r="O21" s="65">
        <v>31</v>
      </c>
      <c r="P21" s="65">
        <v>4495.0018750000008</v>
      </c>
      <c r="Q21" s="65">
        <f t="shared" si="5"/>
        <v>145.00006048387098</v>
      </c>
      <c r="R21" s="65">
        <f t="shared" si="6"/>
        <v>141.25000954696401</v>
      </c>
      <c r="S21" s="72">
        <f t="shared" si="7"/>
        <v>-2.5862409466540247E-2</v>
      </c>
    </row>
    <row r="22" spans="1:19" x14ac:dyDescent="0.2">
      <c r="A22" s="128">
        <v>1074</v>
      </c>
      <c r="B22" t="s">
        <v>31</v>
      </c>
      <c r="C22" s="81">
        <v>0.25</v>
      </c>
      <c r="D22" s="81" t="s">
        <v>25</v>
      </c>
      <c r="E22" s="129" t="s">
        <v>241</v>
      </c>
      <c r="F22" s="129" t="s">
        <v>238</v>
      </c>
      <c r="G22" t="s">
        <v>22</v>
      </c>
      <c r="H22" t="s">
        <v>300</v>
      </c>
      <c r="I22" t="s">
        <v>301</v>
      </c>
      <c r="J22">
        <f t="shared" si="0"/>
        <v>0</v>
      </c>
      <c r="K22">
        <f t="shared" si="1"/>
        <v>1</v>
      </c>
      <c r="L22">
        <f t="shared" si="2"/>
        <v>0</v>
      </c>
      <c r="M22">
        <f t="shared" si="3"/>
        <v>0</v>
      </c>
      <c r="N22">
        <f t="shared" si="4"/>
        <v>0</v>
      </c>
      <c r="O22" s="65">
        <v>31</v>
      </c>
      <c r="P22" s="65">
        <v>3689.0000000000005</v>
      </c>
      <c r="Q22" s="65">
        <f t="shared" si="5"/>
        <v>119.00000000000001</v>
      </c>
      <c r="R22" s="65">
        <f t="shared" si="6"/>
        <v>114.50000035578753</v>
      </c>
      <c r="S22" s="72">
        <f t="shared" si="7"/>
        <v>-3.7815123060609065E-2</v>
      </c>
    </row>
    <row r="23" spans="1:19" x14ac:dyDescent="0.2">
      <c r="A23" s="128">
        <v>1075</v>
      </c>
      <c r="B23" t="s">
        <v>31</v>
      </c>
      <c r="C23" s="81">
        <v>0.25</v>
      </c>
      <c r="D23" s="81" t="s">
        <v>25</v>
      </c>
      <c r="E23" s="129" t="s">
        <v>241</v>
      </c>
      <c r="F23" s="129" t="s">
        <v>247</v>
      </c>
      <c r="G23" t="s">
        <v>22</v>
      </c>
      <c r="H23" t="s">
        <v>300</v>
      </c>
      <c r="I23" t="s">
        <v>13</v>
      </c>
      <c r="J23">
        <f t="shared" si="0"/>
        <v>0</v>
      </c>
      <c r="K23">
        <f t="shared" si="1"/>
        <v>1</v>
      </c>
      <c r="L23">
        <f t="shared" si="2"/>
        <v>0</v>
      </c>
      <c r="M23">
        <f t="shared" si="3"/>
        <v>0</v>
      </c>
      <c r="N23">
        <f t="shared" si="4"/>
        <v>1</v>
      </c>
      <c r="O23" s="65">
        <v>31</v>
      </c>
      <c r="P23" s="65">
        <v>4588.0012500000003</v>
      </c>
      <c r="Q23" s="65">
        <f t="shared" si="5"/>
        <v>148.00004032258065</v>
      </c>
      <c r="R23" s="65">
        <f t="shared" si="6"/>
        <v>141.25000954696401</v>
      </c>
      <c r="S23" s="72">
        <f t="shared" si="7"/>
        <v>-4.5608303625487401E-2</v>
      </c>
    </row>
    <row r="24" spans="1:19" x14ac:dyDescent="0.2">
      <c r="A24" s="128">
        <v>1076</v>
      </c>
      <c r="B24" t="s">
        <v>31</v>
      </c>
      <c r="C24" s="81">
        <v>0.25</v>
      </c>
      <c r="D24" s="81" t="s">
        <v>25</v>
      </c>
      <c r="E24" s="129" t="s">
        <v>241</v>
      </c>
      <c r="F24" s="129" t="s">
        <v>249</v>
      </c>
      <c r="G24" t="s">
        <v>22</v>
      </c>
      <c r="H24" t="s">
        <v>300</v>
      </c>
      <c r="I24" t="s">
        <v>13</v>
      </c>
      <c r="J24">
        <f t="shared" si="0"/>
        <v>0</v>
      </c>
      <c r="K24">
        <f t="shared" si="1"/>
        <v>1</v>
      </c>
      <c r="L24">
        <f t="shared" si="2"/>
        <v>0</v>
      </c>
      <c r="M24">
        <f t="shared" si="3"/>
        <v>0</v>
      </c>
      <c r="N24">
        <f t="shared" si="4"/>
        <v>1</v>
      </c>
      <c r="O24" s="65">
        <v>31</v>
      </c>
      <c r="P24" s="65">
        <v>4340</v>
      </c>
      <c r="Q24" s="65">
        <f t="shared" si="5"/>
        <v>140</v>
      </c>
      <c r="R24" s="65">
        <f t="shared" si="6"/>
        <v>141.25000954696401</v>
      </c>
      <c r="S24" s="72">
        <f t="shared" si="7"/>
        <v>8.9286396211714913E-3</v>
      </c>
    </row>
    <row r="25" spans="1:19" x14ac:dyDescent="0.2">
      <c r="A25" s="128">
        <v>1077</v>
      </c>
      <c r="B25" t="s">
        <v>31</v>
      </c>
      <c r="C25" s="81">
        <v>0.25</v>
      </c>
      <c r="D25" s="81" t="s">
        <v>25</v>
      </c>
      <c r="E25" s="129" t="s">
        <v>241</v>
      </c>
      <c r="F25" s="129" t="s">
        <v>251</v>
      </c>
      <c r="G25" t="s">
        <v>22</v>
      </c>
      <c r="H25" t="s">
        <v>300</v>
      </c>
      <c r="I25" t="s">
        <v>301</v>
      </c>
      <c r="J25">
        <f t="shared" si="0"/>
        <v>0</v>
      </c>
      <c r="K25">
        <f t="shared" si="1"/>
        <v>1</v>
      </c>
      <c r="L25">
        <f t="shared" si="2"/>
        <v>0</v>
      </c>
      <c r="M25">
        <f t="shared" si="3"/>
        <v>0</v>
      </c>
      <c r="N25">
        <f t="shared" si="4"/>
        <v>0</v>
      </c>
      <c r="O25" s="65">
        <v>31</v>
      </c>
      <c r="P25" s="65">
        <v>3564.9993750000003</v>
      </c>
      <c r="Q25" s="65">
        <f t="shared" si="5"/>
        <v>114.99997983870969</v>
      </c>
      <c r="R25" s="65">
        <f t="shared" si="6"/>
        <v>114.50000035578753</v>
      </c>
      <c r="S25" s="72">
        <f t="shared" si="7"/>
        <v>-4.34764843979443E-3</v>
      </c>
    </row>
    <row r="26" spans="1:19" x14ac:dyDescent="0.2">
      <c r="A26" s="128">
        <v>1078</v>
      </c>
      <c r="B26" t="s">
        <v>31</v>
      </c>
      <c r="C26" s="81">
        <v>0.25</v>
      </c>
      <c r="D26" s="81" t="s">
        <v>25</v>
      </c>
      <c r="E26" s="129" t="s">
        <v>241</v>
      </c>
      <c r="F26" s="129" t="s">
        <v>243</v>
      </c>
      <c r="G26" t="s">
        <v>22</v>
      </c>
      <c r="H26" t="s">
        <v>300</v>
      </c>
      <c r="I26" t="s">
        <v>301</v>
      </c>
      <c r="J26">
        <f t="shared" si="0"/>
        <v>0</v>
      </c>
      <c r="K26">
        <f t="shared" si="1"/>
        <v>1</v>
      </c>
      <c r="L26">
        <f t="shared" si="2"/>
        <v>0</v>
      </c>
      <c r="M26">
        <f t="shared" si="3"/>
        <v>0</v>
      </c>
      <c r="N26">
        <f t="shared" si="4"/>
        <v>0</v>
      </c>
      <c r="O26" s="65">
        <v>31</v>
      </c>
      <c r="P26" s="65">
        <v>3440.9987500000002</v>
      </c>
      <c r="Q26" s="65">
        <f t="shared" si="5"/>
        <v>110.99995967741935</v>
      </c>
      <c r="R26" s="65">
        <f t="shared" si="6"/>
        <v>114.50000035578753</v>
      </c>
      <c r="S26" s="72">
        <f t="shared" si="7"/>
        <v>3.1531909457803077E-2</v>
      </c>
    </row>
    <row r="27" spans="1:19" x14ac:dyDescent="0.2">
      <c r="A27" s="128">
        <v>1147</v>
      </c>
      <c r="B27" t="s">
        <v>264</v>
      </c>
      <c r="C27" s="81">
        <v>0.01</v>
      </c>
      <c r="D27" s="81" t="s">
        <v>12</v>
      </c>
      <c r="E27" s="129" t="s">
        <v>241</v>
      </c>
      <c r="F27" s="129" t="s">
        <v>242</v>
      </c>
      <c r="G27" t="s">
        <v>22</v>
      </c>
      <c r="H27" t="s">
        <v>15</v>
      </c>
      <c r="I27" t="s">
        <v>13</v>
      </c>
      <c r="J27">
        <f t="shared" si="0"/>
        <v>1</v>
      </c>
      <c r="K27">
        <f t="shared" si="1"/>
        <v>1</v>
      </c>
      <c r="L27">
        <f t="shared" si="2"/>
        <v>0</v>
      </c>
      <c r="M27">
        <f t="shared" si="3"/>
        <v>1</v>
      </c>
      <c r="N27">
        <f t="shared" si="4"/>
        <v>1</v>
      </c>
      <c r="O27" s="65">
        <v>31</v>
      </c>
      <c r="P27" s="65">
        <v>3596</v>
      </c>
      <c r="Q27" s="65">
        <f t="shared" si="5"/>
        <v>116</v>
      </c>
      <c r="R27" s="65">
        <f t="shared" si="6"/>
        <v>116.25000148244783</v>
      </c>
      <c r="S27" s="72">
        <f t="shared" si="7"/>
        <v>2.1551851935157629E-3</v>
      </c>
    </row>
    <row r="28" spans="1:19" x14ac:dyDescent="0.2">
      <c r="A28" s="128">
        <v>1148</v>
      </c>
      <c r="B28" t="s">
        <v>264</v>
      </c>
      <c r="C28" s="81">
        <v>0.01</v>
      </c>
      <c r="D28" s="81" t="s">
        <v>12</v>
      </c>
      <c r="E28" s="129" t="s">
        <v>241</v>
      </c>
      <c r="F28" s="129" t="s">
        <v>239</v>
      </c>
      <c r="G28" t="s">
        <v>22</v>
      </c>
      <c r="H28" t="s">
        <v>15</v>
      </c>
      <c r="I28" t="s">
        <v>301</v>
      </c>
      <c r="J28">
        <f t="shared" si="0"/>
        <v>1</v>
      </c>
      <c r="K28">
        <f t="shared" si="1"/>
        <v>1</v>
      </c>
      <c r="L28">
        <f t="shared" si="2"/>
        <v>0</v>
      </c>
      <c r="M28">
        <f t="shared" si="3"/>
        <v>1</v>
      </c>
      <c r="N28">
        <f t="shared" si="4"/>
        <v>0</v>
      </c>
      <c r="O28" s="65">
        <v>31</v>
      </c>
      <c r="P28" s="65">
        <v>2573</v>
      </c>
      <c r="Q28" s="65">
        <f t="shared" si="5"/>
        <v>83</v>
      </c>
      <c r="R28" s="65">
        <f t="shared" si="6"/>
        <v>89.499992291271354</v>
      </c>
      <c r="S28" s="72">
        <f t="shared" si="7"/>
        <v>7.8313160135799448E-2</v>
      </c>
    </row>
    <row r="29" spans="1:19" x14ac:dyDescent="0.2">
      <c r="A29" s="128">
        <v>1149</v>
      </c>
      <c r="B29" t="s">
        <v>264</v>
      </c>
      <c r="C29" s="81">
        <v>0.01</v>
      </c>
      <c r="D29" s="81" t="s">
        <v>12</v>
      </c>
      <c r="E29" s="129" t="s">
        <v>241</v>
      </c>
      <c r="F29" s="129" t="s">
        <v>245</v>
      </c>
      <c r="G29" t="s">
        <v>22</v>
      </c>
      <c r="H29" t="s">
        <v>15</v>
      </c>
      <c r="I29" t="s">
        <v>301</v>
      </c>
      <c r="J29">
        <f t="shared" si="0"/>
        <v>1</v>
      </c>
      <c r="K29">
        <f t="shared" si="1"/>
        <v>1</v>
      </c>
      <c r="L29">
        <f t="shared" si="2"/>
        <v>0</v>
      </c>
      <c r="M29">
        <f t="shared" si="3"/>
        <v>1</v>
      </c>
      <c r="N29">
        <f t="shared" si="4"/>
        <v>0</v>
      </c>
      <c r="O29" s="65">
        <v>31</v>
      </c>
      <c r="P29" s="65">
        <v>2759</v>
      </c>
      <c r="Q29" s="65">
        <f t="shared" si="5"/>
        <v>89</v>
      </c>
      <c r="R29" s="65">
        <f t="shared" si="6"/>
        <v>89.499992291271354</v>
      </c>
      <c r="S29" s="72">
        <f t="shared" si="7"/>
        <v>5.6178909131612848E-3</v>
      </c>
    </row>
    <row r="30" spans="1:19" x14ac:dyDescent="0.2">
      <c r="A30" s="128">
        <v>1150</v>
      </c>
      <c r="B30" t="s">
        <v>264</v>
      </c>
      <c r="C30" s="81">
        <v>0.01</v>
      </c>
      <c r="D30" s="81" t="s">
        <v>12</v>
      </c>
      <c r="E30" s="129" t="s">
        <v>241</v>
      </c>
      <c r="F30" s="129" t="s">
        <v>238</v>
      </c>
      <c r="G30" t="s">
        <v>22</v>
      </c>
      <c r="H30" t="s">
        <v>15</v>
      </c>
      <c r="I30" t="s">
        <v>301</v>
      </c>
      <c r="J30">
        <f t="shared" si="0"/>
        <v>1</v>
      </c>
      <c r="K30">
        <f t="shared" si="1"/>
        <v>1</v>
      </c>
      <c r="L30">
        <f t="shared" si="2"/>
        <v>0</v>
      </c>
      <c r="M30">
        <f t="shared" si="3"/>
        <v>1</v>
      </c>
      <c r="N30">
        <f t="shared" si="4"/>
        <v>0</v>
      </c>
      <c r="O30" s="65">
        <v>31</v>
      </c>
      <c r="P30" s="65">
        <v>2914</v>
      </c>
      <c r="Q30" s="65">
        <f t="shared" si="5"/>
        <v>94</v>
      </c>
      <c r="R30" s="65">
        <f t="shared" si="6"/>
        <v>89.499992291271354</v>
      </c>
      <c r="S30" s="72">
        <f t="shared" si="7"/>
        <v>-4.7872422433283462E-2</v>
      </c>
    </row>
    <row r="31" spans="1:19" x14ac:dyDescent="0.2">
      <c r="A31" s="128">
        <v>1151</v>
      </c>
      <c r="B31" t="s">
        <v>264</v>
      </c>
      <c r="C31" s="81">
        <v>0.01</v>
      </c>
      <c r="D31" s="81" t="s">
        <v>12</v>
      </c>
      <c r="E31" s="129" t="s">
        <v>241</v>
      </c>
      <c r="F31" s="129" t="s">
        <v>247</v>
      </c>
      <c r="G31" t="s">
        <v>22</v>
      </c>
      <c r="H31" t="s">
        <v>15</v>
      </c>
      <c r="I31" t="s">
        <v>13</v>
      </c>
      <c r="J31">
        <f t="shared" si="0"/>
        <v>1</v>
      </c>
      <c r="K31">
        <f t="shared" si="1"/>
        <v>1</v>
      </c>
      <c r="L31">
        <f t="shared" si="2"/>
        <v>0</v>
      </c>
      <c r="M31">
        <f t="shared" si="3"/>
        <v>1</v>
      </c>
      <c r="N31">
        <f t="shared" si="4"/>
        <v>1</v>
      </c>
      <c r="O31" s="65">
        <v>31</v>
      </c>
      <c r="P31" s="65">
        <v>3627</v>
      </c>
      <c r="Q31" s="65">
        <f t="shared" si="5"/>
        <v>117</v>
      </c>
      <c r="R31" s="65">
        <f t="shared" si="6"/>
        <v>116.25000148244783</v>
      </c>
      <c r="S31" s="72">
        <f t="shared" si="7"/>
        <v>-6.4102437397621495E-3</v>
      </c>
    </row>
    <row r="32" spans="1:19" x14ac:dyDescent="0.2">
      <c r="A32" s="128">
        <v>1179</v>
      </c>
      <c r="B32" t="s">
        <v>29</v>
      </c>
      <c r="C32" s="81">
        <v>0.01</v>
      </c>
      <c r="D32" s="81" t="s">
        <v>25</v>
      </c>
      <c r="E32" s="129" t="s">
        <v>263</v>
      </c>
      <c r="F32" s="129" t="s">
        <v>242</v>
      </c>
      <c r="G32" t="s">
        <v>21</v>
      </c>
      <c r="H32" t="s">
        <v>14</v>
      </c>
      <c r="I32" t="s">
        <v>14</v>
      </c>
      <c r="J32">
        <f t="shared" si="0"/>
        <v>0</v>
      </c>
      <c r="K32">
        <f t="shared" si="1"/>
        <v>0</v>
      </c>
      <c r="L32">
        <f t="shared" si="2"/>
        <v>1</v>
      </c>
      <c r="M32">
        <f t="shared" si="3"/>
        <v>0</v>
      </c>
      <c r="N32">
        <f t="shared" si="4"/>
        <v>0</v>
      </c>
      <c r="O32" s="65">
        <v>31</v>
      </c>
      <c r="P32" s="65">
        <v>4246.9999500000004</v>
      </c>
      <c r="Q32" s="65">
        <f t="shared" si="5"/>
        <v>136.99999838709678</v>
      </c>
      <c r="R32" s="65">
        <f t="shared" si="6"/>
        <v>138.75000000000006</v>
      </c>
      <c r="S32" s="72">
        <f t="shared" si="7"/>
        <v>1.2773734551139221E-2</v>
      </c>
    </row>
    <row r="33" spans="1:19" x14ac:dyDescent="0.2">
      <c r="A33" s="128">
        <v>1180</v>
      </c>
      <c r="B33" t="s">
        <v>29</v>
      </c>
      <c r="C33" s="81">
        <v>0.01</v>
      </c>
      <c r="D33" s="81" t="s">
        <v>25</v>
      </c>
      <c r="E33" s="129" t="s">
        <v>251</v>
      </c>
      <c r="F33" s="129" t="s">
        <v>242</v>
      </c>
      <c r="G33" t="s">
        <v>21</v>
      </c>
      <c r="H33" t="s">
        <v>300</v>
      </c>
      <c r="I33" t="s">
        <v>13</v>
      </c>
      <c r="J33">
        <f t="shared" si="0"/>
        <v>0</v>
      </c>
      <c r="K33">
        <f t="shared" si="1"/>
        <v>0</v>
      </c>
      <c r="L33">
        <f t="shared" si="2"/>
        <v>0</v>
      </c>
      <c r="M33">
        <f t="shared" si="3"/>
        <v>0</v>
      </c>
      <c r="N33">
        <f t="shared" si="4"/>
        <v>1</v>
      </c>
      <c r="O33" s="65">
        <v>31</v>
      </c>
      <c r="P33" s="65">
        <v>3844.0000500000001</v>
      </c>
      <c r="Q33" s="65">
        <f t="shared" si="5"/>
        <v>124.00000161290323</v>
      </c>
      <c r="R33" s="65">
        <f t="shared" si="6"/>
        <v>123.75000000000003</v>
      </c>
      <c r="S33" s="72">
        <f t="shared" si="7"/>
        <v>-2.016142013317442E-3</v>
      </c>
    </row>
    <row r="34" spans="1:19" x14ac:dyDescent="0.2">
      <c r="A34" s="128">
        <v>1181</v>
      </c>
      <c r="B34" t="s">
        <v>29</v>
      </c>
      <c r="C34" s="81">
        <v>0.01</v>
      </c>
      <c r="D34" s="81" t="s">
        <v>25</v>
      </c>
      <c r="E34" s="129" t="s">
        <v>251</v>
      </c>
      <c r="F34" s="129" t="s">
        <v>239</v>
      </c>
      <c r="G34" t="s">
        <v>21</v>
      </c>
      <c r="H34" t="s">
        <v>300</v>
      </c>
      <c r="I34" t="s">
        <v>13</v>
      </c>
      <c r="J34">
        <f t="shared" si="0"/>
        <v>0</v>
      </c>
      <c r="K34">
        <f t="shared" si="1"/>
        <v>0</v>
      </c>
      <c r="L34">
        <f t="shared" si="2"/>
        <v>0</v>
      </c>
      <c r="M34">
        <f t="shared" si="3"/>
        <v>0</v>
      </c>
      <c r="N34">
        <f t="shared" si="4"/>
        <v>1</v>
      </c>
      <c r="O34" s="65">
        <v>31</v>
      </c>
      <c r="P34" s="65">
        <v>3874.9999499999994</v>
      </c>
      <c r="Q34" s="65">
        <f t="shared" si="5"/>
        <v>124.99999838709675</v>
      </c>
      <c r="R34" s="65">
        <f t="shared" si="6"/>
        <v>123.75000000000003</v>
      </c>
      <c r="S34" s="72">
        <f t="shared" si="7"/>
        <v>-9.999987225805888E-3</v>
      </c>
    </row>
    <row r="35" spans="1:19" x14ac:dyDescent="0.2">
      <c r="A35" s="128">
        <v>1182</v>
      </c>
      <c r="B35" t="s">
        <v>29</v>
      </c>
      <c r="C35" s="81">
        <v>0.01</v>
      </c>
      <c r="D35" s="81" t="s">
        <v>25</v>
      </c>
      <c r="E35" s="129" t="s">
        <v>263</v>
      </c>
      <c r="F35" s="129" t="s">
        <v>239</v>
      </c>
      <c r="G35" t="s">
        <v>21</v>
      </c>
      <c r="H35" t="s">
        <v>14</v>
      </c>
      <c r="I35" t="s">
        <v>14</v>
      </c>
      <c r="J35">
        <f t="shared" si="0"/>
        <v>0</v>
      </c>
      <c r="K35">
        <f t="shared" si="1"/>
        <v>0</v>
      </c>
      <c r="L35">
        <f t="shared" si="2"/>
        <v>1</v>
      </c>
      <c r="M35">
        <f t="shared" si="3"/>
        <v>0</v>
      </c>
      <c r="N35">
        <f t="shared" si="4"/>
        <v>0</v>
      </c>
      <c r="O35" s="65">
        <v>31</v>
      </c>
      <c r="P35" s="65">
        <v>4216.0000499999996</v>
      </c>
      <c r="Q35" s="65">
        <f t="shared" si="5"/>
        <v>136.00000161290322</v>
      </c>
      <c r="R35" s="65">
        <f t="shared" si="6"/>
        <v>138.75000000000006</v>
      </c>
      <c r="S35" s="72">
        <f t="shared" si="7"/>
        <v>2.0220576135904451E-2</v>
      </c>
    </row>
    <row r="36" spans="1:19" x14ac:dyDescent="0.2">
      <c r="A36" s="128">
        <v>1183</v>
      </c>
      <c r="B36" t="s">
        <v>29</v>
      </c>
      <c r="C36" s="81">
        <v>0.01</v>
      </c>
      <c r="D36" s="81" t="s">
        <v>25</v>
      </c>
      <c r="E36" s="129" t="s">
        <v>263</v>
      </c>
      <c r="F36" s="129" t="s">
        <v>245</v>
      </c>
      <c r="G36" t="s">
        <v>21</v>
      </c>
      <c r="H36" t="s">
        <v>14</v>
      </c>
      <c r="I36" t="s">
        <v>14</v>
      </c>
      <c r="J36">
        <f t="shared" si="0"/>
        <v>0</v>
      </c>
      <c r="K36">
        <f t="shared" si="1"/>
        <v>0</v>
      </c>
      <c r="L36">
        <f t="shared" si="2"/>
        <v>1</v>
      </c>
      <c r="M36">
        <f t="shared" si="3"/>
        <v>0</v>
      </c>
      <c r="N36">
        <f t="shared" si="4"/>
        <v>0</v>
      </c>
      <c r="O36" s="65">
        <v>31</v>
      </c>
      <c r="P36" s="65">
        <v>4371</v>
      </c>
      <c r="Q36" s="65">
        <f t="shared" si="5"/>
        <v>141</v>
      </c>
      <c r="R36" s="65">
        <f t="shared" si="6"/>
        <v>138.75000000000006</v>
      </c>
      <c r="S36" s="72">
        <f t="shared" si="7"/>
        <v>-1.5957446808510235E-2</v>
      </c>
    </row>
    <row r="37" spans="1:19" x14ac:dyDescent="0.2">
      <c r="A37" s="128">
        <v>1184</v>
      </c>
      <c r="B37" t="s">
        <v>29</v>
      </c>
      <c r="C37" s="81">
        <v>0.01</v>
      </c>
      <c r="D37" s="81" t="s">
        <v>25</v>
      </c>
      <c r="E37" s="129" t="s">
        <v>251</v>
      </c>
      <c r="F37" s="129" t="s">
        <v>245</v>
      </c>
      <c r="G37" t="s">
        <v>21</v>
      </c>
      <c r="H37" t="s">
        <v>300</v>
      </c>
      <c r="I37" t="s">
        <v>13</v>
      </c>
      <c r="J37">
        <f t="shared" si="0"/>
        <v>0</v>
      </c>
      <c r="K37">
        <f t="shared" si="1"/>
        <v>0</v>
      </c>
      <c r="L37">
        <f t="shared" si="2"/>
        <v>0</v>
      </c>
      <c r="M37">
        <f t="shared" si="3"/>
        <v>0</v>
      </c>
      <c r="N37">
        <f t="shared" si="4"/>
        <v>1</v>
      </c>
      <c r="O37" s="65">
        <v>31</v>
      </c>
      <c r="P37" s="65">
        <v>3844.0000500000001</v>
      </c>
      <c r="Q37" s="65">
        <f t="shared" si="5"/>
        <v>124.00000161290323</v>
      </c>
      <c r="R37" s="65">
        <f t="shared" si="6"/>
        <v>123.75000000000003</v>
      </c>
      <c r="S37" s="72">
        <f t="shared" si="7"/>
        <v>-2.016142013317442E-3</v>
      </c>
    </row>
    <row r="38" spans="1:19" x14ac:dyDescent="0.2">
      <c r="A38" s="128">
        <v>1185</v>
      </c>
      <c r="B38" t="s">
        <v>29</v>
      </c>
      <c r="C38" s="81">
        <v>0.01</v>
      </c>
      <c r="D38" s="81" t="s">
        <v>25</v>
      </c>
      <c r="E38" s="129" t="s">
        <v>251</v>
      </c>
      <c r="F38" s="129" t="s">
        <v>238</v>
      </c>
      <c r="G38" t="s">
        <v>21</v>
      </c>
      <c r="H38" t="s">
        <v>300</v>
      </c>
      <c r="I38" t="s">
        <v>13</v>
      </c>
      <c r="J38">
        <f t="shared" si="0"/>
        <v>0</v>
      </c>
      <c r="K38">
        <f t="shared" si="1"/>
        <v>0</v>
      </c>
      <c r="L38">
        <f t="shared" si="2"/>
        <v>0</v>
      </c>
      <c r="M38">
        <f t="shared" si="3"/>
        <v>0</v>
      </c>
      <c r="N38">
        <f t="shared" si="4"/>
        <v>1</v>
      </c>
      <c r="O38" s="65">
        <v>31</v>
      </c>
      <c r="P38" s="65">
        <v>3781.9999499999994</v>
      </c>
      <c r="Q38" s="65">
        <f t="shared" si="5"/>
        <v>121.99999838709675</v>
      </c>
      <c r="R38" s="65">
        <f t="shared" si="6"/>
        <v>123.75000000000003</v>
      </c>
      <c r="S38" s="72">
        <f t="shared" si="7"/>
        <v>1.4344275705239383E-2</v>
      </c>
    </row>
    <row r="39" spans="1:19" x14ac:dyDescent="0.2">
      <c r="A39" s="128">
        <v>1186</v>
      </c>
      <c r="B39" t="s">
        <v>29</v>
      </c>
      <c r="C39" s="81">
        <v>0.01</v>
      </c>
      <c r="D39" s="81" t="s">
        <v>25</v>
      </c>
      <c r="E39" s="129" t="s">
        <v>263</v>
      </c>
      <c r="F39" s="129" t="s">
        <v>238</v>
      </c>
      <c r="G39" t="s">
        <v>21</v>
      </c>
      <c r="H39" t="s">
        <v>14</v>
      </c>
      <c r="I39" t="s">
        <v>14</v>
      </c>
      <c r="J39">
        <f t="shared" si="0"/>
        <v>0</v>
      </c>
      <c r="K39">
        <f t="shared" si="1"/>
        <v>0</v>
      </c>
      <c r="L39">
        <f t="shared" si="2"/>
        <v>1</v>
      </c>
      <c r="M39">
        <f t="shared" si="3"/>
        <v>0</v>
      </c>
      <c r="N39">
        <f t="shared" si="4"/>
        <v>0</v>
      </c>
      <c r="O39" s="65">
        <v>31</v>
      </c>
      <c r="P39" s="65">
        <v>4371</v>
      </c>
      <c r="Q39" s="65">
        <f t="shared" si="5"/>
        <v>141</v>
      </c>
      <c r="R39" s="65">
        <f t="shared" si="6"/>
        <v>138.75000000000006</v>
      </c>
      <c r="S39" s="72">
        <f t="shared" si="7"/>
        <v>-1.5957446808510235E-2</v>
      </c>
    </row>
    <row r="40" spans="1:19" x14ac:dyDescent="0.2">
      <c r="A40" s="128">
        <v>1187</v>
      </c>
      <c r="B40" t="s">
        <v>29</v>
      </c>
      <c r="C40" s="81">
        <v>0.25</v>
      </c>
      <c r="D40" s="81" t="s">
        <v>12</v>
      </c>
      <c r="E40" s="129" t="s">
        <v>263</v>
      </c>
      <c r="F40" s="129" t="s">
        <v>242</v>
      </c>
      <c r="G40" t="s">
        <v>22</v>
      </c>
      <c r="H40" t="s">
        <v>15</v>
      </c>
      <c r="I40" t="s">
        <v>13</v>
      </c>
      <c r="J40">
        <f t="shared" si="0"/>
        <v>1</v>
      </c>
      <c r="K40">
        <f t="shared" si="1"/>
        <v>1</v>
      </c>
      <c r="L40">
        <f t="shared" si="2"/>
        <v>0</v>
      </c>
      <c r="M40">
        <f t="shared" si="3"/>
        <v>1</v>
      </c>
      <c r="N40">
        <f t="shared" si="4"/>
        <v>1</v>
      </c>
      <c r="O40" s="65">
        <v>31</v>
      </c>
      <c r="P40" s="65">
        <v>3534</v>
      </c>
      <c r="Q40" s="65">
        <f t="shared" si="5"/>
        <v>114</v>
      </c>
      <c r="R40" s="65">
        <f t="shared" si="6"/>
        <v>116.25000148244783</v>
      </c>
      <c r="S40" s="72">
        <f t="shared" si="7"/>
        <v>1.9736855109191476E-2</v>
      </c>
    </row>
    <row r="41" spans="1:19" x14ac:dyDescent="0.2">
      <c r="A41" s="128">
        <v>1188</v>
      </c>
      <c r="B41" t="s">
        <v>29</v>
      </c>
      <c r="C41" s="81">
        <v>0.25</v>
      </c>
      <c r="D41" s="81" t="s">
        <v>12</v>
      </c>
      <c r="E41" s="129" t="s">
        <v>263</v>
      </c>
      <c r="F41" s="129" t="s">
        <v>239</v>
      </c>
      <c r="G41" t="s">
        <v>22</v>
      </c>
      <c r="H41" t="s">
        <v>15</v>
      </c>
      <c r="I41" t="s">
        <v>301</v>
      </c>
      <c r="J41">
        <f t="shared" si="0"/>
        <v>1</v>
      </c>
      <c r="K41">
        <f t="shared" si="1"/>
        <v>1</v>
      </c>
      <c r="L41">
        <f t="shared" si="2"/>
        <v>0</v>
      </c>
      <c r="M41">
        <f t="shared" si="3"/>
        <v>1</v>
      </c>
      <c r="N41">
        <f t="shared" si="4"/>
        <v>0</v>
      </c>
      <c r="O41" s="65">
        <v>31</v>
      </c>
      <c r="P41" s="65">
        <v>2758.9987499999997</v>
      </c>
      <c r="Q41" s="65">
        <f t="shared" si="5"/>
        <v>88.999959677419341</v>
      </c>
      <c r="R41" s="65">
        <f t="shared" si="6"/>
        <v>89.499992291271354</v>
      </c>
      <c r="S41" s="72">
        <f t="shared" si="7"/>
        <v>5.6183465213285894E-3</v>
      </c>
    </row>
    <row r="42" spans="1:19" x14ac:dyDescent="0.2">
      <c r="A42" s="128">
        <v>1189</v>
      </c>
      <c r="B42" t="s">
        <v>29</v>
      </c>
      <c r="C42" s="81">
        <v>0.25</v>
      </c>
      <c r="D42" s="81" t="s">
        <v>12</v>
      </c>
      <c r="E42" s="129" t="s">
        <v>263</v>
      </c>
      <c r="F42" s="129" t="s">
        <v>245</v>
      </c>
      <c r="G42" t="s">
        <v>22</v>
      </c>
      <c r="H42" t="s">
        <v>15</v>
      </c>
      <c r="I42" t="s">
        <v>301</v>
      </c>
      <c r="J42">
        <f t="shared" si="0"/>
        <v>1</v>
      </c>
      <c r="K42">
        <f t="shared" si="1"/>
        <v>1</v>
      </c>
      <c r="L42">
        <f t="shared" si="2"/>
        <v>0</v>
      </c>
      <c r="M42">
        <f t="shared" si="3"/>
        <v>1</v>
      </c>
      <c r="N42">
        <f t="shared" si="4"/>
        <v>0</v>
      </c>
      <c r="O42" s="65">
        <v>31</v>
      </c>
      <c r="P42" s="65">
        <v>2914.0012499999998</v>
      </c>
      <c r="Q42" s="65">
        <f t="shared" si="5"/>
        <v>94.000040322580645</v>
      </c>
      <c r="R42" s="65">
        <f t="shared" si="6"/>
        <v>89.499992291271354</v>
      </c>
      <c r="S42" s="72">
        <f t="shared" si="7"/>
        <v>-4.7872830861204335E-2</v>
      </c>
    </row>
    <row r="43" spans="1:19" x14ac:dyDescent="0.2">
      <c r="A43" s="128">
        <v>1190</v>
      </c>
      <c r="B43" t="s">
        <v>29</v>
      </c>
      <c r="C43" s="81">
        <v>0.25</v>
      </c>
      <c r="D43" s="81" t="s">
        <v>12</v>
      </c>
      <c r="E43" s="129" t="s">
        <v>263</v>
      </c>
      <c r="F43" s="129" t="s">
        <v>238</v>
      </c>
      <c r="G43" t="s">
        <v>22</v>
      </c>
      <c r="H43" t="s">
        <v>15</v>
      </c>
      <c r="I43" t="s">
        <v>301</v>
      </c>
      <c r="J43">
        <f t="shared" si="0"/>
        <v>1</v>
      </c>
      <c r="K43">
        <f t="shared" si="1"/>
        <v>1</v>
      </c>
      <c r="L43">
        <f t="shared" si="2"/>
        <v>0</v>
      </c>
      <c r="M43">
        <f t="shared" si="3"/>
        <v>1</v>
      </c>
      <c r="N43">
        <f t="shared" si="4"/>
        <v>0</v>
      </c>
      <c r="O43" s="65">
        <v>31</v>
      </c>
      <c r="P43" s="65">
        <v>2883</v>
      </c>
      <c r="Q43" s="65">
        <f t="shared" si="5"/>
        <v>93</v>
      </c>
      <c r="R43" s="65">
        <f t="shared" si="6"/>
        <v>89.499992291271354</v>
      </c>
      <c r="S43" s="72">
        <f t="shared" si="7"/>
        <v>-3.763449149170587E-2</v>
      </c>
    </row>
    <row r="44" spans="1:19" x14ac:dyDescent="0.2">
      <c r="A44" s="128">
        <v>1191</v>
      </c>
      <c r="B44" t="s">
        <v>29</v>
      </c>
      <c r="C44" s="81">
        <v>0.25</v>
      </c>
      <c r="D44" s="81" t="s">
        <v>12</v>
      </c>
      <c r="E44" s="129" t="s">
        <v>263</v>
      </c>
      <c r="F44" s="129" t="s">
        <v>247</v>
      </c>
      <c r="G44" t="s">
        <v>22</v>
      </c>
      <c r="H44" t="s">
        <v>15</v>
      </c>
      <c r="I44" t="s">
        <v>13</v>
      </c>
      <c r="J44">
        <f t="shared" si="0"/>
        <v>1</v>
      </c>
      <c r="K44">
        <f t="shared" si="1"/>
        <v>1</v>
      </c>
      <c r="L44">
        <f t="shared" si="2"/>
        <v>0</v>
      </c>
      <c r="M44">
        <f t="shared" si="3"/>
        <v>1</v>
      </c>
      <c r="N44">
        <f t="shared" si="4"/>
        <v>1</v>
      </c>
      <c r="O44" s="65">
        <v>31</v>
      </c>
      <c r="P44" s="65">
        <v>3502.9987499999997</v>
      </c>
      <c r="Q44" s="65">
        <f t="shared" si="5"/>
        <v>112.99995967741934</v>
      </c>
      <c r="R44" s="65">
        <f t="shared" si="6"/>
        <v>116.25000148244783</v>
      </c>
      <c r="S44" s="72">
        <f t="shared" si="7"/>
        <v>2.8761442166053624E-2</v>
      </c>
    </row>
  </sheetData>
  <sortState ref="A9:S44">
    <sortCondition descending="1" ref="R9:R44"/>
  </sortState>
  <pageMargins left="0.7" right="0.7" top="0.75" bottom="0.75" header="0.3" footer="0.3"/>
  <pageSetup orientation="portrait" r:id="rId1"/>
  <customProperties>
    <customPr name="__ai3_dataset_465878997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zoomScale="190" zoomScaleNormal="190" workbookViewId="0">
      <selection activeCell="A5" sqref="A5"/>
    </sheetView>
  </sheetViews>
  <sheetFormatPr defaultRowHeight="12.75" x14ac:dyDescent="0.2"/>
  <cols>
    <col min="1" max="1" width="13.7109375" customWidth="1"/>
    <col min="2" max="2" width="11.28515625" customWidth="1"/>
    <col min="3" max="3" width="14.42578125" customWidth="1"/>
    <col min="4" max="4" width="13.28515625" customWidth="1"/>
  </cols>
  <sheetData>
    <row r="1" spans="1:4" x14ac:dyDescent="0.2">
      <c r="A1" s="12" t="s">
        <v>975</v>
      </c>
    </row>
    <row r="2" spans="1:4" x14ac:dyDescent="0.2">
      <c r="A2" s="130" t="s">
        <v>947</v>
      </c>
    </row>
    <row r="3" spans="1:4" x14ac:dyDescent="0.2">
      <c r="A3" s="128"/>
    </row>
    <row r="4" spans="1:4" x14ac:dyDescent="0.2">
      <c r="A4" s="12"/>
    </row>
    <row r="7" spans="1:4" s="10" customFormat="1" ht="25.5" x14ac:dyDescent="0.2">
      <c r="A7" s="119" t="s">
        <v>900</v>
      </c>
      <c r="B7" s="10" t="s">
        <v>946</v>
      </c>
      <c r="C7" s="10" t="s">
        <v>1052</v>
      </c>
      <c r="D7" s="10" t="s">
        <v>1053</v>
      </c>
    </row>
    <row r="8" spans="1:4" x14ac:dyDescent="0.2">
      <c r="A8" t="s">
        <v>401</v>
      </c>
      <c r="B8" s="65">
        <v>217.95728451563693</v>
      </c>
      <c r="C8" s="65">
        <v>208.79347826086956</v>
      </c>
      <c r="D8" s="118">
        <v>4.3889331846457207E-2</v>
      </c>
    </row>
    <row r="9" spans="1:4" x14ac:dyDescent="0.2">
      <c r="A9" t="s">
        <v>368</v>
      </c>
      <c r="B9" s="65">
        <v>143.48990142689735</v>
      </c>
      <c r="C9" s="65">
        <v>141.52229957951334</v>
      </c>
      <c r="D9" s="118">
        <v>1.3903122357607945E-2</v>
      </c>
    </row>
    <row r="10" spans="1:4" x14ac:dyDescent="0.2">
      <c r="A10" t="s">
        <v>406</v>
      </c>
      <c r="B10" s="65">
        <v>119.05413385826772</v>
      </c>
      <c r="C10" s="65">
        <v>149.58366141732284</v>
      </c>
      <c r="D10" s="118">
        <v>-0.20409667252281596</v>
      </c>
    </row>
    <row r="11" spans="1:4" x14ac:dyDescent="0.2">
      <c r="A11" t="s">
        <v>394</v>
      </c>
      <c r="B11" s="65">
        <v>59.101123595505619</v>
      </c>
      <c r="C11" s="65">
        <v>119.5880149812734</v>
      </c>
      <c r="D11" s="118">
        <v>-0.50579392420920766</v>
      </c>
    </row>
    <row r="12" spans="1:4" x14ac:dyDescent="0.2">
      <c r="A12" t="s">
        <v>26</v>
      </c>
      <c r="B12" s="65">
        <v>169.4600278449476</v>
      </c>
      <c r="C12" s="65">
        <v>167.75752912728072</v>
      </c>
      <c r="D12" s="118">
        <v>1.014856815383332E-2</v>
      </c>
    </row>
  </sheetData>
  <pageMargins left="0.7" right="0.7" top="0.75" bottom="0.75" header="0.3" footer="0.3"/>
  <pageSetup orientation="portrait" horizontalDpi="300" verticalDpi="300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4"/>
  <sheetViews>
    <sheetView workbookViewId="0">
      <selection activeCell="L26" sqref="L26"/>
    </sheetView>
  </sheetViews>
  <sheetFormatPr defaultRowHeight="12.75" x14ac:dyDescent="0.2"/>
  <cols>
    <col min="1" max="1" width="16.140625" customWidth="1"/>
    <col min="12" max="12" width="43.140625" customWidth="1"/>
    <col min="13" max="13" width="7.5703125" customWidth="1"/>
    <col min="15" max="15" width="9.28515625" style="65" bestFit="1" customWidth="1"/>
    <col min="16" max="16" width="9.7109375" style="65" bestFit="1" customWidth="1"/>
    <col min="17" max="17" width="11.28515625" style="65" customWidth="1"/>
    <col min="18" max="19" width="9.28515625" style="65" bestFit="1" customWidth="1"/>
  </cols>
  <sheetData>
    <row r="1" spans="1:19" ht="15.75" x14ac:dyDescent="0.25">
      <c r="A1" s="147" t="s">
        <v>978</v>
      </c>
    </row>
    <row r="2" spans="1:19" x14ac:dyDescent="0.2">
      <c r="A2" s="130" t="s">
        <v>913</v>
      </c>
    </row>
    <row r="3" spans="1:19" x14ac:dyDescent="0.2">
      <c r="R3" s="2"/>
    </row>
    <row r="4" spans="1:19" x14ac:dyDescent="0.2">
      <c r="R4" s="2"/>
    </row>
    <row r="5" spans="1:19" x14ac:dyDescent="0.2">
      <c r="Q5" s="2"/>
    </row>
    <row r="6" spans="1:19" ht="25.5" x14ac:dyDescent="0.2">
      <c r="A6" s="184" t="s">
        <v>361</v>
      </c>
      <c r="B6" s="184" t="s">
        <v>362</v>
      </c>
      <c r="C6" s="184" t="s">
        <v>4</v>
      </c>
      <c r="D6" s="184" t="s">
        <v>196</v>
      </c>
      <c r="E6" s="184" t="s">
        <v>900</v>
      </c>
      <c r="F6" s="184" t="s">
        <v>363</v>
      </c>
      <c r="G6" s="184" t="s">
        <v>359</v>
      </c>
      <c r="H6" s="184" t="s">
        <v>357</v>
      </c>
      <c r="I6" s="184" t="s">
        <v>307</v>
      </c>
      <c r="J6" s="184" t="s">
        <v>305</v>
      </c>
      <c r="K6" s="184" t="s">
        <v>6</v>
      </c>
      <c r="L6" s="184" t="s">
        <v>1</v>
      </c>
      <c r="M6" s="184" t="s">
        <v>892</v>
      </c>
      <c r="N6" s="184" t="s">
        <v>364</v>
      </c>
      <c r="O6" s="184" t="s">
        <v>365</v>
      </c>
      <c r="P6" s="184" t="s">
        <v>222</v>
      </c>
      <c r="Q6" s="184" t="s">
        <v>366</v>
      </c>
      <c r="R6" s="184" t="s">
        <v>901</v>
      </c>
      <c r="S6" s="184" t="s">
        <v>212</v>
      </c>
    </row>
    <row r="7" spans="1:19" x14ac:dyDescent="0.2">
      <c r="A7" t="s">
        <v>403</v>
      </c>
      <c r="B7" t="s">
        <v>390</v>
      </c>
      <c r="C7">
        <v>0.01</v>
      </c>
      <c r="D7" t="s">
        <v>271</v>
      </c>
      <c r="E7" t="s">
        <v>401</v>
      </c>
      <c r="F7">
        <v>9</v>
      </c>
      <c r="G7">
        <v>10733</v>
      </c>
      <c r="H7" t="s">
        <v>369</v>
      </c>
      <c r="I7">
        <v>180</v>
      </c>
      <c r="J7" t="s">
        <v>375</v>
      </c>
      <c r="K7" t="s">
        <v>28</v>
      </c>
      <c r="L7" t="s">
        <v>484</v>
      </c>
      <c r="M7">
        <v>0</v>
      </c>
      <c r="N7">
        <v>20</v>
      </c>
      <c r="O7" s="65">
        <v>28292</v>
      </c>
      <c r="P7" s="65">
        <v>11726</v>
      </c>
      <c r="Q7" s="65">
        <v>1758</v>
      </c>
      <c r="R7" s="65">
        <v>2342</v>
      </c>
      <c r="S7" s="65">
        <v>1758</v>
      </c>
    </row>
    <row r="8" spans="1:19" x14ac:dyDescent="0.2">
      <c r="A8" t="s">
        <v>438</v>
      </c>
      <c r="B8" t="s">
        <v>390</v>
      </c>
      <c r="C8">
        <v>0.01</v>
      </c>
      <c r="D8" t="s">
        <v>417</v>
      </c>
      <c r="E8" t="s">
        <v>401</v>
      </c>
      <c r="F8">
        <v>30</v>
      </c>
      <c r="G8">
        <v>11159</v>
      </c>
      <c r="H8" t="s">
        <v>903</v>
      </c>
      <c r="I8">
        <v>150</v>
      </c>
      <c r="J8" t="s">
        <v>375</v>
      </c>
      <c r="K8" t="s">
        <v>17</v>
      </c>
      <c r="L8" t="s">
        <v>537</v>
      </c>
      <c r="M8">
        <v>1</v>
      </c>
      <c r="N8">
        <v>89</v>
      </c>
      <c r="O8" s="65">
        <v>245022</v>
      </c>
      <c r="P8" s="65">
        <v>259476</v>
      </c>
      <c r="Q8" s="65">
        <v>20980</v>
      </c>
      <c r="R8" s="65">
        <v>31812</v>
      </c>
      <c r="S8" s="65">
        <v>25274</v>
      </c>
    </row>
    <row r="9" spans="1:19" x14ac:dyDescent="0.2">
      <c r="A9" t="s">
        <v>438</v>
      </c>
      <c r="B9" t="s">
        <v>390</v>
      </c>
      <c r="C9">
        <v>0.01</v>
      </c>
      <c r="D9" t="s">
        <v>417</v>
      </c>
      <c r="E9" t="s">
        <v>401</v>
      </c>
      <c r="F9">
        <v>30</v>
      </c>
      <c r="G9">
        <v>11158</v>
      </c>
      <c r="H9" t="s">
        <v>903</v>
      </c>
      <c r="I9">
        <v>150</v>
      </c>
      <c r="J9" t="s">
        <v>375</v>
      </c>
      <c r="K9" t="s">
        <v>17</v>
      </c>
      <c r="L9" t="s">
        <v>536</v>
      </c>
      <c r="M9">
        <v>1</v>
      </c>
      <c r="N9">
        <v>69</v>
      </c>
      <c r="O9" s="65">
        <v>109402</v>
      </c>
      <c r="P9" s="65">
        <v>110496</v>
      </c>
      <c r="Q9" s="65">
        <v>16192</v>
      </c>
      <c r="R9" s="65">
        <v>8814</v>
      </c>
      <c r="S9" s="65">
        <v>10796</v>
      </c>
    </row>
    <row r="10" spans="1:19" x14ac:dyDescent="0.2">
      <c r="A10" t="s">
        <v>438</v>
      </c>
      <c r="B10" t="s">
        <v>374</v>
      </c>
      <c r="C10">
        <v>0.01</v>
      </c>
      <c r="D10" t="s">
        <v>417</v>
      </c>
      <c r="E10" t="s">
        <v>401</v>
      </c>
      <c r="F10">
        <v>40</v>
      </c>
      <c r="G10">
        <v>11186</v>
      </c>
      <c r="H10" t="s">
        <v>903</v>
      </c>
      <c r="I10">
        <v>250</v>
      </c>
      <c r="J10" t="s">
        <v>375</v>
      </c>
      <c r="K10" t="s">
        <v>28</v>
      </c>
      <c r="L10" t="s">
        <v>533</v>
      </c>
      <c r="M10">
        <v>1</v>
      </c>
      <c r="N10">
        <v>69</v>
      </c>
      <c r="O10" s="65">
        <v>119908</v>
      </c>
      <c r="P10" s="65">
        <v>109592</v>
      </c>
      <c r="Q10" s="65">
        <v>16192</v>
      </c>
      <c r="R10" s="65">
        <v>13988</v>
      </c>
      <c r="S10" s="65">
        <v>10630</v>
      </c>
    </row>
    <row r="11" spans="1:19" x14ac:dyDescent="0.2">
      <c r="A11" t="s">
        <v>430</v>
      </c>
      <c r="B11" t="s">
        <v>413</v>
      </c>
      <c r="C11">
        <v>0.01</v>
      </c>
      <c r="D11" t="s">
        <v>417</v>
      </c>
      <c r="E11" t="s">
        <v>401</v>
      </c>
      <c r="F11">
        <v>243</v>
      </c>
      <c r="G11">
        <v>11032</v>
      </c>
      <c r="H11" t="s">
        <v>903</v>
      </c>
      <c r="I11">
        <v>880</v>
      </c>
      <c r="J11" t="s">
        <v>375</v>
      </c>
      <c r="K11" t="s">
        <v>28</v>
      </c>
      <c r="L11" t="s">
        <v>516</v>
      </c>
      <c r="M11">
        <v>1</v>
      </c>
      <c r="N11">
        <v>69</v>
      </c>
      <c r="O11" s="65">
        <v>109236</v>
      </c>
      <c r="P11" s="65">
        <v>141810</v>
      </c>
      <c r="Q11" s="65">
        <v>16192</v>
      </c>
      <c r="R11" s="65">
        <v>31574</v>
      </c>
      <c r="S11" s="65">
        <v>16734</v>
      </c>
    </row>
    <row r="12" spans="1:19" x14ac:dyDescent="0.2">
      <c r="A12" t="s">
        <v>450</v>
      </c>
      <c r="B12" t="s">
        <v>374</v>
      </c>
      <c r="C12">
        <v>0.01</v>
      </c>
      <c r="D12" t="s">
        <v>417</v>
      </c>
      <c r="E12" t="s">
        <v>401</v>
      </c>
      <c r="F12">
        <v>30</v>
      </c>
      <c r="G12">
        <v>11201</v>
      </c>
      <c r="H12" t="s">
        <v>904</v>
      </c>
      <c r="I12">
        <v>400</v>
      </c>
      <c r="J12" t="s">
        <v>372</v>
      </c>
      <c r="K12" t="s">
        <v>28</v>
      </c>
      <c r="L12" t="s">
        <v>567</v>
      </c>
      <c r="M12">
        <v>1</v>
      </c>
      <c r="N12">
        <v>89</v>
      </c>
      <c r="O12" s="65">
        <v>155956</v>
      </c>
      <c r="P12" s="65">
        <v>251050</v>
      </c>
      <c r="Q12" s="65">
        <v>21244</v>
      </c>
      <c r="R12" s="65">
        <v>20746</v>
      </c>
      <c r="S12" s="65">
        <v>29674</v>
      </c>
    </row>
    <row r="13" spans="1:19" x14ac:dyDescent="0.2">
      <c r="A13" t="s">
        <v>427</v>
      </c>
      <c r="B13" t="s">
        <v>390</v>
      </c>
      <c r="C13">
        <v>0.01</v>
      </c>
      <c r="D13" t="s">
        <v>417</v>
      </c>
      <c r="E13" t="s">
        <v>401</v>
      </c>
      <c r="F13">
        <v>88</v>
      </c>
      <c r="G13">
        <v>11184</v>
      </c>
      <c r="H13" t="s">
        <v>903</v>
      </c>
      <c r="I13">
        <v>880</v>
      </c>
      <c r="J13" t="s">
        <v>375</v>
      </c>
      <c r="K13" t="s">
        <v>17</v>
      </c>
      <c r="L13" t="s">
        <v>512</v>
      </c>
      <c r="M13">
        <v>1</v>
      </c>
      <c r="N13">
        <v>89</v>
      </c>
      <c r="O13" s="65">
        <v>306582</v>
      </c>
      <c r="P13" s="65">
        <v>518266</v>
      </c>
      <c r="Q13" s="65">
        <v>20980</v>
      </c>
      <c r="R13" s="65">
        <v>43414</v>
      </c>
      <c r="S13" s="65">
        <v>46748</v>
      </c>
    </row>
    <row r="14" spans="1:19" x14ac:dyDescent="0.2">
      <c r="A14" t="s">
        <v>427</v>
      </c>
      <c r="B14" t="s">
        <v>390</v>
      </c>
      <c r="C14">
        <v>0.01</v>
      </c>
      <c r="D14" t="s">
        <v>417</v>
      </c>
      <c r="E14" t="s">
        <v>401</v>
      </c>
      <c r="F14">
        <v>88</v>
      </c>
      <c r="G14">
        <v>11185</v>
      </c>
      <c r="H14" t="s">
        <v>903</v>
      </c>
      <c r="I14">
        <v>880</v>
      </c>
      <c r="J14" t="s">
        <v>375</v>
      </c>
      <c r="K14" t="s">
        <v>17</v>
      </c>
      <c r="L14" t="s">
        <v>512</v>
      </c>
      <c r="M14">
        <v>1</v>
      </c>
      <c r="N14">
        <v>89</v>
      </c>
      <c r="O14" s="65">
        <v>300300</v>
      </c>
      <c r="P14" s="65">
        <v>528016</v>
      </c>
      <c r="Q14" s="65">
        <v>20980</v>
      </c>
      <c r="R14" s="65">
        <v>19044</v>
      </c>
      <c r="S14" s="65">
        <v>47626</v>
      </c>
    </row>
    <row r="15" spans="1:19" x14ac:dyDescent="0.2">
      <c r="A15" t="s">
        <v>418</v>
      </c>
      <c r="B15" t="s">
        <v>390</v>
      </c>
      <c r="C15">
        <v>0.01</v>
      </c>
      <c r="D15" t="s">
        <v>417</v>
      </c>
      <c r="E15" t="s">
        <v>401</v>
      </c>
      <c r="F15">
        <v>243</v>
      </c>
      <c r="G15">
        <v>11021</v>
      </c>
      <c r="H15" t="s">
        <v>903</v>
      </c>
      <c r="I15">
        <v>88</v>
      </c>
      <c r="J15" t="s">
        <v>375</v>
      </c>
      <c r="K15" t="s">
        <v>17</v>
      </c>
      <c r="L15" t="s">
        <v>506</v>
      </c>
      <c r="M15">
        <v>0</v>
      </c>
      <c r="N15">
        <v>47</v>
      </c>
      <c r="O15" s="65">
        <v>41352</v>
      </c>
      <c r="P15" s="65">
        <v>69134</v>
      </c>
      <c r="Q15" s="65">
        <v>8794</v>
      </c>
      <c r="R15" s="65">
        <v>10332</v>
      </c>
      <c r="S15" s="65">
        <v>6574</v>
      </c>
    </row>
    <row r="16" spans="1:19" x14ac:dyDescent="0.2">
      <c r="A16" t="s">
        <v>427</v>
      </c>
      <c r="B16" t="s">
        <v>390</v>
      </c>
      <c r="C16">
        <v>0.01</v>
      </c>
      <c r="D16" t="s">
        <v>417</v>
      </c>
      <c r="E16" t="s">
        <v>401</v>
      </c>
      <c r="F16">
        <v>243</v>
      </c>
      <c r="G16">
        <v>11207</v>
      </c>
      <c r="H16" t="s">
        <v>903</v>
      </c>
      <c r="I16">
        <v>250</v>
      </c>
      <c r="J16" t="s">
        <v>375</v>
      </c>
      <c r="K16" t="s">
        <v>17</v>
      </c>
      <c r="L16" t="s">
        <v>539</v>
      </c>
      <c r="M16">
        <v>0</v>
      </c>
      <c r="N16">
        <v>17</v>
      </c>
      <c r="O16" s="65">
        <v>17218</v>
      </c>
      <c r="P16" s="65">
        <v>22930</v>
      </c>
      <c r="Q16" s="65">
        <v>2622</v>
      </c>
      <c r="R16" s="65">
        <v>2900</v>
      </c>
      <c r="S16" s="65">
        <v>2178</v>
      </c>
    </row>
    <row r="17" spans="1:19" x14ac:dyDescent="0.2">
      <c r="A17" t="s">
        <v>427</v>
      </c>
      <c r="B17" t="s">
        <v>390</v>
      </c>
      <c r="C17">
        <v>0.01</v>
      </c>
      <c r="D17" t="s">
        <v>417</v>
      </c>
      <c r="E17" t="s">
        <v>401</v>
      </c>
      <c r="F17">
        <v>240</v>
      </c>
      <c r="G17">
        <v>11208</v>
      </c>
      <c r="H17" t="s">
        <v>903</v>
      </c>
      <c r="I17">
        <v>250</v>
      </c>
      <c r="J17" t="s">
        <v>375</v>
      </c>
      <c r="K17" t="s">
        <v>17</v>
      </c>
      <c r="L17" t="s">
        <v>538</v>
      </c>
      <c r="M17">
        <v>1</v>
      </c>
      <c r="N17">
        <v>42</v>
      </c>
      <c r="O17" s="65">
        <v>68362</v>
      </c>
      <c r="P17" s="65">
        <v>97208</v>
      </c>
      <c r="Q17" s="65">
        <v>10128</v>
      </c>
      <c r="R17" s="65">
        <v>7872</v>
      </c>
      <c r="S17" s="65">
        <v>9234</v>
      </c>
    </row>
    <row r="18" spans="1:19" x14ac:dyDescent="0.2">
      <c r="A18" t="s">
        <v>418</v>
      </c>
      <c r="B18" t="s">
        <v>390</v>
      </c>
      <c r="C18">
        <v>0.01</v>
      </c>
      <c r="D18" t="s">
        <v>417</v>
      </c>
      <c r="E18" t="s">
        <v>401</v>
      </c>
      <c r="F18">
        <v>243</v>
      </c>
      <c r="G18">
        <v>11022</v>
      </c>
      <c r="H18" t="s">
        <v>903</v>
      </c>
      <c r="I18">
        <v>88</v>
      </c>
      <c r="J18" t="s">
        <v>375</v>
      </c>
      <c r="K18" t="s">
        <v>17</v>
      </c>
      <c r="L18" t="s">
        <v>506</v>
      </c>
      <c r="M18">
        <v>0</v>
      </c>
      <c r="N18">
        <v>47</v>
      </c>
      <c r="O18" s="65">
        <v>37446</v>
      </c>
      <c r="P18" s="65">
        <v>64074</v>
      </c>
      <c r="Q18" s="65">
        <v>9512</v>
      </c>
      <c r="R18" s="65">
        <v>10478</v>
      </c>
      <c r="S18" s="65">
        <v>6094</v>
      </c>
    </row>
    <row r="19" spans="1:19" x14ac:dyDescent="0.2">
      <c r="A19" t="s">
        <v>427</v>
      </c>
      <c r="B19" t="s">
        <v>390</v>
      </c>
      <c r="C19">
        <v>0.01</v>
      </c>
      <c r="D19" t="s">
        <v>417</v>
      </c>
      <c r="E19" t="s">
        <v>401</v>
      </c>
      <c r="F19">
        <v>243</v>
      </c>
      <c r="G19">
        <v>11215</v>
      </c>
      <c r="H19" t="s">
        <v>903</v>
      </c>
      <c r="I19">
        <v>250</v>
      </c>
      <c r="J19" t="s">
        <v>375</v>
      </c>
      <c r="K19" t="s">
        <v>17</v>
      </c>
      <c r="L19" t="s">
        <v>539</v>
      </c>
      <c r="M19">
        <v>1</v>
      </c>
      <c r="N19">
        <v>26</v>
      </c>
      <c r="O19" s="65">
        <v>37584</v>
      </c>
      <c r="P19" s="65">
        <v>43236</v>
      </c>
      <c r="Q19" s="65">
        <v>6506</v>
      </c>
      <c r="R19" s="65">
        <v>3218</v>
      </c>
      <c r="S19" s="65">
        <v>4108</v>
      </c>
    </row>
    <row r="20" spans="1:19" x14ac:dyDescent="0.2">
      <c r="A20" t="s">
        <v>441</v>
      </c>
      <c r="B20" t="s">
        <v>390</v>
      </c>
      <c r="C20">
        <v>0.01</v>
      </c>
      <c r="D20" t="s">
        <v>417</v>
      </c>
      <c r="E20" t="s">
        <v>401</v>
      </c>
      <c r="F20">
        <v>25</v>
      </c>
      <c r="G20">
        <v>10972</v>
      </c>
      <c r="H20" t="s">
        <v>903</v>
      </c>
      <c r="I20">
        <v>200</v>
      </c>
      <c r="J20" t="s">
        <v>375</v>
      </c>
      <c r="K20" t="s">
        <v>17</v>
      </c>
      <c r="L20" t="s">
        <v>544</v>
      </c>
      <c r="M20">
        <v>0</v>
      </c>
      <c r="N20">
        <v>26</v>
      </c>
      <c r="O20" s="65">
        <v>52908</v>
      </c>
      <c r="P20" s="65">
        <v>71028</v>
      </c>
      <c r="Q20" s="65">
        <v>6826</v>
      </c>
      <c r="R20" s="65">
        <v>3550</v>
      </c>
      <c r="S20" s="65">
        <v>6826</v>
      </c>
    </row>
    <row r="21" spans="1:19" x14ac:dyDescent="0.2">
      <c r="A21" t="s">
        <v>403</v>
      </c>
      <c r="B21" t="s">
        <v>390</v>
      </c>
      <c r="C21">
        <v>0.01</v>
      </c>
      <c r="D21" t="s">
        <v>271</v>
      </c>
      <c r="E21" t="s">
        <v>401</v>
      </c>
      <c r="F21">
        <v>30</v>
      </c>
      <c r="G21">
        <v>11060</v>
      </c>
      <c r="H21" t="s">
        <v>369</v>
      </c>
      <c r="I21">
        <v>300</v>
      </c>
      <c r="J21" t="s">
        <v>372</v>
      </c>
      <c r="K21" t="s">
        <v>28</v>
      </c>
      <c r="L21" t="s">
        <v>454</v>
      </c>
      <c r="M21">
        <v>0</v>
      </c>
      <c r="N21">
        <v>21</v>
      </c>
      <c r="O21" s="65">
        <v>58622</v>
      </c>
      <c r="P21" s="65">
        <v>56468</v>
      </c>
      <c r="Q21" s="65">
        <v>5674</v>
      </c>
      <c r="R21" s="65">
        <v>5000</v>
      </c>
      <c r="S21" s="65">
        <v>5674</v>
      </c>
    </row>
    <row r="22" spans="1:19" x14ac:dyDescent="0.2">
      <c r="A22" t="s">
        <v>433</v>
      </c>
      <c r="B22" t="s">
        <v>390</v>
      </c>
      <c r="C22">
        <v>0.01</v>
      </c>
      <c r="D22" t="s">
        <v>417</v>
      </c>
      <c r="E22" t="s">
        <v>401</v>
      </c>
      <c r="F22">
        <v>80</v>
      </c>
      <c r="G22">
        <v>11199</v>
      </c>
      <c r="H22" t="s">
        <v>905</v>
      </c>
      <c r="I22">
        <v>300</v>
      </c>
      <c r="J22" t="s">
        <v>375</v>
      </c>
      <c r="K22" t="s">
        <v>28</v>
      </c>
      <c r="L22" t="s">
        <v>520</v>
      </c>
      <c r="M22">
        <v>0</v>
      </c>
      <c r="N22">
        <v>20</v>
      </c>
      <c r="O22" s="65">
        <v>37656</v>
      </c>
      <c r="P22" s="65">
        <v>43480</v>
      </c>
      <c r="Q22" s="65">
        <v>4300</v>
      </c>
      <c r="R22" s="65">
        <v>2368</v>
      </c>
      <c r="S22" s="65">
        <v>4300</v>
      </c>
    </row>
    <row r="23" spans="1:19" x14ac:dyDescent="0.2">
      <c r="A23" t="s">
        <v>435</v>
      </c>
      <c r="B23" t="s">
        <v>390</v>
      </c>
      <c r="C23">
        <v>0.01</v>
      </c>
      <c r="D23" t="s">
        <v>417</v>
      </c>
      <c r="E23" t="s">
        <v>401</v>
      </c>
      <c r="F23">
        <v>50</v>
      </c>
      <c r="G23">
        <v>11126</v>
      </c>
      <c r="H23" t="s">
        <v>905</v>
      </c>
      <c r="I23">
        <v>300</v>
      </c>
      <c r="J23" t="s">
        <v>375</v>
      </c>
      <c r="K23" t="s">
        <v>28</v>
      </c>
      <c r="L23" t="s">
        <v>529</v>
      </c>
      <c r="M23">
        <v>0</v>
      </c>
      <c r="N23">
        <v>26</v>
      </c>
      <c r="O23" s="65">
        <v>87304</v>
      </c>
      <c r="P23" s="65">
        <v>53576</v>
      </c>
      <c r="Q23" s="65">
        <v>5326</v>
      </c>
      <c r="R23" s="65">
        <v>7184</v>
      </c>
      <c r="S23" s="65">
        <v>5326</v>
      </c>
    </row>
    <row r="24" spans="1:19" x14ac:dyDescent="0.2">
      <c r="A24" t="s">
        <v>437</v>
      </c>
      <c r="B24" t="s">
        <v>390</v>
      </c>
      <c r="C24">
        <v>0.01</v>
      </c>
      <c r="D24" t="s">
        <v>417</v>
      </c>
      <c r="E24" t="s">
        <v>401</v>
      </c>
      <c r="F24">
        <v>30</v>
      </c>
      <c r="G24">
        <v>11173</v>
      </c>
      <c r="H24" t="s">
        <v>906</v>
      </c>
      <c r="I24">
        <v>250</v>
      </c>
      <c r="J24" t="s">
        <v>375</v>
      </c>
      <c r="K24" t="s">
        <v>28</v>
      </c>
      <c r="L24" t="s">
        <v>532</v>
      </c>
      <c r="M24">
        <v>1</v>
      </c>
      <c r="N24">
        <v>89</v>
      </c>
      <c r="O24" s="65">
        <v>121786</v>
      </c>
      <c r="P24" s="65">
        <v>141896</v>
      </c>
      <c r="Q24" s="65">
        <v>21244</v>
      </c>
      <c r="R24" s="65">
        <v>19872</v>
      </c>
      <c r="S24" s="65">
        <v>14048</v>
      </c>
    </row>
    <row r="25" spans="1:19" x14ac:dyDescent="0.2">
      <c r="A25" t="s">
        <v>444</v>
      </c>
      <c r="B25" t="s">
        <v>390</v>
      </c>
      <c r="C25">
        <v>1</v>
      </c>
      <c r="D25" t="s">
        <v>423</v>
      </c>
      <c r="E25" t="s">
        <v>406</v>
      </c>
      <c r="F25">
        <v>1</v>
      </c>
      <c r="G25">
        <v>60098</v>
      </c>
      <c r="H25" t="s">
        <v>369</v>
      </c>
      <c r="I25">
        <v>2</v>
      </c>
      <c r="J25" t="s">
        <v>375</v>
      </c>
      <c r="K25" t="s">
        <v>424</v>
      </c>
      <c r="L25" t="s">
        <v>890</v>
      </c>
      <c r="M25">
        <v>1</v>
      </c>
      <c r="N25">
        <v>89</v>
      </c>
      <c r="O25" s="65">
        <v>92870</v>
      </c>
      <c r="P25" s="65">
        <v>174316</v>
      </c>
      <c r="Q25" s="65">
        <v>20980</v>
      </c>
      <c r="R25" s="65">
        <v>20328</v>
      </c>
      <c r="S25" s="65">
        <v>19136</v>
      </c>
    </row>
    <row r="26" spans="1:19" x14ac:dyDescent="0.2">
      <c r="A26" t="s">
        <v>444</v>
      </c>
      <c r="B26" t="s">
        <v>390</v>
      </c>
      <c r="C26">
        <v>1</v>
      </c>
      <c r="D26" t="s">
        <v>423</v>
      </c>
      <c r="E26" t="s">
        <v>406</v>
      </c>
      <c r="F26">
        <v>1</v>
      </c>
      <c r="G26">
        <v>60097</v>
      </c>
      <c r="H26" t="s">
        <v>369</v>
      </c>
      <c r="I26">
        <v>2</v>
      </c>
      <c r="J26" t="s">
        <v>375</v>
      </c>
      <c r="K26" t="s">
        <v>424</v>
      </c>
      <c r="L26" t="s">
        <v>891</v>
      </c>
      <c r="M26">
        <v>1</v>
      </c>
      <c r="N26">
        <v>89</v>
      </c>
      <c r="O26" s="65">
        <v>114242</v>
      </c>
      <c r="P26" s="65">
        <v>220386</v>
      </c>
      <c r="Q26" s="65">
        <v>20980</v>
      </c>
      <c r="R26" s="65">
        <v>31638</v>
      </c>
      <c r="S26" s="65">
        <v>24264</v>
      </c>
    </row>
    <row r="27" spans="1:19" x14ac:dyDescent="0.2">
      <c r="A27" t="s">
        <v>416</v>
      </c>
      <c r="B27" t="s">
        <v>390</v>
      </c>
      <c r="C27">
        <v>0.01</v>
      </c>
      <c r="D27" t="s">
        <v>417</v>
      </c>
      <c r="E27" t="s">
        <v>406</v>
      </c>
      <c r="F27">
        <v>243</v>
      </c>
      <c r="G27">
        <v>11205</v>
      </c>
      <c r="H27" t="s">
        <v>903</v>
      </c>
      <c r="I27">
        <v>880</v>
      </c>
      <c r="J27" t="s">
        <v>375</v>
      </c>
      <c r="K27" t="s">
        <v>17</v>
      </c>
      <c r="L27" t="s">
        <v>505</v>
      </c>
      <c r="M27">
        <v>1</v>
      </c>
      <c r="N27">
        <v>42</v>
      </c>
      <c r="O27" s="65">
        <v>31844</v>
      </c>
      <c r="P27" s="65">
        <v>60346</v>
      </c>
      <c r="Q27" s="65">
        <v>10102</v>
      </c>
      <c r="R27" s="65">
        <v>3104</v>
      </c>
      <c r="S27" s="65">
        <v>6046</v>
      </c>
    </row>
    <row r="28" spans="1:19" x14ac:dyDescent="0.2">
      <c r="A28" t="s">
        <v>448</v>
      </c>
      <c r="B28" t="s">
        <v>438</v>
      </c>
      <c r="C28">
        <v>0.01</v>
      </c>
      <c r="D28" t="s">
        <v>417</v>
      </c>
      <c r="E28" t="s">
        <v>401</v>
      </c>
      <c r="F28">
        <v>60</v>
      </c>
      <c r="G28">
        <v>11117</v>
      </c>
      <c r="H28" t="s">
        <v>903</v>
      </c>
      <c r="I28">
        <v>300</v>
      </c>
      <c r="J28" t="s">
        <v>375</v>
      </c>
      <c r="K28" t="s">
        <v>17</v>
      </c>
      <c r="L28" t="s">
        <v>557</v>
      </c>
      <c r="M28">
        <v>0</v>
      </c>
      <c r="N28">
        <v>47</v>
      </c>
      <c r="O28" s="65">
        <v>24870</v>
      </c>
      <c r="P28" s="65">
        <v>53534</v>
      </c>
      <c r="Q28" s="65">
        <v>8316</v>
      </c>
      <c r="R28" s="65">
        <v>6504</v>
      </c>
      <c r="S28" s="65">
        <v>5406</v>
      </c>
    </row>
    <row r="29" spans="1:19" x14ac:dyDescent="0.2">
      <c r="A29" t="s">
        <v>429</v>
      </c>
      <c r="B29" t="s">
        <v>390</v>
      </c>
      <c r="C29">
        <v>0.01</v>
      </c>
      <c r="D29" t="s">
        <v>417</v>
      </c>
      <c r="E29" t="s">
        <v>401</v>
      </c>
      <c r="F29">
        <v>60</v>
      </c>
      <c r="G29">
        <v>11197</v>
      </c>
      <c r="H29" t="s">
        <v>369</v>
      </c>
      <c r="I29">
        <v>600</v>
      </c>
      <c r="J29" t="s">
        <v>372</v>
      </c>
      <c r="K29" t="s">
        <v>28</v>
      </c>
      <c r="L29" t="s">
        <v>561</v>
      </c>
      <c r="M29">
        <v>1</v>
      </c>
      <c r="N29">
        <v>29</v>
      </c>
      <c r="O29" s="65">
        <v>30030</v>
      </c>
      <c r="P29" s="65">
        <v>66586</v>
      </c>
      <c r="Q29" s="65">
        <v>7256</v>
      </c>
      <c r="R29" s="65">
        <v>10400</v>
      </c>
      <c r="S29" s="65">
        <v>6786</v>
      </c>
    </row>
    <row r="30" spans="1:19" x14ac:dyDescent="0.2">
      <c r="A30" t="s">
        <v>431</v>
      </c>
      <c r="B30" t="s">
        <v>390</v>
      </c>
      <c r="C30">
        <v>0.01</v>
      </c>
      <c r="D30" t="s">
        <v>417</v>
      </c>
      <c r="E30" t="s">
        <v>401</v>
      </c>
      <c r="F30">
        <v>50</v>
      </c>
      <c r="G30">
        <v>11183</v>
      </c>
      <c r="H30" t="s">
        <v>369</v>
      </c>
      <c r="I30">
        <v>300</v>
      </c>
      <c r="J30" t="s">
        <v>372</v>
      </c>
      <c r="K30" t="s">
        <v>28</v>
      </c>
      <c r="L30" t="s">
        <v>534</v>
      </c>
      <c r="M30">
        <v>0</v>
      </c>
      <c r="N30">
        <v>60</v>
      </c>
      <c r="O30" s="65">
        <v>63274</v>
      </c>
      <c r="P30" s="65">
        <v>88672</v>
      </c>
      <c r="Q30" s="65">
        <v>13512</v>
      </c>
      <c r="R30" s="65">
        <v>12952</v>
      </c>
      <c r="S30" s="65">
        <v>8796</v>
      </c>
    </row>
    <row r="31" spans="1:19" x14ac:dyDescent="0.2">
      <c r="A31" t="s">
        <v>429</v>
      </c>
      <c r="B31" t="s">
        <v>390</v>
      </c>
      <c r="C31">
        <v>0.01</v>
      </c>
      <c r="D31" t="s">
        <v>417</v>
      </c>
      <c r="E31" t="s">
        <v>401</v>
      </c>
      <c r="F31">
        <v>60</v>
      </c>
      <c r="G31">
        <v>11198</v>
      </c>
      <c r="H31" t="s">
        <v>369</v>
      </c>
      <c r="I31">
        <v>600</v>
      </c>
      <c r="J31" t="s">
        <v>372</v>
      </c>
      <c r="K31" t="s">
        <v>28</v>
      </c>
      <c r="L31" t="s">
        <v>561</v>
      </c>
      <c r="M31">
        <v>1</v>
      </c>
      <c r="N31">
        <v>29</v>
      </c>
      <c r="O31" s="65">
        <v>30324</v>
      </c>
      <c r="P31" s="65">
        <v>61690</v>
      </c>
      <c r="Q31" s="65">
        <v>7256</v>
      </c>
      <c r="R31" s="65">
        <v>4708</v>
      </c>
      <c r="S31" s="65">
        <v>6286</v>
      </c>
    </row>
    <row r="32" spans="1:19" x14ac:dyDescent="0.2">
      <c r="A32" t="s">
        <v>431</v>
      </c>
      <c r="B32" t="s">
        <v>390</v>
      </c>
      <c r="C32">
        <v>0.01</v>
      </c>
      <c r="D32" t="s">
        <v>417</v>
      </c>
      <c r="E32" t="s">
        <v>401</v>
      </c>
      <c r="F32">
        <v>50</v>
      </c>
      <c r="G32">
        <v>11150</v>
      </c>
      <c r="H32" t="s">
        <v>369</v>
      </c>
      <c r="I32">
        <v>375</v>
      </c>
      <c r="J32" t="s">
        <v>372</v>
      </c>
      <c r="K32" t="s">
        <v>28</v>
      </c>
      <c r="L32" t="s">
        <v>517</v>
      </c>
      <c r="M32">
        <v>0</v>
      </c>
      <c r="N32">
        <v>60</v>
      </c>
      <c r="O32" s="65">
        <v>62062</v>
      </c>
      <c r="P32" s="65">
        <v>90002</v>
      </c>
      <c r="Q32" s="65">
        <v>13618</v>
      </c>
      <c r="R32" s="65">
        <v>8142</v>
      </c>
      <c r="S32" s="65">
        <v>8820</v>
      </c>
    </row>
    <row r="33" spans="1:19" x14ac:dyDescent="0.2">
      <c r="A33" t="s">
        <v>437</v>
      </c>
      <c r="B33" t="s">
        <v>390</v>
      </c>
      <c r="C33">
        <v>0.01</v>
      </c>
      <c r="D33" t="s">
        <v>417</v>
      </c>
      <c r="E33" t="s">
        <v>401</v>
      </c>
      <c r="F33">
        <v>30</v>
      </c>
      <c r="G33">
        <v>11174</v>
      </c>
      <c r="H33" t="s">
        <v>906</v>
      </c>
      <c r="I33">
        <v>250</v>
      </c>
      <c r="J33" t="s">
        <v>375</v>
      </c>
      <c r="K33" t="s">
        <v>28</v>
      </c>
      <c r="L33" t="s">
        <v>542</v>
      </c>
      <c r="M33">
        <v>1</v>
      </c>
      <c r="N33">
        <v>89</v>
      </c>
      <c r="O33" s="65">
        <v>142452</v>
      </c>
      <c r="P33" s="65">
        <v>159466</v>
      </c>
      <c r="Q33" s="65">
        <v>21244</v>
      </c>
      <c r="R33" s="65">
        <v>11726</v>
      </c>
      <c r="S33" s="65">
        <v>15788</v>
      </c>
    </row>
    <row r="34" spans="1:19" x14ac:dyDescent="0.2">
      <c r="A34" t="s">
        <v>420</v>
      </c>
      <c r="B34" t="s">
        <v>374</v>
      </c>
      <c r="C34">
        <v>0.01</v>
      </c>
      <c r="D34" t="s">
        <v>417</v>
      </c>
      <c r="E34" t="s">
        <v>401</v>
      </c>
      <c r="F34">
        <v>40</v>
      </c>
      <c r="G34">
        <v>11169</v>
      </c>
      <c r="H34" t="s">
        <v>907</v>
      </c>
      <c r="I34">
        <v>360</v>
      </c>
      <c r="J34" t="s">
        <v>375</v>
      </c>
      <c r="K34" t="s">
        <v>28</v>
      </c>
      <c r="L34" t="s">
        <v>508</v>
      </c>
      <c r="M34">
        <v>1</v>
      </c>
      <c r="N34">
        <v>89</v>
      </c>
      <c r="O34" s="65">
        <v>290102</v>
      </c>
      <c r="P34" s="65">
        <v>331220</v>
      </c>
      <c r="Q34" s="65">
        <v>20980</v>
      </c>
      <c r="R34" s="65">
        <v>30814</v>
      </c>
      <c r="S34" s="65">
        <v>33686</v>
      </c>
    </row>
    <row r="35" spans="1:19" x14ac:dyDescent="0.2">
      <c r="A35" t="s">
        <v>440</v>
      </c>
      <c r="B35" t="s">
        <v>374</v>
      </c>
      <c r="C35">
        <v>0.01</v>
      </c>
      <c r="D35" t="s">
        <v>417</v>
      </c>
      <c r="E35" t="s">
        <v>401</v>
      </c>
      <c r="F35">
        <v>10</v>
      </c>
      <c r="G35">
        <v>11170</v>
      </c>
      <c r="H35" t="s">
        <v>907</v>
      </c>
      <c r="I35">
        <v>400</v>
      </c>
      <c r="J35" t="s">
        <v>375</v>
      </c>
      <c r="K35" t="s">
        <v>28</v>
      </c>
      <c r="L35" t="s">
        <v>543</v>
      </c>
      <c r="M35">
        <v>1</v>
      </c>
      <c r="N35">
        <v>89</v>
      </c>
      <c r="O35" s="65">
        <v>120170</v>
      </c>
      <c r="P35" s="65">
        <v>175548</v>
      </c>
      <c r="Q35" s="65">
        <v>20980</v>
      </c>
      <c r="R35" s="65">
        <v>25720</v>
      </c>
      <c r="S35" s="65">
        <v>17380</v>
      </c>
    </row>
    <row r="36" spans="1:19" x14ac:dyDescent="0.2">
      <c r="A36" t="s">
        <v>403</v>
      </c>
      <c r="B36" t="s">
        <v>390</v>
      </c>
      <c r="C36">
        <v>0.01</v>
      </c>
      <c r="D36" t="s">
        <v>271</v>
      </c>
      <c r="E36" t="s">
        <v>401</v>
      </c>
      <c r="F36">
        <v>50</v>
      </c>
      <c r="G36">
        <v>10732</v>
      </c>
      <c r="H36" t="s">
        <v>369</v>
      </c>
      <c r="I36">
        <v>500</v>
      </c>
      <c r="J36" t="s">
        <v>372</v>
      </c>
      <c r="K36" t="s">
        <v>28</v>
      </c>
      <c r="L36" t="s">
        <v>492</v>
      </c>
      <c r="M36">
        <v>0</v>
      </c>
      <c r="N36">
        <v>20</v>
      </c>
      <c r="O36" s="65">
        <v>12890</v>
      </c>
      <c r="P36" s="65">
        <v>10604</v>
      </c>
      <c r="Q36" s="65">
        <v>1530</v>
      </c>
      <c r="R36" s="65">
        <v>2562</v>
      </c>
      <c r="S36" s="65">
        <v>1530</v>
      </c>
    </row>
    <row r="37" spans="1:19" x14ac:dyDescent="0.2">
      <c r="A37" t="s">
        <v>420</v>
      </c>
      <c r="B37" t="s">
        <v>374</v>
      </c>
      <c r="C37">
        <v>0.01</v>
      </c>
      <c r="D37" t="s">
        <v>417</v>
      </c>
      <c r="E37" t="s">
        <v>401</v>
      </c>
      <c r="F37">
        <v>30</v>
      </c>
      <c r="G37">
        <v>11191</v>
      </c>
      <c r="H37" t="s">
        <v>907</v>
      </c>
      <c r="I37">
        <v>300</v>
      </c>
      <c r="J37" t="s">
        <v>372</v>
      </c>
      <c r="K37" t="s">
        <v>28</v>
      </c>
      <c r="L37" t="s">
        <v>530</v>
      </c>
      <c r="M37">
        <v>1</v>
      </c>
      <c r="N37">
        <v>89</v>
      </c>
      <c r="O37" s="65">
        <v>172204</v>
      </c>
      <c r="P37" s="65">
        <v>147452</v>
      </c>
      <c r="Q37" s="65">
        <v>20980</v>
      </c>
      <c r="R37" s="65">
        <v>16764</v>
      </c>
      <c r="S37" s="65">
        <v>16382</v>
      </c>
    </row>
    <row r="38" spans="1:19" x14ac:dyDescent="0.2">
      <c r="A38" t="s">
        <v>420</v>
      </c>
      <c r="B38" t="s">
        <v>374</v>
      </c>
      <c r="C38">
        <v>0.01</v>
      </c>
      <c r="D38" t="s">
        <v>417</v>
      </c>
      <c r="E38" t="s">
        <v>401</v>
      </c>
      <c r="F38">
        <v>40</v>
      </c>
      <c r="G38">
        <v>11192</v>
      </c>
      <c r="H38" t="s">
        <v>907</v>
      </c>
      <c r="I38">
        <v>360</v>
      </c>
      <c r="J38" t="s">
        <v>375</v>
      </c>
      <c r="K38" t="s">
        <v>28</v>
      </c>
      <c r="L38" t="s">
        <v>508</v>
      </c>
      <c r="M38">
        <v>1</v>
      </c>
      <c r="N38">
        <v>89</v>
      </c>
      <c r="O38" s="65">
        <v>295774</v>
      </c>
      <c r="P38" s="65">
        <v>355318</v>
      </c>
      <c r="Q38" s="65">
        <v>20980</v>
      </c>
      <c r="R38" s="65">
        <v>43462</v>
      </c>
      <c r="S38" s="65">
        <v>36136</v>
      </c>
    </row>
    <row r="39" spans="1:19" x14ac:dyDescent="0.2">
      <c r="A39" t="s">
        <v>416</v>
      </c>
      <c r="B39" t="s">
        <v>390</v>
      </c>
      <c r="C39">
        <v>0.01</v>
      </c>
      <c r="D39" t="s">
        <v>417</v>
      </c>
      <c r="E39" t="s">
        <v>406</v>
      </c>
      <c r="F39">
        <v>243</v>
      </c>
      <c r="G39">
        <v>11206</v>
      </c>
      <c r="H39" t="s">
        <v>903</v>
      </c>
      <c r="I39">
        <v>880</v>
      </c>
      <c r="J39" t="s">
        <v>375</v>
      </c>
      <c r="K39" t="s">
        <v>17</v>
      </c>
      <c r="L39" t="s">
        <v>505</v>
      </c>
      <c r="M39">
        <v>1</v>
      </c>
      <c r="N39">
        <v>42</v>
      </c>
      <c r="O39" s="65">
        <v>55938</v>
      </c>
      <c r="P39" s="65">
        <v>94658</v>
      </c>
      <c r="Q39" s="65">
        <v>10102</v>
      </c>
      <c r="R39" s="65">
        <v>12690</v>
      </c>
      <c r="S39" s="65">
        <v>9484</v>
      </c>
    </row>
    <row r="40" spans="1:19" x14ac:dyDescent="0.2">
      <c r="A40" t="s">
        <v>448</v>
      </c>
      <c r="B40" t="s">
        <v>438</v>
      </c>
      <c r="C40">
        <v>0.01</v>
      </c>
      <c r="D40" t="s">
        <v>417</v>
      </c>
      <c r="E40" t="s">
        <v>401</v>
      </c>
      <c r="F40">
        <v>60</v>
      </c>
      <c r="G40">
        <v>11116</v>
      </c>
      <c r="H40" t="s">
        <v>903</v>
      </c>
      <c r="I40">
        <v>300</v>
      </c>
      <c r="J40" t="s">
        <v>375</v>
      </c>
      <c r="K40" t="s">
        <v>17</v>
      </c>
      <c r="L40" t="s">
        <v>556</v>
      </c>
      <c r="M40">
        <v>0</v>
      </c>
      <c r="N40">
        <v>47</v>
      </c>
      <c r="O40" s="65">
        <v>46198</v>
      </c>
      <c r="P40" s="65">
        <v>90830</v>
      </c>
      <c r="Q40" s="65">
        <v>11102</v>
      </c>
      <c r="R40" s="65">
        <v>6786</v>
      </c>
      <c r="S40" s="65">
        <v>9174</v>
      </c>
    </row>
    <row r="41" spans="1:19" x14ac:dyDescent="0.2">
      <c r="A41" t="s">
        <v>432</v>
      </c>
      <c r="B41" t="s">
        <v>390</v>
      </c>
      <c r="C41">
        <v>0.01</v>
      </c>
      <c r="D41" t="s">
        <v>417</v>
      </c>
      <c r="E41" t="s">
        <v>401</v>
      </c>
      <c r="F41">
        <v>30</v>
      </c>
      <c r="G41">
        <v>11107</v>
      </c>
      <c r="H41" t="s">
        <v>905</v>
      </c>
      <c r="I41">
        <v>275</v>
      </c>
      <c r="J41" t="s">
        <v>375</v>
      </c>
      <c r="K41" t="s">
        <v>28</v>
      </c>
      <c r="L41" t="s">
        <v>518</v>
      </c>
      <c r="M41">
        <v>1</v>
      </c>
      <c r="N41">
        <v>89</v>
      </c>
      <c r="O41" s="65">
        <v>187284</v>
      </c>
      <c r="P41" s="65">
        <v>248804</v>
      </c>
      <c r="Q41" s="65">
        <v>28740</v>
      </c>
      <c r="R41" s="65">
        <v>24566</v>
      </c>
      <c r="S41" s="65">
        <v>24880</v>
      </c>
    </row>
    <row r="42" spans="1:19" x14ac:dyDescent="0.2">
      <c r="A42" t="s">
        <v>432</v>
      </c>
      <c r="B42" t="s">
        <v>390</v>
      </c>
      <c r="C42">
        <v>0.01</v>
      </c>
      <c r="D42" t="s">
        <v>417</v>
      </c>
      <c r="E42" t="s">
        <v>401</v>
      </c>
      <c r="F42">
        <v>30</v>
      </c>
      <c r="G42">
        <v>11127</v>
      </c>
      <c r="H42" t="s">
        <v>905</v>
      </c>
      <c r="I42">
        <v>350</v>
      </c>
      <c r="J42" t="s">
        <v>375</v>
      </c>
      <c r="K42" t="s">
        <v>28</v>
      </c>
      <c r="L42" t="s">
        <v>519</v>
      </c>
      <c r="M42">
        <v>1</v>
      </c>
      <c r="N42">
        <v>89</v>
      </c>
      <c r="O42" s="65">
        <v>159776</v>
      </c>
      <c r="P42" s="65">
        <v>179434</v>
      </c>
      <c r="Q42" s="65">
        <v>28740</v>
      </c>
      <c r="R42" s="65">
        <v>12204</v>
      </c>
      <c r="S42" s="65">
        <v>17944</v>
      </c>
    </row>
    <row r="43" spans="1:19" x14ac:dyDescent="0.2">
      <c r="A43" t="s">
        <v>432</v>
      </c>
      <c r="B43" t="s">
        <v>390</v>
      </c>
      <c r="C43">
        <v>0.01</v>
      </c>
      <c r="D43" t="s">
        <v>417</v>
      </c>
      <c r="E43" t="s">
        <v>401</v>
      </c>
      <c r="F43">
        <v>68</v>
      </c>
      <c r="G43">
        <v>11164</v>
      </c>
      <c r="H43" t="s">
        <v>905</v>
      </c>
      <c r="I43">
        <v>340</v>
      </c>
      <c r="J43" t="s">
        <v>372</v>
      </c>
      <c r="K43" t="s">
        <v>28</v>
      </c>
      <c r="L43" t="s">
        <v>559</v>
      </c>
      <c r="M43">
        <v>1</v>
      </c>
      <c r="N43">
        <v>89</v>
      </c>
      <c r="O43" s="65">
        <v>138716</v>
      </c>
      <c r="P43" s="65">
        <v>202008</v>
      </c>
      <c r="Q43" s="65">
        <v>28740</v>
      </c>
      <c r="R43" s="65">
        <v>25044</v>
      </c>
      <c r="S43" s="65">
        <v>19998</v>
      </c>
    </row>
    <row r="44" spans="1:19" x14ac:dyDescent="0.2">
      <c r="A44" t="s">
        <v>416</v>
      </c>
      <c r="B44" t="s">
        <v>390</v>
      </c>
      <c r="C44">
        <v>0.01</v>
      </c>
      <c r="D44" t="s">
        <v>417</v>
      </c>
      <c r="E44" t="s">
        <v>401</v>
      </c>
      <c r="F44">
        <v>50</v>
      </c>
      <c r="G44">
        <v>11202</v>
      </c>
      <c r="H44" t="s">
        <v>903</v>
      </c>
      <c r="I44">
        <v>500</v>
      </c>
      <c r="J44" t="s">
        <v>372</v>
      </c>
      <c r="K44" t="s">
        <v>17</v>
      </c>
      <c r="L44" t="s">
        <v>521</v>
      </c>
      <c r="M44">
        <v>1</v>
      </c>
      <c r="N44">
        <v>89</v>
      </c>
      <c r="O44" s="65">
        <v>144058</v>
      </c>
      <c r="P44" s="65">
        <v>129952</v>
      </c>
      <c r="Q44" s="65">
        <v>20980</v>
      </c>
      <c r="R44" s="65">
        <v>18280</v>
      </c>
      <c r="S44" s="65">
        <v>12852</v>
      </c>
    </row>
    <row r="45" spans="1:19" x14ac:dyDescent="0.2">
      <c r="A45" t="s">
        <v>416</v>
      </c>
      <c r="B45" t="s">
        <v>390</v>
      </c>
      <c r="C45">
        <v>0.01</v>
      </c>
      <c r="D45" t="s">
        <v>417</v>
      </c>
      <c r="E45" t="s">
        <v>401</v>
      </c>
      <c r="F45">
        <v>50</v>
      </c>
      <c r="G45">
        <v>11203</v>
      </c>
      <c r="H45" t="s">
        <v>903</v>
      </c>
      <c r="I45">
        <v>500</v>
      </c>
      <c r="J45" t="s">
        <v>372</v>
      </c>
      <c r="K45" t="s">
        <v>17</v>
      </c>
      <c r="L45" t="s">
        <v>522</v>
      </c>
      <c r="M45">
        <v>1</v>
      </c>
      <c r="N45">
        <v>89</v>
      </c>
      <c r="O45" s="65">
        <v>120088</v>
      </c>
      <c r="P45" s="65">
        <v>121618</v>
      </c>
      <c r="Q45" s="65">
        <v>20980</v>
      </c>
      <c r="R45" s="65">
        <v>19784</v>
      </c>
      <c r="S45" s="65">
        <v>12126</v>
      </c>
    </row>
    <row r="46" spans="1:19" x14ac:dyDescent="0.2">
      <c r="A46" t="s">
        <v>416</v>
      </c>
      <c r="B46" t="s">
        <v>390</v>
      </c>
      <c r="C46">
        <v>0.01</v>
      </c>
      <c r="D46" t="s">
        <v>417</v>
      </c>
      <c r="E46" t="s">
        <v>401</v>
      </c>
      <c r="F46">
        <v>50</v>
      </c>
      <c r="G46">
        <v>11167</v>
      </c>
      <c r="H46" t="s">
        <v>903</v>
      </c>
      <c r="I46">
        <v>500</v>
      </c>
      <c r="J46" t="s">
        <v>372</v>
      </c>
      <c r="K46" t="s">
        <v>17</v>
      </c>
      <c r="L46" t="s">
        <v>523</v>
      </c>
      <c r="M46">
        <v>1</v>
      </c>
      <c r="N46">
        <v>89</v>
      </c>
      <c r="O46" s="65">
        <v>112288</v>
      </c>
      <c r="P46" s="65">
        <v>130850</v>
      </c>
      <c r="Q46" s="65">
        <v>20980</v>
      </c>
      <c r="R46" s="65">
        <v>17732</v>
      </c>
      <c r="S46" s="65">
        <v>13046</v>
      </c>
    </row>
    <row r="47" spans="1:19" x14ac:dyDescent="0.2">
      <c r="A47" t="s">
        <v>416</v>
      </c>
      <c r="B47" t="s">
        <v>390</v>
      </c>
      <c r="C47">
        <v>0.01</v>
      </c>
      <c r="D47" t="s">
        <v>417</v>
      </c>
      <c r="E47" t="s">
        <v>401</v>
      </c>
      <c r="F47">
        <v>50</v>
      </c>
      <c r="G47">
        <v>11168</v>
      </c>
      <c r="H47" t="s">
        <v>903</v>
      </c>
      <c r="I47">
        <v>500</v>
      </c>
      <c r="J47" t="s">
        <v>372</v>
      </c>
      <c r="K47" t="s">
        <v>17</v>
      </c>
      <c r="L47" t="s">
        <v>524</v>
      </c>
      <c r="M47">
        <v>1</v>
      </c>
      <c r="N47">
        <v>89</v>
      </c>
      <c r="O47" s="65">
        <v>118382</v>
      </c>
      <c r="P47" s="65">
        <v>139274</v>
      </c>
      <c r="Q47" s="65">
        <v>20980</v>
      </c>
      <c r="R47" s="65">
        <v>21318</v>
      </c>
      <c r="S47" s="65">
        <v>13774</v>
      </c>
    </row>
    <row r="48" spans="1:19" x14ac:dyDescent="0.2">
      <c r="A48" t="s">
        <v>444</v>
      </c>
      <c r="B48" t="s">
        <v>390</v>
      </c>
      <c r="C48">
        <v>0.25</v>
      </c>
      <c r="D48" t="s">
        <v>423</v>
      </c>
      <c r="E48" t="s">
        <v>406</v>
      </c>
      <c r="F48">
        <v>5</v>
      </c>
      <c r="G48">
        <v>40441</v>
      </c>
      <c r="H48" t="s">
        <v>369</v>
      </c>
      <c r="I48">
        <v>5</v>
      </c>
      <c r="J48" t="s">
        <v>372</v>
      </c>
      <c r="K48" t="s">
        <v>424</v>
      </c>
      <c r="L48" t="s">
        <v>566</v>
      </c>
      <c r="M48">
        <v>1</v>
      </c>
      <c r="N48">
        <v>14</v>
      </c>
      <c r="O48" s="65">
        <v>23320</v>
      </c>
      <c r="P48" s="65">
        <v>25748</v>
      </c>
      <c r="Q48" s="65">
        <v>3464</v>
      </c>
      <c r="R48" s="65">
        <v>3508</v>
      </c>
      <c r="S48" s="65">
        <v>3348</v>
      </c>
    </row>
    <row r="49" spans="1:19" x14ac:dyDescent="0.2">
      <c r="A49" t="s">
        <v>444</v>
      </c>
      <c r="B49" t="s">
        <v>390</v>
      </c>
      <c r="C49">
        <v>0.25</v>
      </c>
      <c r="D49" t="s">
        <v>423</v>
      </c>
      <c r="E49" t="s">
        <v>406</v>
      </c>
      <c r="F49">
        <v>1</v>
      </c>
      <c r="G49">
        <v>40432</v>
      </c>
      <c r="H49" t="s">
        <v>369</v>
      </c>
      <c r="I49">
        <v>3</v>
      </c>
      <c r="J49" t="s">
        <v>375</v>
      </c>
      <c r="K49" t="s">
        <v>424</v>
      </c>
      <c r="L49" t="s">
        <v>891</v>
      </c>
      <c r="M49">
        <v>0</v>
      </c>
      <c r="N49">
        <v>75</v>
      </c>
      <c r="O49" s="65">
        <v>159566</v>
      </c>
      <c r="P49" s="65">
        <v>112478</v>
      </c>
      <c r="Q49" s="65">
        <v>16292</v>
      </c>
      <c r="R49" s="65">
        <v>12758</v>
      </c>
      <c r="S49" s="65">
        <v>14048</v>
      </c>
    </row>
    <row r="50" spans="1:19" x14ac:dyDescent="0.2">
      <c r="A50" t="s">
        <v>444</v>
      </c>
      <c r="B50" t="s">
        <v>390</v>
      </c>
      <c r="C50">
        <v>0.25</v>
      </c>
      <c r="D50" t="s">
        <v>423</v>
      </c>
      <c r="E50" t="s">
        <v>406</v>
      </c>
      <c r="F50">
        <v>1</v>
      </c>
      <c r="G50">
        <v>40335</v>
      </c>
      <c r="H50" t="s">
        <v>369</v>
      </c>
      <c r="I50">
        <v>3</v>
      </c>
      <c r="J50" t="s">
        <v>375</v>
      </c>
      <c r="K50" t="s">
        <v>424</v>
      </c>
      <c r="L50" t="s">
        <v>890</v>
      </c>
      <c r="M50">
        <v>1</v>
      </c>
      <c r="N50">
        <v>89</v>
      </c>
      <c r="O50" s="65">
        <v>258516</v>
      </c>
      <c r="P50" s="65">
        <v>181540</v>
      </c>
      <c r="Q50" s="65">
        <v>20980</v>
      </c>
      <c r="R50" s="65">
        <v>22078</v>
      </c>
      <c r="S50" s="65">
        <v>22682</v>
      </c>
    </row>
    <row r="51" spans="1:19" x14ac:dyDescent="0.2">
      <c r="A51" t="s">
        <v>444</v>
      </c>
      <c r="B51" t="s">
        <v>390</v>
      </c>
      <c r="C51">
        <v>0.25</v>
      </c>
      <c r="D51" t="s">
        <v>423</v>
      </c>
      <c r="E51" t="s">
        <v>406</v>
      </c>
      <c r="F51">
        <v>5</v>
      </c>
      <c r="G51">
        <v>40443</v>
      </c>
      <c r="H51" t="s">
        <v>369</v>
      </c>
      <c r="I51">
        <v>5</v>
      </c>
      <c r="J51" t="s">
        <v>372</v>
      </c>
      <c r="K51" t="s">
        <v>424</v>
      </c>
      <c r="L51" t="s">
        <v>566</v>
      </c>
      <c r="M51">
        <v>1</v>
      </c>
      <c r="N51">
        <v>14</v>
      </c>
      <c r="O51" s="65">
        <v>27274</v>
      </c>
      <c r="P51" s="65">
        <v>31366</v>
      </c>
      <c r="Q51" s="65">
        <v>3464</v>
      </c>
      <c r="R51" s="65">
        <v>4884</v>
      </c>
      <c r="S51" s="65">
        <v>4078</v>
      </c>
    </row>
    <row r="52" spans="1:19" x14ac:dyDescent="0.2">
      <c r="A52" t="s">
        <v>444</v>
      </c>
      <c r="B52" t="s">
        <v>390</v>
      </c>
      <c r="C52">
        <v>0.25</v>
      </c>
      <c r="D52" t="s">
        <v>423</v>
      </c>
      <c r="E52" t="s">
        <v>406</v>
      </c>
      <c r="F52">
        <v>1</v>
      </c>
      <c r="G52">
        <v>40336</v>
      </c>
      <c r="H52" t="s">
        <v>369</v>
      </c>
      <c r="I52">
        <v>3</v>
      </c>
      <c r="J52" t="s">
        <v>375</v>
      </c>
      <c r="K52" t="s">
        <v>424</v>
      </c>
      <c r="L52" t="s">
        <v>891</v>
      </c>
      <c r="M52">
        <v>0</v>
      </c>
      <c r="N52">
        <v>75</v>
      </c>
      <c r="O52" s="65">
        <v>156734</v>
      </c>
      <c r="P52" s="65">
        <v>109726</v>
      </c>
      <c r="Q52" s="65">
        <v>15698</v>
      </c>
      <c r="R52" s="65">
        <v>14582</v>
      </c>
      <c r="S52" s="65">
        <v>13704</v>
      </c>
    </row>
    <row r="53" spans="1:19" x14ac:dyDescent="0.2">
      <c r="A53" t="s">
        <v>444</v>
      </c>
      <c r="B53" t="s">
        <v>390</v>
      </c>
      <c r="C53">
        <v>0.25</v>
      </c>
      <c r="D53" t="s">
        <v>423</v>
      </c>
      <c r="E53" t="s">
        <v>406</v>
      </c>
      <c r="F53">
        <v>5</v>
      </c>
      <c r="G53">
        <v>40442</v>
      </c>
      <c r="H53" t="s">
        <v>369</v>
      </c>
      <c r="I53">
        <v>5</v>
      </c>
      <c r="J53" t="s">
        <v>372</v>
      </c>
      <c r="K53" t="s">
        <v>424</v>
      </c>
      <c r="L53" t="s">
        <v>564</v>
      </c>
      <c r="M53">
        <v>1</v>
      </c>
      <c r="N53">
        <v>14</v>
      </c>
      <c r="O53" s="65">
        <v>30428</v>
      </c>
      <c r="P53" s="65">
        <v>33524</v>
      </c>
      <c r="Q53" s="65">
        <v>3464</v>
      </c>
      <c r="R53" s="65">
        <v>5620</v>
      </c>
      <c r="S53" s="65">
        <v>4358</v>
      </c>
    </row>
    <row r="54" spans="1:19" x14ac:dyDescent="0.2">
      <c r="A54" t="s">
        <v>444</v>
      </c>
      <c r="B54" t="s">
        <v>390</v>
      </c>
      <c r="C54">
        <v>0.25</v>
      </c>
      <c r="D54" t="s">
        <v>423</v>
      </c>
      <c r="E54" t="s">
        <v>406</v>
      </c>
      <c r="F54">
        <v>1</v>
      </c>
      <c r="G54">
        <v>40412</v>
      </c>
      <c r="H54" t="s">
        <v>369</v>
      </c>
      <c r="I54">
        <v>3</v>
      </c>
      <c r="J54" t="s">
        <v>375</v>
      </c>
      <c r="K54" t="s">
        <v>424</v>
      </c>
      <c r="L54" t="s">
        <v>890</v>
      </c>
      <c r="M54">
        <v>0</v>
      </c>
      <c r="N54">
        <v>75</v>
      </c>
      <c r="O54" s="65">
        <v>157242</v>
      </c>
      <c r="P54" s="65">
        <v>111378</v>
      </c>
      <c r="Q54" s="65">
        <v>16120</v>
      </c>
      <c r="R54" s="65">
        <v>17140</v>
      </c>
      <c r="S54" s="65">
        <v>13916</v>
      </c>
    </row>
    <row r="55" spans="1:19" x14ac:dyDescent="0.2">
      <c r="A55" t="s">
        <v>439</v>
      </c>
      <c r="B55" t="s">
        <v>390</v>
      </c>
      <c r="C55">
        <v>0.01</v>
      </c>
      <c r="D55" t="s">
        <v>417</v>
      </c>
      <c r="E55" t="s">
        <v>401</v>
      </c>
      <c r="F55">
        <v>27</v>
      </c>
      <c r="G55">
        <v>11156</v>
      </c>
      <c r="H55" t="s">
        <v>369</v>
      </c>
      <c r="I55">
        <v>270</v>
      </c>
      <c r="J55" t="s">
        <v>372</v>
      </c>
      <c r="K55" t="s">
        <v>28</v>
      </c>
      <c r="L55" t="s">
        <v>540</v>
      </c>
      <c r="M55">
        <v>1</v>
      </c>
      <c r="N55">
        <v>89</v>
      </c>
      <c r="O55" s="65">
        <v>161628</v>
      </c>
      <c r="P55" s="65">
        <v>241660</v>
      </c>
      <c r="Q55" s="65">
        <v>20980</v>
      </c>
      <c r="R55" s="65">
        <v>19638</v>
      </c>
      <c r="S55" s="65">
        <v>24166</v>
      </c>
    </row>
    <row r="56" spans="1:19" x14ac:dyDescent="0.2">
      <c r="A56" t="s">
        <v>439</v>
      </c>
      <c r="B56" t="s">
        <v>390</v>
      </c>
      <c r="C56">
        <v>0.01</v>
      </c>
      <c r="D56" t="s">
        <v>417</v>
      </c>
      <c r="E56" t="s">
        <v>401</v>
      </c>
      <c r="F56">
        <v>27</v>
      </c>
      <c r="G56">
        <v>11157</v>
      </c>
      <c r="H56" t="s">
        <v>369</v>
      </c>
      <c r="I56">
        <v>270</v>
      </c>
      <c r="J56" t="s">
        <v>372</v>
      </c>
      <c r="K56" t="s">
        <v>28</v>
      </c>
      <c r="L56" t="s">
        <v>540</v>
      </c>
      <c r="M56">
        <v>1</v>
      </c>
      <c r="N56">
        <v>89</v>
      </c>
      <c r="O56" s="65">
        <v>143200</v>
      </c>
      <c r="P56" s="65">
        <v>207494</v>
      </c>
      <c r="Q56" s="65">
        <v>20632</v>
      </c>
      <c r="R56" s="65">
        <v>24006</v>
      </c>
      <c r="S56" s="65">
        <v>20750</v>
      </c>
    </row>
    <row r="57" spans="1:19" x14ac:dyDescent="0.2">
      <c r="A57" t="s">
        <v>421</v>
      </c>
      <c r="B57" t="s">
        <v>422</v>
      </c>
      <c r="C57">
        <v>0.01</v>
      </c>
      <c r="D57" t="s">
        <v>423</v>
      </c>
      <c r="E57" t="s">
        <v>401</v>
      </c>
      <c r="F57">
        <v>50</v>
      </c>
      <c r="G57">
        <v>11124</v>
      </c>
      <c r="H57" t="s">
        <v>907</v>
      </c>
      <c r="I57">
        <v>375</v>
      </c>
      <c r="J57" t="s">
        <v>375</v>
      </c>
      <c r="K57" t="s">
        <v>424</v>
      </c>
      <c r="L57" t="s">
        <v>509</v>
      </c>
      <c r="M57">
        <v>1</v>
      </c>
      <c r="N57">
        <v>89</v>
      </c>
      <c r="O57" s="65">
        <v>485808</v>
      </c>
      <c r="P57" s="65">
        <v>782446</v>
      </c>
      <c r="Q57" s="65">
        <v>28740</v>
      </c>
      <c r="R57" s="65">
        <v>87736</v>
      </c>
      <c r="S57" s="65">
        <v>88182</v>
      </c>
    </row>
    <row r="58" spans="1:19" x14ac:dyDescent="0.2">
      <c r="A58" t="s">
        <v>426</v>
      </c>
      <c r="B58" t="s">
        <v>390</v>
      </c>
      <c r="C58">
        <v>0.01</v>
      </c>
      <c r="D58" t="s">
        <v>417</v>
      </c>
      <c r="E58" t="s">
        <v>401</v>
      </c>
      <c r="F58">
        <v>15</v>
      </c>
      <c r="G58">
        <v>11151</v>
      </c>
      <c r="H58" t="s">
        <v>908</v>
      </c>
      <c r="I58">
        <v>300</v>
      </c>
      <c r="J58" t="s">
        <v>372</v>
      </c>
      <c r="K58" t="s">
        <v>28</v>
      </c>
      <c r="L58" t="s">
        <v>511</v>
      </c>
      <c r="M58">
        <v>1</v>
      </c>
      <c r="N58">
        <v>89</v>
      </c>
      <c r="O58" s="65">
        <v>138630</v>
      </c>
      <c r="P58" s="65">
        <v>196714</v>
      </c>
      <c r="Q58" s="65">
        <v>28740</v>
      </c>
      <c r="R58" s="65">
        <v>27602</v>
      </c>
      <c r="S58" s="65">
        <v>19672</v>
      </c>
    </row>
    <row r="59" spans="1:19" x14ac:dyDescent="0.2">
      <c r="A59" t="s">
        <v>426</v>
      </c>
      <c r="B59" t="s">
        <v>390</v>
      </c>
      <c r="C59">
        <v>0.01</v>
      </c>
      <c r="D59" t="s">
        <v>417</v>
      </c>
      <c r="E59" t="s">
        <v>401</v>
      </c>
      <c r="F59">
        <v>15</v>
      </c>
      <c r="G59">
        <v>11152</v>
      </c>
      <c r="H59" t="s">
        <v>908</v>
      </c>
      <c r="I59">
        <v>300</v>
      </c>
      <c r="J59" t="s">
        <v>372</v>
      </c>
      <c r="K59" t="s">
        <v>28</v>
      </c>
      <c r="L59" t="s">
        <v>511</v>
      </c>
      <c r="M59">
        <v>1</v>
      </c>
      <c r="N59">
        <v>89</v>
      </c>
      <c r="O59" s="65">
        <v>119268</v>
      </c>
      <c r="P59" s="65">
        <v>185536</v>
      </c>
      <c r="Q59" s="65">
        <v>28740</v>
      </c>
      <c r="R59" s="65">
        <v>13274</v>
      </c>
      <c r="S59" s="65">
        <v>18554</v>
      </c>
    </row>
    <row r="60" spans="1:19" x14ac:dyDescent="0.2">
      <c r="A60" t="s">
        <v>441</v>
      </c>
      <c r="B60" t="s">
        <v>390</v>
      </c>
      <c r="C60">
        <v>0.01</v>
      </c>
      <c r="D60" t="s">
        <v>417</v>
      </c>
      <c r="E60" t="s">
        <v>401</v>
      </c>
      <c r="F60">
        <v>25</v>
      </c>
      <c r="G60">
        <v>10972</v>
      </c>
      <c r="H60" t="s">
        <v>903</v>
      </c>
      <c r="I60">
        <v>200</v>
      </c>
      <c r="J60" t="s">
        <v>375</v>
      </c>
      <c r="K60" t="s">
        <v>17</v>
      </c>
      <c r="L60" t="s">
        <v>544</v>
      </c>
      <c r="M60">
        <v>1</v>
      </c>
      <c r="N60">
        <v>63</v>
      </c>
      <c r="O60" s="65">
        <v>116680</v>
      </c>
      <c r="P60" s="65">
        <v>159256</v>
      </c>
      <c r="Q60" s="65">
        <v>14600</v>
      </c>
      <c r="R60" s="65">
        <v>14070</v>
      </c>
      <c r="S60" s="65">
        <v>15304</v>
      </c>
    </row>
    <row r="61" spans="1:19" x14ac:dyDescent="0.2">
      <c r="A61" t="s">
        <v>429</v>
      </c>
      <c r="B61" t="s">
        <v>390</v>
      </c>
      <c r="C61">
        <v>0.01</v>
      </c>
      <c r="D61" t="s">
        <v>417</v>
      </c>
      <c r="E61" t="s">
        <v>401</v>
      </c>
      <c r="F61">
        <v>30</v>
      </c>
      <c r="G61">
        <v>11187</v>
      </c>
      <c r="H61" t="s">
        <v>369</v>
      </c>
      <c r="I61">
        <v>400</v>
      </c>
      <c r="J61" t="s">
        <v>372</v>
      </c>
      <c r="K61" t="s">
        <v>17</v>
      </c>
      <c r="L61" t="s">
        <v>514</v>
      </c>
      <c r="M61">
        <v>1</v>
      </c>
      <c r="N61">
        <v>89</v>
      </c>
      <c r="O61" s="65">
        <v>129344</v>
      </c>
      <c r="P61" s="65">
        <v>169914</v>
      </c>
      <c r="Q61" s="65">
        <v>20980</v>
      </c>
      <c r="R61" s="65">
        <v>24998</v>
      </c>
      <c r="S61" s="65">
        <v>16260</v>
      </c>
    </row>
    <row r="62" spans="1:19" x14ac:dyDescent="0.2">
      <c r="A62" t="s">
        <v>429</v>
      </c>
      <c r="B62" t="s">
        <v>390</v>
      </c>
      <c r="C62">
        <v>0.01</v>
      </c>
      <c r="D62" t="s">
        <v>417</v>
      </c>
      <c r="E62" t="s">
        <v>401</v>
      </c>
      <c r="F62">
        <v>30</v>
      </c>
      <c r="G62">
        <v>11188</v>
      </c>
      <c r="H62" t="s">
        <v>369</v>
      </c>
      <c r="I62">
        <v>400</v>
      </c>
      <c r="J62" t="s">
        <v>372</v>
      </c>
      <c r="K62" t="s">
        <v>17</v>
      </c>
      <c r="L62" t="s">
        <v>514</v>
      </c>
      <c r="M62">
        <v>1</v>
      </c>
      <c r="N62">
        <v>89</v>
      </c>
      <c r="O62" s="65">
        <v>100646</v>
      </c>
      <c r="P62" s="65">
        <v>142274</v>
      </c>
      <c r="Q62" s="65">
        <v>20980</v>
      </c>
      <c r="R62" s="65">
        <v>16280</v>
      </c>
      <c r="S62" s="65">
        <v>13616</v>
      </c>
    </row>
    <row r="63" spans="1:19" x14ac:dyDescent="0.2">
      <c r="A63" t="s">
        <v>429</v>
      </c>
      <c r="B63" t="s">
        <v>390</v>
      </c>
      <c r="C63">
        <v>0.01</v>
      </c>
      <c r="D63" t="s">
        <v>417</v>
      </c>
      <c r="E63" t="s">
        <v>401</v>
      </c>
      <c r="F63">
        <v>50</v>
      </c>
      <c r="G63">
        <v>11189</v>
      </c>
      <c r="H63" t="s">
        <v>369</v>
      </c>
      <c r="I63">
        <v>400</v>
      </c>
      <c r="J63" t="s">
        <v>372</v>
      </c>
      <c r="K63" t="s">
        <v>17</v>
      </c>
      <c r="L63" t="s">
        <v>515</v>
      </c>
      <c r="M63">
        <v>1</v>
      </c>
      <c r="N63">
        <v>89</v>
      </c>
      <c r="O63" s="65">
        <v>77100</v>
      </c>
      <c r="P63" s="65">
        <v>273896</v>
      </c>
      <c r="Q63" s="65">
        <v>20980</v>
      </c>
      <c r="R63" s="65">
        <v>2006</v>
      </c>
      <c r="S63" s="65">
        <v>27664</v>
      </c>
    </row>
    <row r="64" spans="1:19" x14ac:dyDescent="0.2">
      <c r="A64" t="s">
        <v>429</v>
      </c>
      <c r="B64" t="s">
        <v>390</v>
      </c>
      <c r="C64">
        <v>0.01</v>
      </c>
      <c r="D64" t="s">
        <v>417</v>
      </c>
      <c r="E64" t="s">
        <v>401</v>
      </c>
      <c r="F64">
        <v>50</v>
      </c>
      <c r="G64">
        <v>11190</v>
      </c>
      <c r="H64" t="s">
        <v>369</v>
      </c>
      <c r="I64">
        <v>400</v>
      </c>
      <c r="J64" t="s">
        <v>372</v>
      </c>
      <c r="K64" t="s">
        <v>17</v>
      </c>
      <c r="L64" t="s">
        <v>515</v>
      </c>
      <c r="M64">
        <v>1</v>
      </c>
      <c r="N64">
        <v>89</v>
      </c>
      <c r="O64" s="65">
        <v>94796</v>
      </c>
      <c r="P64" s="65">
        <v>141076</v>
      </c>
      <c r="Q64" s="65">
        <v>20980</v>
      </c>
      <c r="R64" s="65">
        <v>16996</v>
      </c>
      <c r="S64" s="65">
        <v>14248</v>
      </c>
    </row>
    <row r="65" spans="1:19" x14ac:dyDescent="0.2">
      <c r="A65" t="s">
        <v>407</v>
      </c>
      <c r="B65" t="s">
        <v>389</v>
      </c>
      <c r="C65">
        <v>0.01</v>
      </c>
      <c r="D65" t="s">
        <v>271</v>
      </c>
      <c r="E65" t="s">
        <v>406</v>
      </c>
      <c r="F65">
        <v>9</v>
      </c>
      <c r="G65">
        <v>10735</v>
      </c>
      <c r="H65" t="s">
        <v>369</v>
      </c>
      <c r="I65">
        <v>90</v>
      </c>
      <c r="J65" t="s">
        <v>375</v>
      </c>
      <c r="K65" t="s">
        <v>28</v>
      </c>
      <c r="L65" t="s">
        <v>489</v>
      </c>
      <c r="M65">
        <v>1</v>
      </c>
      <c r="N65">
        <v>89</v>
      </c>
      <c r="O65" s="65">
        <v>116874</v>
      </c>
      <c r="P65" s="65">
        <v>61714</v>
      </c>
      <c r="Q65" s="65">
        <v>9812</v>
      </c>
      <c r="R65" s="65">
        <v>6518</v>
      </c>
      <c r="S65" s="65">
        <v>8578</v>
      </c>
    </row>
    <row r="66" spans="1:19" x14ac:dyDescent="0.2">
      <c r="A66" t="s">
        <v>407</v>
      </c>
      <c r="B66" t="s">
        <v>389</v>
      </c>
      <c r="C66">
        <v>0.01</v>
      </c>
      <c r="D66" t="s">
        <v>271</v>
      </c>
      <c r="E66" t="s">
        <v>406</v>
      </c>
      <c r="F66">
        <v>9</v>
      </c>
      <c r="G66">
        <v>10736</v>
      </c>
      <c r="H66" t="s">
        <v>369</v>
      </c>
      <c r="I66">
        <v>90</v>
      </c>
      <c r="J66" t="s">
        <v>375</v>
      </c>
      <c r="K66" t="s">
        <v>28</v>
      </c>
      <c r="L66" t="s">
        <v>489</v>
      </c>
      <c r="M66">
        <v>1</v>
      </c>
      <c r="N66">
        <v>89</v>
      </c>
      <c r="O66" s="65">
        <v>130972</v>
      </c>
      <c r="P66" s="65">
        <v>90680</v>
      </c>
      <c r="Q66" s="65">
        <v>9812</v>
      </c>
      <c r="R66" s="65">
        <v>8822</v>
      </c>
      <c r="S66" s="65">
        <v>12604</v>
      </c>
    </row>
    <row r="67" spans="1:19" x14ac:dyDescent="0.2">
      <c r="A67" t="s">
        <v>407</v>
      </c>
      <c r="B67" t="s">
        <v>389</v>
      </c>
      <c r="C67">
        <v>0.01</v>
      </c>
      <c r="D67" t="s">
        <v>271</v>
      </c>
      <c r="E67" t="s">
        <v>406</v>
      </c>
      <c r="F67">
        <v>9</v>
      </c>
      <c r="G67">
        <v>10737</v>
      </c>
      <c r="H67" t="s">
        <v>369</v>
      </c>
      <c r="I67">
        <v>90</v>
      </c>
      <c r="J67" t="s">
        <v>375</v>
      </c>
      <c r="K67" t="s">
        <v>28</v>
      </c>
      <c r="L67" t="s">
        <v>489</v>
      </c>
      <c r="M67">
        <v>1</v>
      </c>
      <c r="N67">
        <v>89</v>
      </c>
      <c r="O67" s="65">
        <v>124324</v>
      </c>
      <c r="P67" s="65">
        <v>59772</v>
      </c>
      <c r="Q67" s="65">
        <v>9812</v>
      </c>
      <c r="R67" s="65">
        <v>9940</v>
      </c>
      <c r="S67" s="65">
        <v>8308</v>
      </c>
    </row>
    <row r="68" spans="1:19" x14ac:dyDescent="0.2">
      <c r="A68" t="s">
        <v>407</v>
      </c>
      <c r="B68" t="s">
        <v>389</v>
      </c>
      <c r="C68">
        <v>0.01</v>
      </c>
      <c r="D68" t="s">
        <v>271</v>
      </c>
      <c r="E68" t="s">
        <v>406</v>
      </c>
      <c r="F68">
        <v>9</v>
      </c>
      <c r="G68">
        <v>10738</v>
      </c>
      <c r="H68" t="s">
        <v>369</v>
      </c>
      <c r="I68">
        <v>90</v>
      </c>
      <c r="J68" t="s">
        <v>375</v>
      </c>
      <c r="K68" t="s">
        <v>28</v>
      </c>
      <c r="L68" t="s">
        <v>489</v>
      </c>
      <c r="M68">
        <v>1</v>
      </c>
      <c r="N68">
        <v>89</v>
      </c>
      <c r="O68" s="65">
        <v>95740</v>
      </c>
      <c r="P68" s="65">
        <v>49578</v>
      </c>
      <c r="Q68" s="65">
        <v>9812</v>
      </c>
      <c r="R68" s="65">
        <v>6986</v>
      </c>
      <c r="S68" s="65">
        <v>6892</v>
      </c>
    </row>
    <row r="69" spans="1:19" x14ac:dyDescent="0.2">
      <c r="A69" t="s">
        <v>388</v>
      </c>
      <c r="B69" t="s">
        <v>389</v>
      </c>
      <c r="C69">
        <v>0.05</v>
      </c>
      <c r="D69" t="s">
        <v>271</v>
      </c>
      <c r="E69" t="s">
        <v>368</v>
      </c>
      <c r="F69">
        <v>0</v>
      </c>
      <c r="G69">
        <v>20474</v>
      </c>
      <c r="H69" t="s">
        <v>369</v>
      </c>
      <c r="I69">
        <v>0</v>
      </c>
      <c r="J69" t="s">
        <v>375</v>
      </c>
      <c r="K69" t="s">
        <v>17</v>
      </c>
      <c r="L69" t="s">
        <v>386</v>
      </c>
      <c r="M69">
        <v>1</v>
      </c>
      <c r="N69">
        <v>89</v>
      </c>
      <c r="O69" s="65">
        <v>550848</v>
      </c>
      <c r="P69" s="65">
        <v>183074</v>
      </c>
      <c r="Q69" s="65">
        <v>11864</v>
      </c>
      <c r="R69" s="65">
        <v>12868</v>
      </c>
      <c r="S69" s="65">
        <v>8532</v>
      </c>
    </row>
    <row r="70" spans="1:19" x14ac:dyDescent="0.2">
      <c r="A70" t="s">
        <v>388</v>
      </c>
      <c r="B70" t="s">
        <v>389</v>
      </c>
      <c r="C70">
        <v>0.05</v>
      </c>
      <c r="D70" t="s">
        <v>271</v>
      </c>
      <c r="E70" t="s">
        <v>368</v>
      </c>
      <c r="F70">
        <v>0</v>
      </c>
      <c r="G70">
        <v>20475</v>
      </c>
      <c r="H70" t="s">
        <v>369</v>
      </c>
      <c r="I70">
        <v>0</v>
      </c>
      <c r="J70" t="s">
        <v>375</v>
      </c>
      <c r="K70" t="s">
        <v>17</v>
      </c>
      <c r="L70" t="s">
        <v>386</v>
      </c>
      <c r="M70">
        <v>1</v>
      </c>
      <c r="N70">
        <v>89</v>
      </c>
      <c r="O70" s="65">
        <v>203148</v>
      </c>
      <c r="P70" s="65">
        <v>65350</v>
      </c>
      <c r="Q70" s="65">
        <v>8202</v>
      </c>
      <c r="R70" s="65">
        <v>5616</v>
      </c>
      <c r="S70" s="65">
        <v>3046</v>
      </c>
    </row>
    <row r="71" spans="1:19" x14ac:dyDescent="0.2">
      <c r="A71" t="s">
        <v>388</v>
      </c>
      <c r="B71" t="s">
        <v>389</v>
      </c>
      <c r="C71">
        <v>0.05</v>
      </c>
      <c r="D71" t="s">
        <v>271</v>
      </c>
      <c r="E71" t="s">
        <v>368</v>
      </c>
      <c r="F71">
        <v>0</v>
      </c>
      <c r="G71">
        <v>20476</v>
      </c>
      <c r="H71" t="s">
        <v>369</v>
      </c>
      <c r="I71">
        <v>0</v>
      </c>
      <c r="J71" t="s">
        <v>375</v>
      </c>
      <c r="K71" t="s">
        <v>17</v>
      </c>
      <c r="L71" t="s">
        <v>386</v>
      </c>
      <c r="M71">
        <v>1</v>
      </c>
      <c r="N71">
        <v>89</v>
      </c>
      <c r="O71" s="65">
        <v>235538</v>
      </c>
      <c r="P71" s="65">
        <v>72904</v>
      </c>
      <c r="Q71" s="65">
        <v>11864</v>
      </c>
      <c r="R71" s="65">
        <v>3018</v>
      </c>
      <c r="S71" s="65">
        <v>3398</v>
      </c>
    </row>
    <row r="72" spans="1:19" x14ac:dyDescent="0.2">
      <c r="A72" t="s">
        <v>373</v>
      </c>
      <c r="B72" t="s">
        <v>390</v>
      </c>
      <c r="C72">
        <v>0.05</v>
      </c>
      <c r="D72" t="s">
        <v>271</v>
      </c>
      <c r="E72" t="s">
        <v>368</v>
      </c>
      <c r="F72">
        <v>0</v>
      </c>
      <c r="G72">
        <v>20424</v>
      </c>
      <c r="H72" t="s">
        <v>369</v>
      </c>
      <c r="I72">
        <v>0</v>
      </c>
      <c r="J72" t="s">
        <v>375</v>
      </c>
      <c r="K72" t="s">
        <v>17</v>
      </c>
      <c r="L72" t="s">
        <v>386</v>
      </c>
      <c r="M72">
        <v>1</v>
      </c>
      <c r="N72">
        <v>89</v>
      </c>
      <c r="O72" s="65">
        <v>498388</v>
      </c>
      <c r="P72" s="65">
        <v>163058</v>
      </c>
      <c r="Q72" s="65">
        <v>11864</v>
      </c>
      <c r="R72" s="65">
        <v>10614</v>
      </c>
      <c r="S72" s="65">
        <v>7598</v>
      </c>
    </row>
    <row r="73" spans="1:19" x14ac:dyDescent="0.2">
      <c r="A73" t="s">
        <v>373</v>
      </c>
      <c r="B73" t="s">
        <v>390</v>
      </c>
      <c r="C73">
        <v>0.05</v>
      </c>
      <c r="D73" t="s">
        <v>271</v>
      </c>
      <c r="E73" t="s">
        <v>368</v>
      </c>
      <c r="F73">
        <v>0</v>
      </c>
      <c r="G73">
        <v>20425</v>
      </c>
      <c r="H73" t="s">
        <v>369</v>
      </c>
      <c r="I73">
        <v>0</v>
      </c>
      <c r="J73" t="s">
        <v>375</v>
      </c>
      <c r="K73" t="s">
        <v>17</v>
      </c>
      <c r="L73" t="s">
        <v>386</v>
      </c>
      <c r="M73">
        <v>1</v>
      </c>
      <c r="N73">
        <v>89</v>
      </c>
      <c r="O73" s="65">
        <v>231952</v>
      </c>
      <c r="P73" s="65">
        <v>74210</v>
      </c>
      <c r="Q73" s="65">
        <v>8202</v>
      </c>
      <c r="R73" s="65">
        <v>3934</v>
      </c>
      <c r="S73" s="65">
        <v>3458</v>
      </c>
    </row>
    <row r="74" spans="1:19" x14ac:dyDescent="0.2">
      <c r="A74" t="s">
        <v>373</v>
      </c>
      <c r="B74" t="s">
        <v>390</v>
      </c>
      <c r="C74">
        <v>0.05</v>
      </c>
      <c r="D74" t="s">
        <v>271</v>
      </c>
      <c r="E74" t="s">
        <v>368</v>
      </c>
      <c r="F74">
        <v>0</v>
      </c>
      <c r="G74">
        <v>20426</v>
      </c>
      <c r="H74" t="s">
        <v>369</v>
      </c>
      <c r="I74">
        <v>0</v>
      </c>
      <c r="J74" t="s">
        <v>375</v>
      </c>
      <c r="K74" t="s">
        <v>17</v>
      </c>
      <c r="L74" t="s">
        <v>386</v>
      </c>
      <c r="M74">
        <v>1</v>
      </c>
      <c r="N74">
        <v>89</v>
      </c>
      <c r="O74" s="65">
        <v>211826</v>
      </c>
      <c r="P74" s="65">
        <v>58858</v>
      </c>
      <c r="Q74" s="65">
        <v>8202</v>
      </c>
      <c r="R74" s="65">
        <v>5572</v>
      </c>
      <c r="S74" s="65">
        <v>2742</v>
      </c>
    </row>
    <row r="75" spans="1:19" x14ac:dyDescent="0.2">
      <c r="A75" t="s">
        <v>373</v>
      </c>
      <c r="B75" t="s">
        <v>390</v>
      </c>
      <c r="C75">
        <v>0.05</v>
      </c>
      <c r="D75" t="s">
        <v>271</v>
      </c>
      <c r="E75" t="s">
        <v>368</v>
      </c>
      <c r="F75">
        <v>0</v>
      </c>
      <c r="G75">
        <v>20427</v>
      </c>
      <c r="H75" t="s">
        <v>369</v>
      </c>
      <c r="I75">
        <v>0</v>
      </c>
      <c r="J75" t="s">
        <v>375</v>
      </c>
      <c r="K75" t="s">
        <v>17</v>
      </c>
      <c r="L75" t="s">
        <v>386</v>
      </c>
      <c r="M75">
        <v>1</v>
      </c>
      <c r="N75">
        <v>89</v>
      </c>
      <c r="O75" s="65">
        <v>428126</v>
      </c>
      <c r="P75" s="65">
        <v>151180</v>
      </c>
      <c r="Q75" s="65">
        <v>8202</v>
      </c>
      <c r="R75" s="65">
        <v>8742</v>
      </c>
      <c r="S75" s="65">
        <v>7044</v>
      </c>
    </row>
    <row r="76" spans="1:19" x14ac:dyDescent="0.2">
      <c r="A76" t="s">
        <v>373</v>
      </c>
      <c r="B76" t="s">
        <v>390</v>
      </c>
      <c r="C76">
        <v>0.05</v>
      </c>
      <c r="D76" t="s">
        <v>271</v>
      </c>
      <c r="E76" t="s">
        <v>368</v>
      </c>
      <c r="F76">
        <v>0</v>
      </c>
      <c r="G76">
        <v>20428</v>
      </c>
      <c r="H76" t="s">
        <v>369</v>
      </c>
      <c r="I76">
        <v>0</v>
      </c>
      <c r="J76" t="s">
        <v>375</v>
      </c>
      <c r="K76" t="s">
        <v>17</v>
      </c>
      <c r="L76" t="s">
        <v>386</v>
      </c>
      <c r="M76">
        <v>1</v>
      </c>
      <c r="N76">
        <v>89</v>
      </c>
      <c r="O76" s="65">
        <v>350800</v>
      </c>
      <c r="P76" s="65">
        <v>88566</v>
      </c>
      <c r="Q76" s="65">
        <v>8202</v>
      </c>
      <c r="R76" s="65">
        <v>5204</v>
      </c>
      <c r="S76" s="65">
        <v>4128</v>
      </c>
    </row>
    <row r="77" spans="1:19" x14ac:dyDescent="0.2">
      <c r="A77" t="s">
        <v>373</v>
      </c>
      <c r="B77" t="s">
        <v>390</v>
      </c>
      <c r="C77">
        <v>0.05</v>
      </c>
      <c r="D77" t="s">
        <v>271</v>
      </c>
      <c r="E77" t="s">
        <v>368</v>
      </c>
      <c r="F77">
        <v>0</v>
      </c>
      <c r="G77">
        <v>20429</v>
      </c>
      <c r="H77" t="s">
        <v>369</v>
      </c>
      <c r="I77">
        <v>0</v>
      </c>
      <c r="J77" t="s">
        <v>375</v>
      </c>
      <c r="K77" t="s">
        <v>17</v>
      </c>
      <c r="L77" t="s">
        <v>386</v>
      </c>
      <c r="M77">
        <v>1</v>
      </c>
      <c r="N77">
        <v>89</v>
      </c>
      <c r="O77" s="65">
        <v>847608</v>
      </c>
      <c r="P77" s="65">
        <v>256288</v>
      </c>
      <c r="Q77" s="65">
        <v>11864</v>
      </c>
      <c r="R77" s="65">
        <v>24518</v>
      </c>
      <c r="S77" s="65">
        <v>11942</v>
      </c>
    </row>
    <row r="78" spans="1:19" x14ac:dyDescent="0.2">
      <c r="A78" t="s">
        <v>373</v>
      </c>
      <c r="B78" t="s">
        <v>390</v>
      </c>
      <c r="C78">
        <v>0.05</v>
      </c>
      <c r="D78" t="s">
        <v>271</v>
      </c>
      <c r="E78" t="s">
        <v>394</v>
      </c>
      <c r="F78">
        <v>0</v>
      </c>
      <c r="G78">
        <v>20386</v>
      </c>
      <c r="H78" t="s">
        <v>369</v>
      </c>
      <c r="I78">
        <v>80</v>
      </c>
      <c r="J78" t="s">
        <v>375</v>
      </c>
      <c r="K78" t="s">
        <v>28</v>
      </c>
      <c r="L78" t="s">
        <v>393</v>
      </c>
      <c r="M78">
        <v>1</v>
      </c>
      <c r="N78">
        <v>89</v>
      </c>
      <c r="O78" s="65">
        <v>180688</v>
      </c>
      <c r="P78" s="65">
        <v>47750</v>
      </c>
      <c r="Q78" s="65">
        <v>11864</v>
      </c>
      <c r="R78" s="65">
        <v>9236</v>
      </c>
      <c r="S78" s="65">
        <v>4340</v>
      </c>
    </row>
    <row r="79" spans="1:19" x14ac:dyDescent="0.2">
      <c r="A79" t="s">
        <v>373</v>
      </c>
      <c r="B79" t="s">
        <v>390</v>
      </c>
      <c r="C79">
        <v>0.05</v>
      </c>
      <c r="D79" t="s">
        <v>271</v>
      </c>
      <c r="E79" t="s">
        <v>394</v>
      </c>
      <c r="F79">
        <v>0</v>
      </c>
      <c r="G79">
        <v>20389</v>
      </c>
      <c r="H79" t="s">
        <v>369</v>
      </c>
      <c r="I79">
        <v>80</v>
      </c>
      <c r="J79" t="s">
        <v>375</v>
      </c>
      <c r="K79" t="s">
        <v>28</v>
      </c>
      <c r="L79" t="s">
        <v>393</v>
      </c>
      <c r="M79">
        <v>1</v>
      </c>
      <c r="N79">
        <v>89</v>
      </c>
      <c r="O79" s="65">
        <v>269458</v>
      </c>
      <c r="P79" s="65">
        <v>78990</v>
      </c>
      <c r="Q79" s="65">
        <v>8202</v>
      </c>
      <c r="R79" s="65">
        <v>8862</v>
      </c>
      <c r="S79" s="65">
        <v>7180</v>
      </c>
    </row>
    <row r="80" spans="1:19" x14ac:dyDescent="0.2">
      <c r="A80" t="s">
        <v>373</v>
      </c>
      <c r="B80" t="s">
        <v>390</v>
      </c>
      <c r="C80">
        <v>0.05</v>
      </c>
      <c r="D80" t="s">
        <v>271</v>
      </c>
      <c r="E80" t="s">
        <v>394</v>
      </c>
      <c r="F80">
        <v>0</v>
      </c>
      <c r="G80">
        <v>20391</v>
      </c>
      <c r="H80" t="s">
        <v>369</v>
      </c>
      <c r="I80">
        <v>80</v>
      </c>
      <c r="J80" t="s">
        <v>375</v>
      </c>
      <c r="K80" t="s">
        <v>28</v>
      </c>
      <c r="L80" t="s">
        <v>393</v>
      </c>
      <c r="M80">
        <v>1</v>
      </c>
      <c r="N80">
        <v>89</v>
      </c>
      <c r="O80" s="65">
        <v>112850</v>
      </c>
      <c r="P80" s="65">
        <v>46862</v>
      </c>
      <c r="Q80" s="65">
        <v>11864</v>
      </c>
      <c r="R80" s="65">
        <v>4466</v>
      </c>
      <c r="S80" s="65">
        <v>4260</v>
      </c>
    </row>
    <row r="81" spans="1:19" x14ac:dyDescent="0.2">
      <c r="A81" t="s">
        <v>408</v>
      </c>
      <c r="B81" t="s">
        <v>374</v>
      </c>
      <c r="C81">
        <v>0.01</v>
      </c>
      <c r="D81" t="s">
        <v>271</v>
      </c>
      <c r="E81" t="s">
        <v>401</v>
      </c>
      <c r="F81">
        <v>25</v>
      </c>
      <c r="G81">
        <v>10549</v>
      </c>
      <c r="H81" t="s">
        <v>909</v>
      </c>
      <c r="I81">
        <v>250</v>
      </c>
      <c r="J81" t="s">
        <v>372</v>
      </c>
      <c r="K81" t="s">
        <v>28</v>
      </c>
      <c r="L81" t="s">
        <v>465</v>
      </c>
      <c r="M81">
        <v>1</v>
      </c>
      <c r="N81">
        <v>68</v>
      </c>
      <c r="O81" s="65">
        <v>90166</v>
      </c>
      <c r="P81" s="65">
        <v>76902</v>
      </c>
      <c r="Q81" s="65">
        <v>7352</v>
      </c>
      <c r="R81" s="65">
        <v>4950</v>
      </c>
      <c r="S81" s="65">
        <v>8852</v>
      </c>
    </row>
    <row r="82" spans="1:19" x14ac:dyDescent="0.2">
      <c r="A82" t="s">
        <v>408</v>
      </c>
      <c r="B82" t="s">
        <v>374</v>
      </c>
      <c r="C82">
        <v>0.01</v>
      </c>
      <c r="D82" t="s">
        <v>271</v>
      </c>
      <c r="E82" t="s">
        <v>401</v>
      </c>
      <c r="F82">
        <v>25</v>
      </c>
      <c r="G82">
        <v>10762</v>
      </c>
      <c r="H82" t="s">
        <v>909</v>
      </c>
      <c r="I82">
        <v>250</v>
      </c>
      <c r="J82" t="s">
        <v>372</v>
      </c>
      <c r="K82" t="s">
        <v>28</v>
      </c>
      <c r="L82" t="s">
        <v>473</v>
      </c>
      <c r="M82">
        <v>1</v>
      </c>
      <c r="N82">
        <v>68</v>
      </c>
      <c r="O82" s="65">
        <v>130214</v>
      </c>
      <c r="P82" s="65">
        <v>98168</v>
      </c>
      <c r="Q82" s="65">
        <v>6860</v>
      </c>
      <c r="R82" s="65">
        <v>12018</v>
      </c>
      <c r="S82" s="65">
        <v>11300</v>
      </c>
    </row>
    <row r="83" spans="1:19" x14ac:dyDescent="0.2">
      <c r="A83" t="s">
        <v>408</v>
      </c>
      <c r="B83" t="s">
        <v>374</v>
      </c>
      <c r="C83">
        <v>0.01</v>
      </c>
      <c r="D83" t="s">
        <v>271</v>
      </c>
      <c r="E83" t="s">
        <v>401</v>
      </c>
      <c r="F83">
        <v>20</v>
      </c>
      <c r="G83">
        <v>11028</v>
      </c>
      <c r="H83" t="s">
        <v>909</v>
      </c>
      <c r="I83">
        <v>200</v>
      </c>
      <c r="J83" t="s">
        <v>372</v>
      </c>
      <c r="K83" t="s">
        <v>28</v>
      </c>
      <c r="L83" t="s">
        <v>496</v>
      </c>
      <c r="M83">
        <v>1</v>
      </c>
      <c r="N83">
        <v>68</v>
      </c>
      <c r="O83" s="65">
        <v>86986</v>
      </c>
      <c r="P83" s="65">
        <v>51930</v>
      </c>
      <c r="Q83" s="65">
        <v>7352</v>
      </c>
      <c r="R83" s="65">
        <v>2786</v>
      </c>
      <c r="S83" s="65">
        <v>4040</v>
      </c>
    </row>
    <row r="84" spans="1:19" x14ac:dyDescent="0.2">
      <c r="A84" t="s">
        <v>408</v>
      </c>
      <c r="B84" t="s">
        <v>374</v>
      </c>
      <c r="C84">
        <v>0.01</v>
      </c>
      <c r="D84" t="s">
        <v>271</v>
      </c>
      <c r="E84" t="s">
        <v>401</v>
      </c>
      <c r="F84">
        <v>20</v>
      </c>
      <c r="G84">
        <v>10544</v>
      </c>
      <c r="H84" t="s">
        <v>909</v>
      </c>
      <c r="I84">
        <v>200</v>
      </c>
      <c r="J84" t="s">
        <v>372</v>
      </c>
      <c r="K84" t="s">
        <v>28</v>
      </c>
      <c r="L84" t="s">
        <v>486</v>
      </c>
      <c r="M84">
        <v>1</v>
      </c>
      <c r="N84">
        <v>68</v>
      </c>
      <c r="O84" s="65">
        <v>81528</v>
      </c>
      <c r="P84" s="65">
        <v>52334</v>
      </c>
      <c r="Q84" s="65">
        <v>7352</v>
      </c>
      <c r="R84" s="65">
        <v>3776</v>
      </c>
      <c r="S84" s="65">
        <v>5234</v>
      </c>
    </row>
    <row r="85" spans="1:19" x14ac:dyDescent="0.2">
      <c r="A85" t="s">
        <v>408</v>
      </c>
      <c r="B85" t="s">
        <v>374</v>
      </c>
      <c r="C85">
        <v>0.01</v>
      </c>
      <c r="D85" t="s">
        <v>271</v>
      </c>
      <c r="E85" t="s">
        <v>401</v>
      </c>
      <c r="F85">
        <v>20</v>
      </c>
      <c r="G85">
        <v>10561</v>
      </c>
      <c r="H85" t="s">
        <v>909</v>
      </c>
      <c r="I85">
        <v>200</v>
      </c>
      <c r="J85" t="s">
        <v>372</v>
      </c>
      <c r="K85" t="s">
        <v>28</v>
      </c>
      <c r="L85" t="s">
        <v>485</v>
      </c>
      <c r="M85">
        <v>1</v>
      </c>
      <c r="N85">
        <v>68</v>
      </c>
      <c r="O85" s="65">
        <v>118846</v>
      </c>
      <c r="P85" s="65">
        <v>40862</v>
      </c>
      <c r="Q85" s="65">
        <v>7352</v>
      </c>
      <c r="R85" s="65">
        <v>6532</v>
      </c>
      <c r="S85" s="65">
        <v>5304</v>
      </c>
    </row>
    <row r="86" spans="1:19" x14ac:dyDescent="0.2">
      <c r="A86" t="s">
        <v>373</v>
      </c>
      <c r="B86" t="s">
        <v>379</v>
      </c>
      <c r="C86">
        <v>0.25</v>
      </c>
      <c r="D86" t="s">
        <v>271</v>
      </c>
      <c r="E86" t="s">
        <v>368</v>
      </c>
      <c r="F86">
        <v>1</v>
      </c>
      <c r="G86">
        <v>40414</v>
      </c>
      <c r="H86" t="s">
        <v>369</v>
      </c>
      <c r="I86">
        <v>5</v>
      </c>
      <c r="J86" t="s">
        <v>372</v>
      </c>
      <c r="K86" t="s">
        <v>17</v>
      </c>
      <c r="L86" t="s">
        <v>377</v>
      </c>
      <c r="M86">
        <v>1</v>
      </c>
      <c r="N86">
        <v>89</v>
      </c>
      <c r="O86" s="65">
        <v>211728</v>
      </c>
      <c r="P86" s="65">
        <v>278588</v>
      </c>
      <c r="Q86" s="65">
        <v>13450</v>
      </c>
      <c r="R86" s="65">
        <v>4062</v>
      </c>
      <c r="S86" s="65">
        <v>7326</v>
      </c>
    </row>
    <row r="87" spans="1:19" x14ac:dyDescent="0.2">
      <c r="A87" t="s">
        <v>380</v>
      </c>
      <c r="B87" t="s">
        <v>379</v>
      </c>
      <c r="C87">
        <v>0.25</v>
      </c>
      <c r="D87" t="s">
        <v>271</v>
      </c>
      <c r="E87" t="s">
        <v>368</v>
      </c>
      <c r="F87">
        <v>1</v>
      </c>
      <c r="G87">
        <v>40415</v>
      </c>
      <c r="H87" t="s">
        <v>369</v>
      </c>
      <c r="I87">
        <v>5</v>
      </c>
      <c r="J87" t="s">
        <v>372</v>
      </c>
      <c r="K87" t="s">
        <v>17</v>
      </c>
      <c r="L87" t="s">
        <v>377</v>
      </c>
      <c r="M87">
        <v>1</v>
      </c>
      <c r="N87">
        <v>89</v>
      </c>
      <c r="O87" s="65">
        <v>210834</v>
      </c>
      <c r="P87" s="65">
        <v>285232</v>
      </c>
      <c r="Q87" s="65">
        <v>13450</v>
      </c>
      <c r="R87" s="65">
        <v>8734</v>
      </c>
      <c r="S87" s="65">
        <v>7502</v>
      </c>
    </row>
    <row r="88" spans="1:19" x14ac:dyDescent="0.2">
      <c r="A88" t="s">
        <v>380</v>
      </c>
      <c r="B88" t="s">
        <v>379</v>
      </c>
      <c r="C88">
        <v>0.25</v>
      </c>
      <c r="D88" t="s">
        <v>271</v>
      </c>
      <c r="E88" t="s">
        <v>368</v>
      </c>
      <c r="F88">
        <v>1</v>
      </c>
      <c r="G88">
        <v>40416</v>
      </c>
      <c r="H88" t="s">
        <v>369</v>
      </c>
      <c r="I88">
        <v>5</v>
      </c>
      <c r="J88" t="s">
        <v>372</v>
      </c>
      <c r="K88" t="s">
        <v>17</v>
      </c>
      <c r="L88" t="s">
        <v>377</v>
      </c>
      <c r="M88">
        <v>1</v>
      </c>
      <c r="N88">
        <v>89</v>
      </c>
      <c r="O88" s="65">
        <v>161764</v>
      </c>
      <c r="P88" s="65">
        <v>192498</v>
      </c>
      <c r="Q88" s="65">
        <v>13450</v>
      </c>
      <c r="R88" s="65">
        <v>16018</v>
      </c>
      <c r="S88" s="65">
        <v>5062</v>
      </c>
    </row>
    <row r="89" spans="1:19" x14ac:dyDescent="0.2">
      <c r="A89" t="s">
        <v>380</v>
      </c>
      <c r="B89" t="s">
        <v>379</v>
      </c>
      <c r="C89">
        <v>0.25</v>
      </c>
      <c r="D89" t="s">
        <v>271</v>
      </c>
      <c r="E89" t="s">
        <v>368</v>
      </c>
      <c r="F89">
        <v>1</v>
      </c>
      <c r="G89">
        <v>40417</v>
      </c>
      <c r="H89" t="s">
        <v>369</v>
      </c>
      <c r="I89">
        <v>5</v>
      </c>
      <c r="J89" t="s">
        <v>372</v>
      </c>
      <c r="K89" t="s">
        <v>17</v>
      </c>
      <c r="L89" t="s">
        <v>377</v>
      </c>
      <c r="M89">
        <v>1</v>
      </c>
      <c r="N89">
        <v>89</v>
      </c>
      <c r="O89" s="65">
        <v>203292</v>
      </c>
      <c r="P89" s="65">
        <v>249322</v>
      </c>
      <c r="Q89" s="65">
        <v>10714</v>
      </c>
      <c r="R89" s="65">
        <v>16476</v>
      </c>
      <c r="S89" s="65">
        <v>6558</v>
      </c>
    </row>
    <row r="90" spans="1:19" x14ac:dyDescent="0.2">
      <c r="A90" t="s">
        <v>380</v>
      </c>
      <c r="B90" t="s">
        <v>379</v>
      </c>
      <c r="C90">
        <v>0.25</v>
      </c>
      <c r="D90" t="s">
        <v>271</v>
      </c>
      <c r="E90" t="s">
        <v>368</v>
      </c>
      <c r="F90">
        <v>1</v>
      </c>
      <c r="G90">
        <v>40418</v>
      </c>
      <c r="H90" t="s">
        <v>369</v>
      </c>
      <c r="I90">
        <v>5</v>
      </c>
      <c r="J90" t="s">
        <v>372</v>
      </c>
      <c r="K90" t="s">
        <v>17</v>
      </c>
      <c r="L90" t="s">
        <v>377</v>
      </c>
      <c r="M90">
        <v>1</v>
      </c>
      <c r="N90">
        <v>89</v>
      </c>
      <c r="O90" s="65">
        <v>160694</v>
      </c>
      <c r="P90" s="65">
        <v>215250</v>
      </c>
      <c r="Q90" s="65">
        <v>10714</v>
      </c>
      <c r="R90" s="65">
        <v>9484</v>
      </c>
      <c r="S90" s="65">
        <v>5662</v>
      </c>
    </row>
    <row r="91" spans="1:19" x14ac:dyDescent="0.2">
      <c r="A91" t="s">
        <v>380</v>
      </c>
      <c r="B91" t="s">
        <v>379</v>
      </c>
      <c r="C91">
        <v>0.25</v>
      </c>
      <c r="D91" t="s">
        <v>271</v>
      </c>
      <c r="E91" t="s">
        <v>368</v>
      </c>
      <c r="F91">
        <v>1</v>
      </c>
      <c r="G91">
        <v>40419</v>
      </c>
      <c r="H91" t="s">
        <v>369</v>
      </c>
      <c r="I91">
        <v>5</v>
      </c>
      <c r="J91" t="s">
        <v>372</v>
      </c>
      <c r="K91" t="s">
        <v>17</v>
      </c>
      <c r="L91" t="s">
        <v>377</v>
      </c>
      <c r="M91">
        <v>1</v>
      </c>
      <c r="N91">
        <v>89</v>
      </c>
      <c r="O91" s="65">
        <v>150556</v>
      </c>
      <c r="P91" s="65">
        <v>224196</v>
      </c>
      <c r="Q91" s="65">
        <v>10714</v>
      </c>
      <c r="R91" s="65">
        <v>14998</v>
      </c>
      <c r="S91" s="65">
        <v>5896</v>
      </c>
    </row>
    <row r="92" spans="1:19" x14ac:dyDescent="0.2">
      <c r="A92" t="s">
        <v>380</v>
      </c>
      <c r="B92" t="s">
        <v>379</v>
      </c>
      <c r="C92">
        <v>0.25</v>
      </c>
      <c r="D92" t="s">
        <v>271</v>
      </c>
      <c r="E92" t="s">
        <v>368</v>
      </c>
      <c r="F92">
        <v>1</v>
      </c>
      <c r="G92">
        <v>40420</v>
      </c>
      <c r="H92" t="s">
        <v>369</v>
      </c>
      <c r="I92">
        <v>5</v>
      </c>
      <c r="J92" t="s">
        <v>372</v>
      </c>
      <c r="K92" t="s">
        <v>17</v>
      </c>
      <c r="L92" t="s">
        <v>377</v>
      </c>
      <c r="M92">
        <v>1</v>
      </c>
      <c r="N92">
        <v>89</v>
      </c>
      <c r="O92" s="65">
        <v>155080</v>
      </c>
      <c r="P92" s="65">
        <v>216110</v>
      </c>
      <c r="Q92" s="65">
        <v>10714</v>
      </c>
      <c r="R92" s="65">
        <v>12256</v>
      </c>
      <c r="S92" s="65">
        <v>5684</v>
      </c>
    </row>
    <row r="93" spans="1:19" x14ac:dyDescent="0.2">
      <c r="A93" t="s">
        <v>380</v>
      </c>
      <c r="B93" t="s">
        <v>379</v>
      </c>
      <c r="C93">
        <v>0.25</v>
      </c>
      <c r="D93" t="s">
        <v>271</v>
      </c>
      <c r="E93" t="s">
        <v>368</v>
      </c>
      <c r="F93">
        <v>1</v>
      </c>
      <c r="G93">
        <v>40421</v>
      </c>
      <c r="H93" t="s">
        <v>369</v>
      </c>
      <c r="I93">
        <v>5</v>
      </c>
      <c r="J93" t="s">
        <v>372</v>
      </c>
      <c r="K93" t="s">
        <v>17</v>
      </c>
      <c r="L93" t="s">
        <v>377</v>
      </c>
      <c r="M93">
        <v>1</v>
      </c>
      <c r="N93">
        <v>89</v>
      </c>
      <c r="O93" s="65">
        <v>156306</v>
      </c>
      <c r="P93" s="65">
        <v>191878</v>
      </c>
      <c r="Q93" s="65">
        <v>10714</v>
      </c>
      <c r="R93" s="65">
        <v>12906</v>
      </c>
      <c r="S93" s="65">
        <v>5046</v>
      </c>
    </row>
    <row r="94" spans="1:19" x14ac:dyDescent="0.2">
      <c r="A94" t="s">
        <v>380</v>
      </c>
      <c r="B94" t="s">
        <v>379</v>
      </c>
      <c r="C94">
        <v>0.25</v>
      </c>
      <c r="D94" t="s">
        <v>271</v>
      </c>
      <c r="E94" t="s">
        <v>368</v>
      </c>
      <c r="F94">
        <v>1</v>
      </c>
      <c r="G94">
        <v>40422</v>
      </c>
      <c r="H94" t="s">
        <v>369</v>
      </c>
      <c r="I94">
        <v>5</v>
      </c>
      <c r="J94" t="s">
        <v>372</v>
      </c>
      <c r="K94" t="s">
        <v>17</v>
      </c>
      <c r="L94" t="s">
        <v>377</v>
      </c>
      <c r="M94">
        <v>1</v>
      </c>
      <c r="N94">
        <v>89</v>
      </c>
      <c r="O94" s="65">
        <v>167288</v>
      </c>
      <c r="P94" s="65">
        <v>209784</v>
      </c>
      <c r="Q94" s="65">
        <v>10714</v>
      </c>
      <c r="R94" s="65">
        <v>11792</v>
      </c>
      <c r="S94" s="65">
        <v>5518</v>
      </c>
    </row>
    <row r="95" spans="1:19" x14ac:dyDescent="0.2">
      <c r="A95" t="s">
        <v>380</v>
      </c>
      <c r="B95" t="s">
        <v>379</v>
      </c>
      <c r="C95">
        <v>0.25</v>
      </c>
      <c r="D95" t="s">
        <v>271</v>
      </c>
      <c r="E95" t="s">
        <v>368</v>
      </c>
      <c r="F95">
        <v>1</v>
      </c>
      <c r="G95">
        <v>40423</v>
      </c>
      <c r="H95" t="s">
        <v>369</v>
      </c>
      <c r="I95">
        <v>5</v>
      </c>
      <c r="J95" t="s">
        <v>372</v>
      </c>
      <c r="K95" t="s">
        <v>17</v>
      </c>
      <c r="L95" t="s">
        <v>377</v>
      </c>
      <c r="M95">
        <v>1</v>
      </c>
      <c r="N95">
        <v>89</v>
      </c>
      <c r="O95" s="65">
        <v>165386</v>
      </c>
      <c r="P95" s="65">
        <v>198030</v>
      </c>
      <c r="Q95" s="65">
        <v>10714</v>
      </c>
      <c r="R95" s="65">
        <v>11566</v>
      </c>
      <c r="S95" s="65">
        <v>5208</v>
      </c>
    </row>
    <row r="96" spans="1:19" x14ac:dyDescent="0.2">
      <c r="A96" t="s">
        <v>380</v>
      </c>
      <c r="B96" t="s">
        <v>379</v>
      </c>
      <c r="C96">
        <v>0.25</v>
      </c>
      <c r="D96" t="s">
        <v>271</v>
      </c>
      <c r="E96" t="s">
        <v>368</v>
      </c>
      <c r="F96">
        <v>1</v>
      </c>
      <c r="G96">
        <v>40424</v>
      </c>
      <c r="H96" t="s">
        <v>369</v>
      </c>
      <c r="I96">
        <v>5</v>
      </c>
      <c r="J96" t="s">
        <v>372</v>
      </c>
      <c r="K96" t="s">
        <v>17</v>
      </c>
      <c r="L96" t="s">
        <v>377</v>
      </c>
      <c r="M96">
        <v>1</v>
      </c>
      <c r="N96">
        <v>89</v>
      </c>
      <c r="O96" s="65">
        <v>167950</v>
      </c>
      <c r="P96" s="65">
        <v>198202</v>
      </c>
      <c r="Q96" s="65">
        <v>10714</v>
      </c>
      <c r="R96" s="65">
        <v>3608</v>
      </c>
      <c r="S96" s="65">
        <v>5212</v>
      </c>
    </row>
    <row r="97" spans="1:19" x14ac:dyDescent="0.2">
      <c r="A97" t="s">
        <v>380</v>
      </c>
      <c r="B97" t="s">
        <v>379</v>
      </c>
      <c r="C97">
        <v>0.25</v>
      </c>
      <c r="D97" t="s">
        <v>271</v>
      </c>
      <c r="E97" t="s">
        <v>368</v>
      </c>
      <c r="F97">
        <v>1</v>
      </c>
      <c r="G97">
        <v>40425</v>
      </c>
      <c r="H97" t="s">
        <v>369</v>
      </c>
      <c r="I97">
        <v>5</v>
      </c>
      <c r="J97" t="s">
        <v>372</v>
      </c>
      <c r="K97" t="s">
        <v>17</v>
      </c>
      <c r="L97" t="s">
        <v>377</v>
      </c>
      <c r="M97">
        <v>1</v>
      </c>
      <c r="N97">
        <v>89</v>
      </c>
      <c r="O97" s="65">
        <v>116884</v>
      </c>
      <c r="P97" s="65">
        <v>138692</v>
      </c>
      <c r="Q97" s="65">
        <v>10714</v>
      </c>
      <c r="R97" s="65">
        <v>14458</v>
      </c>
      <c r="S97" s="65">
        <v>3648</v>
      </c>
    </row>
    <row r="98" spans="1:19" x14ac:dyDescent="0.2">
      <c r="A98" t="s">
        <v>380</v>
      </c>
      <c r="B98" t="s">
        <v>379</v>
      </c>
      <c r="C98">
        <v>0.25</v>
      </c>
      <c r="D98" t="s">
        <v>271</v>
      </c>
      <c r="E98" t="s">
        <v>368</v>
      </c>
      <c r="F98">
        <v>1</v>
      </c>
      <c r="G98">
        <v>40426</v>
      </c>
      <c r="H98" t="s">
        <v>369</v>
      </c>
      <c r="I98">
        <v>5</v>
      </c>
      <c r="J98" t="s">
        <v>372</v>
      </c>
      <c r="K98" t="s">
        <v>17</v>
      </c>
      <c r="L98" t="s">
        <v>377</v>
      </c>
      <c r="M98">
        <v>1</v>
      </c>
      <c r="N98">
        <v>89</v>
      </c>
      <c r="O98" s="65">
        <v>171610</v>
      </c>
      <c r="P98" s="65">
        <v>190200</v>
      </c>
      <c r="Q98" s="65">
        <v>10714</v>
      </c>
      <c r="R98" s="65">
        <v>8082</v>
      </c>
      <c r="S98" s="65">
        <v>5002</v>
      </c>
    </row>
    <row r="99" spans="1:19" x14ac:dyDescent="0.2">
      <c r="A99" t="s">
        <v>380</v>
      </c>
      <c r="B99" t="s">
        <v>379</v>
      </c>
      <c r="C99">
        <v>0.25</v>
      </c>
      <c r="D99" t="s">
        <v>271</v>
      </c>
      <c r="E99" t="s">
        <v>368</v>
      </c>
      <c r="F99">
        <v>1</v>
      </c>
      <c r="G99">
        <v>40427</v>
      </c>
      <c r="H99" t="s">
        <v>369</v>
      </c>
      <c r="I99">
        <v>5</v>
      </c>
      <c r="J99" t="s">
        <v>372</v>
      </c>
      <c r="K99" t="s">
        <v>17</v>
      </c>
      <c r="L99" t="s">
        <v>377</v>
      </c>
      <c r="M99">
        <v>1</v>
      </c>
      <c r="N99">
        <v>89</v>
      </c>
      <c r="O99" s="65">
        <v>163552</v>
      </c>
      <c r="P99" s="65">
        <v>178890</v>
      </c>
      <c r="Q99" s="65">
        <v>10714</v>
      </c>
      <c r="R99" s="65">
        <v>9286</v>
      </c>
      <c r="S99" s="65">
        <v>4704</v>
      </c>
    </row>
    <row r="100" spans="1:19" x14ac:dyDescent="0.2">
      <c r="A100" t="s">
        <v>380</v>
      </c>
      <c r="B100" t="s">
        <v>379</v>
      </c>
      <c r="C100">
        <v>0.25</v>
      </c>
      <c r="D100" t="s">
        <v>271</v>
      </c>
      <c r="E100" t="s">
        <v>368</v>
      </c>
      <c r="F100">
        <v>1</v>
      </c>
      <c r="G100">
        <v>40428</v>
      </c>
      <c r="H100" t="s">
        <v>369</v>
      </c>
      <c r="I100">
        <v>5</v>
      </c>
      <c r="J100" t="s">
        <v>372</v>
      </c>
      <c r="K100" t="s">
        <v>17</v>
      </c>
      <c r="L100" t="s">
        <v>377</v>
      </c>
      <c r="M100">
        <v>1</v>
      </c>
      <c r="N100">
        <v>89</v>
      </c>
      <c r="O100" s="65">
        <v>170880</v>
      </c>
      <c r="P100" s="65">
        <v>230138</v>
      </c>
      <c r="Q100" s="65">
        <v>13450</v>
      </c>
      <c r="R100" s="65">
        <v>11422</v>
      </c>
      <c r="S100" s="65">
        <v>6052</v>
      </c>
    </row>
    <row r="101" spans="1:19" x14ac:dyDescent="0.2">
      <c r="A101" t="s">
        <v>380</v>
      </c>
      <c r="B101" t="s">
        <v>379</v>
      </c>
      <c r="C101">
        <v>0.25</v>
      </c>
      <c r="D101" t="s">
        <v>271</v>
      </c>
      <c r="E101" t="s">
        <v>368</v>
      </c>
      <c r="F101">
        <v>1</v>
      </c>
      <c r="G101">
        <v>40433</v>
      </c>
      <c r="H101" t="s">
        <v>369</v>
      </c>
      <c r="I101">
        <v>5</v>
      </c>
      <c r="J101" t="s">
        <v>372</v>
      </c>
      <c r="K101" t="s">
        <v>17</v>
      </c>
      <c r="L101" t="s">
        <v>377</v>
      </c>
      <c r="M101">
        <v>1</v>
      </c>
      <c r="N101">
        <v>89</v>
      </c>
      <c r="O101" s="65">
        <v>179418</v>
      </c>
      <c r="P101" s="65">
        <v>228150</v>
      </c>
      <c r="Q101" s="65">
        <v>13450</v>
      </c>
      <c r="R101" s="65">
        <v>16792</v>
      </c>
      <c r="S101" s="65">
        <v>6000</v>
      </c>
    </row>
    <row r="102" spans="1:19" x14ac:dyDescent="0.2">
      <c r="A102" t="s">
        <v>380</v>
      </c>
      <c r="B102" t="s">
        <v>379</v>
      </c>
      <c r="C102">
        <v>0.25</v>
      </c>
      <c r="D102" t="s">
        <v>271</v>
      </c>
      <c r="E102" t="s">
        <v>368</v>
      </c>
      <c r="F102">
        <v>1</v>
      </c>
      <c r="G102">
        <v>40434</v>
      </c>
      <c r="H102" t="s">
        <v>369</v>
      </c>
      <c r="I102">
        <v>5</v>
      </c>
      <c r="J102" t="s">
        <v>372</v>
      </c>
      <c r="K102" t="s">
        <v>17</v>
      </c>
      <c r="L102" t="s">
        <v>377</v>
      </c>
      <c r="M102">
        <v>1</v>
      </c>
      <c r="N102">
        <v>89</v>
      </c>
      <c r="O102" s="65">
        <v>178156</v>
      </c>
      <c r="P102" s="65">
        <v>301356</v>
      </c>
      <c r="Q102" s="65">
        <v>13450</v>
      </c>
      <c r="R102" s="65">
        <v>15358</v>
      </c>
      <c r="S102" s="65">
        <v>7926</v>
      </c>
    </row>
    <row r="103" spans="1:19" x14ac:dyDescent="0.2">
      <c r="A103" t="s">
        <v>380</v>
      </c>
      <c r="B103" t="s">
        <v>379</v>
      </c>
      <c r="C103">
        <v>0.25</v>
      </c>
      <c r="D103" t="s">
        <v>271</v>
      </c>
      <c r="E103" t="s">
        <v>368</v>
      </c>
      <c r="F103">
        <v>1</v>
      </c>
      <c r="G103">
        <v>40357</v>
      </c>
      <c r="H103" t="s">
        <v>369</v>
      </c>
      <c r="I103">
        <v>5</v>
      </c>
      <c r="J103" t="s">
        <v>372</v>
      </c>
      <c r="K103" t="s">
        <v>17</v>
      </c>
      <c r="L103" t="s">
        <v>397</v>
      </c>
      <c r="M103">
        <v>1</v>
      </c>
      <c r="N103">
        <v>89</v>
      </c>
      <c r="O103" s="65">
        <v>194828</v>
      </c>
      <c r="P103" s="65">
        <v>476962</v>
      </c>
      <c r="Q103" s="65">
        <v>13450</v>
      </c>
      <c r="R103" s="65">
        <v>13238</v>
      </c>
      <c r="S103" s="65">
        <v>15788</v>
      </c>
    </row>
    <row r="104" spans="1:19" x14ac:dyDescent="0.2">
      <c r="A104" t="s">
        <v>380</v>
      </c>
      <c r="B104" t="s">
        <v>379</v>
      </c>
      <c r="C104">
        <v>0.25</v>
      </c>
      <c r="D104" t="s">
        <v>271</v>
      </c>
      <c r="E104" t="s">
        <v>368</v>
      </c>
      <c r="F104">
        <v>1</v>
      </c>
      <c r="G104">
        <v>40358</v>
      </c>
      <c r="H104" t="s">
        <v>369</v>
      </c>
      <c r="I104">
        <v>5</v>
      </c>
      <c r="J104" t="s">
        <v>372</v>
      </c>
      <c r="K104" t="s">
        <v>17</v>
      </c>
      <c r="L104" t="s">
        <v>397</v>
      </c>
      <c r="M104">
        <v>1</v>
      </c>
      <c r="N104">
        <v>89</v>
      </c>
      <c r="O104" s="65">
        <v>194342</v>
      </c>
      <c r="P104" s="65">
        <v>406814</v>
      </c>
      <c r="Q104" s="65">
        <v>13450</v>
      </c>
      <c r="R104" s="65">
        <v>28752</v>
      </c>
      <c r="S104" s="65">
        <v>13466</v>
      </c>
    </row>
    <row r="105" spans="1:19" x14ac:dyDescent="0.2">
      <c r="A105" t="s">
        <v>398</v>
      </c>
      <c r="B105" t="s">
        <v>379</v>
      </c>
      <c r="C105">
        <v>0.25</v>
      </c>
      <c r="D105" t="s">
        <v>271</v>
      </c>
      <c r="E105" t="s">
        <v>368</v>
      </c>
      <c r="F105">
        <v>1</v>
      </c>
      <c r="G105">
        <v>40359</v>
      </c>
      <c r="H105" t="s">
        <v>369</v>
      </c>
      <c r="I105">
        <v>5</v>
      </c>
      <c r="J105" t="s">
        <v>372</v>
      </c>
      <c r="K105" t="s">
        <v>17</v>
      </c>
      <c r="L105" t="s">
        <v>397</v>
      </c>
      <c r="M105">
        <v>1</v>
      </c>
      <c r="N105">
        <v>89</v>
      </c>
      <c r="O105" s="65">
        <v>221484</v>
      </c>
      <c r="P105" s="65">
        <v>426580</v>
      </c>
      <c r="Q105" s="65">
        <v>13450</v>
      </c>
      <c r="R105" s="65">
        <v>28960</v>
      </c>
      <c r="S105" s="65">
        <v>14120</v>
      </c>
    </row>
    <row r="106" spans="1:19" x14ac:dyDescent="0.2">
      <c r="A106" t="s">
        <v>398</v>
      </c>
      <c r="B106" t="s">
        <v>379</v>
      </c>
      <c r="C106">
        <v>0.25</v>
      </c>
      <c r="D106" t="s">
        <v>271</v>
      </c>
      <c r="E106" t="s">
        <v>368</v>
      </c>
      <c r="F106">
        <v>1</v>
      </c>
      <c r="G106">
        <v>40360</v>
      </c>
      <c r="H106" t="s">
        <v>369</v>
      </c>
      <c r="I106">
        <v>5</v>
      </c>
      <c r="J106" t="s">
        <v>372</v>
      </c>
      <c r="K106" t="s">
        <v>17</v>
      </c>
      <c r="L106" t="s">
        <v>397</v>
      </c>
      <c r="M106">
        <v>1</v>
      </c>
      <c r="N106">
        <v>89</v>
      </c>
      <c r="O106" s="65">
        <v>237142</v>
      </c>
      <c r="P106" s="65">
        <v>593830</v>
      </c>
      <c r="Q106" s="65">
        <v>10714</v>
      </c>
      <c r="R106" s="65">
        <v>19526</v>
      </c>
      <c r="S106" s="65">
        <v>19656</v>
      </c>
    </row>
    <row r="107" spans="1:19" x14ac:dyDescent="0.2">
      <c r="A107" t="s">
        <v>398</v>
      </c>
      <c r="B107" t="s">
        <v>379</v>
      </c>
      <c r="C107">
        <v>0.25</v>
      </c>
      <c r="D107" t="s">
        <v>271</v>
      </c>
      <c r="E107" t="s">
        <v>368</v>
      </c>
      <c r="F107">
        <v>1</v>
      </c>
      <c r="G107">
        <v>40361</v>
      </c>
      <c r="H107" t="s">
        <v>369</v>
      </c>
      <c r="I107">
        <v>5</v>
      </c>
      <c r="J107" t="s">
        <v>372</v>
      </c>
      <c r="K107" t="s">
        <v>17</v>
      </c>
      <c r="L107" t="s">
        <v>397</v>
      </c>
      <c r="M107">
        <v>1</v>
      </c>
      <c r="N107">
        <v>89</v>
      </c>
      <c r="O107" s="65">
        <v>185090</v>
      </c>
      <c r="P107" s="65">
        <v>328360</v>
      </c>
      <c r="Q107" s="65">
        <v>10714</v>
      </c>
      <c r="R107" s="65">
        <v>19008</v>
      </c>
      <c r="S107" s="65">
        <v>10868</v>
      </c>
    </row>
    <row r="108" spans="1:19" x14ac:dyDescent="0.2">
      <c r="A108" t="s">
        <v>398</v>
      </c>
      <c r="B108" t="s">
        <v>379</v>
      </c>
      <c r="C108">
        <v>0.25</v>
      </c>
      <c r="D108" t="s">
        <v>271</v>
      </c>
      <c r="E108" t="s">
        <v>368</v>
      </c>
      <c r="F108">
        <v>1</v>
      </c>
      <c r="G108">
        <v>40362</v>
      </c>
      <c r="H108" t="s">
        <v>369</v>
      </c>
      <c r="I108">
        <v>5</v>
      </c>
      <c r="J108" t="s">
        <v>372</v>
      </c>
      <c r="K108" t="s">
        <v>17</v>
      </c>
      <c r="L108" t="s">
        <v>397</v>
      </c>
      <c r="M108">
        <v>1</v>
      </c>
      <c r="N108">
        <v>89</v>
      </c>
      <c r="O108" s="65">
        <v>170902</v>
      </c>
      <c r="P108" s="65">
        <v>312282</v>
      </c>
      <c r="Q108" s="65">
        <v>10714</v>
      </c>
      <c r="R108" s="65">
        <v>6940</v>
      </c>
      <c r="S108" s="65">
        <v>10336</v>
      </c>
    </row>
    <row r="109" spans="1:19" x14ac:dyDescent="0.2">
      <c r="A109" t="s">
        <v>373</v>
      </c>
      <c r="B109" t="s">
        <v>379</v>
      </c>
      <c r="C109">
        <v>0.25</v>
      </c>
      <c r="D109" t="s">
        <v>271</v>
      </c>
      <c r="E109" t="s">
        <v>368</v>
      </c>
      <c r="F109">
        <v>1</v>
      </c>
      <c r="G109">
        <v>40363</v>
      </c>
      <c r="H109" t="s">
        <v>369</v>
      </c>
      <c r="I109">
        <v>5</v>
      </c>
      <c r="J109" t="s">
        <v>372</v>
      </c>
      <c r="K109" t="s">
        <v>17</v>
      </c>
      <c r="L109" t="s">
        <v>397</v>
      </c>
      <c r="M109">
        <v>1</v>
      </c>
      <c r="N109">
        <v>89</v>
      </c>
      <c r="O109" s="65">
        <v>212706</v>
      </c>
      <c r="P109" s="65">
        <v>357034</v>
      </c>
      <c r="Q109" s="65">
        <v>10714</v>
      </c>
      <c r="R109" s="65">
        <v>20952</v>
      </c>
      <c r="S109" s="65">
        <v>11818</v>
      </c>
    </row>
    <row r="110" spans="1:19" x14ac:dyDescent="0.2">
      <c r="A110" t="s">
        <v>398</v>
      </c>
      <c r="B110" t="s">
        <v>379</v>
      </c>
      <c r="C110">
        <v>0.25</v>
      </c>
      <c r="D110" t="s">
        <v>271</v>
      </c>
      <c r="E110" t="s">
        <v>368</v>
      </c>
      <c r="F110">
        <v>1</v>
      </c>
      <c r="G110">
        <v>40364</v>
      </c>
      <c r="H110" t="s">
        <v>369</v>
      </c>
      <c r="I110">
        <v>5</v>
      </c>
      <c r="J110" t="s">
        <v>372</v>
      </c>
      <c r="K110" t="s">
        <v>17</v>
      </c>
      <c r="L110" t="s">
        <v>397</v>
      </c>
      <c r="M110">
        <v>1</v>
      </c>
      <c r="N110">
        <v>89</v>
      </c>
      <c r="O110" s="65">
        <v>197532</v>
      </c>
      <c r="P110" s="65">
        <v>370746</v>
      </c>
      <c r="Q110" s="65">
        <v>10714</v>
      </c>
      <c r="R110" s="65">
        <v>30740</v>
      </c>
      <c r="S110" s="65">
        <v>12272</v>
      </c>
    </row>
    <row r="111" spans="1:19" x14ac:dyDescent="0.2">
      <c r="A111" t="s">
        <v>398</v>
      </c>
      <c r="B111" t="s">
        <v>379</v>
      </c>
      <c r="C111">
        <v>0.25</v>
      </c>
      <c r="D111" t="s">
        <v>271</v>
      </c>
      <c r="E111" t="s">
        <v>368</v>
      </c>
      <c r="F111">
        <v>1</v>
      </c>
      <c r="G111">
        <v>40365</v>
      </c>
      <c r="H111" t="s">
        <v>369</v>
      </c>
      <c r="I111">
        <v>5</v>
      </c>
      <c r="J111" t="s">
        <v>372</v>
      </c>
      <c r="K111" t="s">
        <v>17</v>
      </c>
      <c r="L111" t="s">
        <v>397</v>
      </c>
      <c r="M111">
        <v>1</v>
      </c>
      <c r="N111">
        <v>89</v>
      </c>
      <c r="O111" s="65">
        <v>205694</v>
      </c>
      <c r="P111" s="65">
        <v>418402</v>
      </c>
      <c r="Q111" s="65">
        <v>10714</v>
      </c>
      <c r="R111" s="65">
        <v>21922</v>
      </c>
      <c r="S111" s="65">
        <v>13850</v>
      </c>
    </row>
    <row r="112" spans="1:19" x14ac:dyDescent="0.2">
      <c r="A112" t="s">
        <v>398</v>
      </c>
      <c r="B112" t="s">
        <v>379</v>
      </c>
      <c r="C112">
        <v>0.25</v>
      </c>
      <c r="D112" t="s">
        <v>271</v>
      </c>
      <c r="E112" t="s">
        <v>368</v>
      </c>
      <c r="F112">
        <v>1</v>
      </c>
      <c r="G112">
        <v>40366</v>
      </c>
      <c r="H112" t="s">
        <v>369</v>
      </c>
      <c r="I112">
        <v>5</v>
      </c>
      <c r="J112" t="s">
        <v>372</v>
      </c>
      <c r="K112" t="s">
        <v>17</v>
      </c>
      <c r="L112" t="s">
        <v>397</v>
      </c>
      <c r="M112">
        <v>1</v>
      </c>
      <c r="N112">
        <v>89</v>
      </c>
      <c r="O112" s="65">
        <v>179210</v>
      </c>
      <c r="P112" s="65">
        <v>331956</v>
      </c>
      <c r="Q112" s="65">
        <v>10714</v>
      </c>
      <c r="R112" s="65">
        <v>28576</v>
      </c>
      <c r="S112" s="65">
        <v>10988</v>
      </c>
    </row>
    <row r="113" spans="1:19" x14ac:dyDescent="0.2">
      <c r="A113" t="s">
        <v>398</v>
      </c>
      <c r="B113" t="s">
        <v>379</v>
      </c>
      <c r="C113">
        <v>0.25</v>
      </c>
      <c r="D113" t="s">
        <v>271</v>
      </c>
      <c r="E113" t="s">
        <v>368</v>
      </c>
      <c r="F113">
        <v>1</v>
      </c>
      <c r="G113">
        <v>40367</v>
      </c>
      <c r="H113" t="s">
        <v>369</v>
      </c>
      <c r="I113">
        <v>5</v>
      </c>
      <c r="J113" t="s">
        <v>372</v>
      </c>
      <c r="K113" t="s">
        <v>17</v>
      </c>
      <c r="L113" t="s">
        <v>397</v>
      </c>
      <c r="M113">
        <v>1</v>
      </c>
      <c r="N113">
        <v>89</v>
      </c>
      <c r="O113" s="65">
        <v>207122</v>
      </c>
      <c r="P113" s="65">
        <v>360266</v>
      </c>
      <c r="Q113" s="65">
        <v>10714</v>
      </c>
      <c r="R113" s="65">
        <v>9838</v>
      </c>
      <c r="S113" s="65">
        <v>11924</v>
      </c>
    </row>
    <row r="114" spans="1:19" x14ac:dyDescent="0.2">
      <c r="A114" t="s">
        <v>398</v>
      </c>
      <c r="B114" t="s">
        <v>379</v>
      </c>
      <c r="C114">
        <v>0.25</v>
      </c>
      <c r="D114" t="s">
        <v>271</v>
      </c>
      <c r="E114" t="s">
        <v>368</v>
      </c>
      <c r="F114">
        <v>1</v>
      </c>
      <c r="G114">
        <v>40368</v>
      </c>
      <c r="H114" t="s">
        <v>369</v>
      </c>
      <c r="I114">
        <v>5</v>
      </c>
      <c r="J114" t="s">
        <v>372</v>
      </c>
      <c r="K114" t="s">
        <v>17</v>
      </c>
      <c r="L114" t="s">
        <v>397</v>
      </c>
      <c r="M114">
        <v>1</v>
      </c>
      <c r="N114">
        <v>89</v>
      </c>
      <c r="O114" s="65">
        <v>279802</v>
      </c>
      <c r="P114" s="65">
        <v>541080</v>
      </c>
      <c r="Q114" s="65">
        <v>10714</v>
      </c>
      <c r="R114" s="65">
        <v>4414</v>
      </c>
      <c r="S114" s="65">
        <v>17910</v>
      </c>
    </row>
    <row r="115" spans="1:19" x14ac:dyDescent="0.2">
      <c r="A115" t="s">
        <v>373</v>
      </c>
      <c r="B115" t="s">
        <v>379</v>
      </c>
      <c r="C115">
        <v>0.25</v>
      </c>
      <c r="D115" t="s">
        <v>271</v>
      </c>
      <c r="E115" t="s">
        <v>368</v>
      </c>
      <c r="F115">
        <v>1</v>
      </c>
      <c r="G115">
        <v>40369</v>
      </c>
      <c r="H115" t="s">
        <v>369</v>
      </c>
      <c r="I115">
        <v>5</v>
      </c>
      <c r="J115" t="s">
        <v>372</v>
      </c>
      <c r="K115" t="s">
        <v>17</v>
      </c>
      <c r="L115" t="s">
        <v>397</v>
      </c>
      <c r="M115">
        <v>1</v>
      </c>
      <c r="N115">
        <v>89</v>
      </c>
      <c r="O115" s="65">
        <v>214478</v>
      </c>
      <c r="P115" s="65">
        <v>652656</v>
      </c>
      <c r="Q115" s="65">
        <v>10714</v>
      </c>
      <c r="R115" s="65">
        <v>19206</v>
      </c>
      <c r="S115" s="65">
        <v>21602</v>
      </c>
    </row>
    <row r="116" spans="1:19" x14ac:dyDescent="0.2">
      <c r="A116" t="s">
        <v>373</v>
      </c>
      <c r="B116" t="s">
        <v>379</v>
      </c>
      <c r="C116">
        <v>0.25</v>
      </c>
      <c r="D116" t="s">
        <v>271</v>
      </c>
      <c r="E116" t="s">
        <v>368</v>
      </c>
      <c r="F116">
        <v>1</v>
      </c>
      <c r="G116">
        <v>40370</v>
      </c>
      <c r="H116" t="s">
        <v>369</v>
      </c>
      <c r="I116">
        <v>5</v>
      </c>
      <c r="J116" t="s">
        <v>372</v>
      </c>
      <c r="K116" t="s">
        <v>17</v>
      </c>
      <c r="L116" t="s">
        <v>397</v>
      </c>
      <c r="M116">
        <v>1</v>
      </c>
      <c r="N116">
        <v>89</v>
      </c>
      <c r="O116" s="65">
        <v>196932</v>
      </c>
      <c r="P116" s="65">
        <v>850962</v>
      </c>
      <c r="Q116" s="65">
        <v>13450</v>
      </c>
      <c r="R116" s="65">
        <v>41582</v>
      </c>
      <c r="S116" s="65">
        <v>28166</v>
      </c>
    </row>
    <row r="117" spans="1:19" x14ac:dyDescent="0.2">
      <c r="A117" t="s">
        <v>415</v>
      </c>
      <c r="B117" t="s">
        <v>379</v>
      </c>
      <c r="C117">
        <v>0.05</v>
      </c>
      <c r="D117" t="s">
        <v>153</v>
      </c>
      <c r="E117" t="s">
        <v>368</v>
      </c>
      <c r="F117">
        <v>1</v>
      </c>
      <c r="G117">
        <v>20490</v>
      </c>
      <c r="H117" t="s">
        <v>369</v>
      </c>
      <c r="I117">
        <v>100</v>
      </c>
      <c r="J117" t="s">
        <v>372</v>
      </c>
      <c r="K117" t="s">
        <v>28</v>
      </c>
      <c r="L117" t="s">
        <v>504</v>
      </c>
      <c r="M117">
        <v>1</v>
      </c>
      <c r="N117">
        <v>89</v>
      </c>
      <c r="O117" s="65">
        <v>217086</v>
      </c>
      <c r="P117" s="65">
        <v>554506</v>
      </c>
      <c r="Q117" s="65">
        <v>17776</v>
      </c>
      <c r="R117" s="65">
        <v>29782</v>
      </c>
      <c r="S117" s="65">
        <v>19074</v>
      </c>
    </row>
    <row r="118" spans="1:19" x14ac:dyDescent="0.2">
      <c r="A118" t="s">
        <v>415</v>
      </c>
      <c r="B118" t="s">
        <v>379</v>
      </c>
      <c r="C118">
        <v>0.05</v>
      </c>
      <c r="D118" t="s">
        <v>153</v>
      </c>
      <c r="E118" t="s">
        <v>368</v>
      </c>
      <c r="F118">
        <v>1</v>
      </c>
      <c r="G118">
        <v>20491</v>
      </c>
      <c r="H118" t="s">
        <v>369</v>
      </c>
      <c r="I118">
        <v>100</v>
      </c>
      <c r="J118" t="s">
        <v>372</v>
      </c>
      <c r="K118" t="s">
        <v>28</v>
      </c>
      <c r="L118" t="s">
        <v>504</v>
      </c>
      <c r="M118">
        <v>1</v>
      </c>
      <c r="N118">
        <v>89</v>
      </c>
      <c r="O118" s="65">
        <v>159118</v>
      </c>
      <c r="P118" s="65">
        <v>497984</v>
      </c>
      <c r="Q118" s="65">
        <v>15038</v>
      </c>
      <c r="R118" s="65">
        <v>18532</v>
      </c>
      <c r="S118" s="65">
        <v>17130</v>
      </c>
    </row>
    <row r="119" spans="1:19" x14ac:dyDescent="0.2">
      <c r="A119" t="s">
        <v>415</v>
      </c>
      <c r="B119" t="s">
        <v>379</v>
      </c>
      <c r="C119">
        <v>0.05</v>
      </c>
      <c r="D119" t="s">
        <v>153</v>
      </c>
      <c r="E119" t="s">
        <v>368</v>
      </c>
      <c r="F119">
        <v>1</v>
      </c>
      <c r="G119">
        <v>20492</v>
      </c>
      <c r="H119" t="s">
        <v>369</v>
      </c>
      <c r="I119">
        <v>100</v>
      </c>
      <c r="J119" t="s">
        <v>372</v>
      </c>
      <c r="K119" t="s">
        <v>28</v>
      </c>
      <c r="L119" t="s">
        <v>504</v>
      </c>
      <c r="M119">
        <v>1</v>
      </c>
      <c r="N119">
        <v>89</v>
      </c>
      <c r="O119" s="65">
        <v>225868</v>
      </c>
      <c r="P119" s="65">
        <v>616710</v>
      </c>
      <c r="Q119" s="65">
        <v>17776</v>
      </c>
      <c r="R119" s="65">
        <v>41208</v>
      </c>
      <c r="S119" s="65">
        <v>21214</v>
      </c>
    </row>
    <row r="120" spans="1:19" x14ac:dyDescent="0.2">
      <c r="A120" t="s">
        <v>408</v>
      </c>
      <c r="B120" t="s">
        <v>374</v>
      </c>
      <c r="C120">
        <v>0.01</v>
      </c>
      <c r="D120" t="s">
        <v>271</v>
      </c>
      <c r="E120" t="s">
        <v>401</v>
      </c>
      <c r="F120">
        <v>20</v>
      </c>
      <c r="G120">
        <v>10450</v>
      </c>
      <c r="H120" t="s">
        <v>909</v>
      </c>
      <c r="I120">
        <v>300</v>
      </c>
      <c r="J120" t="s">
        <v>375</v>
      </c>
      <c r="K120" t="s">
        <v>28</v>
      </c>
      <c r="L120" t="s">
        <v>457</v>
      </c>
      <c r="M120">
        <v>1</v>
      </c>
      <c r="N120">
        <v>89</v>
      </c>
      <c r="O120" s="65">
        <v>109914</v>
      </c>
      <c r="P120" s="65">
        <v>70880</v>
      </c>
      <c r="Q120" s="65">
        <v>10614</v>
      </c>
      <c r="R120" s="65">
        <v>8920</v>
      </c>
      <c r="S120" s="65">
        <v>7088</v>
      </c>
    </row>
    <row r="121" spans="1:19" x14ac:dyDescent="0.2">
      <c r="A121" t="s">
        <v>408</v>
      </c>
      <c r="B121" t="s">
        <v>374</v>
      </c>
      <c r="C121">
        <v>0.01</v>
      </c>
      <c r="D121" t="s">
        <v>271</v>
      </c>
      <c r="E121" t="s">
        <v>401</v>
      </c>
      <c r="F121">
        <v>20</v>
      </c>
      <c r="G121">
        <v>10511</v>
      </c>
      <c r="H121" t="s">
        <v>909</v>
      </c>
      <c r="I121">
        <v>200</v>
      </c>
      <c r="J121" t="s">
        <v>372</v>
      </c>
      <c r="K121" t="s">
        <v>28</v>
      </c>
      <c r="L121" t="s">
        <v>470</v>
      </c>
      <c r="M121">
        <v>1</v>
      </c>
      <c r="N121">
        <v>89</v>
      </c>
      <c r="O121" s="65">
        <v>120750</v>
      </c>
      <c r="P121" s="65">
        <v>84172</v>
      </c>
      <c r="Q121" s="65">
        <v>10268</v>
      </c>
      <c r="R121" s="65">
        <v>4252</v>
      </c>
      <c r="S121" s="65">
        <v>8098</v>
      </c>
    </row>
    <row r="122" spans="1:19" x14ac:dyDescent="0.2">
      <c r="A122" t="s">
        <v>408</v>
      </c>
      <c r="B122" t="s">
        <v>374</v>
      </c>
      <c r="C122">
        <v>0.01</v>
      </c>
      <c r="D122" t="s">
        <v>271</v>
      </c>
      <c r="E122" t="s">
        <v>401</v>
      </c>
      <c r="F122">
        <v>25</v>
      </c>
      <c r="G122">
        <v>10743</v>
      </c>
      <c r="H122" t="s">
        <v>909</v>
      </c>
      <c r="I122">
        <v>250</v>
      </c>
      <c r="J122" t="s">
        <v>372</v>
      </c>
      <c r="K122" t="s">
        <v>28</v>
      </c>
      <c r="L122" t="s">
        <v>465</v>
      </c>
      <c r="M122">
        <v>1</v>
      </c>
      <c r="N122">
        <v>89</v>
      </c>
      <c r="O122" s="65">
        <v>132696</v>
      </c>
      <c r="P122" s="65">
        <v>132240</v>
      </c>
      <c r="Q122" s="65">
        <v>10614</v>
      </c>
      <c r="R122" s="65">
        <v>17722</v>
      </c>
      <c r="S122" s="65">
        <v>15220</v>
      </c>
    </row>
    <row r="123" spans="1:19" x14ac:dyDescent="0.2">
      <c r="A123" t="s">
        <v>408</v>
      </c>
      <c r="B123" t="s">
        <v>374</v>
      </c>
      <c r="C123">
        <v>0.01</v>
      </c>
      <c r="D123" t="s">
        <v>271</v>
      </c>
      <c r="E123" t="s">
        <v>401</v>
      </c>
      <c r="F123">
        <v>20</v>
      </c>
      <c r="G123">
        <v>11028</v>
      </c>
      <c r="H123" t="s">
        <v>909</v>
      </c>
      <c r="I123">
        <v>200</v>
      </c>
      <c r="J123" t="s">
        <v>372</v>
      </c>
      <c r="K123" t="s">
        <v>28</v>
      </c>
      <c r="L123" t="s">
        <v>496</v>
      </c>
      <c r="M123">
        <v>0</v>
      </c>
      <c r="N123">
        <v>21</v>
      </c>
      <c r="O123" s="65">
        <v>19986</v>
      </c>
      <c r="P123" s="65">
        <v>10164</v>
      </c>
      <c r="Q123" s="65">
        <v>790</v>
      </c>
      <c r="R123" s="65">
        <v>1644</v>
      </c>
      <c r="S123" s="65">
        <v>790</v>
      </c>
    </row>
    <row r="124" spans="1:19" x14ac:dyDescent="0.2">
      <c r="A124" t="s">
        <v>408</v>
      </c>
      <c r="B124" t="s">
        <v>374</v>
      </c>
      <c r="C124">
        <v>0.01</v>
      </c>
      <c r="D124" t="s">
        <v>271</v>
      </c>
      <c r="E124" t="s">
        <v>401</v>
      </c>
      <c r="F124">
        <v>20</v>
      </c>
      <c r="G124">
        <v>10544</v>
      </c>
      <c r="H124" t="s">
        <v>909</v>
      </c>
      <c r="I124">
        <v>200</v>
      </c>
      <c r="J124" t="s">
        <v>372</v>
      </c>
      <c r="K124" t="s">
        <v>28</v>
      </c>
      <c r="L124" t="s">
        <v>486</v>
      </c>
      <c r="M124">
        <v>0</v>
      </c>
      <c r="N124">
        <v>21</v>
      </c>
      <c r="O124" s="65">
        <v>26994</v>
      </c>
      <c r="P124" s="65">
        <v>12494</v>
      </c>
      <c r="Q124" s="65">
        <v>1250</v>
      </c>
      <c r="R124" s="65">
        <v>2326</v>
      </c>
      <c r="S124" s="65">
        <v>1250</v>
      </c>
    </row>
    <row r="125" spans="1:19" x14ac:dyDescent="0.2">
      <c r="A125" t="s">
        <v>408</v>
      </c>
      <c r="B125" t="s">
        <v>374</v>
      </c>
      <c r="C125">
        <v>0.01</v>
      </c>
      <c r="D125" t="s">
        <v>271</v>
      </c>
      <c r="E125" t="s">
        <v>401</v>
      </c>
      <c r="F125">
        <v>20</v>
      </c>
      <c r="G125">
        <v>10561</v>
      </c>
      <c r="H125" t="s">
        <v>909</v>
      </c>
      <c r="I125">
        <v>200</v>
      </c>
      <c r="J125" t="s">
        <v>372</v>
      </c>
      <c r="K125" t="s">
        <v>28</v>
      </c>
      <c r="L125" t="s">
        <v>485</v>
      </c>
      <c r="M125">
        <v>0</v>
      </c>
      <c r="N125">
        <v>21</v>
      </c>
      <c r="O125" s="65">
        <v>32820</v>
      </c>
      <c r="P125" s="65">
        <v>16902</v>
      </c>
      <c r="Q125" s="65">
        <v>2194</v>
      </c>
      <c r="R125" s="65">
        <v>1310</v>
      </c>
      <c r="S125" s="65">
        <v>2194</v>
      </c>
    </row>
    <row r="126" spans="1:19" x14ac:dyDescent="0.2">
      <c r="A126" t="s">
        <v>409</v>
      </c>
      <c r="B126" t="s">
        <v>374</v>
      </c>
      <c r="C126">
        <v>0.01</v>
      </c>
      <c r="D126" t="s">
        <v>271</v>
      </c>
      <c r="E126" t="s">
        <v>401</v>
      </c>
      <c r="F126">
        <v>20</v>
      </c>
      <c r="G126">
        <v>10686</v>
      </c>
      <c r="H126" t="s">
        <v>907</v>
      </c>
      <c r="I126">
        <v>300</v>
      </c>
      <c r="J126" t="s">
        <v>375</v>
      </c>
      <c r="K126" t="s">
        <v>28</v>
      </c>
      <c r="L126" t="s">
        <v>480</v>
      </c>
      <c r="M126">
        <v>0</v>
      </c>
      <c r="N126">
        <v>26</v>
      </c>
      <c r="O126" s="65">
        <v>26128</v>
      </c>
      <c r="P126" s="65">
        <v>26992</v>
      </c>
      <c r="Q126" s="65">
        <v>1936</v>
      </c>
      <c r="R126" s="65">
        <v>1388</v>
      </c>
      <c r="S126" s="65">
        <v>1936</v>
      </c>
    </row>
    <row r="127" spans="1:19" x14ac:dyDescent="0.2">
      <c r="A127" t="s">
        <v>373</v>
      </c>
      <c r="B127" t="s">
        <v>374</v>
      </c>
      <c r="C127">
        <v>0.05</v>
      </c>
      <c r="D127" t="s">
        <v>271</v>
      </c>
      <c r="E127" t="s">
        <v>368</v>
      </c>
      <c r="F127">
        <v>0</v>
      </c>
      <c r="G127">
        <v>20396</v>
      </c>
      <c r="H127" t="s">
        <v>369</v>
      </c>
      <c r="I127">
        <v>80</v>
      </c>
      <c r="J127" t="s">
        <v>375</v>
      </c>
      <c r="K127" t="s">
        <v>28</v>
      </c>
      <c r="L127" t="s">
        <v>392</v>
      </c>
      <c r="M127">
        <v>1</v>
      </c>
      <c r="N127">
        <v>64</v>
      </c>
      <c r="O127" s="65">
        <v>252498</v>
      </c>
      <c r="P127" s="65">
        <v>230714</v>
      </c>
      <c r="Q127" s="65">
        <v>8948</v>
      </c>
      <c r="R127" s="65">
        <v>17726</v>
      </c>
      <c r="S127" s="65">
        <v>13820</v>
      </c>
    </row>
    <row r="128" spans="1:19" x14ac:dyDescent="0.2">
      <c r="A128" t="s">
        <v>407</v>
      </c>
      <c r="B128" t="s">
        <v>374</v>
      </c>
      <c r="C128">
        <v>0.25</v>
      </c>
      <c r="D128" t="s">
        <v>271</v>
      </c>
      <c r="E128" t="s">
        <v>406</v>
      </c>
      <c r="F128">
        <v>1</v>
      </c>
      <c r="G128">
        <v>40237</v>
      </c>
      <c r="H128" t="s">
        <v>369</v>
      </c>
      <c r="I128">
        <v>3</v>
      </c>
      <c r="J128" t="s">
        <v>375</v>
      </c>
      <c r="K128" t="s">
        <v>28</v>
      </c>
      <c r="L128" t="s">
        <v>456</v>
      </c>
      <c r="M128">
        <v>0</v>
      </c>
      <c r="N128">
        <v>25</v>
      </c>
      <c r="O128" s="65">
        <v>28202</v>
      </c>
      <c r="P128" s="65">
        <v>18156</v>
      </c>
      <c r="Q128" s="65">
        <v>1632</v>
      </c>
      <c r="R128" s="65">
        <v>2956</v>
      </c>
      <c r="S128" s="65">
        <v>1632</v>
      </c>
    </row>
    <row r="129" spans="1:19" x14ac:dyDescent="0.2">
      <c r="A129" t="s">
        <v>373</v>
      </c>
      <c r="B129" t="s">
        <v>374</v>
      </c>
      <c r="C129">
        <v>0.05</v>
      </c>
      <c r="D129" t="s">
        <v>271</v>
      </c>
      <c r="E129" t="s">
        <v>368</v>
      </c>
      <c r="F129">
        <v>0</v>
      </c>
      <c r="G129">
        <v>20393</v>
      </c>
      <c r="H129" t="s">
        <v>369</v>
      </c>
      <c r="I129">
        <v>80</v>
      </c>
      <c r="J129" t="s">
        <v>375</v>
      </c>
      <c r="K129" t="s">
        <v>28</v>
      </c>
      <c r="L129" t="s">
        <v>392</v>
      </c>
      <c r="M129">
        <v>1</v>
      </c>
      <c r="N129">
        <v>64</v>
      </c>
      <c r="O129" s="65">
        <v>122060</v>
      </c>
      <c r="P129" s="65">
        <v>102422</v>
      </c>
      <c r="Q129" s="65">
        <v>6048</v>
      </c>
      <c r="R129" s="65">
        <v>9238</v>
      </c>
      <c r="S129" s="65">
        <v>6136</v>
      </c>
    </row>
    <row r="130" spans="1:19" x14ac:dyDescent="0.2">
      <c r="A130" t="s">
        <v>407</v>
      </c>
      <c r="B130" t="s">
        <v>374</v>
      </c>
      <c r="C130">
        <v>0.25</v>
      </c>
      <c r="D130" t="s">
        <v>271</v>
      </c>
      <c r="E130" t="s">
        <v>406</v>
      </c>
      <c r="F130">
        <v>1</v>
      </c>
      <c r="G130">
        <v>40213</v>
      </c>
      <c r="H130" t="s">
        <v>369</v>
      </c>
      <c r="I130">
        <v>2</v>
      </c>
      <c r="J130" t="s">
        <v>375</v>
      </c>
      <c r="K130" t="s">
        <v>28</v>
      </c>
      <c r="L130" t="s">
        <v>490</v>
      </c>
      <c r="M130">
        <v>0</v>
      </c>
      <c r="N130">
        <v>25</v>
      </c>
      <c r="O130" s="65">
        <v>27104</v>
      </c>
      <c r="P130" s="65">
        <v>12906</v>
      </c>
      <c r="Q130" s="65">
        <v>1288</v>
      </c>
      <c r="R130" s="65">
        <v>1682</v>
      </c>
      <c r="S130" s="65">
        <v>1288</v>
      </c>
    </row>
    <row r="131" spans="1:19" x14ac:dyDescent="0.2">
      <c r="A131" t="s">
        <v>373</v>
      </c>
      <c r="B131" t="s">
        <v>374</v>
      </c>
      <c r="C131">
        <v>0.05</v>
      </c>
      <c r="D131" t="s">
        <v>271</v>
      </c>
      <c r="E131" t="s">
        <v>368</v>
      </c>
      <c r="F131">
        <v>0</v>
      </c>
      <c r="G131">
        <v>20394</v>
      </c>
      <c r="H131" t="s">
        <v>369</v>
      </c>
      <c r="I131">
        <v>80</v>
      </c>
      <c r="J131" t="s">
        <v>375</v>
      </c>
      <c r="K131" t="s">
        <v>28</v>
      </c>
      <c r="L131" t="s">
        <v>392</v>
      </c>
      <c r="M131">
        <v>1</v>
      </c>
      <c r="N131">
        <v>64</v>
      </c>
      <c r="O131" s="65">
        <v>186750</v>
      </c>
      <c r="P131" s="65">
        <v>117886</v>
      </c>
      <c r="Q131" s="65">
        <v>6048</v>
      </c>
      <c r="R131" s="65">
        <v>8632</v>
      </c>
      <c r="S131" s="65">
        <v>7062</v>
      </c>
    </row>
    <row r="132" spans="1:19" x14ac:dyDescent="0.2">
      <c r="A132" t="s">
        <v>408</v>
      </c>
      <c r="B132" t="s">
        <v>374</v>
      </c>
      <c r="C132">
        <v>0.01</v>
      </c>
      <c r="D132" t="s">
        <v>271</v>
      </c>
      <c r="E132" t="s">
        <v>401</v>
      </c>
      <c r="F132">
        <v>20</v>
      </c>
      <c r="G132">
        <v>10684</v>
      </c>
      <c r="H132" t="s">
        <v>909</v>
      </c>
      <c r="I132">
        <v>100</v>
      </c>
      <c r="J132" t="s">
        <v>372</v>
      </c>
      <c r="K132" t="s">
        <v>28</v>
      </c>
      <c r="L132" t="s">
        <v>493</v>
      </c>
      <c r="M132">
        <v>0</v>
      </c>
      <c r="N132">
        <v>25</v>
      </c>
      <c r="O132" s="65">
        <v>47142</v>
      </c>
      <c r="P132" s="65">
        <v>20552</v>
      </c>
      <c r="Q132" s="65">
        <v>2468</v>
      </c>
      <c r="R132" s="65">
        <v>2588</v>
      </c>
      <c r="S132" s="65">
        <v>2468</v>
      </c>
    </row>
    <row r="133" spans="1:19" x14ac:dyDescent="0.2">
      <c r="A133" t="s">
        <v>373</v>
      </c>
      <c r="B133" t="s">
        <v>374</v>
      </c>
      <c r="C133">
        <v>0.05</v>
      </c>
      <c r="D133" t="s">
        <v>271</v>
      </c>
      <c r="E133" t="s">
        <v>368</v>
      </c>
      <c r="F133">
        <v>0</v>
      </c>
      <c r="G133">
        <v>20395</v>
      </c>
      <c r="H133" t="s">
        <v>369</v>
      </c>
      <c r="I133">
        <v>80</v>
      </c>
      <c r="J133" t="s">
        <v>375</v>
      </c>
      <c r="K133" t="s">
        <v>28</v>
      </c>
      <c r="L133" t="s">
        <v>392</v>
      </c>
      <c r="M133">
        <v>1</v>
      </c>
      <c r="N133">
        <v>64</v>
      </c>
      <c r="O133" s="65">
        <v>321382</v>
      </c>
      <c r="P133" s="65">
        <v>225522</v>
      </c>
      <c r="Q133" s="65">
        <v>8948</v>
      </c>
      <c r="R133" s="65">
        <v>11664</v>
      </c>
      <c r="S133" s="65">
        <v>13508</v>
      </c>
    </row>
    <row r="134" spans="1:19" x14ac:dyDescent="0.2">
      <c r="A134" t="s">
        <v>408</v>
      </c>
      <c r="B134" t="s">
        <v>374</v>
      </c>
      <c r="C134">
        <v>0.01</v>
      </c>
      <c r="D134" t="s">
        <v>271</v>
      </c>
      <c r="E134" t="s">
        <v>401</v>
      </c>
      <c r="F134">
        <v>20</v>
      </c>
      <c r="G134">
        <v>11036</v>
      </c>
      <c r="H134" t="s">
        <v>909</v>
      </c>
      <c r="I134">
        <v>200</v>
      </c>
      <c r="J134" t="s">
        <v>375</v>
      </c>
      <c r="K134" t="s">
        <v>28</v>
      </c>
      <c r="L134" t="s">
        <v>483</v>
      </c>
      <c r="M134">
        <v>0</v>
      </c>
      <c r="N134">
        <v>25</v>
      </c>
      <c r="O134" s="65">
        <v>34628</v>
      </c>
      <c r="P134" s="65">
        <v>13502</v>
      </c>
      <c r="Q134" s="65">
        <v>1098</v>
      </c>
      <c r="R134" s="65">
        <v>2112</v>
      </c>
      <c r="S134" s="65">
        <v>1098</v>
      </c>
    </row>
    <row r="135" spans="1:19" x14ac:dyDescent="0.2">
      <c r="A135" t="s">
        <v>373</v>
      </c>
      <c r="B135" t="s">
        <v>374</v>
      </c>
      <c r="C135">
        <v>0.05</v>
      </c>
      <c r="D135" t="s">
        <v>271</v>
      </c>
      <c r="E135" t="s">
        <v>368</v>
      </c>
      <c r="F135">
        <v>0</v>
      </c>
      <c r="G135">
        <v>20477</v>
      </c>
      <c r="H135" t="s">
        <v>369</v>
      </c>
      <c r="I135">
        <v>80</v>
      </c>
      <c r="J135" t="s">
        <v>375</v>
      </c>
      <c r="K135" t="s">
        <v>28</v>
      </c>
      <c r="L135" t="s">
        <v>392</v>
      </c>
      <c r="M135">
        <v>1</v>
      </c>
      <c r="N135">
        <v>64</v>
      </c>
      <c r="O135" s="65">
        <v>253162</v>
      </c>
      <c r="P135" s="65">
        <v>199622</v>
      </c>
      <c r="Q135" s="65">
        <v>8948</v>
      </c>
      <c r="R135" s="65">
        <v>18008</v>
      </c>
      <c r="S135" s="65">
        <v>11958</v>
      </c>
    </row>
    <row r="136" spans="1:19" x14ac:dyDescent="0.2">
      <c r="A136" t="s">
        <v>408</v>
      </c>
      <c r="B136" t="s">
        <v>374</v>
      </c>
      <c r="C136">
        <v>0.01</v>
      </c>
      <c r="D136" t="s">
        <v>271</v>
      </c>
      <c r="E136" t="s">
        <v>401</v>
      </c>
      <c r="F136">
        <v>20</v>
      </c>
      <c r="G136">
        <v>10523</v>
      </c>
      <c r="H136" t="s">
        <v>909</v>
      </c>
      <c r="I136">
        <v>200</v>
      </c>
      <c r="J136" t="s">
        <v>372</v>
      </c>
      <c r="K136" t="s">
        <v>28</v>
      </c>
      <c r="L136" t="s">
        <v>463</v>
      </c>
      <c r="M136">
        <v>0</v>
      </c>
      <c r="N136">
        <v>25</v>
      </c>
      <c r="O136" s="65">
        <v>48864</v>
      </c>
      <c r="P136" s="65">
        <v>39570</v>
      </c>
      <c r="Q136" s="65">
        <v>3960</v>
      </c>
      <c r="R136" s="65">
        <v>3596</v>
      </c>
      <c r="S136" s="65">
        <v>3960</v>
      </c>
    </row>
    <row r="137" spans="1:19" x14ac:dyDescent="0.2">
      <c r="A137" t="s">
        <v>373</v>
      </c>
      <c r="B137" t="s">
        <v>374</v>
      </c>
      <c r="C137">
        <v>0.05</v>
      </c>
      <c r="D137" t="s">
        <v>271</v>
      </c>
      <c r="E137" t="s">
        <v>368</v>
      </c>
      <c r="F137">
        <v>0</v>
      </c>
      <c r="G137">
        <v>20478</v>
      </c>
      <c r="H137" t="s">
        <v>369</v>
      </c>
      <c r="I137">
        <v>80</v>
      </c>
      <c r="J137" t="s">
        <v>375</v>
      </c>
      <c r="K137" t="s">
        <v>28</v>
      </c>
      <c r="L137" t="s">
        <v>392</v>
      </c>
      <c r="M137">
        <v>1</v>
      </c>
      <c r="N137">
        <v>64</v>
      </c>
      <c r="O137" s="65">
        <v>284744</v>
      </c>
      <c r="P137" s="65">
        <v>187314</v>
      </c>
      <c r="Q137" s="65">
        <v>8948</v>
      </c>
      <c r="R137" s="65">
        <v>8948</v>
      </c>
      <c r="S137" s="65">
        <v>11220</v>
      </c>
    </row>
    <row r="138" spans="1:19" x14ac:dyDescent="0.2">
      <c r="A138" t="s">
        <v>408</v>
      </c>
      <c r="B138" t="s">
        <v>374</v>
      </c>
      <c r="C138">
        <v>0.01</v>
      </c>
      <c r="D138" t="s">
        <v>271</v>
      </c>
      <c r="E138" t="s">
        <v>401</v>
      </c>
      <c r="F138">
        <v>20</v>
      </c>
      <c r="G138">
        <v>10519</v>
      </c>
      <c r="H138" t="s">
        <v>909</v>
      </c>
      <c r="I138">
        <v>200</v>
      </c>
      <c r="J138" t="s">
        <v>372</v>
      </c>
      <c r="K138" t="s">
        <v>28</v>
      </c>
      <c r="L138" t="s">
        <v>479</v>
      </c>
      <c r="M138">
        <v>0</v>
      </c>
      <c r="N138">
        <v>25</v>
      </c>
      <c r="O138" s="65">
        <v>37966</v>
      </c>
      <c r="P138" s="65">
        <v>39866</v>
      </c>
      <c r="Q138" s="65">
        <v>3946</v>
      </c>
      <c r="R138" s="65">
        <v>1934</v>
      </c>
      <c r="S138" s="65">
        <v>3946</v>
      </c>
    </row>
    <row r="139" spans="1:19" x14ac:dyDescent="0.2">
      <c r="A139" t="s">
        <v>373</v>
      </c>
      <c r="B139" t="s">
        <v>374</v>
      </c>
      <c r="C139">
        <v>0.05</v>
      </c>
      <c r="D139" t="s">
        <v>271</v>
      </c>
      <c r="E139" t="s">
        <v>368</v>
      </c>
      <c r="F139">
        <v>0</v>
      </c>
      <c r="G139">
        <v>20398</v>
      </c>
      <c r="H139" t="s">
        <v>369</v>
      </c>
      <c r="I139">
        <v>80</v>
      </c>
      <c r="J139" t="s">
        <v>375</v>
      </c>
      <c r="K139" t="s">
        <v>28</v>
      </c>
      <c r="L139" t="s">
        <v>392</v>
      </c>
      <c r="M139">
        <v>1</v>
      </c>
      <c r="N139">
        <v>64</v>
      </c>
      <c r="O139" s="65">
        <v>244926</v>
      </c>
      <c r="P139" s="65">
        <v>180828</v>
      </c>
      <c r="Q139" s="65">
        <v>8948</v>
      </c>
      <c r="R139" s="65">
        <v>7898</v>
      </c>
      <c r="S139" s="65">
        <v>10832</v>
      </c>
    </row>
    <row r="140" spans="1:19" x14ac:dyDescent="0.2">
      <c r="A140" t="s">
        <v>408</v>
      </c>
      <c r="B140" t="s">
        <v>374</v>
      </c>
      <c r="C140">
        <v>0.01</v>
      </c>
      <c r="D140" t="s">
        <v>271</v>
      </c>
      <c r="E140" t="s">
        <v>401</v>
      </c>
      <c r="F140">
        <v>20</v>
      </c>
      <c r="G140">
        <v>10643</v>
      </c>
      <c r="H140" t="s">
        <v>909</v>
      </c>
      <c r="I140">
        <v>100</v>
      </c>
      <c r="J140" t="s">
        <v>372</v>
      </c>
      <c r="K140" t="s">
        <v>28</v>
      </c>
      <c r="L140" t="s">
        <v>475</v>
      </c>
      <c r="M140">
        <v>0</v>
      </c>
      <c r="N140">
        <v>25</v>
      </c>
      <c r="O140" s="65">
        <v>32810</v>
      </c>
      <c r="P140" s="65">
        <v>15720</v>
      </c>
      <c r="Q140" s="65">
        <v>1420</v>
      </c>
      <c r="R140" s="65">
        <v>350</v>
      </c>
      <c r="S140" s="65">
        <v>1420</v>
      </c>
    </row>
    <row r="141" spans="1:19" x14ac:dyDescent="0.2">
      <c r="A141" t="s">
        <v>373</v>
      </c>
      <c r="B141" t="s">
        <v>374</v>
      </c>
      <c r="C141">
        <v>0.05</v>
      </c>
      <c r="D141" t="s">
        <v>271</v>
      </c>
      <c r="E141" t="s">
        <v>368</v>
      </c>
      <c r="F141">
        <v>0</v>
      </c>
      <c r="G141">
        <v>20399</v>
      </c>
      <c r="H141" t="s">
        <v>369</v>
      </c>
      <c r="I141">
        <v>80</v>
      </c>
      <c r="J141" t="s">
        <v>375</v>
      </c>
      <c r="K141" t="s">
        <v>28</v>
      </c>
      <c r="L141" t="s">
        <v>392</v>
      </c>
      <c r="M141">
        <v>1</v>
      </c>
      <c r="N141">
        <v>64</v>
      </c>
      <c r="O141" s="65">
        <v>245364</v>
      </c>
      <c r="P141" s="65">
        <v>179198</v>
      </c>
      <c r="Q141" s="65">
        <v>6048</v>
      </c>
      <c r="R141" s="65">
        <v>-5512</v>
      </c>
      <c r="S141" s="65">
        <v>10734</v>
      </c>
    </row>
    <row r="142" spans="1:19" x14ac:dyDescent="0.2">
      <c r="A142" t="s">
        <v>408</v>
      </c>
      <c r="B142" t="s">
        <v>374</v>
      </c>
      <c r="C142">
        <v>0.01</v>
      </c>
      <c r="D142" t="s">
        <v>271</v>
      </c>
      <c r="E142" t="s">
        <v>401</v>
      </c>
      <c r="F142">
        <v>20</v>
      </c>
      <c r="G142">
        <v>10487</v>
      </c>
      <c r="H142" t="s">
        <v>909</v>
      </c>
      <c r="I142">
        <v>200</v>
      </c>
      <c r="J142" t="s">
        <v>372</v>
      </c>
      <c r="K142" t="s">
        <v>28</v>
      </c>
      <c r="L142" t="s">
        <v>477</v>
      </c>
      <c r="M142">
        <v>0</v>
      </c>
      <c r="N142">
        <v>25</v>
      </c>
      <c r="O142" s="65">
        <v>35360</v>
      </c>
      <c r="P142" s="65">
        <v>26098</v>
      </c>
      <c r="Q142" s="65">
        <v>2064</v>
      </c>
      <c r="R142" s="65">
        <v>1324</v>
      </c>
      <c r="S142" s="65">
        <v>2064</v>
      </c>
    </row>
    <row r="143" spans="1:19" x14ac:dyDescent="0.2">
      <c r="A143" t="s">
        <v>373</v>
      </c>
      <c r="B143" t="s">
        <v>374</v>
      </c>
      <c r="C143">
        <v>0.05</v>
      </c>
      <c r="D143" t="s">
        <v>271</v>
      </c>
      <c r="E143" t="s">
        <v>368</v>
      </c>
      <c r="F143">
        <v>0</v>
      </c>
      <c r="G143">
        <v>20400</v>
      </c>
      <c r="H143" t="s">
        <v>369</v>
      </c>
      <c r="I143">
        <v>80</v>
      </c>
      <c r="J143" t="s">
        <v>375</v>
      </c>
      <c r="K143" t="s">
        <v>28</v>
      </c>
      <c r="L143" t="s">
        <v>392</v>
      </c>
      <c r="M143">
        <v>1</v>
      </c>
      <c r="N143">
        <v>64</v>
      </c>
      <c r="O143" s="65">
        <v>184512</v>
      </c>
      <c r="P143" s="65">
        <v>118560</v>
      </c>
      <c r="Q143" s="65">
        <v>6048</v>
      </c>
      <c r="R143" s="65">
        <v>11090</v>
      </c>
      <c r="S143" s="65">
        <v>7102</v>
      </c>
    </row>
    <row r="144" spans="1:19" x14ac:dyDescent="0.2">
      <c r="A144" t="s">
        <v>408</v>
      </c>
      <c r="B144" t="s">
        <v>374</v>
      </c>
      <c r="C144">
        <v>0.01</v>
      </c>
      <c r="D144" t="s">
        <v>271</v>
      </c>
      <c r="E144" t="s">
        <v>401</v>
      </c>
      <c r="F144">
        <v>25</v>
      </c>
      <c r="G144">
        <v>11121</v>
      </c>
      <c r="H144" t="s">
        <v>909</v>
      </c>
      <c r="I144">
        <v>250</v>
      </c>
      <c r="J144" t="s">
        <v>372</v>
      </c>
      <c r="K144" t="s">
        <v>28</v>
      </c>
      <c r="L144" t="s">
        <v>465</v>
      </c>
      <c r="M144">
        <v>0</v>
      </c>
      <c r="N144">
        <v>25</v>
      </c>
      <c r="O144" s="65">
        <v>69554</v>
      </c>
      <c r="P144" s="65">
        <v>47330</v>
      </c>
      <c r="Q144" s="65">
        <v>5448</v>
      </c>
      <c r="R144" s="65">
        <v>4608</v>
      </c>
      <c r="S144" s="65">
        <v>5448</v>
      </c>
    </row>
    <row r="145" spans="1:19" x14ac:dyDescent="0.2">
      <c r="A145" t="s">
        <v>373</v>
      </c>
      <c r="B145" t="s">
        <v>374</v>
      </c>
      <c r="C145">
        <v>0.05</v>
      </c>
      <c r="D145" t="s">
        <v>271</v>
      </c>
      <c r="E145" t="s">
        <v>368</v>
      </c>
      <c r="F145">
        <v>0</v>
      </c>
      <c r="G145">
        <v>20397</v>
      </c>
      <c r="H145" t="s">
        <v>369</v>
      </c>
      <c r="I145">
        <v>80</v>
      </c>
      <c r="J145" t="s">
        <v>375</v>
      </c>
      <c r="K145" t="s">
        <v>28</v>
      </c>
      <c r="L145" t="s">
        <v>392</v>
      </c>
      <c r="M145">
        <v>1</v>
      </c>
      <c r="N145">
        <v>64</v>
      </c>
      <c r="O145" s="65">
        <v>199364</v>
      </c>
      <c r="P145" s="65">
        <v>144470</v>
      </c>
      <c r="Q145" s="65">
        <v>8948</v>
      </c>
      <c r="R145" s="65">
        <v>3662</v>
      </c>
      <c r="S145" s="65">
        <v>8654</v>
      </c>
    </row>
    <row r="146" spans="1:19" x14ac:dyDescent="0.2">
      <c r="A146" t="s">
        <v>408</v>
      </c>
      <c r="B146" t="s">
        <v>374</v>
      </c>
      <c r="C146">
        <v>0.01</v>
      </c>
      <c r="D146" t="s">
        <v>271</v>
      </c>
      <c r="E146" t="s">
        <v>401</v>
      </c>
      <c r="F146">
        <v>20</v>
      </c>
      <c r="G146">
        <v>10451</v>
      </c>
      <c r="H146" t="s">
        <v>909</v>
      </c>
      <c r="I146">
        <v>300</v>
      </c>
      <c r="J146" t="s">
        <v>372</v>
      </c>
      <c r="K146" t="s">
        <v>28</v>
      </c>
      <c r="L146" t="s">
        <v>481</v>
      </c>
      <c r="M146">
        <v>0</v>
      </c>
      <c r="N146">
        <v>25</v>
      </c>
      <c r="O146" s="65">
        <v>37738</v>
      </c>
      <c r="P146" s="65">
        <v>20714</v>
      </c>
      <c r="Q146" s="65">
        <v>2072</v>
      </c>
      <c r="R146" s="65">
        <v>2618</v>
      </c>
      <c r="S146" s="65">
        <v>2072</v>
      </c>
    </row>
    <row r="147" spans="1:19" x14ac:dyDescent="0.2">
      <c r="A147" t="s">
        <v>403</v>
      </c>
      <c r="B147" t="s">
        <v>374</v>
      </c>
      <c r="C147">
        <v>0.01</v>
      </c>
      <c r="D147" t="s">
        <v>271</v>
      </c>
      <c r="E147" t="s">
        <v>401</v>
      </c>
      <c r="F147">
        <v>15</v>
      </c>
      <c r="G147">
        <v>10724</v>
      </c>
      <c r="H147" t="s">
        <v>369</v>
      </c>
      <c r="I147">
        <v>150</v>
      </c>
      <c r="J147" t="s">
        <v>375</v>
      </c>
      <c r="K147" t="s">
        <v>28</v>
      </c>
      <c r="L147" t="s">
        <v>491</v>
      </c>
      <c r="M147">
        <v>1</v>
      </c>
      <c r="N147">
        <v>89</v>
      </c>
      <c r="O147" s="65">
        <v>67736</v>
      </c>
      <c r="P147" s="65">
        <v>36012</v>
      </c>
      <c r="Q147" s="65">
        <v>10268</v>
      </c>
      <c r="R147" s="65">
        <v>6544</v>
      </c>
      <c r="S147" s="65">
        <v>5388</v>
      </c>
    </row>
    <row r="148" spans="1:19" x14ac:dyDescent="0.2">
      <c r="A148" t="s">
        <v>403</v>
      </c>
      <c r="B148" t="s">
        <v>374</v>
      </c>
      <c r="C148">
        <v>0.01</v>
      </c>
      <c r="D148" t="s">
        <v>271</v>
      </c>
      <c r="E148" t="s">
        <v>401</v>
      </c>
      <c r="F148">
        <v>20</v>
      </c>
      <c r="G148">
        <v>10725</v>
      </c>
      <c r="H148" t="s">
        <v>369</v>
      </c>
      <c r="I148">
        <v>400</v>
      </c>
      <c r="J148" t="s">
        <v>375</v>
      </c>
      <c r="K148" t="s">
        <v>28</v>
      </c>
      <c r="L148" t="s">
        <v>462</v>
      </c>
      <c r="M148">
        <v>1</v>
      </c>
      <c r="N148">
        <v>89</v>
      </c>
      <c r="O148" s="65">
        <v>76100</v>
      </c>
      <c r="P148" s="65">
        <v>61676</v>
      </c>
      <c r="Q148" s="65">
        <v>10268</v>
      </c>
      <c r="R148" s="65">
        <v>6172</v>
      </c>
      <c r="S148" s="65">
        <v>9270</v>
      </c>
    </row>
    <row r="149" spans="1:19" x14ac:dyDescent="0.2">
      <c r="A149" t="s">
        <v>373</v>
      </c>
      <c r="B149" t="s">
        <v>374</v>
      </c>
      <c r="C149">
        <v>0.01</v>
      </c>
      <c r="D149" t="s">
        <v>271</v>
      </c>
      <c r="E149" t="s">
        <v>401</v>
      </c>
      <c r="F149">
        <v>20</v>
      </c>
      <c r="G149">
        <v>10726</v>
      </c>
      <c r="H149" t="s">
        <v>369</v>
      </c>
      <c r="I149">
        <v>400</v>
      </c>
      <c r="J149" t="s">
        <v>375</v>
      </c>
      <c r="K149" t="s">
        <v>28</v>
      </c>
      <c r="L149" t="s">
        <v>466</v>
      </c>
      <c r="M149">
        <v>1</v>
      </c>
      <c r="N149">
        <v>89</v>
      </c>
      <c r="O149" s="65">
        <v>177074</v>
      </c>
      <c r="P149" s="65">
        <v>122622</v>
      </c>
      <c r="Q149" s="65">
        <v>10614</v>
      </c>
      <c r="R149" s="65">
        <v>11422</v>
      </c>
      <c r="S149" s="65">
        <v>14838</v>
      </c>
    </row>
    <row r="150" spans="1:19" x14ac:dyDescent="0.2">
      <c r="A150" t="s">
        <v>403</v>
      </c>
      <c r="B150" t="s">
        <v>374</v>
      </c>
      <c r="C150">
        <v>0.01</v>
      </c>
      <c r="D150" t="s">
        <v>271</v>
      </c>
      <c r="E150" t="s">
        <v>401</v>
      </c>
      <c r="F150">
        <v>20</v>
      </c>
      <c r="G150">
        <v>10727</v>
      </c>
      <c r="H150" t="s">
        <v>369</v>
      </c>
      <c r="I150">
        <v>200</v>
      </c>
      <c r="J150" t="s">
        <v>375</v>
      </c>
      <c r="K150" t="s">
        <v>28</v>
      </c>
      <c r="L150" t="s">
        <v>478</v>
      </c>
      <c r="M150">
        <v>1</v>
      </c>
      <c r="N150">
        <v>89</v>
      </c>
      <c r="O150" s="65">
        <v>98680</v>
      </c>
      <c r="P150" s="65">
        <v>62580</v>
      </c>
      <c r="Q150" s="65">
        <v>10614</v>
      </c>
      <c r="R150" s="65">
        <v>7034</v>
      </c>
      <c r="S150" s="65">
        <v>9074</v>
      </c>
    </row>
    <row r="151" spans="1:19" x14ac:dyDescent="0.2">
      <c r="A151" t="s">
        <v>373</v>
      </c>
      <c r="B151" t="s">
        <v>374</v>
      </c>
      <c r="C151">
        <v>0.01</v>
      </c>
      <c r="D151" t="s">
        <v>271</v>
      </c>
      <c r="E151" t="s">
        <v>401</v>
      </c>
      <c r="F151">
        <v>40</v>
      </c>
      <c r="G151">
        <v>10719</v>
      </c>
      <c r="H151" t="s">
        <v>369</v>
      </c>
      <c r="I151">
        <v>400</v>
      </c>
      <c r="J151" t="s">
        <v>372</v>
      </c>
      <c r="K151" t="s">
        <v>28</v>
      </c>
      <c r="L151" t="s">
        <v>464</v>
      </c>
      <c r="M151">
        <v>1</v>
      </c>
      <c r="N151">
        <v>89</v>
      </c>
      <c r="O151" s="65">
        <v>170056</v>
      </c>
      <c r="P151" s="65">
        <v>111894</v>
      </c>
      <c r="Q151" s="65">
        <v>10614</v>
      </c>
      <c r="R151" s="65">
        <v>11238</v>
      </c>
      <c r="S151" s="65">
        <v>13938</v>
      </c>
    </row>
    <row r="152" spans="1:19" x14ac:dyDescent="0.2">
      <c r="A152" t="s">
        <v>403</v>
      </c>
      <c r="B152" t="s">
        <v>374</v>
      </c>
      <c r="C152">
        <v>0.01</v>
      </c>
      <c r="D152" t="s">
        <v>271</v>
      </c>
      <c r="E152" t="s">
        <v>401</v>
      </c>
      <c r="F152">
        <v>15</v>
      </c>
      <c r="G152">
        <v>10723</v>
      </c>
      <c r="H152" t="s">
        <v>369</v>
      </c>
      <c r="I152">
        <v>150</v>
      </c>
      <c r="J152" t="s">
        <v>375</v>
      </c>
      <c r="K152" t="s">
        <v>28</v>
      </c>
      <c r="L152" t="s">
        <v>476</v>
      </c>
      <c r="M152">
        <v>1</v>
      </c>
      <c r="N152">
        <v>89</v>
      </c>
      <c r="O152" s="65">
        <v>99010</v>
      </c>
      <c r="P152" s="65">
        <v>62266</v>
      </c>
      <c r="Q152" s="65">
        <v>10614</v>
      </c>
      <c r="R152" s="65">
        <v>8704</v>
      </c>
      <c r="S152" s="65">
        <v>9334</v>
      </c>
    </row>
    <row r="153" spans="1:19" x14ac:dyDescent="0.2">
      <c r="A153" t="s">
        <v>373</v>
      </c>
      <c r="B153" t="s">
        <v>374</v>
      </c>
      <c r="C153">
        <v>0.01</v>
      </c>
      <c r="D153" t="s">
        <v>271</v>
      </c>
      <c r="E153" t="s">
        <v>401</v>
      </c>
      <c r="F153">
        <v>20</v>
      </c>
      <c r="G153">
        <v>10721</v>
      </c>
      <c r="H153" t="s">
        <v>369</v>
      </c>
      <c r="I153">
        <v>400</v>
      </c>
      <c r="J153" t="s">
        <v>375</v>
      </c>
      <c r="K153" t="s">
        <v>28</v>
      </c>
      <c r="L153" t="s">
        <v>466</v>
      </c>
      <c r="M153">
        <v>1</v>
      </c>
      <c r="N153">
        <v>89</v>
      </c>
      <c r="O153" s="65">
        <v>139924</v>
      </c>
      <c r="P153" s="65">
        <v>96658</v>
      </c>
      <c r="Q153" s="65">
        <v>10268</v>
      </c>
      <c r="R153" s="65">
        <v>9102</v>
      </c>
      <c r="S153" s="65">
        <v>11696</v>
      </c>
    </row>
    <row r="154" spans="1:19" x14ac:dyDescent="0.2">
      <c r="A154" t="s">
        <v>373</v>
      </c>
      <c r="B154" t="s">
        <v>374</v>
      </c>
      <c r="C154">
        <v>0.01</v>
      </c>
      <c r="D154" t="s">
        <v>271</v>
      </c>
      <c r="E154" t="s">
        <v>401</v>
      </c>
      <c r="F154">
        <v>40</v>
      </c>
      <c r="G154">
        <v>10722</v>
      </c>
      <c r="H154" t="s">
        <v>369</v>
      </c>
      <c r="I154">
        <v>200</v>
      </c>
      <c r="J154" t="s">
        <v>372</v>
      </c>
      <c r="K154" t="s">
        <v>28</v>
      </c>
      <c r="L154" t="s">
        <v>494</v>
      </c>
      <c r="M154">
        <v>1</v>
      </c>
      <c r="N154">
        <v>89</v>
      </c>
      <c r="O154" s="65">
        <v>105346</v>
      </c>
      <c r="P154" s="65">
        <v>82032</v>
      </c>
      <c r="Q154" s="65">
        <v>10268</v>
      </c>
      <c r="R154" s="65">
        <v>9132</v>
      </c>
      <c r="S154" s="65">
        <v>10222</v>
      </c>
    </row>
    <row r="155" spans="1:19" x14ac:dyDescent="0.2">
      <c r="A155" t="s">
        <v>407</v>
      </c>
      <c r="B155" t="s">
        <v>374</v>
      </c>
      <c r="C155">
        <v>0.25</v>
      </c>
      <c r="D155" t="s">
        <v>271</v>
      </c>
      <c r="E155" t="s">
        <v>406</v>
      </c>
      <c r="F155">
        <v>1</v>
      </c>
      <c r="G155">
        <v>40237</v>
      </c>
      <c r="H155" t="s">
        <v>369</v>
      </c>
      <c r="I155">
        <v>3</v>
      </c>
      <c r="J155" t="s">
        <v>375</v>
      </c>
      <c r="K155" t="s">
        <v>28</v>
      </c>
      <c r="L155" t="s">
        <v>456</v>
      </c>
      <c r="M155">
        <v>1</v>
      </c>
      <c r="N155">
        <v>64</v>
      </c>
      <c r="O155" s="65">
        <v>74678</v>
      </c>
      <c r="P155" s="65">
        <v>47396</v>
      </c>
      <c r="Q155" s="65">
        <v>6792</v>
      </c>
      <c r="R155" s="65">
        <v>3344</v>
      </c>
      <c r="S155" s="65">
        <v>4260</v>
      </c>
    </row>
    <row r="156" spans="1:19" x14ac:dyDescent="0.2">
      <c r="A156" t="s">
        <v>407</v>
      </c>
      <c r="B156" t="s">
        <v>374</v>
      </c>
      <c r="C156">
        <v>0.25</v>
      </c>
      <c r="D156" t="s">
        <v>271</v>
      </c>
      <c r="E156" t="s">
        <v>406</v>
      </c>
      <c r="F156">
        <v>1</v>
      </c>
      <c r="G156">
        <v>40213</v>
      </c>
      <c r="H156" t="s">
        <v>369</v>
      </c>
      <c r="I156">
        <v>2</v>
      </c>
      <c r="J156" t="s">
        <v>375</v>
      </c>
      <c r="K156" t="s">
        <v>28</v>
      </c>
      <c r="L156" t="s">
        <v>490</v>
      </c>
      <c r="M156">
        <v>1</v>
      </c>
      <c r="N156">
        <v>64</v>
      </c>
      <c r="O156" s="65">
        <v>81188</v>
      </c>
      <c r="P156" s="65">
        <v>38296</v>
      </c>
      <c r="Q156" s="65">
        <v>6792</v>
      </c>
      <c r="R156" s="65">
        <v>178</v>
      </c>
      <c r="S156" s="65">
        <v>3822</v>
      </c>
    </row>
    <row r="157" spans="1:19" x14ac:dyDescent="0.2">
      <c r="A157" t="s">
        <v>449</v>
      </c>
      <c r="B157" t="s">
        <v>374</v>
      </c>
      <c r="C157">
        <v>0.01</v>
      </c>
      <c r="D157" t="s">
        <v>423</v>
      </c>
      <c r="E157" t="s">
        <v>401</v>
      </c>
      <c r="F157">
        <v>40</v>
      </c>
      <c r="G157">
        <v>11209</v>
      </c>
      <c r="H157" t="s">
        <v>369</v>
      </c>
      <c r="I157">
        <v>375</v>
      </c>
      <c r="J157" t="s">
        <v>375</v>
      </c>
      <c r="K157" t="s">
        <v>424</v>
      </c>
      <c r="L157" t="s">
        <v>563</v>
      </c>
      <c r="M157">
        <v>1</v>
      </c>
      <c r="N157">
        <v>41</v>
      </c>
      <c r="O157" s="65">
        <v>34388</v>
      </c>
      <c r="P157" s="65">
        <v>59290</v>
      </c>
      <c r="Q157" s="65">
        <v>9910</v>
      </c>
      <c r="R157" s="65">
        <v>8640</v>
      </c>
      <c r="S157" s="65">
        <v>7120</v>
      </c>
    </row>
    <row r="158" spans="1:19" x14ac:dyDescent="0.2">
      <c r="A158" t="s">
        <v>449</v>
      </c>
      <c r="B158" t="s">
        <v>374</v>
      </c>
      <c r="C158">
        <v>0.01</v>
      </c>
      <c r="D158" t="s">
        <v>423</v>
      </c>
      <c r="E158" t="s">
        <v>401</v>
      </c>
      <c r="F158">
        <v>30</v>
      </c>
      <c r="G158">
        <v>11176</v>
      </c>
      <c r="H158" t="s">
        <v>369</v>
      </c>
      <c r="I158">
        <v>375</v>
      </c>
      <c r="J158" t="s">
        <v>375</v>
      </c>
      <c r="K158" t="s">
        <v>424</v>
      </c>
      <c r="L158" t="s">
        <v>565</v>
      </c>
      <c r="M158">
        <v>0</v>
      </c>
      <c r="N158">
        <v>48</v>
      </c>
      <c r="O158" s="65">
        <v>37442</v>
      </c>
      <c r="P158" s="65">
        <v>64516</v>
      </c>
      <c r="Q158" s="65">
        <v>10780</v>
      </c>
      <c r="R158" s="65">
        <v>6918</v>
      </c>
      <c r="S158" s="65">
        <v>8400</v>
      </c>
    </row>
    <row r="159" spans="1:19" x14ac:dyDescent="0.2">
      <c r="A159" t="s">
        <v>449</v>
      </c>
      <c r="B159" t="s">
        <v>374</v>
      </c>
      <c r="C159">
        <v>0.01</v>
      </c>
      <c r="D159" t="s">
        <v>423</v>
      </c>
      <c r="E159" t="s">
        <v>401</v>
      </c>
      <c r="F159">
        <v>40</v>
      </c>
      <c r="G159">
        <v>11210</v>
      </c>
      <c r="H159" t="s">
        <v>369</v>
      </c>
      <c r="I159">
        <v>375</v>
      </c>
      <c r="J159" t="s">
        <v>375</v>
      </c>
      <c r="K159" t="s">
        <v>424</v>
      </c>
      <c r="L159" t="s">
        <v>563</v>
      </c>
      <c r="M159">
        <v>1</v>
      </c>
      <c r="N159">
        <v>41</v>
      </c>
      <c r="O159" s="65">
        <v>35532</v>
      </c>
      <c r="P159" s="65">
        <v>66012</v>
      </c>
      <c r="Q159" s="65">
        <v>9910</v>
      </c>
      <c r="R159" s="65">
        <v>5792</v>
      </c>
      <c r="S159" s="65">
        <v>7928</v>
      </c>
    </row>
    <row r="160" spans="1:19" x14ac:dyDescent="0.2">
      <c r="A160" t="s">
        <v>449</v>
      </c>
      <c r="B160" t="s">
        <v>374</v>
      </c>
      <c r="C160">
        <v>0.01</v>
      </c>
      <c r="D160" t="s">
        <v>423</v>
      </c>
      <c r="E160" t="s">
        <v>401</v>
      </c>
      <c r="F160">
        <v>30</v>
      </c>
      <c r="G160">
        <v>11177</v>
      </c>
      <c r="H160" t="s">
        <v>369</v>
      </c>
      <c r="I160">
        <v>375</v>
      </c>
      <c r="J160" t="s">
        <v>375</v>
      </c>
      <c r="K160" t="s">
        <v>424</v>
      </c>
      <c r="L160" t="s">
        <v>565</v>
      </c>
      <c r="M160">
        <v>0</v>
      </c>
      <c r="N160">
        <v>48</v>
      </c>
      <c r="O160" s="65">
        <v>32598</v>
      </c>
      <c r="P160" s="65">
        <v>61362</v>
      </c>
      <c r="Q160" s="65">
        <v>10640</v>
      </c>
      <c r="R160" s="65">
        <v>9334</v>
      </c>
      <c r="S160" s="65">
        <v>7990</v>
      </c>
    </row>
    <row r="161" spans="1:19" x14ac:dyDescent="0.2">
      <c r="A161" t="s">
        <v>444</v>
      </c>
      <c r="B161" t="s">
        <v>413</v>
      </c>
      <c r="C161">
        <v>0.01</v>
      </c>
      <c r="D161" t="s">
        <v>423</v>
      </c>
      <c r="E161" t="s">
        <v>401</v>
      </c>
      <c r="F161">
        <v>720</v>
      </c>
      <c r="G161">
        <v>10836</v>
      </c>
      <c r="H161" t="s">
        <v>369</v>
      </c>
      <c r="I161">
        <v>300</v>
      </c>
      <c r="J161" t="s">
        <v>375</v>
      </c>
      <c r="K161" t="s">
        <v>424</v>
      </c>
      <c r="L161" t="s">
        <v>550</v>
      </c>
      <c r="M161">
        <v>1</v>
      </c>
      <c r="N161">
        <v>89</v>
      </c>
      <c r="O161" s="65">
        <v>193980</v>
      </c>
      <c r="P161" s="65">
        <v>262696</v>
      </c>
      <c r="Q161" s="65">
        <v>21782</v>
      </c>
      <c r="R161" s="65">
        <v>20514</v>
      </c>
      <c r="S161" s="65">
        <v>28766</v>
      </c>
    </row>
    <row r="162" spans="1:19" x14ac:dyDescent="0.2">
      <c r="A162" t="s">
        <v>444</v>
      </c>
      <c r="B162" t="s">
        <v>413</v>
      </c>
      <c r="C162">
        <v>0.01</v>
      </c>
      <c r="D162" t="s">
        <v>423</v>
      </c>
      <c r="E162" t="s">
        <v>401</v>
      </c>
      <c r="F162">
        <v>720</v>
      </c>
      <c r="G162">
        <v>10837</v>
      </c>
      <c r="H162" t="s">
        <v>369</v>
      </c>
      <c r="I162">
        <v>300</v>
      </c>
      <c r="J162" t="s">
        <v>375</v>
      </c>
      <c r="K162" t="s">
        <v>424</v>
      </c>
      <c r="L162" t="s">
        <v>550</v>
      </c>
      <c r="M162">
        <v>1</v>
      </c>
      <c r="N162">
        <v>89</v>
      </c>
      <c r="O162" s="65">
        <v>229180</v>
      </c>
      <c r="P162" s="65">
        <v>378530</v>
      </c>
      <c r="Q162" s="65">
        <v>21782</v>
      </c>
      <c r="R162" s="65">
        <v>40972</v>
      </c>
      <c r="S162" s="65">
        <v>41448</v>
      </c>
    </row>
    <row r="163" spans="1:19" x14ac:dyDescent="0.2">
      <c r="A163" t="s">
        <v>407</v>
      </c>
      <c r="B163" t="s">
        <v>374</v>
      </c>
      <c r="C163">
        <v>1</v>
      </c>
      <c r="D163" t="s">
        <v>271</v>
      </c>
      <c r="E163" t="s">
        <v>406</v>
      </c>
      <c r="F163">
        <v>1</v>
      </c>
      <c r="G163">
        <v>60075</v>
      </c>
      <c r="H163" t="s">
        <v>369</v>
      </c>
      <c r="I163">
        <v>2</v>
      </c>
      <c r="J163" t="s">
        <v>375</v>
      </c>
      <c r="K163" t="s">
        <v>28</v>
      </c>
      <c r="L163" t="s">
        <v>455</v>
      </c>
      <c r="M163">
        <v>1</v>
      </c>
      <c r="N163">
        <v>89</v>
      </c>
      <c r="O163" s="65">
        <v>35754</v>
      </c>
      <c r="P163" s="65">
        <v>60528</v>
      </c>
      <c r="Q163" s="65">
        <v>10878</v>
      </c>
      <c r="R163" s="65">
        <v>5292</v>
      </c>
      <c r="S163" s="65">
        <v>3026</v>
      </c>
    </row>
    <row r="164" spans="1:19" x14ac:dyDescent="0.2">
      <c r="A164" t="s">
        <v>407</v>
      </c>
      <c r="B164" t="s">
        <v>374</v>
      </c>
      <c r="C164">
        <v>1</v>
      </c>
      <c r="D164" t="s">
        <v>271</v>
      </c>
      <c r="E164" t="s">
        <v>406</v>
      </c>
      <c r="F164">
        <v>1</v>
      </c>
      <c r="G164">
        <v>60074</v>
      </c>
      <c r="H164" t="s">
        <v>369</v>
      </c>
      <c r="I164">
        <v>2</v>
      </c>
      <c r="J164" t="s">
        <v>375</v>
      </c>
      <c r="K164" t="s">
        <v>28</v>
      </c>
      <c r="L164" t="s">
        <v>488</v>
      </c>
      <c r="M164">
        <v>1</v>
      </c>
      <c r="N164">
        <v>89</v>
      </c>
      <c r="O164" s="65">
        <v>45880</v>
      </c>
      <c r="P164" s="65">
        <v>62062</v>
      </c>
      <c r="Q164" s="65">
        <v>10614</v>
      </c>
      <c r="R164" s="65">
        <v>-2240</v>
      </c>
      <c r="S164" s="65">
        <v>3122</v>
      </c>
    </row>
    <row r="165" spans="1:19" x14ac:dyDescent="0.2">
      <c r="A165" t="s">
        <v>407</v>
      </c>
      <c r="B165" t="s">
        <v>374</v>
      </c>
      <c r="C165">
        <v>1</v>
      </c>
      <c r="D165" t="s">
        <v>271</v>
      </c>
      <c r="E165" t="s">
        <v>406</v>
      </c>
      <c r="F165">
        <v>1</v>
      </c>
      <c r="G165">
        <v>60108</v>
      </c>
      <c r="H165" t="s">
        <v>369</v>
      </c>
      <c r="I165">
        <v>2</v>
      </c>
      <c r="J165" t="s">
        <v>375</v>
      </c>
      <c r="K165" t="s">
        <v>28</v>
      </c>
      <c r="L165" t="s">
        <v>497</v>
      </c>
      <c r="M165">
        <v>1</v>
      </c>
      <c r="N165">
        <v>89</v>
      </c>
      <c r="O165" s="65">
        <v>45596</v>
      </c>
      <c r="P165" s="65">
        <v>67684</v>
      </c>
      <c r="Q165" s="65">
        <v>10614</v>
      </c>
      <c r="R165" s="65">
        <v>-4162</v>
      </c>
      <c r="S165" s="65">
        <v>3398</v>
      </c>
    </row>
    <row r="166" spans="1:19" x14ac:dyDescent="0.2">
      <c r="A166" t="s">
        <v>407</v>
      </c>
      <c r="B166" t="s">
        <v>374</v>
      </c>
      <c r="C166">
        <v>1</v>
      </c>
      <c r="D166" t="s">
        <v>271</v>
      </c>
      <c r="E166" t="s">
        <v>406</v>
      </c>
      <c r="F166">
        <v>1</v>
      </c>
      <c r="G166">
        <v>60087</v>
      </c>
      <c r="H166" t="s">
        <v>369</v>
      </c>
      <c r="I166">
        <v>2</v>
      </c>
      <c r="J166" t="s">
        <v>375</v>
      </c>
      <c r="K166" t="s">
        <v>28</v>
      </c>
      <c r="L166" t="s">
        <v>468</v>
      </c>
      <c r="M166">
        <v>1</v>
      </c>
      <c r="N166">
        <v>89</v>
      </c>
      <c r="O166" s="65">
        <v>47122</v>
      </c>
      <c r="P166" s="65">
        <v>71260</v>
      </c>
      <c r="Q166" s="65">
        <v>10614</v>
      </c>
      <c r="R166" s="65">
        <v>-3902</v>
      </c>
      <c r="S166" s="65">
        <v>3564</v>
      </c>
    </row>
    <row r="167" spans="1:19" x14ac:dyDescent="0.2">
      <c r="A167" t="s">
        <v>407</v>
      </c>
      <c r="B167" t="s">
        <v>374</v>
      </c>
      <c r="C167">
        <v>1</v>
      </c>
      <c r="D167" t="s">
        <v>271</v>
      </c>
      <c r="E167" t="s">
        <v>406</v>
      </c>
      <c r="F167">
        <v>1</v>
      </c>
      <c r="G167">
        <v>60086</v>
      </c>
      <c r="H167" t="s">
        <v>369</v>
      </c>
      <c r="I167">
        <v>2</v>
      </c>
      <c r="J167" t="s">
        <v>375</v>
      </c>
      <c r="K167" t="s">
        <v>28</v>
      </c>
      <c r="L167" t="s">
        <v>487</v>
      </c>
      <c r="M167">
        <v>1</v>
      </c>
      <c r="N167">
        <v>89</v>
      </c>
      <c r="O167" s="65">
        <v>28946</v>
      </c>
      <c r="P167" s="65">
        <v>50720</v>
      </c>
      <c r="Q167" s="65">
        <v>10614</v>
      </c>
      <c r="R167" s="65">
        <v>-718</v>
      </c>
      <c r="S167" s="65">
        <v>2542</v>
      </c>
    </row>
    <row r="168" spans="1:19" x14ac:dyDescent="0.2">
      <c r="A168" t="s">
        <v>445</v>
      </c>
      <c r="B168" t="s">
        <v>374</v>
      </c>
      <c r="C168">
        <v>0.01</v>
      </c>
      <c r="D168" t="s">
        <v>417</v>
      </c>
      <c r="E168" t="s">
        <v>401</v>
      </c>
      <c r="F168">
        <v>1024</v>
      </c>
      <c r="G168">
        <v>10998</v>
      </c>
      <c r="H168" t="s">
        <v>907</v>
      </c>
      <c r="I168">
        <v>200</v>
      </c>
      <c r="J168" t="s">
        <v>375</v>
      </c>
      <c r="K168" t="s">
        <v>28</v>
      </c>
      <c r="L168" t="s">
        <v>554</v>
      </c>
      <c r="M168">
        <v>1</v>
      </c>
      <c r="N168">
        <v>89</v>
      </c>
      <c r="O168" s="65">
        <v>282368</v>
      </c>
      <c r="P168" s="65">
        <v>289444</v>
      </c>
      <c r="Q168" s="65">
        <v>22046</v>
      </c>
      <c r="R168" s="65">
        <v>32258</v>
      </c>
      <c r="S168" s="65">
        <v>27700</v>
      </c>
    </row>
    <row r="169" spans="1:19" x14ac:dyDescent="0.2">
      <c r="A169" t="s">
        <v>445</v>
      </c>
      <c r="B169" t="s">
        <v>374</v>
      </c>
      <c r="C169">
        <v>0.01</v>
      </c>
      <c r="D169" t="s">
        <v>417</v>
      </c>
      <c r="E169" t="s">
        <v>401</v>
      </c>
      <c r="F169">
        <v>40</v>
      </c>
      <c r="G169">
        <v>10931</v>
      </c>
      <c r="H169" t="s">
        <v>907</v>
      </c>
      <c r="I169">
        <v>200</v>
      </c>
      <c r="J169" t="s">
        <v>375</v>
      </c>
      <c r="K169" t="s">
        <v>28</v>
      </c>
      <c r="L169" t="s">
        <v>551</v>
      </c>
      <c r="M169">
        <v>1</v>
      </c>
      <c r="N169">
        <v>89</v>
      </c>
      <c r="O169" s="65">
        <v>652736</v>
      </c>
      <c r="P169" s="65">
        <v>475124</v>
      </c>
      <c r="Q169" s="65">
        <v>21782</v>
      </c>
      <c r="R169" s="65">
        <v>20516</v>
      </c>
      <c r="S169" s="65">
        <v>44282</v>
      </c>
    </row>
    <row r="170" spans="1:19" x14ac:dyDescent="0.2">
      <c r="A170" t="s">
        <v>445</v>
      </c>
      <c r="B170" t="s">
        <v>374</v>
      </c>
      <c r="C170">
        <v>0.01</v>
      </c>
      <c r="D170" t="s">
        <v>417</v>
      </c>
      <c r="E170" t="s">
        <v>401</v>
      </c>
      <c r="F170">
        <v>50</v>
      </c>
      <c r="G170">
        <v>11088</v>
      </c>
      <c r="H170" t="s">
        <v>907</v>
      </c>
      <c r="I170">
        <v>250</v>
      </c>
      <c r="J170" t="s">
        <v>375</v>
      </c>
      <c r="K170" t="s">
        <v>28</v>
      </c>
      <c r="L170" t="s">
        <v>553</v>
      </c>
      <c r="M170">
        <v>1</v>
      </c>
      <c r="N170">
        <v>89</v>
      </c>
      <c r="O170" s="65">
        <v>261460</v>
      </c>
      <c r="P170" s="65">
        <v>224090</v>
      </c>
      <c r="Q170" s="65">
        <v>21782</v>
      </c>
      <c r="R170" s="65">
        <v>16000</v>
      </c>
      <c r="S170" s="65">
        <v>20908</v>
      </c>
    </row>
    <row r="171" spans="1:19" x14ac:dyDescent="0.2">
      <c r="A171" t="s">
        <v>445</v>
      </c>
      <c r="B171" t="s">
        <v>374</v>
      </c>
      <c r="C171">
        <v>0.01</v>
      </c>
      <c r="D171" t="s">
        <v>417</v>
      </c>
      <c r="E171" t="s">
        <v>401</v>
      </c>
      <c r="F171">
        <v>40</v>
      </c>
      <c r="G171">
        <v>10932</v>
      </c>
      <c r="H171" t="s">
        <v>907</v>
      </c>
      <c r="I171">
        <v>200</v>
      </c>
      <c r="J171" t="s">
        <v>375</v>
      </c>
      <c r="K171" t="s">
        <v>28</v>
      </c>
      <c r="L171" t="s">
        <v>552</v>
      </c>
      <c r="M171">
        <v>1</v>
      </c>
      <c r="N171">
        <v>89</v>
      </c>
      <c r="O171" s="65">
        <v>431324</v>
      </c>
      <c r="P171" s="65">
        <v>436816</v>
      </c>
      <c r="Q171" s="65">
        <v>22046</v>
      </c>
      <c r="R171" s="65">
        <v>41852</v>
      </c>
      <c r="S171" s="65">
        <v>40754</v>
      </c>
    </row>
    <row r="172" spans="1:19" x14ac:dyDescent="0.2">
      <c r="A172" t="s">
        <v>446</v>
      </c>
      <c r="B172" t="s">
        <v>374</v>
      </c>
      <c r="C172">
        <v>0.01</v>
      </c>
      <c r="D172" t="s">
        <v>417</v>
      </c>
      <c r="E172" t="s">
        <v>401</v>
      </c>
      <c r="F172">
        <v>40</v>
      </c>
      <c r="G172">
        <v>10890</v>
      </c>
      <c r="H172" t="s">
        <v>907</v>
      </c>
      <c r="I172">
        <v>200</v>
      </c>
      <c r="J172" t="s">
        <v>375</v>
      </c>
      <c r="K172" t="s">
        <v>28</v>
      </c>
      <c r="L172" t="s">
        <v>551</v>
      </c>
      <c r="M172">
        <v>1</v>
      </c>
      <c r="N172">
        <v>89</v>
      </c>
      <c r="O172" s="65">
        <v>525614</v>
      </c>
      <c r="P172" s="65">
        <v>348404</v>
      </c>
      <c r="Q172" s="65">
        <v>21782</v>
      </c>
      <c r="R172" s="65">
        <v>36428</v>
      </c>
      <c r="S172" s="65">
        <v>32472</v>
      </c>
    </row>
    <row r="173" spans="1:19" x14ac:dyDescent="0.2">
      <c r="A173" t="s">
        <v>446</v>
      </c>
      <c r="B173" t="s">
        <v>374</v>
      </c>
      <c r="C173">
        <v>0.01</v>
      </c>
      <c r="D173" t="s">
        <v>417</v>
      </c>
      <c r="E173" t="s">
        <v>401</v>
      </c>
      <c r="F173">
        <v>40</v>
      </c>
      <c r="G173">
        <v>10891</v>
      </c>
      <c r="H173" t="s">
        <v>907</v>
      </c>
      <c r="I173">
        <v>200</v>
      </c>
      <c r="J173" t="s">
        <v>375</v>
      </c>
      <c r="K173" t="s">
        <v>28</v>
      </c>
      <c r="L173" t="s">
        <v>551</v>
      </c>
      <c r="M173">
        <v>1</v>
      </c>
      <c r="N173">
        <v>89</v>
      </c>
      <c r="O173" s="65">
        <v>792174</v>
      </c>
      <c r="P173" s="65">
        <v>457604</v>
      </c>
      <c r="Q173" s="65">
        <v>21782</v>
      </c>
      <c r="R173" s="65">
        <v>45834</v>
      </c>
      <c r="S173" s="65">
        <v>42648</v>
      </c>
    </row>
    <row r="174" spans="1:19" x14ac:dyDescent="0.2">
      <c r="A174" t="s">
        <v>409</v>
      </c>
      <c r="B174" t="s">
        <v>389</v>
      </c>
      <c r="C174">
        <v>0.01</v>
      </c>
      <c r="D174" t="s">
        <v>271</v>
      </c>
      <c r="E174" t="s">
        <v>401</v>
      </c>
      <c r="F174">
        <v>20</v>
      </c>
      <c r="G174">
        <v>10801</v>
      </c>
      <c r="H174" t="s">
        <v>907</v>
      </c>
      <c r="I174">
        <v>200</v>
      </c>
      <c r="J174" t="s">
        <v>375</v>
      </c>
      <c r="K174" t="s">
        <v>28</v>
      </c>
      <c r="L174" t="s">
        <v>458</v>
      </c>
      <c r="M174">
        <v>1</v>
      </c>
      <c r="N174">
        <v>89</v>
      </c>
      <c r="O174" s="65">
        <v>741926</v>
      </c>
      <c r="P174" s="65">
        <v>544572</v>
      </c>
      <c r="Q174" s="65">
        <v>18376</v>
      </c>
      <c r="R174" s="65">
        <v>43526</v>
      </c>
      <c r="S174" s="65">
        <v>53640</v>
      </c>
    </row>
    <row r="175" spans="1:19" x14ac:dyDescent="0.2">
      <c r="A175" t="s">
        <v>409</v>
      </c>
      <c r="B175" t="s">
        <v>389</v>
      </c>
      <c r="C175">
        <v>0.01</v>
      </c>
      <c r="D175" t="s">
        <v>271</v>
      </c>
      <c r="E175" t="s">
        <v>401</v>
      </c>
      <c r="F175">
        <v>20</v>
      </c>
      <c r="G175">
        <v>10709</v>
      </c>
      <c r="H175" t="s">
        <v>907</v>
      </c>
      <c r="I175">
        <v>200</v>
      </c>
      <c r="J175" t="s">
        <v>375</v>
      </c>
      <c r="K175" t="s">
        <v>28</v>
      </c>
      <c r="L175" t="s">
        <v>458</v>
      </c>
      <c r="M175">
        <v>1</v>
      </c>
      <c r="N175">
        <v>89</v>
      </c>
      <c r="O175" s="65">
        <v>575372</v>
      </c>
      <c r="P175" s="65">
        <v>497470</v>
      </c>
      <c r="Q175" s="65">
        <v>18376</v>
      </c>
      <c r="R175" s="65">
        <v>49420</v>
      </c>
      <c r="S175" s="65">
        <v>49000</v>
      </c>
    </row>
    <row r="176" spans="1:19" x14ac:dyDescent="0.2">
      <c r="A176" t="s">
        <v>409</v>
      </c>
      <c r="B176" t="s">
        <v>389</v>
      </c>
      <c r="C176">
        <v>0.01</v>
      </c>
      <c r="D176" t="s">
        <v>271</v>
      </c>
      <c r="E176" t="s">
        <v>401</v>
      </c>
      <c r="F176">
        <v>20</v>
      </c>
      <c r="G176">
        <v>10802</v>
      </c>
      <c r="H176" t="s">
        <v>907</v>
      </c>
      <c r="I176">
        <v>200</v>
      </c>
      <c r="J176" t="s">
        <v>375</v>
      </c>
      <c r="K176" t="s">
        <v>28</v>
      </c>
      <c r="L176" t="s">
        <v>458</v>
      </c>
      <c r="M176">
        <v>1</v>
      </c>
      <c r="N176">
        <v>89</v>
      </c>
      <c r="O176" s="65">
        <v>592106</v>
      </c>
      <c r="P176" s="65">
        <v>486422</v>
      </c>
      <c r="Q176" s="65">
        <v>18376</v>
      </c>
      <c r="R176" s="65">
        <v>45494</v>
      </c>
      <c r="S176" s="65">
        <v>47912</v>
      </c>
    </row>
    <row r="177" spans="1:19" x14ac:dyDescent="0.2">
      <c r="A177" t="s">
        <v>409</v>
      </c>
      <c r="B177" t="s">
        <v>389</v>
      </c>
      <c r="C177">
        <v>0.01</v>
      </c>
      <c r="D177" t="s">
        <v>271</v>
      </c>
      <c r="E177" t="s">
        <v>401</v>
      </c>
      <c r="F177">
        <v>20</v>
      </c>
      <c r="G177">
        <v>10689</v>
      </c>
      <c r="H177" t="s">
        <v>907</v>
      </c>
      <c r="I177">
        <v>200</v>
      </c>
      <c r="J177" t="s">
        <v>375</v>
      </c>
      <c r="K177" t="s">
        <v>28</v>
      </c>
      <c r="L177" t="s">
        <v>458</v>
      </c>
      <c r="M177">
        <v>1</v>
      </c>
      <c r="N177">
        <v>89</v>
      </c>
      <c r="O177" s="65">
        <v>673464</v>
      </c>
      <c r="P177" s="65">
        <v>462688</v>
      </c>
      <c r="Q177" s="65">
        <v>18376</v>
      </c>
      <c r="R177" s="65">
        <v>58562</v>
      </c>
      <c r="S177" s="65">
        <v>45574</v>
      </c>
    </row>
    <row r="178" spans="1:19" x14ac:dyDescent="0.2">
      <c r="A178" t="s">
        <v>403</v>
      </c>
      <c r="B178" t="s">
        <v>374</v>
      </c>
      <c r="C178">
        <v>0.01</v>
      </c>
      <c r="D178" t="s">
        <v>417</v>
      </c>
      <c r="E178" t="s">
        <v>401</v>
      </c>
      <c r="F178">
        <v>20</v>
      </c>
      <c r="G178">
        <v>10470</v>
      </c>
      <c r="H178" t="s">
        <v>369</v>
      </c>
      <c r="I178">
        <v>200</v>
      </c>
      <c r="J178" t="s">
        <v>372</v>
      </c>
      <c r="K178" t="s">
        <v>28</v>
      </c>
      <c r="L178" t="s">
        <v>549</v>
      </c>
      <c r="M178">
        <v>1</v>
      </c>
      <c r="N178">
        <v>63</v>
      </c>
      <c r="O178" s="65">
        <v>201338</v>
      </c>
      <c r="P178" s="65">
        <v>130574</v>
      </c>
      <c r="Q178" s="65">
        <v>14658</v>
      </c>
      <c r="R178" s="65">
        <v>15748</v>
      </c>
      <c r="S178" s="65">
        <v>15656</v>
      </c>
    </row>
    <row r="179" spans="1:19" x14ac:dyDescent="0.2">
      <c r="A179" t="s">
        <v>442</v>
      </c>
      <c r="B179" t="s">
        <v>413</v>
      </c>
      <c r="C179">
        <v>0.01</v>
      </c>
      <c r="D179" t="s">
        <v>417</v>
      </c>
      <c r="E179" t="s">
        <v>401</v>
      </c>
      <c r="F179">
        <v>25</v>
      </c>
      <c r="G179">
        <v>10892</v>
      </c>
      <c r="H179" t="s">
        <v>907</v>
      </c>
      <c r="I179">
        <v>250</v>
      </c>
      <c r="J179" t="s">
        <v>375</v>
      </c>
      <c r="K179" t="s">
        <v>17</v>
      </c>
      <c r="L179" t="s">
        <v>548</v>
      </c>
      <c r="M179">
        <v>1</v>
      </c>
      <c r="N179">
        <v>89</v>
      </c>
      <c r="O179" s="65">
        <v>303826</v>
      </c>
      <c r="P179" s="65">
        <v>209038</v>
      </c>
      <c r="Q179" s="65">
        <v>21782</v>
      </c>
      <c r="R179" s="65">
        <v>18974</v>
      </c>
      <c r="S179" s="65">
        <v>14130</v>
      </c>
    </row>
    <row r="180" spans="1:19" x14ac:dyDescent="0.2">
      <c r="A180" t="s">
        <v>442</v>
      </c>
      <c r="B180" t="s">
        <v>413</v>
      </c>
      <c r="C180">
        <v>0.01</v>
      </c>
      <c r="D180" t="s">
        <v>417</v>
      </c>
      <c r="E180" t="s">
        <v>401</v>
      </c>
      <c r="F180">
        <v>25</v>
      </c>
      <c r="G180">
        <v>10429</v>
      </c>
      <c r="H180" t="s">
        <v>907</v>
      </c>
      <c r="I180">
        <v>250</v>
      </c>
      <c r="J180" t="s">
        <v>375</v>
      </c>
      <c r="K180" t="s">
        <v>17</v>
      </c>
      <c r="L180" t="s">
        <v>545</v>
      </c>
      <c r="M180">
        <v>1</v>
      </c>
      <c r="N180">
        <v>89</v>
      </c>
      <c r="O180" s="65">
        <v>205926</v>
      </c>
      <c r="P180" s="65">
        <v>171496</v>
      </c>
      <c r="Q180" s="65">
        <v>21436</v>
      </c>
      <c r="R180" s="65">
        <v>15628</v>
      </c>
      <c r="S180" s="65">
        <v>13000</v>
      </c>
    </row>
    <row r="181" spans="1:19" x14ac:dyDescent="0.2">
      <c r="A181" t="s">
        <v>443</v>
      </c>
      <c r="B181" t="s">
        <v>413</v>
      </c>
      <c r="C181">
        <v>0.01</v>
      </c>
      <c r="D181" t="s">
        <v>417</v>
      </c>
      <c r="E181" t="s">
        <v>401</v>
      </c>
      <c r="F181">
        <v>25</v>
      </c>
      <c r="G181">
        <v>10688</v>
      </c>
      <c r="H181" t="s">
        <v>907</v>
      </c>
      <c r="I181">
        <v>200</v>
      </c>
      <c r="J181" t="s">
        <v>375</v>
      </c>
      <c r="K181" t="s">
        <v>17</v>
      </c>
      <c r="L181" t="s">
        <v>546</v>
      </c>
      <c r="M181">
        <v>1</v>
      </c>
      <c r="N181">
        <v>89</v>
      </c>
      <c r="O181" s="65">
        <v>463376</v>
      </c>
      <c r="P181" s="65">
        <v>310102</v>
      </c>
      <c r="Q181" s="65">
        <v>21782</v>
      </c>
      <c r="R181" s="65">
        <v>29996</v>
      </c>
      <c r="S181" s="65">
        <v>23382</v>
      </c>
    </row>
    <row r="182" spans="1:19" x14ac:dyDescent="0.2">
      <c r="A182" t="s">
        <v>442</v>
      </c>
      <c r="B182" t="s">
        <v>413</v>
      </c>
      <c r="C182">
        <v>0.01</v>
      </c>
      <c r="D182" t="s">
        <v>417</v>
      </c>
      <c r="E182" t="s">
        <v>401</v>
      </c>
      <c r="F182">
        <v>25</v>
      </c>
      <c r="G182">
        <v>10428</v>
      </c>
      <c r="H182" t="s">
        <v>907</v>
      </c>
      <c r="I182">
        <v>250</v>
      </c>
      <c r="J182" t="s">
        <v>375</v>
      </c>
      <c r="K182" t="s">
        <v>17</v>
      </c>
      <c r="L182" t="s">
        <v>545</v>
      </c>
      <c r="M182">
        <v>1</v>
      </c>
      <c r="N182">
        <v>89</v>
      </c>
      <c r="O182" s="65">
        <v>300558</v>
      </c>
      <c r="P182" s="65">
        <v>248888</v>
      </c>
      <c r="Q182" s="65">
        <v>21782</v>
      </c>
      <c r="R182" s="65">
        <v>11212</v>
      </c>
      <c r="S182" s="65">
        <v>18866</v>
      </c>
    </row>
    <row r="183" spans="1:19" x14ac:dyDescent="0.2">
      <c r="A183" t="s">
        <v>442</v>
      </c>
      <c r="B183" t="s">
        <v>413</v>
      </c>
      <c r="C183">
        <v>0.01</v>
      </c>
      <c r="D183" t="s">
        <v>417</v>
      </c>
      <c r="E183" t="s">
        <v>401</v>
      </c>
      <c r="F183">
        <v>243</v>
      </c>
      <c r="G183">
        <v>10586</v>
      </c>
      <c r="H183" t="s">
        <v>907</v>
      </c>
      <c r="I183">
        <v>250</v>
      </c>
      <c r="J183" t="s">
        <v>375</v>
      </c>
      <c r="K183" t="s">
        <v>17</v>
      </c>
      <c r="L183" t="s">
        <v>547</v>
      </c>
      <c r="M183">
        <v>1</v>
      </c>
      <c r="N183">
        <v>89</v>
      </c>
      <c r="O183" s="65">
        <v>424426</v>
      </c>
      <c r="P183" s="65">
        <v>225576</v>
      </c>
      <c r="Q183" s="65">
        <v>21436</v>
      </c>
      <c r="R183" s="65">
        <v>18000</v>
      </c>
      <c r="S183" s="65">
        <v>15340</v>
      </c>
    </row>
    <row r="184" spans="1:19" x14ac:dyDescent="0.2">
      <c r="A184" t="s">
        <v>442</v>
      </c>
      <c r="B184" t="s">
        <v>413</v>
      </c>
      <c r="C184">
        <v>0.01</v>
      </c>
      <c r="D184" t="s">
        <v>417</v>
      </c>
      <c r="E184" t="s">
        <v>401</v>
      </c>
      <c r="F184">
        <v>25</v>
      </c>
      <c r="G184">
        <v>10496</v>
      </c>
      <c r="H184" t="s">
        <v>907</v>
      </c>
      <c r="I184">
        <v>250</v>
      </c>
      <c r="J184" t="s">
        <v>375</v>
      </c>
      <c r="K184" t="s">
        <v>17</v>
      </c>
      <c r="L184" t="s">
        <v>548</v>
      </c>
      <c r="M184">
        <v>1</v>
      </c>
      <c r="N184">
        <v>89</v>
      </c>
      <c r="O184" s="65">
        <v>321878</v>
      </c>
      <c r="P184" s="65">
        <v>234864</v>
      </c>
      <c r="Q184" s="65">
        <v>21782</v>
      </c>
      <c r="R184" s="65">
        <v>15768</v>
      </c>
      <c r="S184" s="65">
        <v>15876</v>
      </c>
    </row>
    <row r="185" spans="1:19" x14ac:dyDescent="0.2">
      <c r="A185" t="s">
        <v>409</v>
      </c>
      <c r="B185" t="s">
        <v>374</v>
      </c>
      <c r="C185">
        <v>0.01</v>
      </c>
      <c r="D185" t="s">
        <v>271</v>
      </c>
      <c r="E185" t="s">
        <v>401</v>
      </c>
      <c r="F185">
        <v>20</v>
      </c>
      <c r="G185">
        <v>10686</v>
      </c>
      <c r="H185" t="s">
        <v>907</v>
      </c>
      <c r="I185">
        <v>300</v>
      </c>
      <c r="J185" t="s">
        <v>375</v>
      </c>
      <c r="K185" t="s">
        <v>28</v>
      </c>
      <c r="L185" t="s">
        <v>480</v>
      </c>
      <c r="M185">
        <v>1</v>
      </c>
      <c r="N185">
        <v>63</v>
      </c>
      <c r="O185" s="65">
        <v>67496</v>
      </c>
      <c r="P185" s="65">
        <v>67980</v>
      </c>
      <c r="Q185" s="65">
        <v>6666</v>
      </c>
      <c r="R185" s="65">
        <v>4212</v>
      </c>
      <c r="S185" s="65">
        <v>4874</v>
      </c>
    </row>
    <row r="186" spans="1:19" x14ac:dyDescent="0.2">
      <c r="A186" t="s">
        <v>404</v>
      </c>
      <c r="B186" t="s">
        <v>389</v>
      </c>
      <c r="C186">
        <v>0.01</v>
      </c>
      <c r="D186" t="s">
        <v>271</v>
      </c>
      <c r="E186" t="s">
        <v>401</v>
      </c>
      <c r="F186">
        <v>40</v>
      </c>
      <c r="G186">
        <v>10598</v>
      </c>
      <c r="H186" t="s">
        <v>369</v>
      </c>
      <c r="I186">
        <v>400</v>
      </c>
      <c r="J186" t="s">
        <v>372</v>
      </c>
      <c r="K186" t="s">
        <v>28</v>
      </c>
      <c r="L186" t="s">
        <v>464</v>
      </c>
      <c r="M186">
        <v>1</v>
      </c>
      <c r="N186">
        <v>89</v>
      </c>
      <c r="O186" s="65">
        <v>129894</v>
      </c>
      <c r="P186" s="65">
        <v>85836</v>
      </c>
      <c r="Q186" s="65">
        <v>18376</v>
      </c>
      <c r="R186" s="65">
        <v>9716</v>
      </c>
      <c r="S186" s="65">
        <v>8550</v>
      </c>
    </row>
    <row r="187" spans="1:19" x14ac:dyDescent="0.2">
      <c r="A187" t="s">
        <v>404</v>
      </c>
      <c r="B187" t="s">
        <v>389</v>
      </c>
      <c r="C187">
        <v>0.01</v>
      </c>
      <c r="D187" t="s">
        <v>271</v>
      </c>
      <c r="E187" t="s">
        <v>401</v>
      </c>
      <c r="F187">
        <v>40</v>
      </c>
      <c r="G187">
        <v>10609</v>
      </c>
      <c r="H187" t="s">
        <v>369</v>
      </c>
      <c r="I187">
        <v>200</v>
      </c>
      <c r="J187" t="s">
        <v>372</v>
      </c>
      <c r="K187" t="s">
        <v>28</v>
      </c>
      <c r="L187" t="s">
        <v>494</v>
      </c>
      <c r="M187">
        <v>1</v>
      </c>
      <c r="N187">
        <v>89</v>
      </c>
      <c r="O187" s="65">
        <v>308104</v>
      </c>
      <c r="P187" s="65">
        <v>319442</v>
      </c>
      <c r="Q187" s="65">
        <v>18376</v>
      </c>
      <c r="R187" s="65">
        <v>26632</v>
      </c>
      <c r="S187" s="65">
        <v>31816</v>
      </c>
    </row>
    <row r="188" spans="1:19" x14ac:dyDescent="0.2">
      <c r="A188" t="s">
        <v>404</v>
      </c>
      <c r="B188" t="s">
        <v>389</v>
      </c>
      <c r="C188">
        <v>0.01</v>
      </c>
      <c r="D188" t="s">
        <v>271</v>
      </c>
      <c r="E188" t="s">
        <v>401</v>
      </c>
      <c r="F188">
        <v>40</v>
      </c>
      <c r="G188">
        <v>10599</v>
      </c>
      <c r="H188" t="s">
        <v>369</v>
      </c>
      <c r="I188">
        <v>400</v>
      </c>
      <c r="J188" t="s">
        <v>372</v>
      </c>
      <c r="K188" t="s">
        <v>28</v>
      </c>
      <c r="L188" t="s">
        <v>464</v>
      </c>
      <c r="M188">
        <v>1</v>
      </c>
      <c r="N188">
        <v>89</v>
      </c>
      <c r="O188" s="65">
        <v>176352</v>
      </c>
      <c r="P188" s="65">
        <v>90606</v>
      </c>
      <c r="Q188" s="65">
        <v>18376</v>
      </c>
      <c r="R188" s="65">
        <v>10850</v>
      </c>
      <c r="S188" s="65">
        <v>9024</v>
      </c>
    </row>
    <row r="189" spans="1:19" x14ac:dyDescent="0.2">
      <c r="A189" t="s">
        <v>404</v>
      </c>
      <c r="B189" t="s">
        <v>389</v>
      </c>
      <c r="C189">
        <v>0.01</v>
      </c>
      <c r="D189" t="s">
        <v>271</v>
      </c>
      <c r="E189" t="s">
        <v>401</v>
      </c>
      <c r="F189">
        <v>40</v>
      </c>
      <c r="G189">
        <v>10613</v>
      </c>
      <c r="H189" t="s">
        <v>369</v>
      </c>
      <c r="I189">
        <v>200</v>
      </c>
      <c r="J189" t="s">
        <v>372</v>
      </c>
      <c r="K189" t="s">
        <v>28</v>
      </c>
      <c r="L189" t="s">
        <v>494</v>
      </c>
      <c r="M189">
        <v>1</v>
      </c>
      <c r="N189">
        <v>89</v>
      </c>
      <c r="O189" s="65">
        <v>198730</v>
      </c>
      <c r="P189" s="65">
        <v>137402</v>
      </c>
      <c r="Q189" s="65">
        <v>18376</v>
      </c>
      <c r="R189" s="65">
        <v>12818</v>
      </c>
      <c r="S189" s="65">
        <v>13686</v>
      </c>
    </row>
    <row r="190" spans="1:19" x14ac:dyDescent="0.2">
      <c r="A190" t="s">
        <v>373</v>
      </c>
      <c r="B190" t="s">
        <v>374</v>
      </c>
      <c r="C190">
        <v>0.05</v>
      </c>
      <c r="D190" t="s">
        <v>153</v>
      </c>
      <c r="E190" t="s">
        <v>368</v>
      </c>
      <c r="F190">
        <v>0</v>
      </c>
      <c r="G190">
        <v>20415</v>
      </c>
      <c r="H190" t="s">
        <v>369</v>
      </c>
      <c r="I190">
        <v>0</v>
      </c>
      <c r="J190" t="s">
        <v>375</v>
      </c>
      <c r="K190" t="s">
        <v>28</v>
      </c>
      <c r="L190" t="s">
        <v>501</v>
      </c>
      <c r="M190">
        <v>1</v>
      </c>
      <c r="N190">
        <v>89</v>
      </c>
      <c r="O190" s="65">
        <v>173308</v>
      </c>
      <c r="P190" s="65">
        <v>425294</v>
      </c>
      <c r="Q190" s="65">
        <v>16190</v>
      </c>
      <c r="R190" s="65">
        <v>17448</v>
      </c>
      <c r="S190" s="65">
        <v>21860</v>
      </c>
    </row>
    <row r="191" spans="1:19" x14ac:dyDescent="0.2">
      <c r="A191" t="s">
        <v>373</v>
      </c>
      <c r="B191" t="s">
        <v>374</v>
      </c>
      <c r="C191">
        <v>0.05</v>
      </c>
      <c r="D191" t="s">
        <v>153</v>
      </c>
      <c r="E191" t="s">
        <v>368</v>
      </c>
      <c r="F191">
        <v>0</v>
      </c>
      <c r="G191">
        <v>20414</v>
      </c>
      <c r="H191" t="s">
        <v>369</v>
      </c>
      <c r="I191">
        <v>0</v>
      </c>
      <c r="J191" t="s">
        <v>375</v>
      </c>
      <c r="K191" t="s">
        <v>28</v>
      </c>
      <c r="L191" t="s">
        <v>501</v>
      </c>
      <c r="M191">
        <v>1</v>
      </c>
      <c r="N191">
        <v>89</v>
      </c>
      <c r="O191" s="65">
        <v>133280</v>
      </c>
      <c r="P191" s="65">
        <v>337690</v>
      </c>
      <c r="Q191" s="65">
        <v>16190</v>
      </c>
      <c r="R191" s="65">
        <v>15672</v>
      </c>
      <c r="S191" s="65">
        <v>17358</v>
      </c>
    </row>
    <row r="192" spans="1:19" x14ac:dyDescent="0.2">
      <c r="A192" t="s">
        <v>414</v>
      </c>
      <c r="B192" t="s">
        <v>374</v>
      </c>
      <c r="C192">
        <v>0.05</v>
      </c>
      <c r="D192" t="s">
        <v>153</v>
      </c>
      <c r="E192" t="s">
        <v>368</v>
      </c>
      <c r="F192">
        <v>0</v>
      </c>
      <c r="G192">
        <v>20379</v>
      </c>
      <c r="H192" t="s">
        <v>369</v>
      </c>
      <c r="I192">
        <v>300</v>
      </c>
      <c r="J192" t="s">
        <v>372</v>
      </c>
      <c r="K192" t="s">
        <v>28</v>
      </c>
      <c r="L192" t="s">
        <v>500</v>
      </c>
      <c r="M192">
        <v>0</v>
      </c>
      <c r="N192">
        <v>26</v>
      </c>
      <c r="O192" s="65">
        <v>31386</v>
      </c>
      <c r="P192" s="65">
        <v>51544</v>
      </c>
      <c r="Q192" s="65">
        <v>1834</v>
      </c>
      <c r="R192" s="65">
        <v>1592</v>
      </c>
      <c r="S192" s="65">
        <v>1834</v>
      </c>
    </row>
    <row r="193" spans="1:19" x14ac:dyDescent="0.2">
      <c r="A193" t="s">
        <v>414</v>
      </c>
      <c r="B193" t="s">
        <v>374</v>
      </c>
      <c r="C193">
        <v>0.05</v>
      </c>
      <c r="D193" t="s">
        <v>153</v>
      </c>
      <c r="E193" t="s">
        <v>368</v>
      </c>
      <c r="F193">
        <v>0</v>
      </c>
      <c r="G193">
        <v>20378</v>
      </c>
      <c r="H193" t="s">
        <v>369</v>
      </c>
      <c r="I193">
        <v>300</v>
      </c>
      <c r="J193" t="s">
        <v>372</v>
      </c>
      <c r="K193" t="s">
        <v>28</v>
      </c>
      <c r="L193" t="s">
        <v>500</v>
      </c>
      <c r="M193">
        <v>0</v>
      </c>
      <c r="N193">
        <v>26</v>
      </c>
      <c r="O193" s="65">
        <v>41106</v>
      </c>
      <c r="P193" s="65">
        <v>49374</v>
      </c>
      <c r="Q193" s="65">
        <v>1758</v>
      </c>
      <c r="R193" s="65">
        <v>6194</v>
      </c>
      <c r="S193" s="65">
        <v>1758</v>
      </c>
    </row>
    <row r="194" spans="1:19" x14ac:dyDescent="0.2">
      <c r="A194" t="s">
        <v>373</v>
      </c>
      <c r="B194" t="s">
        <v>374</v>
      </c>
      <c r="C194">
        <v>0.05</v>
      </c>
      <c r="D194" t="s">
        <v>153</v>
      </c>
      <c r="E194" t="s">
        <v>368</v>
      </c>
      <c r="F194">
        <v>1</v>
      </c>
      <c r="G194">
        <v>20460</v>
      </c>
      <c r="H194" t="s">
        <v>369</v>
      </c>
      <c r="I194">
        <v>30</v>
      </c>
      <c r="J194" t="s">
        <v>375</v>
      </c>
      <c r="K194" t="s">
        <v>28</v>
      </c>
      <c r="L194" t="s">
        <v>498</v>
      </c>
      <c r="M194">
        <v>1</v>
      </c>
      <c r="N194">
        <v>89</v>
      </c>
      <c r="O194" s="65">
        <v>211338</v>
      </c>
      <c r="P194" s="65">
        <v>565552</v>
      </c>
      <c r="Q194" s="65">
        <v>16190</v>
      </c>
      <c r="R194" s="65">
        <v>26154</v>
      </c>
      <c r="S194" s="65">
        <v>13574</v>
      </c>
    </row>
    <row r="195" spans="1:19" x14ac:dyDescent="0.2">
      <c r="A195" t="s">
        <v>373</v>
      </c>
      <c r="B195" t="s">
        <v>374</v>
      </c>
      <c r="C195">
        <v>0.05</v>
      </c>
      <c r="D195" t="s">
        <v>153</v>
      </c>
      <c r="E195" t="s">
        <v>368</v>
      </c>
      <c r="F195">
        <v>1</v>
      </c>
      <c r="G195">
        <v>20461</v>
      </c>
      <c r="H195" t="s">
        <v>369</v>
      </c>
      <c r="I195">
        <v>30</v>
      </c>
      <c r="J195" t="s">
        <v>375</v>
      </c>
      <c r="K195" t="s">
        <v>28</v>
      </c>
      <c r="L195" t="s">
        <v>498</v>
      </c>
      <c r="M195">
        <v>1</v>
      </c>
      <c r="N195">
        <v>89</v>
      </c>
      <c r="O195" s="65">
        <v>248282</v>
      </c>
      <c r="P195" s="65">
        <v>715894</v>
      </c>
      <c r="Q195" s="65">
        <v>16190</v>
      </c>
      <c r="R195" s="65">
        <v>23676</v>
      </c>
      <c r="S195" s="65">
        <v>17182</v>
      </c>
    </row>
    <row r="196" spans="1:19" x14ac:dyDescent="0.2">
      <c r="A196" t="s">
        <v>373</v>
      </c>
      <c r="B196" t="s">
        <v>374</v>
      </c>
      <c r="C196">
        <v>0.05</v>
      </c>
      <c r="D196" t="s">
        <v>271</v>
      </c>
      <c r="E196" t="s">
        <v>368</v>
      </c>
      <c r="F196">
        <v>0</v>
      </c>
      <c r="G196">
        <v>20477</v>
      </c>
      <c r="H196" t="s">
        <v>369</v>
      </c>
      <c r="I196">
        <v>80</v>
      </c>
      <c r="J196" t="s">
        <v>375</v>
      </c>
      <c r="K196" t="s">
        <v>28</v>
      </c>
      <c r="L196" t="s">
        <v>392</v>
      </c>
      <c r="M196">
        <v>0</v>
      </c>
      <c r="N196">
        <v>25</v>
      </c>
      <c r="O196" s="65">
        <v>74626</v>
      </c>
      <c r="P196" s="65">
        <v>48212</v>
      </c>
      <c r="Q196" s="65">
        <v>2888</v>
      </c>
      <c r="R196" s="65">
        <v>4294</v>
      </c>
      <c r="S196" s="65">
        <v>2888</v>
      </c>
    </row>
    <row r="197" spans="1:19" x14ac:dyDescent="0.2">
      <c r="A197" t="s">
        <v>373</v>
      </c>
      <c r="B197" t="s">
        <v>374</v>
      </c>
      <c r="C197">
        <v>0.05</v>
      </c>
      <c r="D197" t="s">
        <v>271</v>
      </c>
      <c r="E197" t="s">
        <v>368</v>
      </c>
      <c r="F197">
        <v>0</v>
      </c>
      <c r="G197">
        <v>20478</v>
      </c>
      <c r="H197" t="s">
        <v>369</v>
      </c>
      <c r="I197">
        <v>80</v>
      </c>
      <c r="J197" t="s">
        <v>375</v>
      </c>
      <c r="K197" t="s">
        <v>28</v>
      </c>
      <c r="L197" t="s">
        <v>392</v>
      </c>
      <c r="M197">
        <v>0</v>
      </c>
      <c r="N197">
        <v>25</v>
      </c>
      <c r="O197" s="65">
        <v>101046</v>
      </c>
      <c r="P197" s="65">
        <v>67530</v>
      </c>
      <c r="Q197" s="65">
        <v>4046</v>
      </c>
      <c r="R197" s="65">
        <v>4134</v>
      </c>
      <c r="S197" s="65">
        <v>4046</v>
      </c>
    </row>
    <row r="198" spans="1:19" x14ac:dyDescent="0.2">
      <c r="A198" t="s">
        <v>414</v>
      </c>
      <c r="B198" t="s">
        <v>374</v>
      </c>
      <c r="C198">
        <v>0.05</v>
      </c>
      <c r="D198" t="s">
        <v>153</v>
      </c>
      <c r="E198" t="s">
        <v>368</v>
      </c>
      <c r="F198">
        <v>0</v>
      </c>
      <c r="G198">
        <v>20379</v>
      </c>
      <c r="H198" t="s">
        <v>369</v>
      </c>
      <c r="I198">
        <v>300</v>
      </c>
      <c r="J198" t="s">
        <v>372</v>
      </c>
      <c r="K198" t="s">
        <v>28</v>
      </c>
      <c r="L198" t="s">
        <v>500</v>
      </c>
      <c r="M198">
        <v>1</v>
      </c>
      <c r="N198">
        <v>63</v>
      </c>
      <c r="O198" s="65">
        <v>129918</v>
      </c>
      <c r="P198" s="65">
        <v>217134</v>
      </c>
      <c r="Q198" s="65">
        <v>9380</v>
      </c>
      <c r="R198" s="65">
        <v>6624</v>
      </c>
      <c r="S198" s="65">
        <v>7730</v>
      </c>
    </row>
    <row r="199" spans="1:19" x14ac:dyDescent="0.2">
      <c r="A199" t="s">
        <v>408</v>
      </c>
      <c r="B199" t="s">
        <v>374</v>
      </c>
      <c r="C199">
        <v>0.01</v>
      </c>
      <c r="D199" t="s">
        <v>271</v>
      </c>
      <c r="E199" t="s">
        <v>401</v>
      </c>
      <c r="F199">
        <v>25</v>
      </c>
      <c r="G199">
        <v>10549</v>
      </c>
      <c r="H199" t="s">
        <v>909</v>
      </c>
      <c r="I199">
        <v>250</v>
      </c>
      <c r="J199" t="s">
        <v>372</v>
      </c>
      <c r="K199" t="s">
        <v>28</v>
      </c>
      <c r="L199" t="s">
        <v>465</v>
      </c>
      <c r="M199">
        <v>0</v>
      </c>
      <c r="N199">
        <v>21</v>
      </c>
      <c r="O199" s="65">
        <v>45642</v>
      </c>
      <c r="P199" s="65">
        <v>55832</v>
      </c>
      <c r="Q199" s="65">
        <v>6426</v>
      </c>
      <c r="R199" s="65">
        <v>5734</v>
      </c>
      <c r="S199" s="65">
        <v>6426</v>
      </c>
    </row>
    <row r="200" spans="1:19" x14ac:dyDescent="0.2">
      <c r="A200" t="s">
        <v>414</v>
      </c>
      <c r="B200" t="s">
        <v>374</v>
      </c>
      <c r="C200">
        <v>0.05</v>
      </c>
      <c r="D200" t="s">
        <v>153</v>
      </c>
      <c r="E200" t="s">
        <v>368</v>
      </c>
      <c r="F200">
        <v>0</v>
      </c>
      <c r="G200">
        <v>20378</v>
      </c>
      <c r="H200" t="s">
        <v>369</v>
      </c>
      <c r="I200">
        <v>300</v>
      </c>
      <c r="J200" t="s">
        <v>372</v>
      </c>
      <c r="K200" t="s">
        <v>28</v>
      </c>
      <c r="L200" t="s">
        <v>500</v>
      </c>
      <c r="M200">
        <v>1</v>
      </c>
      <c r="N200">
        <v>63</v>
      </c>
      <c r="O200" s="65">
        <v>82178</v>
      </c>
      <c r="P200" s="65">
        <v>134846</v>
      </c>
      <c r="Q200" s="65">
        <v>9380</v>
      </c>
      <c r="R200" s="65">
        <v>5140</v>
      </c>
      <c r="S200" s="65">
        <v>4800</v>
      </c>
    </row>
    <row r="201" spans="1:19" x14ac:dyDescent="0.2">
      <c r="A201" t="s">
        <v>408</v>
      </c>
      <c r="B201" t="s">
        <v>374</v>
      </c>
      <c r="C201">
        <v>0.01</v>
      </c>
      <c r="D201" t="s">
        <v>271</v>
      </c>
      <c r="E201" t="s">
        <v>401</v>
      </c>
      <c r="F201">
        <v>25</v>
      </c>
      <c r="G201">
        <v>10762</v>
      </c>
      <c r="H201" t="s">
        <v>909</v>
      </c>
      <c r="I201">
        <v>250</v>
      </c>
      <c r="J201" t="s">
        <v>372</v>
      </c>
      <c r="K201" t="s">
        <v>28</v>
      </c>
      <c r="L201" t="s">
        <v>473</v>
      </c>
      <c r="M201">
        <v>0</v>
      </c>
      <c r="N201">
        <v>21</v>
      </c>
      <c r="O201" s="65">
        <v>42686</v>
      </c>
      <c r="P201" s="65">
        <v>46780</v>
      </c>
      <c r="Q201" s="65">
        <v>5384</v>
      </c>
      <c r="R201" s="65">
        <v>7268</v>
      </c>
      <c r="S201" s="65">
        <v>5384</v>
      </c>
    </row>
    <row r="202" spans="1:19" x14ac:dyDescent="0.2">
      <c r="A202" t="s">
        <v>403</v>
      </c>
      <c r="B202" t="s">
        <v>374</v>
      </c>
      <c r="C202">
        <v>0.05</v>
      </c>
      <c r="D202" t="s">
        <v>153</v>
      </c>
      <c r="E202" t="s">
        <v>368</v>
      </c>
      <c r="F202">
        <v>5</v>
      </c>
      <c r="G202">
        <v>20368</v>
      </c>
      <c r="H202" t="s">
        <v>369</v>
      </c>
      <c r="I202">
        <v>300</v>
      </c>
      <c r="J202" t="s">
        <v>375</v>
      </c>
      <c r="K202" t="s">
        <v>28</v>
      </c>
      <c r="L202" t="s">
        <v>499</v>
      </c>
      <c r="M202">
        <v>1</v>
      </c>
      <c r="N202">
        <v>89</v>
      </c>
      <c r="O202" s="65">
        <v>264560</v>
      </c>
      <c r="P202" s="65">
        <v>554230</v>
      </c>
      <c r="Q202" s="65">
        <v>16190</v>
      </c>
      <c r="R202" s="65">
        <v>34922</v>
      </c>
      <c r="S202" s="65">
        <v>19676</v>
      </c>
    </row>
    <row r="203" spans="1:19" x14ac:dyDescent="0.2">
      <c r="A203" t="s">
        <v>403</v>
      </c>
      <c r="B203" t="s">
        <v>374</v>
      </c>
      <c r="C203">
        <v>0.05</v>
      </c>
      <c r="D203" t="s">
        <v>153</v>
      </c>
      <c r="E203" t="s">
        <v>368</v>
      </c>
      <c r="F203">
        <v>5</v>
      </c>
      <c r="G203">
        <v>20369</v>
      </c>
      <c r="H203" t="s">
        <v>369</v>
      </c>
      <c r="I203">
        <v>300</v>
      </c>
      <c r="J203" t="s">
        <v>375</v>
      </c>
      <c r="K203" t="s">
        <v>28</v>
      </c>
      <c r="L203" t="s">
        <v>499</v>
      </c>
      <c r="M203">
        <v>1</v>
      </c>
      <c r="N203">
        <v>89</v>
      </c>
      <c r="O203" s="65">
        <v>266450</v>
      </c>
      <c r="P203" s="65">
        <v>625372</v>
      </c>
      <c r="Q203" s="65">
        <v>16190</v>
      </c>
      <c r="R203" s="65">
        <v>19520</v>
      </c>
      <c r="S203" s="65">
        <v>22200</v>
      </c>
    </row>
    <row r="204" spans="1:19" x14ac:dyDescent="0.2">
      <c r="A204" t="s">
        <v>403</v>
      </c>
      <c r="B204" t="s">
        <v>374</v>
      </c>
      <c r="C204">
        <v>0.05</v>
      </c>
      <c r="D204" t="s">
        <v>153</v>
      </c>
      <c r="E204" t="s">
        <v>368</v>
      </c>
      <c r="F204">
        <v>5</v>
      </c>
      <c r="G204">
        <v>20366</v>
      </c>
      <c r="H204" t="s">
        <v>369</v>
      </c>
      <c r="I204">
        <v>300</v>
      </c>
      <c r="J204" t="s">
        <v>375</v>
      </c>
      <c r="K204" t="s">
        <v>28</v>
      </c>
      <c r="L204" t="s">
        <v>499</v>
      </c>
      <c r="M204">
        <v>1</v>
      </c>
      <c r="N204">
        <v>89</v>
      </c>
      <c r="O204" s="65">
        <v>215498</v>
      </c>
      <c r="P204" s="65">
        <v>583966</v>
      </c>
      <c r="Q204" s="65">
        <v>16190</v>
      </c>
      <c r="R204" s="65">
        <v>2486</v>
      </c>
      <c r="S204" s="65">
        <v>20730</v>
      </c>
    </row>
    <row r="205" spans="1:19" x14ac:dyDescent="0.2">
      <c r="A205" t="s">
        <v>403</v>
      </c>
      <c r="B205" t="s">
        <v>374</v>
      </c>
      <c r="C205">
        <v>0.05</v>
      </c>
      <c r="D205" t="s">
        <v>153</v>
      </c>
      <c r="E205" t="s">
        <v>368</v>
      </c>
      <c r="F205">
        <v>5</v>
      </c>
      <c r="G205">
        <v>20367</v>
      </c>
      <c r="H205" t="s">
        <v>369</v>
      </c>
      <c r="I205">
        <v>300</v>
      </c>
      <c r="J205" t="s">
        <v>375</v>
      </c>
      <c r="K205" t="s">
        <v>28</v>
      </c>
      <c r="L205" t="s">
        <v>499</v>
      </c>
      <c r="M205">
        <v>1</v>
      </c>
      <c r="N205">
        <v>89</v>
      </c>
      <c r="O205" s="65">
        <v>228454</v>
      </c>
      <c r="P205" s="65">
        <v>634614</v>
      </c>
      <c r="Q205" s="65">
        <v>16190</v>
      </c>
      <c r="R205" s="65">
        <v>15086</v>
      </c>
      <c r="S205" s="65">
        <v>22528</v>
      </c>
    </row>
    <row r="206" spans="1:19" x14ac:dyDescent="0.2">
      <c r="A206" t="s">
        <v>425</v>
      </c>
      <c r="B206" t="s">
        <v>374</v>
      </c>
      <c r="C206">
        <v>0.01</v>
      </c>
      <c r="D206" t="s">
        <v>417</v>
      </c>
      <c r="E206" t="s">
        <v>401</v>
      </c>
      <c r="F206">
        <v>50</v>
      </c>
      <c r="G206">
        <v>11193</v>
      </c>
      <c r="H206" t="s">
        <v>907</v>
      </c>
      <c r="I206">
        <v>250</v>
      </c>
      <c r="J206" t="s">
        <v>375</v>
      </c>
      <c r="K206" t="s">
        <v>28</v>
      </c>
      <c r="L206" t="s">
        <v>558</v>
      </c>
      <c r="M206">
        <v>0</v>
      </c>
      <c r="N206">
        <v>64</v>
      </c>
      <c r="O206" s="65">
        <v>57960</v>
      </c>
      <c r="P206" s="65">
        <v>57084</v>
      </c>
      <c r="Q206" s="65">
        <v>14648</v>
      </c>
      <c r="R206" s="65">
        <v>7608</v>
      </c>
      <c r="S206" s="65">
        <v>6548</v>
      </c>
    </row>
    <row r="207" spans="1:19" x14ac:dyDescent="0.2">
      <c r="A207" t="s">
        <v>425</v>
      </c>
      <c r="B207" t="s">
        <v>390</v>
      </c>
      <c r="C207">
        <v>0.01</v>
      </c>
      <c r="D207" t="s">
        <v>417</v>
      </c>
      <c r="E207" t="s">
        <v>401</v>
      </c>
      <c r="F207">
        <v>25</v>
      </c>
      <c r="G207">
        <v>11213</v>
      </c>
      <c r="H207" t="s">
        <v>907</v>
      </c>
      <c r="I207">
        <v>300</v>
      </c>
      <c r="J207" t="s">
        <v>372</v>
      </c>
      <c r="K207" t="s">
        <v>28</v>
      </c>
      <c r="L207" t="s">
        <v>510</v>
      </c>
      <c r="M207">
        <v>0</v>
      </c>
      <c r="N207">
        <v>19</v>
      </c>
      <c r="O207" s="65">
        <v>50928</v>
      </c>
      <c r="P207" s="65">
        <v>57292</v>
      </c>
      <c r="Q207" s="65">
        <v>6194</v>
      </c>
      <c r="R207" s="65">
        <v>8232</v>
      </c>
      <c r="S207" s="65">
        <v>6194</v>
      </c>
    </row>
    <row r="208" spans="1:19" x14ac:dyDescent="0.2">
      <c r="A208" t="s">
        <v>419</v>
      </c>
      <c r="B208" t="s">
        <v>390</v>
      </c>
      <c r="C208">
        <v>0.01</v>
      </c>
      <c r="D208" t="s">
        <v>417</v>
      </c>
      <c r="E208" t="s">
        <v>401</v>
      </c>
      <c r="F208">
        <v>40</v>
      </c>
      <c r="G208">
        <v>11200</v>
      </c>
      <c r="H208" t="s">
        <v>910</v>
      </c>
      <c r="I208">
        <v>200</v>
      </c>
      <c r="J208" t="s">
        <v>372</v>
      </c>
      <c r="K208" t="s">
        <v>28</v>
      </c>
      <c r="L208" t="s">
        <v>507</v>
      </c>
      <c r="M208">
        <v>1</v>
      </c>
      <c r="N208">
        <v>7</v>
      </c>
      <c r="O208" s="65">
        <v>20012</v>
      </c>
      <c r="P208" s="65">
        <v>14662</v>
      </c>
      <c r="Q208" s="65">
        <v>1752</v>
      </c>
      <c r="R208" s="65">
        <v>1592</v>
      </c>
      <c r="S208" s="65">
        <v>1454</v>
      </c>
    </row>
    <row r="209" spans="1:19" x14ac:dyDescent="0.2">
      <c r="A209" t="s">
        <v>425</v>
      </c>
      <c r="B209" t="s">
        <v>390</v>
      </c>
      <c r="C209">
        <v>0.01</v>
      </c>
      <c r="D209" t="s">
        <v>417</v>
      </c>
      <c r="E209" t="s">
        <v>401</v>
      </c>
      <c r="F209">
        <v>50</v>
      </c>
      <c r="G209">
        <v>11194</v>
      </c>
      <c r="H209" t="s">
        <v>907</v>
      </c>
      <c r="I209">
        <v>250</v>
      </c>
      <c r="J209" t="s">
        <v>372</v>
      </c>
      <c r="K209" t="s">
        <v>28</v>
      </c>
      <c r="L209" t="s">
        <v>525</v>
      </c>
      <c r="M209">
        <v>0</v>
      </c>
      <c r="N209">
        <v>82</v>
      </c>
      <c r="O209" s="65">
        <v>227196</v>
      </c>
      <c r="P209" s="65">
        <v>221158</v>
      </c>
      <c r="Q209" s="65">
        <v>21160</v>
      </c>
      <c r="R209" s="65">
        <v>33530</v>
      </c>
      <c r="S209" s="65">
        <v>24902</v>
      </c>
    </row>
    <row r="210" spans="1:19" x14ac:dyDescent="0.2">
      <c r="A210" t="s">
        <v>447</v>
      </c>
      <c r="B210" t="s">
        <v>390</v>
      </c>
      <c r="C210">
        <v>0.01</v>
      </c>
      <c r="D210" t="s">
        <v>417</v>
      </c>
      <c r="E210" t="s">
        <v>401</v>
      </c>
      <c r="F210">
        <v>40</v>
      </c>
      <c r="G210">
        <v>11211</v>
      </c>
      <c r="H210" t="s">
        <v>369</v>
      </c>
      <c r="I210">
        <v>400</v>
      </c>
      <c r="J210" t="s">
        <v>375</v>
      </c>
      <c r="K210" t="s">
        <v>28</v>
      </c>
      <c r="L210" t="s">
        <v>555</v>
      </c>
      <c r="M210">
        <v>1</v>
      </c>
      <c r="N210">
        <v>29</v>
      </c>
      <c r="O210" s="65">
        <v>63760</v>
      </c>
      <c r="P210" s="65">
        <v>100500</v>
      </c>
      <c r="Q210" s="65">
        <v>7176</v>
      </c>
      <c r="R210" s="65">
        <v>5766</v>
      </c>
      <c r="S210" s="65">
        <v>9628</v>
      </c>
    </row>
    <row r="211" spans="1:19" x14ac:dyDescent="0.2">
      <c r="A211" t="s">
        <v>429</v>
      </c>
      <c r="B211" t="s">
        <v>390</v>
      </c>
      <c r="C211">
        <v>0.01</v>
      </c>
      <c r="D211" t="s">
        <v>417</v>
      </c>
      <c r="E211" t="s">
        <v>401</v>
      </c>
      <c r="F211">
        <v>60</v>
      </c>
      <c r="G211">
        <v>11197</v>
      </c>
      <c r="H211" t="s">
        <v>369</v>
      </c>
      <c r="I211">
        <v>600</v>
      </c>
      <c r="J211" t="s">
        <v>372</v>
      </c>
      <c r="K211" t="s">
        <v>28</v>
      </c>
      <c r="L211" t="s">
        <v>561</v>
      </c>
      <c r="M211">
        <v>0</v>
      </c>
      <c r="N211">
        <v>60</v>
      </c>
      <c r="O211" s="65">
        <v>99994</v>
      </c>
      <c r="P211" s="65">
        <v>161300</v>
      </c>
      <c r="Q211" s="65">
        <v>14354</v>
      </c>
      <c r="R211" s="65">
        <v>12922</v>
      </c>
      <c r="S211" s="65">
        <v>16436</v>
      </c>
    </row>
    <row r="212" spans="1:19" x14ac:dyDescent="0.2">
      <c r="A212" t="s">
        <v>447</v>
      </c>
      <c r="B212" t="s">
        <v>390</v>
      </c>
      <c r="C212">
        <v>0.01</v>
      </c>
      <c r="D212" t="s">
        <v>417</v>
      </c>
      <c r="E212" t="s">
        <v>401</v>
      </c>
      <c r="F212">
        <v>40</v>
      </c>
      <c r="G212">
        <v>11212</v>
      </c>
      <c r="H212" t="s">
        <v>369</v>
      </c>
      <c r="I212">
        <v>400</v>
      </c>
      <c r="J212" t="s">
        <v>375</v>
      </c>
      <c r="K212" t="s">
        <v>28</v>
      </c>
      <c r="L212" t="s">
        <v>555</v>
      </c>
      <c r="M212">
        <v>1</v>
      </c>
      <c r="N212">
        <v>29</v>
      </c>
      <c r="O212" s="65">
        <v>62570</v>
      </c>
      <c r="P212" s="65">
        <v>87102</v>
      </c>
      <c r="Q212" s="65">
        <v>7176</v>
      </c>
      <c r="R212" s="65">
        <v>6184</v>
      </c>
      <c r="S212" s="65">
        <v>8344</v>
      </c>
    </row>
    <row r="213" spans="1:19" x14ac:dyDescent="0.2">
      <c r="A213" t="s">
        <v>429</v>
      </c>
      <c r="B213" t="s">
        <v>390</v>
      </c>
      <c r="C213">
        <v>0.01</v>
      </c>
      <c r="D213" t="s">
        <v>417</v>
      </c>
      <c r="E213" t="s">
        <v>401</v>
      </c>
      <c r="F213">
        <v>60</v>
      </c>
      <c r="G213">
        <v>11198</v>
      </c>
      <c r="H213" t="s">
        <v>369</v>
      </c>
      <c r="I213">
        <v>600</v>
      </c>
      <c r="J213" t="s">
        <v>372</v>
      </c>
      <c r="K213" t="s">
        <v>28</v>
      </c>
      <c r="L213" t="s">
        <v>561</v>
      </c>
      <c r="M213">
        <v>0</v>
      </c>
      <c r="N213">
        <v>60</v>
      </c>
      <c r="O213" s="65">
        <v>105234</v>
      </c>
      <c r="P213" s="65">
        <v>172446</v>
      </c>
      <c r="Q213" s="65">
        <v>14218</v>
      </c>
      <c r="R213" s="65">
        <v>11308</v>
      </c>
      <c r="S213" s="65">
        <v>17572</v>
      </c>
    </row>
    <row r="214" spans="1:19" x14ac:dyDescent="0.2">
      <c r="A214" t="s">
        <v>428</v>
      </c>
      <c r="B214" t="s">
        <v>390</v>
      </c>
      <c r="C214">
        <v>1</v>
      </c>
      <c r="D214" t="s">
        <v>417</v>
      </c>
      <c r="E214" t="s">
        <v>406</v>
      </c>
      <c r="F214">
        <v>1</v>
      </c>
      <c r="G214">
        <v>60109</v>
      </c>
      <c r="H214" t="s">
        <v>369</v>
      </c>
      <c r="I214">
        <v>3</v>
      </c>
      <c r="J214" t="s">
        <v>372</v>
      </c>
      <c r="K214" t="s">
        <v>28</v>
      </c>
      <c r="L214" t="s">
        <v>513</v>
      </c>
      <c r="M214">
        <v>1</v>
      </c>
      <c r="N214">
        <v>89</v>
      </c>
      <c r="O214" s="65">
        <v>69706</v>
      </c>
      <c r="P214" s="65">
        <v>172136</v>
      </c>
      <c r="Q214" s="65">
        <v>21782</v>
      </c>
      <c r="R214" s="65">
        <v>19556</v>
      </c>
      <c r="S214" s="65">
        <v>12858</v>
      </c>
    </row>
    <row r="215" spans="1:19" x14ac:dyDescent="0.2">
      <c r="A215" t="s">
        <v>403</v>
      </c>
      <c r="B215" t="s">
        <v>390</v>
      </c>
      <c r="C215">
        <v>0.01</v>
      </c>
      <c r="D215" t="s">
        <v>271</v>
      </c>
      <c r="E215" t="s">
        <v>401</v>
      </c>
      <c r="F215">
        <v>20</v>
      </c>
      <c r="G215">
        <v>10790</v>
      </c>
      <c r="H215" t="s">
        <v>369</v>
      </c>
      <c r="I215">
        <v>300</v>
      </c>
      <c r="J215" t="s">
        <v>372</v>
      </c>
      <c r="K215" t="s">
        <v>28</v>
      </c>
      <c r="L215" t="s">
        <v>472</v>
      </c>
      <c r="M215">
        <v>1</v>
      </c>
      <c r="N215">
        <v>89</v>
      </c>
      <c r="O215" s="65">
        <v>118606</v>
      </c>
      <c r="P215" s="65">
        <v>68086</v>
      </c>
      <c r="Q215" s="65">
        <v>10614</v>
      </c>
      <c r="R215" s="65">
        <v>12192</v>
      </c>
      <c r="S215" s="65">
        <v>10206</v>
      </c>
    </row>
    <row r="216" spans="1:19" x14ac:dyDescent="0.2">
      <c r="A216" t="s">
        <v>403</v>
      </c>
      <c r="B216" t="s">
        <v>390</v>
      </c>
      <c r="C216">
        <v>0.01</v>
      </c>
      <c r="D216" t="s">
        <v>271</v>
      </c>
      <c r="E216" t="s">
        <v>401</v>
      </c>
      <c r="F216">
        <v>20</v>
      </c>
      <c r="G216">
        <v>10542</v>
      </c>
      <c r="H216" t="s">
        <v>369</v>
      </c>
      <c r="I216">
        <v>400</v>
      </c>
      <c r="J216" t="s">
        <v>372</v>
      </c>
      <c r="K216" t="s">
        <v>28</v>
      </c>
      <c r="L216" t="s">
        <v>467</v>
      </c>
      <c r="M216">
        <v>1</v>
      </c>
      <c r="N216">
        <v>89</v>
      </c>
      <c r="O216" s="65">
        <v>116066</v>
      </c>
      <c r="P216" s="65">
        <v>96426</v>
      </c>
      <c r="Q216" s="65">
        <v>10614</v>
      </c>
      <c r="R216" s="65">
        <v>6862</v>
      </c>
      <c r="S216" s="65">
        <v>9642</v>
      </c>
    </row>
    <row r="217" spans="1:19" x14ac:dyDescent="0.2">
      <c r="A217" t="s">
        <v>404</v>
      </c>
      <c r="B217" t="s">
        <v>389</v>
      </c>
      <c r="C217">
        <v>0.01</v>
      </c>
      <c r="D217" t="s">
        <v>271</v>
      </c>
      <c r="E217" t="s">
        <v>401</v>
      </c>
      <c r="F217">
        <v>13</v>
      </c>
      <c r="G217">
        <v>10593</v>
      </c>
      <c r="H217" t="s">
        <v>369</v>
      </c>
      <c r="I217">
        <v>260</v>
      </c>
      <c r="J217" t="s">
        <v>375</v>
      </c>
      <c r="K217" t="s">
        <v>28</v>
      </c>
      <c r="L217" t="s">
        <v>471</v>
      </c>
      <c r="M217">
        <v>1</v>
      </c>
      <c r="N217">
        <v>89</v>
      </c>
      <c r="O217" s="65">
        <v>115612</v>
      </c>
      <c r="P217" s="65">
        <v>61394</v>
      </c>
      <c r="Q217" s="65">
        <v>8574</v>
      </c>
      <c r="R217" s="65">
        <v>7940</v>
      </c>
      <c r="S217" s="65">
        <v>6122</v>
      </c>
    </row>
    <row r="218" spans="1:19" x14ac:dyDescent="0.2">
      <c r="A218" t="s">
        <v>373</v>
      </c>
      <c r="B218" t="s">
        <v>389</v>
      </c>
      <c r="C218">
        <v>0.01</v>
      </c>
      <c r="D218" t="s">
        <v>271</v>
      </c>
      <c r="E218" t="s">
        <v>401</v>
      </c>
      <c r="F218">
        <v>20</v>
      </c>
      <c r="G218">
        <v>10601</v>
      </c>
      <c r="H218" t="s">
        <v>369</v>
      </c>
      <c r="I218">
        <v>200</v>
      </c>
      <c r="J218" t="s">
        <v>372</v>
      </c>
      <c r="K218" t="s">
        <v>28</v>
      </c>
      <c r="L218" t="s">
        <v>461</v>
      </c>
      <c r="M218">
        <v>1</v>
      </c>
      <c r="N218">
        <v>89</v>
      </c>
      <c r="O218" s="65">
        <v>81244</v>
      </c>
      <c r="P218" s="65">
        <v>52416</v>
      </c>
      <c r="Q218" s="65">
        <v>8226</v>
      </c>
      <c r="R218" s="65">
        <v>6444</v>
      </c>
      <c r="S218" s="65">
        <v>5194</v>
      </c>
    </row>
    <row r="219" spans="1:19" x14ac:dyDescent="0.2">
      <c r="A219" t="s">
        <v>403</v>
      </c>
      <c r="B219" t="s">
        <v>389</v>
      </c>
      <c r="C219">
        <v>0.01</v>
      </c>
      <c r="D219" t="s">
        <v>271</v>
      </c>
      <c r="E219" t="s">
        <v>401</v>
      </c>
      <c r="F219">
        <v>15</v>
      </c>
      <c r="G219">
        <v>10590</v>
      </c>
      <c r="H219" t="s">
        <v>369</v>
      </c>
      <c r="I219">
        <v>150</v>
      </c>
      <c r="J219" t="s">
        <v>375</v>
      </c>
      <c r="K219" t="s">
        <v>28</v>
      </c>
      <c r="L219" t="s">
        <v>476</v>
      </c>
      <c r="M219">
        <v>1</v>
      </c>
      <c r="N219">
        <v>89</v>
      </c>
      <c r="O219" s="65">
        <v>146114</v>
      </c>
      <c r="P219" s="65">
        <v>103028</v>
      </c>
      <c r="Q219" s="65">
        <v>8226</v>
      </c>
      <c r="R219" s="65">
        <v>9202</v>
      </c>
      <c r="S219" s="65">
        <v>10302</v>
      </c>
    </row>
    <row r="220" spans="1:19" x14ac:dyDescent="0.2">
      <c r="A220" t="s">
        <v>403</v>
      </c>
      <c r="B220" t="s">
        <v>390</v>
      </c>
      <c r="C220">
        <v>0.01</v>
      </c>
      <c r="D220" t="s">
        <v>271</v>
      </c>
      <c r="E220" t="s">
        <v>401</v>
      </c>
      <c r="F220">
        <v>30</v>
      </c>
      <c r="G220">
        <v>11060</v>
      </c>
      <c r="H220" t="s">
        <v>369</v>
      </c>
      <c r="I220">
        <v>300</v>
      </c>
      <c r="J220" t="s">
        <v>372</v>
      </c>
      <c r="K220" t="s">
        <v>28</v>
      </c>
      <c r="L220" t="s">
        <v>454</v>
      </c>
      <c r="M220">
        <v>1</v>
      </c>
      <c r="N220">
        <v>68</v>
      </c>
      <c r="O220" s="65">
        <v>168714</v>
      </c>
      <c r="P220" s="65">
        <v>135314</v>
      </c>
      <c r="Q220" s="65">
        <v>7042</v>
      </c>
      <c r="R220" s="65">
        <v>14098</v>
      </c>
      <c r="S220" s="65">
        <v>13598</v>
      </c>
    </row>
    <row r="221" spans="1:19" x14ac:dyDescent="0.2">
      <c r="A221" t="s">
        <v>373</v>
      </c>
      <c r="B221" t="s">
        <v>389</v>
      </c>
      <c r="C221">
        <v>0.01</v>
      </c>
      <c r="D221" t="s">
        <v>271</v>
      </c>
      <c r="E221" t="s">
        <v>401</v>
      </c>
      <c r="F221">
        <v>30</v>
      </c>
      <c r="G221">
        <v>11091</v>
      </c>
      <c r="H221" t="s">
        <v>369</v>
      </c>
      <c r="I221">
        <v>300</v>
      </c>
      <c r="J221" t="s">
        <v>372</v>
      </c>
      <c r="K221" t="s">
        <v>28</v>
      </c>
      <c r="L221" t="s">
        <v>454</v>
      </c>
      <c r="M221">
        <v>0</v>
      </c>
      <c r="N221">
        <v>21</v>
      </c>
      <c r="O221" s="65">
        <v>60858</v>
      </c>
      <c r="P221" s="65">
        <v>51868</v>
      </c>
      <c r="Q221" s="65">
        <v>5212</v>
      </c>
      <c r="R221" s="65">
        <v>8046</v>
      </c>
      <c r="S221" s="65">
        <v>5212</v>
      </c>
    </row>
    <row r="222" spans="1:19" x14ac:dyDescent="0.2">
      <c r="A222" t="s">
        <v>404</v>
      </c>
      <c r="B222" t="s">
        <v>389</v>
      </c>
      <c r="C222">
        <v>0.01</v>
      </c>
      <c r="D222" t="s">
        <v>271</v>
      </c>
      <c r="E222" t="s">
        <v>401</v>
      </c>
      <c r="F222">
        <v>30</v>
      </c>
      <c r="G222">
        <v>11092</v>
      </c>
      <c r="H222" t="s">
        <v>369</v>
      </c>
      <c r="I222">
        <v>300</v>
      </c>
      <c r="J222" t="s">
        <v>372</v>
      </c>
      <c r="K222" t="s">
        <v>28</v>
      </c>
      <c r="L222" t="s">
        <v>454</v>
      </c>
      <c r="M222">
        <v>1</v>
      </c>
      <c r="N222">
        <v>89</v>
      </c>
      <c r="O222" s="65">
        <v>165908</v>
      </c>
      <c r="P222" s="65">
        <v>132782</v>
      </c>
      <c r="Q222" s="65">
        <v>8226</v>
      </c>
      <c r="R222" s="65">
        <v>16348</v>
      </c>
      <c r="S222" s="65">
        <v>13344</v>
      </c>
    </row>
    <row r="223" spans="1:19" x14ac:dyDescent="0.2">
      <c r="A223" t="s">
        <v>373</v>
      </c>
      <c r="B223" t="s">
        <v>374</v>
      </c>
      <c r="C223">
        <v>0.01</v>
      </c>
      <c r="D223" t="s">
        <v>271</v>
      </c>
      <c r="E223" t="s">
        <v>368</v>
      </c>
      <c r="F223">
        <v>0</v>
      </c>
      <c r="G223">
        <v>10652</v>
      </c>
      <c r="H223" t="s">
        <v>369</v>
      </c>
      <c r="I223">
        <v>10000</v>
      </c>
      <c r="J223" t="s">
        <v>372</v>
      </c>
      <c r="K223" t="s">
        <v>28</v>
      </c>
      <c r="L223" t="s">
        <v>395</v>
      </c>
      <c r="M223">
        <v>1</v>
      </c>
      <c r="N223">
        <v>89</v>
      </c>
      <c r="O223" s="65">
        <v>625968</v>
      </c>
      <c r="P223" s="65">
        <v>566518</v>
      </c>
      <c r="Q223" s="65">
        <v>11864</v>
      </c>
      <c r="R223" s="65">
        <v>38880</v>
      </c>
      <c r="S223" s="65">
        <v>22774</v>
      </c>
    </row>
    <row r="224" spans="1:19" x14ac:dyDescent="0.2">
      <c r="A224" t="s">
        <v>373</v>
      </c>
      <c r="B224" t="s">
        <v>374</v>
      </c>
      <c r="C224">
        <v>0.01</v>
      </c>
      <c r="D224" t="s">
        <v>271</v>
      </c>
      <c r="E224" t="s">
        <v>368</v>
      </c>
      <c r="F224">
        <v>0</v>
      </c>
      <c r="G224">
        <v>10651</v>
      </c>
      <c r="H224" t="s">
        <v>369</v>
      </c>
      <c r="I224">
        <v>10000</v>
      </c>
      <c r="J224" t="s">
        <v>372</v>
      </c>
      <c r="K224" t="s">
        <v>28</v>
      </c>
      <c r="L224" t="s">
        <v>395</v>
      </c>
      <c r="M224">
        <v>1</v>
      </c>
      <c r="N224">
        <v>89</v>
      </c>
      <c r="O224" s="65">
        <v>397526</v>
      </c>
      <c r="P224" s="65">
        <v>658322</v>
      </c>
      <c r="Q224" s="65">
        <v>8202</v>
      </c>
      <c r="R224" s="65">
        <v>19266</v>
      </c>
      <c r="S224" s="65">
        <v>26464</v>
      </c>
    </row>
    <row r="225" spans="1:19" x14ac:dyDescent="0.2">
      <c r="A225" t="s">
        <v>373</v>
      </c>
      <c r="B225" t="s">
        <v>374</v>
      </c>
      <c r="C225">
        <v>0.01</v>
      </c>
      <c r="D225" t="s">
        <v>271</v>
      </c>
      <c r="E225" t="s">
        <v>368</v>
      </c>
      <c r="F225">
        <v>0</v>
      </c>
      <c r="G225">
        <v>10650</v>
      </c>
      <c r="H225" t="s">
        <v>369</v>
      </c>
      <c r="I225">
        <v>10000</v>
      </c>
      <c r="J225" t="s">
        <v>372</v>
      </c>
      <c r="K225" t="s">
        <v>28</v>
      </c>
      <c r="L225" t="s">
        <v>395</v>
      </c>
      <c r="M225">
        <v>1</v>
      </c>
      <c r="N225">
        <v>89</v>
      </c>
      <c r="O225" s="65">
        <v>751712</v>
      </c>
      <c r="P225" s="65">
        <v>790780</v>
      </c>
      <c r="Q225" s="65">
        <v>11864</v>
      </c>
      <c r="R225" s="65">
        <v>29364</v>
      </c>
      <c r="S225" s="65">
        <v>31790</v>
      </c>
    </row>
    <row r="226" spans="1:19" x14ac:dyDescent="0.2">
      <c r="A226" t="s">
        <v>373</v>
      </c>
      <c r="B226" t="s">
        <v>374</v>
      </c>
      <c r="C226">
        <v>0.01</v>
      </c>
      <c r="D226" t="s">
        <v>271</v>
      </c>
      <c r="E226" t="s">
        <v>368</v>
      </c>
      <c r="F226">
        <v>0</v>
      </c>
      <c r="G226">
        <v>10649</v>
      </c>
      <c r="H226" t="s">
        <v>369</v>
      </c>
      <c r="I226">
        <v>10000</v>
      </c>
      <c r="J226" t="s">
        <v>372</v>
      </c>
      <c r="K226" t="s">
        <v>28</v>
      </c>
      <c r="L226" t="s">
        <v>395</v>
      </c>
      <c r="M226">
        <v>1</v>
      </c>
      <c r="N226">
        <v>89</v>
      </c>
      <c r="O226" s="65">
        <v>451548</v>
      </c>
      <c r="P226" s="65">
        <v>464638</v>
      </c>
      <c r="Q226" s="65">
        <v>11864</v>
      </c>
      <c r="R226" s="65">
        <v>27772</v>
      </c>
      <c r="S226" s="65">
        <v>18678</v>
      </c>
    </row>
    <row r="227" spans="1:19" x14ac:dyDescent="0.2">
      <c r="A227" t="s">
        <v>373</v>
      </c>
      <c r="B227" t="s">
        <v>374</v>
      </c>
      <c r="C227">
        <v>0.01</v>
      </c>
      <c r="D227" t="s">
        <v>271</v>
      </c>
      <c r="E227" t="s">
        <v>368</v>
      </c>
      <c r="F227">
        <v>0</v>
      </c>
      <c r="G227">
        <v>10647</v>
      </c>
      <c r="H227" t="s">
        <v>369</v>
      </c>
      <c r="I227">
        <v>10000</v>
      </c>
      <c r="J227" t="s">
        <v>372</v>
      </c>
      <c r="K227" t="s">
        <v>28</v>
      </c>
      <c r="L227" t="s">
        <v>395</v>
      </c>
      <c r="M227">
        <v>1</v>
      </c>
      <c r="N227">
        <v>89</v>
      </c>
      <c r="O227" s="65">
        <v>445358</v>
      </c>
      <c r="P227" s="65">
        <v>891126</v>
      </c>
      <c r="Q227" s="65">
        <v>8202</v>
      </c>
      <c r="R227" s="65">
        <v>-2100</v>
      </c>
      <c r="S227" s="65">
        <v>35824</v>
      </c>
    </row>
    <row r="228" spans="1:19" x14ac:dyDescent="0.2">
      <c r="A228" t="s">
        <v>373</v>
      </c>
      <c r="B228" t="s">
        <v>374</v>
      </c>
      <c r="C228">
        <v>0.01</v>
      </c>
      <c r="D228" t="s">
        <v>271</v>
      </c>
      <c r="E228" t="s">
        <v>368</v>
      </c>
      <c r="F228">
        <v>0</v>
      </c>
      <c r="G228">
        <v>10648</v>
      </c>
      <c r="H228" t="s">
        <v>369</v>
      </c>
      <c r="I228">
        <v>10000</v>
      </c>
      <c r="J228" t="s">
        <v>372</v>
      </c>
      <c r="K228" t="s">
        <v>28</v>
      </c>
      <c r="L228" t="s">
        <v>395</v>
      </c>
      <c r="M228">
        <v>1</v>
      </c>
      <c r="N228">
        <v>89</v>
      </c>
      <c r="O228" s="65">
        <v>419730</v>
      </c>
      <c r="P228" s="65">
        <v>535734</v>
      </c>
      <c r="Q228" s="65">
        <v>11864</v>
      </c>
      <c r="R228" s="65">
        <v>29678</v>
      </c>
      <c r="S228" s="65">
        <v>21536</v>
      </c>
    </row>
    <row r="229" spans="1:19" x14ac:dyDescent="0.2">
      <c r="A229" t="s">
        <v>410</v>
      </c>
      <c r="B229" t="s">
        <v>389</v>
      </c>
      <c r="C229">
        <v>0.01</v>
      </c>
      <c r="D229" t="s">
        <v>271</v>
      </c>
      <c r="E229" t="s">
        <v>406</v>
      </c>
      <c r="F229">
        <v>20</v>
      </c>
      <c r="G229">
        <v>10480</v>
      </c>
      <c r="H229" t="s">
        <v>903</v>
      </c>
      <c r="I229">
        <v>100</v>
      </c>
      <c r="J229" t="s">
        <v>375</v>
      </c>
      <c r="K229" t="s">
        <v>28</v>
      </c>
      <c r="L229" t="s">
        <v>482</v>
      </c>
      <c r="M229">
        <v>0</v>
      </c>
      <c r="N229">
        <v>79</v>
      </c>
      <c r="O229" s="65">
        <v>57544</v>
      </c>
      <c r="P229" s="65">
        <v>35996</v>
      </c>
      <c r="Q229" s="65">
        <v>6066</v>
      </c>
      <c r="R229" s="65">
        <v>6016</v>
      </c>
      <c r="S229" s="65">
        <v>3606</v>
      </c>
    </row>
    <row r="230" spans="1:19" x14ac:dyDescent="0.2">
      <c r="A230" t="s">
        <v>403</v>
      </c>
      <c r="B230" t="s">
        <v>390</v>
      </c>
      <c r="C230">
        <v>0.01</v>
      </c>
      <c r="D230" t="s">
        <v>271</v>
      </c>
      <c r="E230" t="s">
        <v>401</v>
      </c>
      <c r="F230">
        <v>50</v>
      </c>
      <c r="G230">
        <v>10732</v>
      </c>
      <c r="H230" t="s">
        <v>369</v>
      </c>
      <c r="I230">
        <v>500</v>
      </c>
      <c r="J230" t="s">
        <v>372</v>
      </c>
      <c r="K230" t="s">
        <v>28</v>
      </c>
      <c r="L230" t="s">
        <v>492</v>
      </c>
      <c r="M230">
        <v>1</v>
      </c>
      <c r="N230">
        <v>69</v>
      </c>
      <c r="O230" s="65">
        <v>60424</v>
      </c>
      <c r="P230" s="65">
        <v>43002</v>
      </c>
      <c r="Q230" s="65">
        <v>13376</v>
      </c>
      <c r="R230" s="65">
        <v>6386</v>
      </c>
      <c r="S230" s="65">
        <v>6206</v>
      </c>
    </row>
    <row r="231" spans="1:19" x14ac:dyDescent="0.2">
      <c r="A231" t="s">
        <v>438</v>
      </c>
      <c r="B231" t="s">
        <v>374</v>
      </c>
      <c r="C231">
        <v>0.01</v>
      </c>
      <c r="D231" t="s">
        <v>417</v>
      </c>
      <c r="E231" t="s">
        <v>401</v>
      </c>
      <c r="F231">
        <v>40</v>
      </c>
      <c r="G231">
        <v>11186</v>
      </c>
      <c r="H231" t="s">
        <v>903</v>
      </c>
      <c r="I231">
        <v>250</v>
      </c>
      <c r="J231" t="s">
        <v>375</v>
      </c>
      <c r="K231" t="s">
        <v>28</v>
      </c>
      <c r="L231" t="s">
        <v>533</v>
      </c>
      <c r="M231">
        <v>0</v>
      </c>
      <c r="N231">
        <v>20</v>
      </c>
      <c r="O231" s="65">
        <v>42778</v>
      </c>
      <c r="P231" s="65">
        <v>41976</v>
      </c>
      <c r="Q231" s="65">
        <v>4072</v>
      </c>
      <c r="R231" s="65">
        <v>3052</v>
      </c>
      <c r="S231" s="65">
        <v>4072</v>
      </c>
    </row>
    <row r="232" spans="1:19" x14ac:dyDescent="0.2">
      <c r="A232" t="s">
        <v>403</v>
      </c>
      <c r="B232" t="s">
        <v>390</v>
      </c>
      <c r="C232">
        <v>0.01</v>
      </c>
      <c r="D232" t="s">
        <v>271</v>
      </c>
      <c r="E232" t="s">
        <v>401</v>
      </c>
      <c r="F232">
        <v>9</v>
      </c>
      <c r="G232">
        <v>10733</v>
      </c>
      <c r="H232" t="s">
        <v>369</v>
      </c>
      <c r="I232">
        <v>180</v>
      </c>
      <c r="J232" t="s">
        <v>375</v>
      </c>
      <c r="K232" t="s">
        <v>28</v>
      </c>
      <c r="L232" t="s">
        <v>484</v>
      </c>
      <c r="M232">
        <v>1</v>
      </c>
      <c r="N232">
        <v>69</v>
      </c>
      <c r="O232" s="65">
        <v>105296</v>
      </c>
      <c r="P232" s="65">
        <v>52296</v>
      </c>
      <c r="Q232" s="65">
        <v>13376</v>
      </c>
      <c r="R232" s="65">
        <v>6468</v>
      </c>
      <c r="S232" s="65">
        <v>7844</v>
      </c>
    </row>
    <row r="233" spans="1:19" x14ac:dyDescent="0.2">
      <c r="A233" t="s">
        <v>438</v>
      </c>
      <c r="B233" t="s">
        <v>390</v>
      </c>
      <c r="C233">
        <v>0.01</v>
      </c>
      <c r="D233" t="s">
        <v>417</v>
      </c>
      <c r="E233" t="s">
        <v>401</v>
      </c>
      <c r="F233">
        <v>30</v>
      </c>
      <c r="G233">
        <v>11158</v>
      </c>
      <c r="H233" t="s">
        <v>903</v>
      </c>
      <c r="I233">
        <v>150</v>
      </c>
      <c r="J233" t="s">
        <v>375</v>
      </c>
      <c r="K233" t="s">
        <v>28</v>
      </c>
      <c r="L233" t="s">
        <v>536</v>
      </c>
      <c r="M233">
        <v>0</v>
      </c>
      <c r="N233">
        <v>20</v>
      </c>
      <c r="O233" s="65">
        <v>34682</v>
      </c>
      <c r="P233" s="65">
        <v>33072</v>
      </c>
      <c r="Q233" s="65">
        <v>3232</v>
      </c>
      <c r="R233" s="65">
        <v>3894</v>
      </c>
      <c r="S233" s="65">
        <v>3232</v>
      </c>
    </row>
    <row r="234" spans="1:19" x14ac:dyDescent="0.2">
      <c r="A234" t="s">
        <v>430</v>
      </c>
      <c r="B234" t="s">
        <v>413</v>
      </c>
      <c r="C234">
        <v>0.01</v>
      </c>
      <c r="D234" t="s">
        <v>417</v>
      </c>
      <c r="E234" t="s">
        <v>401</v>
      </c>
      <c r="F234">
        <v>243</v>
      </c>
      <c r="G234">
        <v>11032</v>
      </c>
      <c r="H234" t="s">
        <v>903</v>
      </c>
      <c r="I234">
        <v>880</v>
      </c>
      <c r="J234" t="s">
        <v>375</v>
      </c>
      <c r="K234" t="s">
        <v>28</v>
      </c>
      <c r="L234" t="s">
        <v>516</v>
      </c>
      <c r="M234">
        <v>0</v>
      </c>
      <c r="N234">
        <v>20</v>
      </c>
      <c r="O234" s="65">
        <v>32118</v>
      </c>
      <c r="P234" s="65">
        <v>38340</v>
      </c>
      <c r="Q234" s="65">
        <v>4524</v>
      </c>
      <c r="R234" s="65">
        <v>6492</v>
      </c>
      <c r="S234" s="65">
        <v>4524</v>
      </c>
    </row>
    <row r="235" spans="1:19" x14ac:dyDescent="0.2">
      <c r="A235" t="s">
        <v>410</v>
      </c>
      <c r="B235" t="s">
        <v>389</v>
      </c>
      <c r="C235">
        <v>0.01</v>
      </c>
      <c r="D235" t="s">
        <v>271</v>
      </c>
      <c r="E235" t="s">
        <v>406</v>
      </c>
      <c r="F235">
        <v>20</v>
      </c>
      <c r="G235">
        <v>10481</v>
      </c>
      <c r="H235" t="s">
        <v>903</v>
      </c>
      <c r="I235">
        <v>100</v>
      </c>
      <c r="J235" t="s">
        <v>375</v>
      </c>
      <c r="K235" t="s">
        <v>17</v>
      </c>
      <c r="L235" t="s">
        <v>459</v>
      </c>
      <c r="M235">
        <v>1</v>
      </c>
      <c r="N235">
        <v>89</v>
      </c>
      <c r="O235" s="65">
        <v>146248</v>
      </c>
      <c r="P235" s="65">
        <v>99374</v>
      </c>
      <c r="Q235" s="65">
        <v>8574</v>
      </c>
      <c r="R235" s="65">
        <v>10740</v>
      </c>
      <c r="S235" s="65">
        <v>9938</v>
      </c>
    </row>
    <row r="236" spans="1:19" x14ac:dyDescent="0.2">
      <c r="A236" t="s">
        <v>410</v>
      </c>
      <c r="B236" t="s">
        <v>389</v>
      </c>
      <c r="C236">
        <v>0.01</v>
      </c>
      <c r="D236" t="s">
        <v>271</v>
      </c>
      <c r="E236" t="s">
        <v>406</v>
      </c>
      <c r="F236">
        <v>20</v>
      </c>
      <c r="G236">
        <v>10479</v>
      </c>
      <c r="H236" t="s">
        <v>903</v>
      </c>
      <c r="I236">
        <v>100</v>
      </c>
      <c r="J236" t="s">
        <v>375</v>
      </c>
      <c r="K236" t="s">
        <v>28</v>
      </c>
      <c r="L236" t="s">
        <v>482</v>
      </c>
      <c r="M236">
        <v>1</v>
      </c>
      <c r="N236">
        <v>89</v>
      </c>
      <c r="O236" s="65">
        <v>144050</v>
      </c>
      <c r="P236" s="65">
        <v>100136</v>
      </c>
      <c r="Q236" s="65">
        <v>8226</v>
      </c>
      <c r="R236" s="65">
        <v>-1858</v>
      </c>
      <c r="S236" s="65">
        <v>10034</v>
      </c>
    </row>
    <row r="237" spans="1:19" x14ac:dyDescent="0.2">
      <c r="A237" t="s">
        <v>410</v>
      </c>
      <c r="B237" t="s">
        <v>389</v>
      </c>
      <c r="C237">
        <v>0.01</v>
      </c>
      <c r="D237" t="s">
        <v>271</v>
      </c>
      <c r="E237" t="s">
        <v>406</v>
      </c>
      <c r="F237">
        <v>20</v>
      </c>
      <c r="G237">
        <v>10482</v>
      </c>
      <c r="H237" t="s">
        <v>903</v>
      </c>
      <c r="I237">
        <v>100</v>
      </c>
      <c r="J237" t="s">
        <v>375</v>
      </c>
      <c r="K237" t="s">
        <v>17</v>
      </c>
      <c r="L237" t="s">
        <v>459</v>
      </c>
      <c r="M237">
        <v>1</v>
      </c>
      <c r="N237">
        <v>89</v>
      </c>
      <c r="O237" s="65">
        <v>124840</v>
      </c>
      <c r="P237" s="65">
        <v>73822</v>
      </c>
      <c r="Q237" s="65">
        <v>8574</v>
      </c>
      <c r="R237" s="65">
        <v>8656</v>
      </c>
      <c r="S237" s="65">
        <v>7382</v>
      </c>
    </row>
    <row r="238" spans="1:19" x14ac:dyDescent="0.2">
      <c r="A238" t="s">
        <v>433</v>
      </c>
      <c r="B238" t="s">
        <v>390</v>
      </c>
      <c r="C238">
        <v>0.01</v>
      </c>
      <c r="D238" t="s">
        <v>417</v>
      </c>
      <c r="E238" t="s">
        <v>401</v>
      </c>
      <c r="F238">
        <v>80</v>
      </c>
      <c r="G238">
        <v>11199</v>
      </c>
      <c r="H238" t="s">
        <v>905</v>
      </c>
      <c r="I238">
        <v>300</v>
      </c>
      <c r="J238" t="s">
        <v>375</v>
      </c>
      <c r="K238" t="s">
        <v>28</v>
      </c>
      <c r="L238" t="s">
        <v>520</v>
      </c>
      <c r="M238">
        <v>0</v>
      </c>
      <c r="N238">
        <v>62</v>
      </c>
      <c r="O238" s="65">
        <v>125206</v>
      </c>
      <c r="P238" s="65">
        <v>152880</v>
      </c>
      <c r="Q238" s="65">
        <v>13454</v>
      </c>
      <c r="R238" s="65">
        <v>14744</v>
      </c>
      <c r="S238" s="65">
        <v>15120</v>
      </c>
    </row>
    <row r="239" spans="1:19" x14ac:dyDescent="0.2">
      <c r="A239" t="s">
        <v>373</v>
      </c>
      <c r="B239" t="s">
        <v>374</v>
      </c>
      <c r="C239">
        <v>0.01</v>
      </c>
      <c r="D239" t="s">
        <v>271</v>
      </c>
      <c r="E239" t="s">
        <v>368</v>
      </c>
      <c r="F239">
        <v>0</v>
      </c>
      <c r="G239">
        <v>10171</v>
      </c>
      <c r="H239" t="s">
        <v>369</v>
      </c>
      <c r="I239">
        <v>8000</v>
      </c>
      <c r="J239" t="s">
        <v>372</v>
      </c>
      <c r="K239" t="s">
        <v>28</v>
      </c>
      <c r="L239" t="s">
        <v>399</v>
      </c>
      <c r="M239">
        <v>1</v>
      </c>
      <c r="N239">
        <v>89</v>
      </c>
      <c r="O239" s="65">
        <v>331402</v>
      </c>
      <c r="P239" s="65">
        <v>111460</v>
      </c>
      <c r="Q239" s="65">
        <v>11864</v>
      </c>
      <c r="R239" s="65">
        <v>7008</v>
      </c>
      <c r="S239" s="65">
        <v>10700</v>
      </c>
    </row>
    <row r="240" spans="1:19" x14ac:dyDescent="0.2">
      <c r="A240" t="s">
        <v>373</v>
      </c>
      <c r="B240" t="s">
        <v>374</v>
      </c>
      <c r="C240">
        <v>0.01</v>
      </c>
      <c r="D240" t="s">
        <v>271</v>
      </c>
      <c r="E240" t="s">
        <v>368</v>
      </c>
      <c r="F240">
        <v>0</v>
      </c>
      <c r="G240">
        <v>10172</v>
      </c>
      <c r="H240" t="s">
        <v>369</v>
      </c>
      <c r="I240">
        <v>8000</v>
      </c>
      <c r="J240" t="s">
        <v>372</v>
      </c>
      <c r="K240" t="s">
        <v>28</v>
      </c>
      <c r="L240" t="s">
        <v>399</v>
      </c>
      <c r="M240">
        <v>1</v>
      </c>
      <c r="N240">
        <v>89</v>
      </c>
      <c r="O240" s="65">
        <v>294952</v>
      </c>
      <c r="P240" s="65">
        <v>84200</v>
      </c>
      <c r="Q240" s="65">
        <v>8202</v>
      </c>
      <c r="R240" s="65">
        <v>11752</v>
      </c>
      <c r="S240" s="65">
        <v>8084</v>
      </c>
    </row>
    <row r="241" spans="1:19" x14ac:dyDescent="0.2">
      <c r="A241" t="s">
        <v>373</v>
      </c>
      <c r="B241" t="s">
        <v>374</v>
      </c>
      <c r="C241">
        <v>0.01</v>
      </c>
      <c r="D241" t="s">
        <v>271</v>
      </c>
      <c r="E241" t="s">
        <v>368</v>
      </c>
      <c r="F241">
        <v>0</v>
      </c>
      <c r="G241">
        <v>10165</v>
      </c>
      <c r="H241" t="s">
        <v>369</v>
      </c>
      <c r="I241">
        <v>8000</v>
      </c>
      <c r="J241" t="s">
        <v>372</v>
      </c>
      <c r="K241" t="s">
        <v>28</v>
      </c>
      <c r="L241" t="s">
        <v>399</v>
      </c>
      <c r="M241">
        <v>1</v>
      </c>
      <c r="N241">
        <v>89</v>
      </c>
      <c r="O241" s="65">
        <v>327266</v>
      </c>
      <c r="P241" s="65">
        <v>115590</v>
      </c>
      <c r="Q241" s="65">
        <v>11864</v>
      </c>
      <c r="R241" s="65">
        <v>10668</v>
      </c>
      <c r="S241" s="65">
        <v>11096</v>
      </c>
    </row>
    <row r="242" spans="1:19" x14ac:dyDescent="0.2">
      <c r="A242" t="s">
        <v>373</v>
      </c>
      <c r="B242" t="s">
        <v>374</v>
      </c>
      <c r="C242">
        <v>0.05</v>
      </c>
      <c r="D242" t="s">
        <v>153</v>
      </c>
      <c r="E242" t="s">
        <v>368</v>
      </c>
      <c r="F242">
        <v>1</v>
      </c>
      <c r="G242">
        <v>20462</v>
      </c>
      <c r="H242" t="s">
        <v>369</v>
      </c>
      <c r="I242">
        <v>30</v>
      </c>
      <c r="J242" t="s">
        <v>375</v>
      </c>
      <c r="K242" t="s">
        <v>28</v>
      </c>
      <c r="L242" t="s">
        <v>498</v>
      </c>
      <c r="M242">
        <v>1</v>
      </c>
      <c r="N242">
        <v>89</v>
      </c>
      <c r="O242" s="65">
        <v>186758</v>
      </c>
      <c r="P242" s="65">
        <v>351370</v>
      </c>
      <c r="Q242" s="65">
        <v>16190</v>
      </c>
      <c r="R242" s="65">
        <v>7534</v>
      </c>
      <c r="S242" s="65">
        <v>8432</v>
      </c>
    </row>
    <row r="243" spans="1:19" x14ac:dyDescent="0.2">
      <c r="A243" t="s">
        <v>373</v>
      </c>
      <c r="B243" t="s">
        <v>374</v>
      </c>
      <c r="C243">
        <v>0.05</v>
      </c>
      <c r="D243" t="s">
        <v>153</v>
      </c>
      <c r="E243" t="s">
        <v>368</v>
      </c>
      <c r="F243">
        <v>1</v>
      </c>
      <c r="G243">
        <v>20459</v>
      </c>
      <c r="H243" t="s">
        <v>369</v>
      </c>
      <c r="I243">
        <v>30</v>
      </c>
      <c r="J243" t="s">
        <v>375</v>
      </c>
      <c r="K243" t="s">
        <v>28</v>
      </c>
      <c r="L243" t="s">
        <v>498</v>
      </c>
      <c r="M243">
        <v>1</v>
      </c>
      <c r="N243">
        <v>89</v>
      </c>
      <c r="O243" s="65">
        <v>134598</v>
      </c>
      <c r="P243" s="65">
        <v>344156</v>
      </c>
      <c r="Q243" s="65">
        <v>12526</v>
      </c>
      <c r="R243" s="65">
        <v>16402</v>
      </c>
      <c r="S243" s="65">
        <v>8260</v>
      </c>
    </row>
    <row r="244" spans="1:19" x14ac:dyDescent="0.2">
      <c r="A244" t="s">
        <v>373</v>
      </c>
      <c r="B244" t="s">
        <v>374</v>
      </c>
      <c r="C244">
        <v>0.05</v>
      </c>
      <c r="D244" t="s">
        <v>153</v>
      </c>
      <c r="E244" t="s">
        <v>368</v>
      </c>
      <c r="F244">
        <v>1</v>
      </c>
      <c r="G244">
        <v>20463</v>
      </c>
      <c r="H244" t="s">
        <v>369</v>
      </c>
      <c r="I244">
        <v>30</v>
      </c>
      <c r="J244" t="s">
        <v>375</v>
      </c>
      <c r="K244" t="s">
        <v>28</v>
      </c>
      <c r="L244" t="s">
        <v>498</v>
      </c>
      <c r="M244">
        <v>1</v>
      </c>
      <c r="N244">
        <v>89</v>
      </c>
      <c r="O244" s="65">
        <v>219720</v>
      </c>
      <c r="P244" s="65">
        <v>534764</v>
      </c>
      <c r="Q244" s="65">
        <v>16190</v>
      </c>
      <c r="R244" s="65">
        <v>15068</v>
      </c>
      <c r="S244" s="65">
        <v>12834</v>
      </c>
    </row>
    <row r="245" spans="1:19" x14ac:dyDescent="0.2">
      <c r="A245" t="s">
        <v>425</v>
      </c>
      <c r="B245" t="s">
        <v>390</v>
      </c>
      <c r="C245">
        <v>0.01</v>
      </c>
      <c r="D245" t="s">
        <v>417</v>
      </c>
      <c r="E245" t="s">
        <v>401</v>
      </c>
      <c r="F245">
        <v>50</v>
      </c>
      <c r="G245">
        <v>11194</v>
      </c>
      <c r="H245" t="s">
        <v>907</v>
      </c>
      <c r="I245">
        <v>250</v>
      </c>
      <c r="J245" t="s">
        <v>372</v>
      </c>
      <c r="K245" t="s">
        <v>28</v>
      </c>
      <c r="L245" t="s">
        <v>525</v>
      </c>
      <c r="M245">
        <v>1</v>
      </c>
      <c r="N245">
        <v>7</v>
      </c>
      <c r="O245" s="65">
        <v>20514</v>
      </c>
      <c r="P245" s="65">
        <v>17742</v>
      </c>
      <c r="Q245" s="65">
        <v>2490</v>
      </c>
      <c r="R245" s="65">
        <v>1496</v>
      </c>
      <c r="S245" s="65">
        <v>1998</v>
      </c>
    </row>
    <row r="246" spans="1:19" x14ac:dyDescent="0.2">
      <c r="A246" t="s">
        <v>373</v>
      </c>
      <c r="B246" t="s">
        <v>390</v>
      </c>
      <c r="C246">
        <v>0.01</v>
      </c>
      <c r="D246" t="s">
        <v>271</v>
      </c>
      <c r="E246" t="s">
        <v>401</v>
      </c>
      <c r="F246">
        <v>50</v>
      </c>
      <c r="G246">
        <v>10572</v>
      </c>
      <c r="H246" t="s">
        <v>369</v>
      </c>
      <c r="I246">
        <v>500</v>
      </c>
      <c r="J246" t="s">
        <v>372</v>
      </c>
      <c r="K246" t="s">
        <v>28</v>
      </c>
      <c r="L246" t="s">
        <v>492</v>
      </c>
      <c r="M246">
        <v>0</v>
      </c>
      <c r="N246">
        <v>82</v>
      </c>
      <c r="O246" s="65">
        <v>74336</v>
      </c>
      <c r="P246" s="65">
        <v>44666</v>
      </c>
      <c r="Q246" s="65">
        <v>11410</v>
      </c>
      <c r="R246" s="65">
        <v>6268</v>
      </c>
      <c r="S246" s="65">
        <v>4524</v>
      </c>
    </row>
    <row r="247" spans="1:19" x14ac:dyDescent="0.2">
      <c r="A247" t="s">
        <v>425</v>
      </c>
      <c r="B247" t="s">
        <v>390</v>
      </c>
      <c r="C247">
        <v>0.01</v>
      </c>
      <c r="D247" t="s">
        <v>417</v>
      </c>
      <c r="E247" t="s">
        <v>401</v>
      </c>
      <c r="F247">
        <v>50</v>
      </c>
      <c r="G247">
        <v>11195</v>
      </c>
      <c r="H247" t="s">
        <v>907</v>
      </c>
      <c r="I247">
        <v>250</v>
      </c>
      <c r="J247" t="s">
        <v>375</v>
      </c>
      <c r="K247" t="s">
        <v>28</v>
      </c>
      <c r="L247" t="s">
        <v>562</v>
      </c>
      <c r="M247">
        <v>1</v>
      </c>
      <c r="N247">
        <v>89</v>
      </c>
      <c r="O247" s="65">
        <v>308458</v>
      </c>
      <c r="P247" s="65">
        <v>274468</v>
      </c>
      <c r="Q247" s="65">
        <v>27502</v>
      </c>
      <c r="R247" s="65">
        <v>25684</v>
      </c>
      <c r="S247" s="65">
        <v>29230</v>
      </c>
    </row>
    <row r="248" spans="1:19" x14ac:dyDescent="0.2">
      <c r="A248" t="s">
        <v>425</v>
      </c>
      <c r="B248" t="s">
        <v>390</v>
      </c>
      <c r="C248">
        <v>0.01</v>
      </c>
      <c r="D248" t="s">
        <v>417</v>
      </c>
      <c r="E248" t="s">
        <v>401</v>
      </c>
      <c r="F248">
        <v>25</v>
      </c>
      <c r="G248">
        <v>11214</v>
      </c>
      <c r="H248" t="s">
        <v>907</v>
      </c>
      <c r="I248">
        <v>300</v>
      </c>
      <c r="J248" t="s">
        <v>372</v>
      </c>
      <c r="K248" t="s">
        <v>28</v>
      </c>
      <c r="L248" t="s">
        <v>560</v>
      </c>
      <c r="M248">
        <v>1</v>
      </c>
      <c r="N248">
        <v>26</v>
      </c>
      <c r="O248" s="65">
        <v>84260</v>
      </c>
      <c r="P248" s="65">
        <v>84804</v>
      </c>
      <c r="Q248" s="65">
        <v>9246</v>
      </c>
      <c r="R248" s="65">
        <v>12510</v>
      </c>
      <c r="S248" s="65">
        <v>9168</v>
      </c>
    </row>
    <row r="249" spans="1:19" x14ac:dyDescent="0.2">
      <c r="A249" t="s">
        <v>425</v>
      </c>
      <c r="B249" t="s">
        <v>390</v>
      </c>
      <c r="C249">
        <v>0.01</v>
      </c>
      <c r="D249" t="s">
        <v>417</v>
      </c>
      <c r="E249" t="s">
        <v>401</v>
      </c>
      <c r="F249">
        <v>50</v>
      </c>
      <c r="G249">
        <v>11196</v>
      </c>
      <c r="H249" t="s">
        <v>907</v>
      </c>
      <c r="I249">
        <v>250</v>
      </c>
      <c r="J249" t="s">
        <v>375</v>
      </c>
      <c r="K249" t="s">
        <v>28</v>
      </c>
      <c r="L249" t="s">
        <v>535</v>
      </c>
      <c r="M249">
        <v>0</v>
      </c>
      <c r="N249">
        <v>63</v>
      </c>
      <c r="O249" s="65">
        <v>77890</v>
      </c>
      <c r="P249" s="65">
        <v>74850</v>
      </c>
      <c r="Q249" s="65">
        <v>17370</v>
      </c>
      <c r="R249" s="65">
        <v>13186</v>
      </c>
      <c r="S249" s="65">
        <v>8556</v>
      </c>
    </row>
    <row r="250" spans="1:19" x14ac:dyDescent="0.2">
      <c r="A250" t="s">
        <v>425</v>
      </c>
      <c r="B250" t="s">
        <v>390</v>
      </c>
      <c r="C250">
        <v>0.01</v>
      </c>
      <c r="D250" t="s">
        <v>417</v>
      </c>
      <c r="E250" t="s">
        <v>401</v>
      </c>
      <c r="F250">
        <v>25</v>
      </c>
      <c r="G250">
        <v>11213</v>
      </c>
      <c r="H250" t="s">
        <v>907</v>
      </c>
      <c r="I250">
        <v>300</v>
      </c>
      <c r="J250" t="s">
        <v>372</v>
      </c>
      <c r="K250" t="s">
        <v>28</v>
      </c>
      <c r="L250" t="s">
        <v>510</v>
      </c>
      <c r="M250">
        <v>1</v>
      </c>
      <c r="N250">
        <v>7</v>
      </c>
      <c r="O250" s="65">
        <v>26522</v>
      </c>
      <c r="P250" s="65">
        <v>28140</v>
      </c>
      <c r="Q250" s="65">
        <v>2490</v>
      </c>
      <c r="R250" s="65">
        <v>-3680</v>
      </c>
      <c r="S250" s="65">
        <v>3042</v>
      </c>
    </row>
    <row r="251" spans="1:19" x14ac:dyDescent="0.2">
      <c r="A251" t="s">
        <v>403</v>
      </c>
      <c r="B251" t="s">
        <v>390</v>
      </c>
      <c r="C251">
        <v>0.01</v>
      </c>
      <c r="D251" t="s">
        <v>271</v>
      </c>
      <c r="E251" t="s">
        <v>401</v>
      </c>
      <c r="F251">
        <v>15</v>
      </c>
      <c r="G251">
        <v>10603</v>
      </c>
      <c r="H251" t="s">
        <v>369</v>
      </c>
      <c r="I251">
        <v>300</v>
      </c>
      <c r="J251" t="s">
        <v>375</v>
      </c>
      <c r="K251" t="s">
        <v>28</v>
      </c>
      <c r="L251" t="s">
        <v>469</v>
      </c>
      <c r="M251">
        <v>0</v>
      </c>
      <c r="N251">
        <v>82</v>
      </c>
      <c r="O251" s="65">
        <v>93160</v>
      </c>
      <c r="P251" s="65">
        <v>57440</v>
      </c>
      <c r="Q251" s="65">
        <v>11358</v>
      </c>
      <c r="R251" s="65">
        <v>2350</v>
      </c>
      <c r="S251" s="65">
        <v>5762</v>
      </c>
    </row>
    <row r="252" spans="1:19" x14ac:dyDescent="0.2">
      <c r="A252" t="s">
        <v>419</v>
      </c>
      <c r="B252" t="s">
        <v>390</v>
      </c>
      <c r="C252">
        <v>0.01</v>
      </c>
      <c r="D252" t="s">
        <v>417</v>
      </c>
      <c r="E252" t="s">
        <v>401</v>
      </c>
      <c r="F252">
        <v>40</v>
      </c>
      <c r="G252">
        <v>11200</v>
      </c>
      <c r="H252" t="s">
        <v>910</v>
      </c>
      <c r="I252">
        <v>200</v>
      </c>
      <c r="J252" t="s">
        <v>372</v>
      </c>
      <c r="K252" t="s">
        <v>28</v>
      </c>
      <c r="L252" t="s">
        <v>507</v>
      </c>
      <c r="M252">
        <v>0</v>
      </c>
      <c r="N252">
        <v>82</v>
      </c>
      <c r="O252" s="65">
        <v>163362</v>
      </c>
      <c r="P252" s="65">
        <v>133214</v>
      </c>
      <c r="Q252" s="65">
        <v>21140</v>
      </c>
      <c r="R252" s="65">
        <v>12360</v>
      </c>
      <c r="S252" s="65">
        <v>13202</v>
      </c>
    </row>
    <row r="253" spans="1:19" x14ac:dyDescent="0.2">
      <c r="A253" t="s">
        <v>436</v>
      </c>
      <c r="B253" t="s">
        <v>390</v>
      </c>
      <c r="C253">
        <v>0.01</v>
      </c>
      <c r="D253" t="s">
        <v>417</v>
      </c>
      <c r="E253" t="s">
        <v>401</v>
      </c>
      <c r="F253">
        <v>30</v>
      </c>
      <c r="G253">
        <v>11204</v>
      </c>
      <c r="H253" t="s">
        <v>911</v>
      </c>
      <c r="I253">
        <v>300</v>
      </c>
      <c r="J253" t="s">
        <v>372</v>
      </c>
      <c r="K253" t="s">
        <v>28</v>
      </c>
      <c r="L253" t="s">
        <v>531</v>
      </c>
      <c r="M253">
        <v>1</v>
      </c>
      <c r="N253">
        <v>85</v>
      </c>
      <c r="O253" s="65">
        <v>296114</v>
      </c>
      <c r="P253" s="65">
        <v>230702</v>
      </c>
      <c r="Q253" s="65">
        <v>26422</v>
      </c>
      <c r="R253" s="65">
        <v>15778</v>
      </c>
      <c r="S253" s="65">
        <v>23486</v>
      </c>
    </row>
    <row r="254" spans="1:19" x14ac:dyDescent="0.2">
      <c r="A254" t="s">
        <v>436</v>
      </c>
      <c r="B254" t="s">
        <v>390</v>
      </c>
      <c r="C254">
        <v>0.01</v>
      </c>
      <c r="D254" t="s">
        <v>417</v>
      </c>
      <c r="E254" t="s">
        <v>401</v>
      </c>
      <c r="F254">
        <v>32</v>
      </c>
      <c r="G254">
        <v>11160</v>
      </c>
      <c r="H254" t="s">
        <v>911</v>
      </c>
      <c r="I254">
        <v>160</v>
      </c>
      <c r="J254" t="s">
        <v>372</v>
      </c>
      <c r="K254" t="s">
        <v>28</v>
      </c>
      <c r="L254" t="s">
        <v>541</v>
      </c>
      <c r="M254">
        <v>0</v>
      </c>
      <c r="N254">
        <v>4</v>
      </c>
      <c r="O254" s="65">
        <v>12018</v>
      </c>
      <c r="P254" s="65">
        <v>14728</v>
      </c>
      <c r="Q254" s="65">
        <v>1474</v>
      </c>
      <c r="R254" s="65">
        <v>1954</v>
      </c>
      <c r="S254" s="65">
        <v>1474</v>
      </c>
    </row>
    <row r="255" spans="1:19" x14ac:dyDescent="0.2">
      <c r="A255" t="s">
        <v>408</v>
      </c>
      <c r="B255" t="s">
        <v>413</v>
      </c>
      <c r="C255">
        <v>0.01</v>
      </c>
      <c r="D255" t="s">
        <v>271</v>
      </c>
      <c r="E255" t="s">
        <v>401</v>
      </c>
      <c r="F255">
        <v>50</v>
      </c>
      <c r="G255">
        <v>11035</v>
      </c>
      <c r="H255" t="s">
        <v>909</v>
      </c>
      <c r="I255">
        <v>150</v>
      </c>
      <c r="J255" t="s">
        <v>372</v>
      </c>
      <c r="K255" t="s">
        <v>28</v>
      </c>
      <c r="L255" t="s">
        <v>495</v>
      </c>
      <c r="M255">
        <v>1</v>
      </c>
      <c r="N255">
        <v>89</v>
      </c>
      <c r="O255" s="65">
        <v>81982</v>
      </c>
      <c r="P255" s="65">
        <v>53438</v>
      </c>
      <c r="Q255" s="65">
        <v>16334</v>
      </c>
      <c r="R255" s="65">
        <v>4562</v>
      </c>
      <c r="S255" s="65">
        <v>4302</v>
      </c>
    </row>
    <row r="256" spans="1:19" x14ac:dyDescent="0.2">
      <c r="A256" t="s">
        <v>373</v>
      </c>
      <c r="B256" t="s">
        <v>389</v>
      </c>
      <c r="C256">
        <v>0.01</v>
      </c>
      <c r="D256" t="s">
        <v>271</v>
      </c>
      <c r="E256" t="s">
        <v>401</v>
      </c>
      <c r="F256">
        <v>30</v>
      </c>
      <c r="G256">
        <v>11091</v>
      </c>
      <c r="H256" t="s">
        <v>369</v>
      </c>
      <c r="I256">
        <v>300</v>
      </c>
      <c r="J256" t="s">
        <v>372</v>
      </c>
      <c r="K256" t="s">
        <v>28</v>
      </c>
      <c r="L256" t="s">
        <v>454</v>
      </c>
      <c r="M256">
        <v>1</v>
      </c>
      <c r="N256">
        <v>68</v>
      </c>
      <c r="O256" s="65">
        <v>170736</v>
      </c>
      <c r="P256" s="65">
        <v>113932</v>
      </c>
      <c r="Q256" s="65">
        <v>13228</v>
      </c>
      <c r="R256" s="65">
        <v>12462</v>
      </c>
      <c r="S256" s="65">
        <v>11450</v>
      </c>
    </row>
    <row r="257" spans="1:19" x14ac:dyDescent="0.2">
      <c r="A257" t="s">
        <v>373</v>
      </c>
      <c r="B257" t="s">
        <v>374</v>
      </c>
      <c r="C257">
        <v>0.25</v>
      </c>
      <c r="D257" t="s">
        <v>271</v>
      </c>
      <c r="E257" t="s">
        <v>368</v>
      </c>
      <c r="F257">
        <v>1</v>
      </c>
      <c r="G257">
        <v>40436</v>
      </c>
      <c r="H257" t="s">
        <v>369</v>
      </c>
      <c r="I257">
        <v>16</v>
      </c>
      <c r="J257" t="s">
        <v>375</v>
      </c>
      <c r="K257" t="s">
        <v>17</v>
      </c>
      <c r="L257" t="s">
        <v>367</v>
      </c>
      <c r="M257">
        <v>1</v>
      </c>
      <c r="N257">
        <v>89</v>
      </c>
      <c r="O257" s="65">
        <v>204762</v>
      </c>
      <c r="P257" s="65">
        <v>419300</v>
      </c>
      <c r="Q257" s="65">
        <v>11864</v>
      </c>
      <c r="R257" s="65">
        <v>44518</v>
      </c>
      <c r="S257" s="65">
        <v>17276</v>
      </c>
    </row>
    <row r="258" spans="1:19" x14ac:dyDescent="0.2">
      <c r="A258" t="s">
        <v>373</v>
      </c>
      <c r="B258" t="s">
        <v>374</v>
      </c>
      <c r="C258">
        <v>0.25</v>
      </c>
      <c r="D258" t="s">
        <v>271</v>
      </c>
      <c r="E258" t="s">
        <v>368</v>
      </c>
      <c r="F258">
        <v>1</v>
      </c>
      <c r="G258">
        <v>40437</v>
      </c>
      <c r="H258" t="s">
        <v>369</v>
      </c>
      <c r="I258">
        <v>16</v>
      </c>
      <c r="J258" t="s">
        <v>375</v>
      </c>
      <c r="K258" t="s">
        <v>17</v>
      </c>
      <c r="L258" t="s">
        <v>367</v>
      </c>
      <c r="M258">
        <v>1</v>
      </c>
      <c r="N258">
        <v>89</v>
      </c>
      <c r="O258" s="65">
        <v>115180</v>
      </c>
      <c r="P258" s="65">
        <v>249692</v>
      </c>
      <c r="Q258" s="65">
        <v>8202</v>
      </c>
      <c r="R258" s="65">
        <v>16726</v>
      </c>
      <c r="S258" s="65">
        <v>10288</v>
      </c>
    </row>
    <row r="259" spans="1:19" x14ac:dyDescent="0.2">
      <c r="A259" t="s">
        <v>373</v>
      </c>
      <c r="B259" t="s">
        <v>374</v>
      </c>
      <c r="C259">
        <v>0.25</v>
      </c>
      <c r="D259" t="s">
        <v>271</v>
      </c>
      <c r="E259" t="s">
        <v>368</v>
      </c>
      <c r="F259">
        <v>1</v>
      </c>
      <c r="G259">
        <v>40438</v>
      </c>
      <c r="H259" t="s">
        <v>369</v>
      </c>
      <c r="I259">
        <v>16</v>
      </c>
      <c r="J259" t="s">
        <v>375</v>
      </c>
      <c r="K259" t="s">
        <v>17</v>
      </c>
      <c r="L259" t="s">
        <v>367</v>
      </c>
      <c r="M259">
        <v>1</v>
      </c>
      <c r="N259">
        <v>89</v>
      </c>
      <c r="O259" s="65">
        <v>84640</v>
      </c>
      <c r="P259" s="65">
        <v>147862</v>
      </c>
      <c r="Q259" s="65">
        <v>8202</v>
      </c>
      <c r="R259" s="65">
        <v>11902</v>
      </c>
      <c r="S259" s="65">
        <v>6092</v>
      </c>
    </row>
    <row r="260" spans="1:19" x14ac:dyDescent="0.2">
      <c r="A260" t="s">
        <v>373</v>
      </c>
      <c r="B260" t="s">
        <v>374</v>
      </c>
      <c r="C260">
        <v>0.25</v>
      </c>
      <c r="D260" t="s">
        <v>271</v>
      </c>
      <c r="E260" t="s">
        <v>368</v>
      </c>
      <c r="F260">
        <v>1</v>
      </c>
      <c r="G260">
        <v>40439</v>
      </c>
      <c r="H260" t="s">
        <v>369</v>
      </c>
      <c r="I260">
        <v>16</v>
      </c>
      <c r="J260" t="s">
        <v>375</v>
      </c>
      <c r="K260" t="s">
        <v>17</v>
      </c>
      <c r="L260" t="s">
        <v>367</v>
      </c>
      <c r="M260">
        <v>1</v>
      </c>
      <c r="N260">
        <v>89</v>
      </c>
      <c r="O260" s="65">
        <v>105834</v>
      </c>
      <c r="P260" s="65">
        <v>177654</v>
      </c>
      <c r="Q260" s="65">
        <v>8202</v>
      </c>
      <c r="R260" s="65">
        <v>21092</v>
      </c>
      <c r="S260" s="65">
        <v>7320</v>
      </c>
    </row>
    <row r="261" spans="1:19" x14ac:dyDescent="0.2">
      <c r="A261" t="s">
        <v>373</v>
      </c>
      <c r="B261" t="s">
        <v>374</v>
      </c>
      <c r="C261">
        <v>0.25</v>
      </c>
      <c r="D261" t="s">
        <v>271</v>
      </c>
      <c r="E261" t="s">
        <v>368</v>
      </c>
      <c r="F261">
        <v>1</v>
      </c>
      <c r="G261">
        <v>40440</v>
      </c>
      <c r="H261" t="s">
        <v>369</v>
      </c>
      <c r="I261">
        <v>16</v>
      </c>
      <c r="J261" t="s">
        <v>375</v>
      </c>
      <c r="K261" t="s">
        <v>17</v>
      </c>
      <c r="L261" t="s">
        <v>367</v>
      </c>
      <c r="M261">
        <v>1</v>
      </c>
      <c r="N261">
        <v>89</v>
      </c>
      <c r="O261" s="65">
        <v>151524</v>
      </c>
      <c r="P261" s="65">
        <v>291054</v>
      </c>
      <c r="Q261" s="65">
        <v>11864</v>
      </c>
      <c r="R261" s="65">
        <v>27344</v>
      </c>
      <c r="S261" s="65">
        <v>11992</v>
      </c>
    </row>
    <row r="262" spans="1:19" x14ac:dyDescent="0.2">
      <c r="A262" t="s">
        <v>373</v>
      </c>
      <c r="B262" t="s">
        <v>374</v>
      </c>
      <c r="C262">
        <v>0.05</v>
      </c>
      <c r="D262" t="s">
        <v>271</v>
      </c>
      <c r="E262" t="s">
        <v>368</v>
      </c>
      <c r="F262">
        <v>1</v>
      </c>
      <c r="G262">
        <v>20493</v>
      </c>
      <c r="H262" t="s">
        <v>369</v>
      </c>
      <c r="I262">
        <v>20</v>
      </c>
      <c r="J262" t="s">
        <v>375</v>
      </c>
      <c r="K262" t="s">
        <v>17</v>
      </c>
      <c r="L262" t="s">
        <v>400</v>
      </c>
      <c r="M262">
        <v>1</v>
      </c>
      <c r="N262">
        <v>89</v>
      </c>
      <c r="O262" s="65">
        <v>221802</v>
      </c>
      <c r="P262" s="65">
        <v>57580</v>
      </c>
      <c r="Q262" s="65">
        <v>11864</v>
      </c>
      <c r="R262" s="65">
        <v>7118</v>
      </c>
      <c r="S262" s="65">
        <v>3662</v>
      </c>
    </row>
    <row r="263" spans="1:19" x14ac:dyDescent="0.2">
      <c r="A263" t="s">
        <v>373</v>
      </c>
      <c r="B263" t="s">
        <v>374</v>
      </c>
      <c r="C263">
        <v>0.05</v>
      </c>
      <c r="D263" t="s">
        <v>271</v>
      </c>
      <c r="E263" t="s">
        <v>368</v>
      </c>
      <c r="F263">
        <v>1</v>
      </c>
      <c r="G263">
        <v>20494</v>
      </c>
      <c r="H263" t="s">
        <v>369</v>
      </c>
      <c r="I263">
        <v>20</v>
      </c>
      <c r="J263" t="s">
        <v>375</v>
      </c>
      <c r="K263" t="s">
        <v>17</v>
      </c>
      <c r="L263" t="s">
        <v>400</v>
      </c>
      <c r="M263">
        <v>1</v>
      </c>
      <c r="N263">
        <v>89</v>
      </c>
      <c r="O263" s="65">
        <v>164510</v>
      </c>
      <c r="P263" s="65">
        <v>42652</v>
      </c>
      <c r="Q263" s="65">
        <v>8202</v>
      </c>
      <c r="R263" s="65">
        <v>2856</v>
      </c>
      <c r="S263" s="65">
        <v>2712</v>
      </c>
    </row>
    <row r="264" spans="1:19" x14ac:dyDescent="0.2">
      <c r="A264" t="s">
        <v>373</v>
      </c>
      <c r="B264" t="s">
        <v>374</v>
      </c>
      <c r="C264">
        <v>0.05</v>
      </c>
      <c r="D264" t="s">
        <v>271</v>
      </c>
      <c r="E264" t="s">
        <v>368</v>
      </c>
      <c r="F264">
        <v>1</v>
      </c>
      <c r="G264">
        <v>20495</v>
      </c>
      <c r="H264" t="s">
        <v>369</v>
      </c>
      <c r="I264">
        <v>20</v>
      </c>
      <c r="J264" t="s">
        <v>375</v>
      </c>
      <c r="K264" t="s">
        <v>17</v>
      </c>
      <c r="L264" t="s">
        <v>400</v>
      </c>
      <c r="M264">
        <v>1</v>
      </c>
      <c r="N264">
        <v>89</v>
      </c>
      <c r="O264" s="65">
        <v>121948</v>
      </c>
      <c r="P264" s="65">
        <v>32268</v>
      </c>
      <c r="Q264" s="65">
        <v>8202</v>
      </c>
      <c r="R264" s="65">
        <v>3284</v>
      </c>
      <c r="S264" s="65">
        <v>2052</v>
      </c>
    </row>
    <row r="265" spans="1:19" x14ac:dyDescent="0.2">
      <c r="A265" t="s">
        <v>373</v>
      </c>
      <c r="B265" t="s">
        <v>374</v>
      </c>
      <c r="C265">
        <v>0.05</v>
      </c>
      <c r="D265" t="s">
        <v>271</v>
      </c>
      <c r="E265" t="s">
        <v>368</v>
      </c>
      <c r="F265">
        <v>1</v>
      </c>
      <c r="G265">
        <v>20496</v>
      </c>
      <c r="H265" t="s">
        <v>369</v>
      </c>
      <c r="I265">
        <v>20</v>
      </c>
      <c r="J265" t="s">
        <v>375</v>
      </c>
      <c r="K265" t="s">
        <v>17</v>
      </c>
      <c r="L265" t="s">
        <v>400</v>
      </c>
      <c r="M265">
        <v>1</v>
      </c>
      <c r="N265">
        <v>89</v>
      </c>
      <c r="O265" s="65">
        <v>151596</v>
      </c>
      <c r="P265" s="65">
        <v>40546</v>
      </c>
      <c r="Q265" s="65">
        <v>8202</v>
      </c>
      <c r="R265" s="65">
        <v>4252</v>
      </c>
      <c r="S265" s="65">
        <v>2578</v>
      </c>
    </row>
    <row r="266" spans="1:19" x14ac:dyDescent="0.2">
      <c r="A266" t="s">
        <v>373</v>
      </c>
      <c r="B266" t="s">
        <v>374</v>
      </c>
      <c r="C266">
        <v>0.05</v>
      </c>
      <c r="D266" t="s">
        <v>271</v>
      </c>
      <c r="E266" t="s">
        <v>368</v>
      </c>
      <c r="F266">
        <v>1</v>
      </c>
      <c r="G266">
        <v>20497</v>
      </c>
      <c r="H266" t="s">
        <v>369</v>
      </c>
      <c r="I266">
        <v>20</v>
      </c>
      <c r="J266" t="s">
        <v>375</v>
      </c>
      <c r="K266" t="s">
        <v>17</v>
      </c>
      <c r="L266" t="s">
        <v>400</v>
      </c>
      <c r="M266">
        <v>1</v>
      </c>
      <c r="N266">
        <v>89</v>
      </c>
      <c r="O266" s="65">
        <v>268386</v>
      </c>
      <c r="P266" s="65">
        <v>66526</v>
      </c>
      <c r="Q266" s="65">
        <v>11864</v>
      </c>
      <c r="R266" s="65">
        <v>7618</v>
      </c>
      <c r="S266" s="65">
        <v>4230</v>
      </c>
    </row>
    <row r="267" spans="1:19" x14ac:dyDescent="0.2">
      <c r="A267" t="s">
        <v>408</v>
      </c>
      <c r="B267" t="s">
        <v>374</v>
      </c>
      <c r="C267">
        <v>0.01</v>
      </c>
      <c r="D267" t="s">
        <v>271</v>
      </c>
      <c r="E267" t="s">
        <v>401</v>
      </c>
      <c r="F267">
        <v>20</v>
      </c>
      <c r="G267">
        <v>10684</v>
      </c>
      <c r="H267" t="s">
        <v>909</v>
      </c>
      <c r="I267">
        <v>100</v>
      </c>
      <c r="J267" t="s">
        <v>372</v>
      </c>
      <c r="K267" t="s">
        <v>28</v>
      </c>
      <c r="L267" t="s">
        <v>493</v>
      </c>
      <c r="M267">
        <v>1</v>
      </c>
      <c r="N267">
        <v>64</v>
      </c>
      <c r="O267" s="65">
        <v>99902</v>
      </c>
      <c r="P267" s="65">
        <v>49662</v>
      </c>
      <c r="Q267" s="65">
        <v>6574</v>
      </c>
      <c r="R267" s="65">
        <v>7860</v>
      </c>
      <c r="S267" s="65">
        <v>5964</v>
      </c>
    </row>
    <row r="268" spans="1:19" x14ac:dyDescent="0.2">
      <c r="A268" t="s">
        <v>373</v>
      </c>
      <c r="B268" t="s">
        <v>374</v>
      </c>
      <c r="C268">
        <v>0.05</v>
      </c>
      <c r="D268" t="s">
        <v>271</v>
      </c>
      <c r="E268" t="s">
        <v>368</v>
      </c>
      <c r="F268">
        <v>0</v>
      </c>
      <c r="G268">
        <v>20393</v>
      </c>
      <c r="H268" t="s">
        <v>369</v>
      </c>
      <c r="I268">
        <v>80</v>
      </c>
      <c r="J268" t="s">
        <v>375</v>
      </c>
      <c r="K268" t="s">
        <v>28</v>
      </c>
      <c r="L268" t="s">
        <v>392</v>
      </c>
      <c r="M268">
        <v>0</v>
      </c>
      <c r="N268">
        <v>25</v>
      </c>
      <c r="O268" s="65">
        <v>72844</v>
      </c>
      <c r="P268" s="65">
        <v>44224</v>
      </c>
      <c r="Q268" s="65">
        <v>2650</v>
      </c>
      <c r="R268" s="65">
        <v>5074</v>
      </c>
      <c r="S268" s="65">
        <v>2650</v>
      </c>
    </row>
    <row r="269" spans="1:19" x14ac:dyDescent="0.2">
      <c r="A269" t="s">
        <v>408</v>
      </c>
      <c r="B269" t="s">
        <v>374</v>
      </c>
      <c r="C269">
        <v>0.01</v>
      </c>
      <c r="D269" t="s">
        <v>271</v>
      </c>
      <c r="E269" t="s">
        <v>401</v>
      </c>
      <c r="F269">
        <v>20</v>
      </c>
      <c r="G269">
        <v>11036</v>
      </c>
      <c r="H269" t="s">
        <v>909</v>
      </c>
      <c r="I269">
        <v>200</v>
      </c>
      <c r="J269" t="s">
        <v>375</v>
      </c>
      <c r="K269" t="s">
        <v>28</v>
      </c>
      <c r="L269" t="s">
        <v>483</v>
      </c>
      <c r="M269">
        <v>1</v>
      </c>
      <c r="N269">
        <v>64</v>
      </c>
      <c r="O269" s="65">
        <v>90136</v>
      </c>
      <c r="P269" s="65">
        <v>38842</v>
      </c>
      <c r="Q269" s="65">
        <v>6056</v>
      </c>
      <c r="R269" s="65">
        <v>2954</v>
      </c>
      <c r="S269" s="65">
        <v>3158</v>
      </c>
    </row>
    <row r="270" spans="1:19" x14ac:dyDescent="0.2">
      <c r="A270" t="s">
        <v>373</v>
      </c>
      <c r="B270" t="s">
        <v>374</v>
      </c>
      <c r="C270">
        <v>0.05</v>
      </c>
      <c r="D270" t="s">
        <v>271</v>
      </c>
      <c r="E270" t="s">
        <v>368</v>
      </c>
      <c r="F270">
        <v>0</v>
      </c>
      <c r="G270">
        <v>20394</v>
      </c>
      <c r="H270" t="s">
        <v>369</v>
      </c>
      <c r="I270">
        <v>80</v>
      </c>
      <c r="J270" t="s">
        <v>375</v>
      </c>
      <c r="K270" t="s">
        <v>28</v>
      </c>
      <c r="L270" t="s">
        <v>392</v>
      </c>
      <c r="M270">
        <v>0</v>
      </c>
      <c r="N270">
        <v>25</v>
      </c>
      <c r="O270" s="65">
        <v>81130</v>
      </c>
      <c r="P270" s="65">
        <v>67576</v>
      </c>
      <c r="Q270" s="65">
        <v>4048</v>
      </c>
      <c r="R270" s="65">
        <v>3766</v>
      </c>
      <c r="S270" s="65">
        <v>4048</v>
      </c>
    </row>
    <row r="271" spans="1:19" x14ac:dyDescent="0.2">
      <c r="A271" t="s">
        <v>408</v>
      </c>
      <c r="B271" t="s">
        <v>374</v>
      </c>
      <c r="C271">
        <v>0.01</v>
      </c>
      <c r="D271" t="s">
        <v>271</v>
      </c>
      <c r="E271" t="s">
        <v>401</v>
      </c>
      <c r="F271">
        <v>20</v>
      </c>
      <c r="G271">
        <v>10523</v>
      </c>
      <c r="H271" t="s">
        <v>909</v>
      </c>
      <c r="I271">
        <v>200</v>
      </c>
      <c r="J271" t="s">
        <v>372</v>
      </c>
      <c r="K271" t="s">
        <v>28</v>
      </c>
      <c r="L271" t="s">
        <v>463</v>
      </c>
      <c r="M271">
        <v>1</v>
      </c>
      <c r="N271">
        <v>64</v>
      </c>
      <c r="O271" s="65">
        <v>78334</v>
      </c>
      <c r="P271" s="65">
        <v>47744</v>
      </c>
      <c r="Q271" s="65">
        <v>6056</v>
      </c>
      <c r="R271" s="65">
        <v>6970</v>
      </c>
      <c r="S271" s="65">
        <v>4780</v>
      </c>
    </row>
    <row r="272" spans="1:19" x14ac:dyDescent="0.2">
      <c r="A272" t="s">
        <v>373</v>
      </c>
      <c r="B272" t="s">
        <v>374</v>
      </c>
      <c r="C272">
        <v>0.05</v>
      </c>
      <c r="D272" t="s">
        <v>271</v>
      </c>
      <c r="E272" t="s">
        <v>368</v>
      </c>
      <c r="F272">
        <v>0</v>
      </c>
      <c r="G272">
        <v>20395</v>
      </c>
      <c r="H272" t="s">
        <v>369</v>
      </c>
      <c r="I272">
        <v>80</v>
      </c>
      <c r="J272" t="s">
        <v>375</v>
      </c>
      <c r="K272" t="s">
        <v>28</v>
      </c>
      <c r="L272" t="s">
        <v>392</v>
      </c>
      <c r="M272">
        <v>0</v>
      </c>
      <c r="N272">
        <v>25</v>
      </c>
      <c r="O272" s="65">
        <v>117980</v>
      </c>
      <c r="P272" s="65">
        <v>80868</v>
      </c>
      <c r="Q272" s="65">
        <v>4844</v>
      </c>
      <c r="R272" s="65">
        <v>10434</v>
      </c>
      <c r="S272" s="65">
        <v>4844</v>
      </c>
    </row>
    <row r="273" spans="1:19" x14ac:dyDescent="0.2">
      <c r="A273" t="s">
        <v>408</v>
      </c>
      <c r="B273" t="s">
        <v>374</v>
      </c>
      <c r="C273">
        <v>0.01</v>
      </c>
      <c r="D273" t="s">
        <v>271</v>
      </c>
      <c r="E273" t="s">
        <v>401</v>
      </c>
      <c r="F273">
        <v>20</v>
      </c>
      <c r="G273">
        <v>10519</v>
      </c>
      <c r="H273" t="s">
        <v>909</v>
      </c>
      <c r="I273">
        <v>200</v>
      </c>
      <c r="J273" t="s">
        <v>372</v>
      </c>
      <c r="K273" t="s">
        <v>28</v>
      </c>
      <c r="L273" t="s">
        <v>479</v>
      </c>
      <c r="M273">
        <v>1</v>
      </c>
      <c r="N273">
        <v>64</v>
      </c>
      <c r="O273" s="65">
        <v>89570</v>
      </c>
      <c r="P273" s="65">
        <v>59352</v>
      </c>
      <c r="Q273" s="65">
        <v>6574</v>
      </c>
      <c r="R273" s="65">
        <v>6870</v>
      </c>
      <c r="S273" s="65">
        <v>5876</v>
      </c>
    </row>
    <row r="274" spans="1:19" x14ac:dyDescent="0.2">
      <c r="A274" t="s">
        <v>373</v>
      </c>
      <c r="B274" t="s">
        <v>374</v>
      </c>
      <c r="C274">
        <v>0.05</v>
      </c>
      <c r="D274" t="s">
        <v>271</v>
      </c>
      <c r="E274" t="s">
        <v>368</v>
      </c>
      <c r="F274">
        <v>0</v>
      </c>
      <c r="G274">
        <v>20396</v>
      </c>
      <c r="H274" t="s">
        <v>369</v>
      </c>
      <c r="I274">
        <v>80</v>
      </c>
      <c r="J274" t="s">
        <v>375</v>
      </c>
      <c r="K274" t="s">
        <v>28</v>
      </c>
      <c r="L274" t="s">
        <v>392</v>
      </c>
      <c r="M274">
        <v>0</v>
      </c>
      <c r="N274">
        <v>25</v>
      </c>
      <c r="O274" s="65">
        <v>76632</v>
      </c>
      <c r="P274" s="65">
        <v>54002</v>
      </c>
      <c r="Q274" s="65">
        <v>3234</v>
      </c>
      <c r="R274" s="65">
        <v>9964</v>
      </c>
      <c r="S274" s="65">
        <v>3234</v>
      </c>
    </row>
    <row r="275" spans="1:19" x14ac:dyDescent="0.2">
      <c r="A275" t="s">
        <v>408</v>
      </c>
      <c r="B275" t="s">
        <v>374</v>
      </c>
      <c r="C275">
        <v>0.01</v>
      </c>
      <c r="D275" t="s">
        <v>271</v>
      </c>
      <c r="E275" t="s">
        <v>401</v>
      </c>
      <c r="F275">
        <v>20</v>
      </c>
      <c r="G275">
        <v>10643</v>
      </c>
      <c r="H275" t="s">
        <v>909</v>
      </c>
      <c r="I275">
        <v>100</v>
      </c>
      <c r="J275" t="s">
        <v>372</v>
      </c>
      <c r="K275" t="s">
        <v>28</v>
      </c>
      <c r="L275" t="s">
        <v>475</v>
      </c>
      <c r="M275">
        <v>1</v>
      </c>
      <c r="N275">
        <v>64</v>
      </c>
      <c r="O275" s="65">
        <v>78548</v>
      </c>
      <c r="P275" s="65">
        <v>33186</v>
      </c>
      <c r="Q275" s="65">
        <v>6574</v>
      </c>
      <c r="R275" s="65">
        <v>3992</v>
      </c>
      <c r="S275" s="65">
        <v>2996</v>
      </c>
    </row>
    <row r="276" spans="1:19" x14ac:dyDescent="0.2">
      <c r="A276" t="s">
        <v>373</v>
      </c>
      <c r="B276" t="s">
        <v>374</v>
      </c>
      <c r="C276">
        <v>0.05</v>
      </c>
      <c r="D276" t="s">
        <v>271</v>
      </c>
      <c r="E276" t="s">
        <v>368</v>
      </c>
      <c r="F276">
        <v>0</v>
      </c>
      <c r="G276">
        <v>20397</v>
      </c>
      <c r="H276" t="s">
        <v>369</v>
      </c>
      <c r="I276">
        <v>80</v>
      </c>
      <c r="J276" t="s">
        <v>375</v>
      </c>
      <c r="K276" t="s">
        <v>28</v>
      </c>
      <c r="L276" t="s">
        <v>392</v>
      </c>
      <c r="M276">
        <v>0</v>
      </c>
      <c r="N276">
        <v>25</v>
      </c>
      <c r="O276" s="65">
        <v>78352</v>
      </c>
      <c r="P276" s="65">
        <v>63402</v>
      </c>
      <c r="Q276" s="65">
        <v>3798</v>
      </c>
      <c r="R276" s="65">
        <v>6782</v>
      </c>
      <c r="S276" s="65">
        <v>3798</v>
      </c>
    </row>
    <row r="277" spans="1:19" x14ac:dyDescent="0.2">
      <c r="A277" t="s">
        <v>408</v>
      </c>
      <c r="B277" t="s">
        <v>374</v>
      </c>
      <c r="C277">
        <v>0.01</v>
      </c>
      <c r="D277" t="s">
        <v>271</v>
      </c>
      <c r="E277" t="s">
        <v>401</v>
      </c>
      <c r="F277">
        <v>20</v>
      </c>
      <c r="G277">
        <v>10487</v>
      </c>
      <c r="H277" t="s">
        <v>909</v>
      </c>
      <c r="I277">
        <v>200</v>
      </c>
      <c r="J277" t="s">
        <v>372</v>
      </c>
      <c r="K277" t="s">
        <v>28</v>
      </c>
      <c r="L277" t="s">
        <v>477</v>
      </c>
      <c r="M277">
        <v>1</v>
      </c>
      <c r="N277">
        <v>64</v>
      </c>
      <c r="O277" s="65">
        <v>76714</v>
      </c>
      <c r="P277" s="65">
        <v>39196</v>
      </c>
      <c r="Q277" s="65">
        <v>6056</v>
      </c>
      <c r="R277" s="65">
        <v>4858</v>
      </c>
      <c r="S277" s="65">
        <v>3100</v>
      </c>
    </row>
    <row r="278" spans="1:19" x14ac:dyDescent="0.2">
      <c r="A278" t="s">
        <v>373</v>
      </c>
      <c r="B278" t="s">
        <v>374</v>
      </c>
      <c r="C278">
        <v>0.05</v>
      </c>
      <c r="D278" t="s">
        <v>271</v>
      </c>
      <c r="E278" t="s">
        <v>368</v>
      </c>
      <c r="F278">
        <v>0</v>
      </c>
      <c r="G278">
        <v>20398</v>
      </c>
      <c r="H278" t="s">
        <v>369</v>
      </c>
      <c r="I278">
        <v>80</v>
      </c>
      <c r="J278" t="s">
        <v>375</v>
      </c>
      <c r="K278" t="s">
        <v>28</v>
      </c>
      <c r="L278" t="s">
        <v>392</v>
      </c>
      <c r="M278">
        <v>0</v>
      </c>
      <c r="N278">
        <v>25</v>
      </c>
      <c r="O278" s="65">
        <v>100932</v>
      </c>
      <c r="P278" s="65">
        <v>91596</v>
      </c>
      <c r="Q278" s="65">
        <v>5486</v>
      </c>
      <c r="R278" s="65">
        <v>258</v>
      </c>
      <c r="S278" s="65">
        <v>5486</v>
      </c>
    </row>
    <row r="279" spans="1:19" x14ac:dyDescent="0.2">
      <c r="A279" t="s">
        <v>408</v>
      </c>
      <c r="B279" t="s">
        <v>374</v>
      </c>
      <c r="C279">
        <v>0.01</v>
      </c>
      <c r="D279" t="s">
        <v>271</v>
      </c>
      <c r="E279" t="s">
        <v>401</v>
      </c>
      <c r="F279">
        <v>25</v>
      </c>
      <c r="G279">
        <v>11121</v>
      </c>
      <c r="H279" t="s">
        <v>909</v>
      </c>
      <c r="I279">
        <v>250</v>
      </c>
      <c r="J279" t="s">
        <v>372</v>
      </c>
      <c r="K279" t="s">
        <v>28</v>
      </c>
      <c r="L279" t="s">
        <v>465</v>
      </c>
      <c r="M279">
        <v>1</v>
      </c>
      <c r="N279">
        <v>64</v>
      </c>
      <c r="O279" s="65">
        <v>116968</v>
      </c>
      <c r="P279" s="65">
        <v>85548</v>
      </c>
      <c r="Q279" s="65">
        <v>6056</v>
      </c>
      <c r="R279" s="65">
        <v>9570</v>
      </c>
      <c r="S279" s="65">
        <v>9846</v>
      </c>
    </row>
    <row r="280" spans="1:19" x14ac:dyDescent="0.2">
      <c r="A280" t="s">
        <v>373</v>
      </c>
      <c r="B280" t="s">
        <v>374</v>
      </c>
      <c r="C280">
        <v>0.05</v>
      </c>
      <c r="D280" t="s">
        <v>271</v>
      </c>
      <c r="E280" t="s">
        <v>368</v>
      </c>
      <c r="F280">
        <v>0</v>
      </c>
      <c r="G280">
        <v>20399</v>
      </c>
      <c r="H280" t="s">
        <v>369</v>
      </c>
      <c r="I280">
        <v>80</v>
      </c>
      <c r="J280" t="s">
        <v>375</v>
      </c>
      <c r="K280" t="s">
        <v>28</v>
      </c>
      <c r="L280" t="s">
        <v>392</v>
      </c>
      <c r="M280">
        <v>0</v>
      </c>
      <c r="N280">
        <v>25</v>
      </c>
      <c r="O280" s="65">
        <v>88296</v>
      </c>
      <c r="P280" s="65">
        <v>47556</v>
      </c>
      <c r="Q280" s="65">
        <v>2848</v>
      </c>
      <c r="R280" s="65">
        <v>4900</v>
      </c>
      <c r="S280" s="65">
        <v>2848</v>
      </c>
    </row>
    <row r="281" spans="1:19" x14ac:dyDescent="0.2">
      <c r="A281" t="s">
        <v>408</v>
      </c>
      <c r="B281" t="s">
        <v>374</v>
      </c>
      <c r="C281">
        <v>0.01</v>
      </c>
      <c r="D281" t="s">
        <v>271</v>
      </c>
      <c r="E281" t="s">
        <v>401</v>
      </c>
      <c r="F281">
        <v>20</v>
      </c>
      <c r="G281">
        <v>10451</v>
      </c>
      <c r="H281" t="s">
        <v>909</v>
      </c>
      <c r="I281">
        <v>300</v>
      </c>
      <c r="J281" t="s">
        <v>372</v>
      </c>
      <c r="K281" t="s">
        <v>28</v>
      </c>
      <c r="L281" t="s">
        <v>481</v>
      </c>
      <c r="M281">
        <v>1</v>
      </c>
      <c r="N281">
        <v>64</v>
      </c>
      <c r="O281" s="65">
        <v>109196</v>
      </c>
      <c r="P281" s="65">
        <v>52668</v>
      </c>
      <c r="Q281" s="65">
        <v>6574</v>
      </c>
      <c r="R281" s="65">
        <v>5096</v>
      </c>
      <c r="S281" s="65">
        <v>5266</v>
      </c>
    </row>
    <row r="282" spans="1:19" x14ac:dyDescent="0.2">
      <c r="A282" t="s">
        <v>373</v>
      </c>
      <c r="B282" t="s">
        <v>374</v>
      </c>
      <c r="C282">
        <v>0.05</v>
      </c>
      <c r="D282" t="s">
        <v>271</v>
      </c>
      <c r="E282" t="s">
        <v>368</v>
      </c>
      <c r="F282">
        <v>0</v>
      </c>
      <c r="G282">
        <v>20400</v>
      </c>
      <c r="H282" t="s">
        <v>369</v>
      </c>
      <c r="I282">
        <v>80</v>
      </c>
      <c r="J282" t="s">
        <v>375</v>
      </c>
      <c r="K282" t="s">
        <v>28</v>
      </c>
      <c r="L282" t="s">
        <v>392</v>
      </c>
      <c r="M282">
        <v>0</v>
      </c>
      <c r="N282">
        <v>25</v>
      </c>
      <c r="O282" s="65">
        <v>89658</v>
      </c>
      <c r="P282" s="65">
        <v>63674</v>
      </c>
      <c r="Q282" s="65">
        <v>3814</v>
      </c>
      <c r="R282" s="65">
        <v>6792</v>
      </c>
      <c r="S282" s="65">
        <v>3814</v>
      </c>
    </row>
    <row r="283" spans="1:19" x14ac:dyDescent="0.2">
      <c r="A283" t="s">
        <v>435</v>
      </c>
      <c r="B283" t="s">
        <v>390</v>
      </c>
      <c r="C283">
        <v>0.01</v>
      </c>
      <c r="D283" t="s">
        <v>417</v>
      </c>
      <c r="E283" t="s">
        <v>401</v>
      </c>
      <c r="F283">
        <v>50</v>
      </c>
      <c r="G283">
        <v>11126</v>
      </c>
      <c r="H283" t="s">
        <v>905</v>
      </c>
      <c r="I283">
        <v>300</v>
      </c>
      <c r="J283" t="s">
        <v>375</v>
      </c>
      <c r="K283" t="s">
        <v>28</v>
      </c>
      <c r="L283" t="s">
        <v>529</v>
      </c>
      <c r="M283">
        <v>1</v>
      </c>
      <c r="N283">
        <v>63</v>
      </c>
      <c r="O283" s="65">
        <v>172016</v>
      </c>
      <c r="P283" s="65">
        <v>108168</v>
      </c>
      <c r="Q283" s="65">
        <v>20364</v>
      </c>
      <c r="R283" s="65">
        <v>9584</v>
      </c>
      <c r="S283" s="65">
        <v>10752</v>
      </c>
    </row>
    <row r="284" spans="1:19" x14ac:dyDescent="0.2">
      <c r="A284" t="s">
        <v>434</v>
      </c>
      <c r="B284" t="s">
        <v>390</v>
      </c>
      <c r="C284">
        <v>0.01</v>
      </c>
      <c r="D284" t="s">
        <v>417</v>
      </c>
      <c r="E284" t="s">
        <v>401</v>
      </c>
      <c r="F284">
        <v>50</v>
      </c>
      <c r="G284">
        <v>11181</v>
      </c>
      <c r="H284" t="s">
        <v>905</v>
      </c>
      <c r="I284">
        <v>250</v>
      </c>
      <c r="J284" t="s">
        <v>372</v>
      </c>
      <c r="K284" t="s">
        <v>28</v>
      </c>
      <c r="L284" t="s">
        <v>527</v>
      </c>
      <c r="M284">
        <v>1</v>
      </c>
      <c r="N284">
        <v>89</v>
      </c>
      <c r="O284" s="65">
        <v>295410</v>
      </c>
      <c r="P284" s="65">
        <v>340952</v>
      </c>
      <c r="Q284" s="65">
        <v>27502</v>
      </c>
      <c r="R284" s="65">
        <v>45890</v>
      </c>
      <c r="S284" s="65">
        <v>33720</v>
      </c>
    </row>
    <row r="285" spans="1:19" x14ac:dyDescent="0.2">
      <c r="A285" t="s">
        <v>435</v>
      </c>
      <c r="B285" t="s">
        <v>390</v>
      </c>
      <c r="C285">
        <v>0.01</v>
      </c>
      <c r="D285" t="s">
        <v>417</v>
      </c>
      <c r="E285" t="s">
        <v>401</v>
      </c>
      <c r="F285">
        <v>50</v>
      </c>
      <c r="G285">
        <v>11115</v>
      </c>
      <c r="H285" t="s">
        <v>905</v>
      </c>
      <c r="I285">
        <v>350</v>
      </c>
      <c r="J285" t="s">
        <v>372</v>
      </c>
      <c r="K285" t="s">
        <v>28</v>
      </c>
      <c r="L285" t="s">
        <v>528</v>
      </c>
      <c r="M285">
        <v>1</v>
      </c>
      <c r="N285">
        <v>89</v>
      </c>
      <c r="O285" s="65">
        <v>273580</v>
      </c>
      <c r="P285" s="65">
        <v>166054</v>
      </c>
      <c r="Q285" s="65">
        <v>27502</v>
      </c>
      <c r="R285" s="65">
        <v>20844</v>
      </c>
      <c r="S285" s="65">
        <v>16506</v>
      </c>
    </row>
    <row r="286" spans="1:19" x14ac:dyDescent="0.2">
      <c r="A286" t="s">
        <v>434</v>
      </c>
      <c r="B286" t="s">
        <v>390</v>
      </c>
      <c r="C286">
        <v>0.01</v>
      </c>
      <c r="D286" t="s">
        <v>417</v>
      </c>
      <c r="E286" t="s">
        <v>401</v>
      </c>
      <c r="F286">
        <v>50</v>
      </c>
      <c r="G286">
        <v>11180</v>
      </c>
      <c r="H286" t="s">
        <v>905</v>
      </c>
      <c r="I286">
        <v>250</v>
      </c>
      <c r="J286" t="s">
        <v>372</v>
      </c>
      <c r="K286" t="s">
        <v>28</v>
      </c>
      <c r="L286" t="s">
        <v>526</v>
      </c>
      <c r="M286">
        <v>1</v>
      </c>
      <c r="N286">
        <v>89</v>
      </c>
      <c r="O286" s="65">
        <v>252058</v>
      </c>
      <c r="P286" s="65">
        <v>220504</v>
      </c>
      <c r="Q286" s="65">
        <v>27502</v>
      </c>
      <c r="R286" s="65">
        <v>21274</v>
      </c>
      <c r="S286" s="65">
        <v>21874</v>
      </c>
    </row>
    <row r="287" spans="1:19" x14ac:dyDescent="0.2">
      <c r="A287" t="s">
        <v>373</v>
      </c>
      <c r="B287" t="s">
        <v>390</v>
      </c>
      <c r="C287">
        <v>0.05</v>
      </c>
      <c r="D287" t="s">
        <v>153</v>
      </c>
      <c r="E287" t="s">
        <v>368</v>
      </c>
      <c r="F287">
        <v>1</v>
      </c>
      <c r="G287">
        <v>20464</v>
      </c>
      <c r="H287" t="s">
        <v>369</v>
      </c>
      <c r="I287">
        <v>30</v>
      </c>
      <c r="J287" t="s">
        <v>375</v>
      </c>
      <c r="K287" t="s">
        <v>28</v>
      </c>
      <c r="L287" t="s">
        <v>498</v>
      </c>
      <c r="M287">
        <v>1</v>
      </c>
      <c r="N287">
        <v>89</v>
      </c>
      <c r="O287" s="65">
        <v>205494</v>
      </c>
      <c r="P287" s="65">
        <v>379906</v>
      </c>
      <c r="Q287" s="65">
        <v>16190</v>
      </c>
      <c r="R287" s="65">
        <v>20336</v>
      </c>
      <c r="S287" s="65">
        <v>9118</v>
      </c>
    </row>
    <row r="288" spans="1:19" x14ac:dyDescent="0.2">
      <c r="A288" t="s">
        <v>373</v>
      </c>
      <c r="B288" t="s">
        <v>390</v>
      </c>
      <c r="C288">
        <v>0.05</v>
      </c>
      <c r="D288" t="s">
        <v>153</v>
      </c>
      <c r="E288" t="s">
        <v>368</v>
      </c>
      <c r="F288">
        <v>1</v>
      </c>
      <c r="G288">
        <v>20465</v>
      </c>
      <c r="H288" t="s">
        <v>369</v>
      </c>
      <c r="I288">
        <v>30</v>
      </c>
      <c r="J288" t="s">
        <v>375</v>
      </c>
      <c r="K288" t="s">
        <v>28</v>
      </c>
      <c r="L288" t="s">
        <v>498</v>
      </c>
      <c r="M288">
        <v>1</v>
      </c>
      <c r="N288">
        <v>89</v>
      </c>
      <c r="O288" s="65">
        <v>104666</v>
      </c>
      <c r="P288" s="65">
        <v>204620</v>
      </c>
      <c r="Q288" s="65">
        <v>12526</v>
      </c>
      <c r="R288" s="65">
        <v>10894</v>
      </c>
      <c r="S288" s="65">
        <v>4910</v>
      </c>
    </row>
    <row r="289" spans="1:19" x14ac:dyDescent="0.2">
      <c r="A289" t="s">
        <v>373</v>
      </c>
      <c r="B289" t="s">
        <v>389</v>
      </c>
      <c r="C289">
        <v>0.05</v>
      </c>
      <c r="D289" t="s">
        <v>153</v>
      </c>
      <c r="E289" t="s">
        <v>368</v>
      </c>
      <c r="F289">
        <v>0</v>
      </c>
      <c r="G289">
        <v>20358</v>
      </c>
      <c r="H289" t="s">
        <v>369</v>
      </c>
      <c r="I289">
        <v>90</v>
      </c>
      <c r="J289" t="s">
        <v>372</v>
      </c>
      <c r="K289" t="s">
        <v>28</v>
      </c>
      <c r="L289" t="s">
        <v>503</v>
      </c>
      <c r="M289">
        <v>1</v>
      </c>
      <c r="N289">
        <v>89</v>
      </c>
      <c r="O289" s="65">
        <v>168528</v>
      </c>
      <c r="P289" s="65">
        <v>521528</v>
      </c>
      <c r="Q289" s="65">
        <v>12526</v>
      </c>
      <c r="R289" s="65">
        <v>22148</v>
      </c>
      <c r="S289" s="65">
        <v>22634</v>
      </c>
    </row>
    <row r="290" spans="1:19" x14ac:dyDescent="0.2">
      <c r="A290" t="s">
        <v>373</v>
      </c>
      <c r="B290" t="s">
        <v>389</v>
      </c>
      <c r="C290">
        <v>0.05</v>
      </c>
      <c r="D290" t="s">
        <v>153</v>
      </c>
      <c r="E290" t="s">
        <v>368</v>
      </c>
      <c r="F290">
        <v>0</v>
      </c>
      <c r="G290">
        <v>20359</v>
      </c>
      <c r="H290" t="s">
        <v>369</v>
      </c>
      <c r="I290">
        <v>90</v>
      </c>
      <c r="J290" t="s">
        <v>372</v>
      </c>
      <c r="K290" t="s">
        <v>28</v>
      </c>
      <c r="L290" t="s">
        <v>503</v>
      </c>
      <c r="M290">
        <v>1</v>
      </c>
      <c r="N290">
        <v>89</v>
      </c>
      <c r="O290" s="65">
        <v>234384</v>
      </c>
      <c r="P290" s="65">
        <v>675074</v>
      </c>
      <c r="Q290" s="65">
        <v>16190</v>
      </c>
      <c r="R290" s="65">
        <v>35706</v>
      </c>
      <c r="S290" s="65">
        <v>29298</v>
      </c>
    </row>
    <row r="291" spans="1:19" x14ac:dyDescent="0.2">
      <c r="A291" t="s">
        <v>433</v>
      </c>
      <c r="B291" t="s">
        <v>390</v>
      </c>
      <c r="C291">
        <v>0.01</v>
      </c>
      <c r="D291" t="s">
        <v>417</v>
      </c>
      <c r="E291" t="s">
        <v>401</v>
      </c>
      <c r="F291">
        <v>80</v>
      </c>
      <c r="G291">
        <v>11199</v>
      </c>
      <c r="H291" t="s">
        <v>905</v>
      </c>
      <c r="I291">
        <v>300</v>
      </c>
      <c r="J291" t="s">
        <v>375</v>
      </c>
      <c r="K291" t="s">
        <v>28</v>
      </c>
      <c r="L291" t="s">
        <v>520</v>
      </c>
      <c r="M291">
        <v>1</v>
      </c>
      <c r="N291">
        <v>7</v>
      </c>
      <c r="O291" s="65">
        <v>31088</v>
      </c>
      <c r="P291" s="65">
        <v>45348</v>
      </c>
      <c r="Q291" s="65">
        <v>2490</v>
      </c>
      <c r="R291" s="65">
        <v>-4218</v>
      </c>
      <c r="S291" s="65">
        <v>4486</v>
      </c>
    </row>
    <row r="292" spans="1:19" x14ac:dyDescent="0.2">
      <c r="A292" t="s">
        <v>411</v>
      </c>
      <c r="B292" t="s">
        <v>412</v>
      </c>
      <c r="C292">
        <v>0.01</v>
      </c>
      <c r="D292" t="s">
        <v>271</v>
      </c>
      <c r="E292" t="s">
        <v>401</v>
      </c>
      <c r="F292">
        <v>20</v>
      </c>
      <c r="G292">
        <v>10491</v>
      </c>
      <c r="H292" t="s">
        <v>909</v>
      </c>
      <c r="I292">
        <v>200</v>
      </c>
      <c r="J292" t="s">
        <v>372</v>
      </c>
      <c r="K292" t="s">
        <v>28</v>
      </c>
      <c r="L292" t="s">
        <v>496</v>
      </c>
      <c r="M292">
        <v>0</v>
      </c>
      <c r="N292">
        <v>82</v>
      </c>
      <c r="O292" s="65">
        <v>159880</v>
      </c>
      <c r="P292" s="65">
        <v>75814</v>
      </c>
      <c r="Q292" s="65">
        <v>11272</v>
      </c>
      <c r="R292" s="65">
        <v>11238</v>
      </c>
      <c r="S292" s="65">
        <v>5898</v>
      </c>
    </row>
    <row r="293" spans="1:19" x14ac:dyDescent="0.2">
      <c r="A293" t="s">
        <v>411</v>
      </c>
      <c r="B293" t="s">
        <v>412</v>
      </c>
      <c r="C293">
        <v>0.01</v>
      </c>
      <c r="D293" t="s">
        <v>271</v>
      </c>
      <c r="E293" t="s">
        <v>401</v>
      </c>
      <c r="F293">
        <v>20</v>
      </c>
      <c r="G293">
        <v>10490</v>
      </c>
      <c r="H293" t="s">
        <v>909</v>
      </c>
      <c r="I293">
        <v>200</v>
      </c>
      <c r="J293" t="s">
        <v>372</v>
      </c>
      <c r="K293" t="s">
        <v>28</v>
      </c>
      <c r="L293" t="s">
        <v>474</v>
      </c>
      <c r="M293">
        <v>1</v>
      </c>
      <c r="N293">
        <v>89</v>
      </c>
      <c r="O293" s="65">
        <v>174670</v>
      </c>
      <c r="P293" s="65">
        <v>115616</v>
      </c>
      <c r="Q293" s="65">
        <v>16334</v>
      </c>
      <c r="R293" s="65">
        <v>7556</v>
      </c>
      <c r="S293" s="65">
        <v>9134</v>
      </c>
    </row>
    <row r="294" spans="1:19" x14ac:dyDescent="0.2">
      <c r="A294" t="s">
        <v>411</v>
      </c>
      <c r="B294" t="s">
        <v>412</v>
      </c>
      <c r="C294">
        <v>0.01</v>
      </c>
      <c r="D294" t="s">
        <v>271</v>
      </c>
      <c r="E294" t="s">
        <v>401</v>
      </c>
      <c r="F294">
        <v>20</v>
      </c>
      <c r="G294">
        <v>10491</v>
      </c>
      <c r="H294" t="s">
        <v>909</v>
      </c>
      <c r="I294">
        <v>200</v>
      </c>
      <c r="J294" t="s">
        <v>372</v>
      </c>
      <c r="K294" t="s">
        <v>28</v>
      </c>
      <c r="L294" t="s">
        <v>496</v>
      </c>
      <c r="M294">
        <v>1</v>
      </c>
      <c r="N294">
        <v>7</v>
      </c>
      <c r="O294" s="65">
        <v>12140</v>
      </c>
      <c r="P294" s="65">
        <v>5070</v>
      </c>
      <c r="Q294" s="65">
        <v>1514</v>
      </c>
      <c r="R294" s="65">
        <v>768</v>
      </c>
      <c r="S294" s="65">
        <v>394</v>
      </c>
    </row>
    <row r="295" spans="1:19" x14ac:dyDescent="0.2">
      <c r="A295" t="s">
        <v>411</v>
      </c>
      <c r="B295" t="s">
        <v>412</v>
      </c>
      <c r="C295">
        <v>0.01</v>
      </c>
      <c r="D295" t="s">
        <v>271</v>
      </c>
      <c r="E295" t="s">
        <v>401</v>
      </c>
      <c r="F295">
        <v>20</v>
      </c>
      <c r="G295">
        <v>10489</v>
      </c>
      <c r="H295" t="s">
        <v>909</v>
      </c>
      <c r="I295">
        <v>200</v>
      </c>
      <c r="J295" t="s">
        <v>372</v>
      </c>
      <c r="K295" t="s">
        <v>28</v>
      </c>
      <c r="L295" t="s">
        <v>460</v>
      </c>
      <c r="M295">
        <v>0</v>
      </c>
      <c r="N295">
        <v>82</v>
      </c>
      <c r="O295" s="65">
        <v>75152</v>
      </c>
      <c r="P295" s="65">
        <v>61530</v>
      </c>
      <c r="Q295" s="65">
        <v>10754</v>
      </c>
      <c r="R295" s="65">
        <v>5670</v>
      </c>
      <c r="S295" s="65">
        <v>5034</v>
      </c>
    </row>
    <row r="296" spans="1:19" x14ac:dyDescent="0.2">
      <c r="A296" t="s">
        <v>373</v>
      </c>
      <c r="B296" t="s">
        <v>374</v>
      </c>
      <c r="C296">
        <v>0.01</v>
      </c>
      <c r="D296" t="s">
        <v>271</v>
      </c>
      <c r="E296" t="s">
        <v>368</v>
      </c>
      <c r="F296">
        <v>1</v>
      </c>
      <c r="G296">
        <v>11061</v>
      </c>
      <c r="H296" t="s">
        <v>369</v>
      </c>
      <c r="I296">
        <v>5</v>
      </c>
      <c r="J296" t="s">
        <v>372</v>
      </c>
      <c r="K296" t="s">
        <v>17</v>
      </c>
      <c r="L296" t="s">
        <v>381</v>
      </c>
      <c r="M296">
        <v>1</v>
      </c>
      <c r="N296">
        <v>89</v>
      </c>
      <c r="O296" s="65">
        <v>176050</v>
      </c>
      <c r="P296" s="65">
        <v>178308</v>
      </c>
      <c r="Q296" s="65">
        <v>11864</v>
      </c>
      <c r="R296" s="65">
        <v>7650</v>
      </c>
      <c r="S296" s="65">
        <v>13570</v>
      </c>
    </row>
    <row r="297" spans="1:19" x14ac:dyDescent="0.2">
      <c r="A297" t="s">
        <v>373</v>
      </c>
      <c r="B297" t="s">
        <v>374</v>
      </c>
      <c r="C297">
        <v>0.01</v>
      </c>
      <c r="D297" t="s">
        <v>271</v>
      </c>
      <c r="E297" t="s">
        <v>368</v>
      </c>
      <c r="F297">
        <v>1</v>
      </c>
      <c r="G297">
        <v>11062</v>
      </c>
      <c r="H297" t="s">
        <v>369</v>
      </c>
      <c r="I297">
        <v>5</v>
      </c>
      <c r="J297" t="s">
        <v>372</v>
      </c>
      <c r="K297" t="s">
        <v>17</v>
      </c>
      <c r="L297" t="s">
        <v>381</v>
      </c>
      <c r="M297">
        <v>1</v>
      </c>
      <c r="N297">
        <v>89</v>
      </c>
      <c r="O297" s="65">
        <v>109454</v>
      </c>
      <c r="P297" s="65">
        <v>87228</v>
      </c>
      <c r="Q297" s="65">
        <v>8202</v>
      </c>
      <c r="R297" s="65">
        <v>10144</v>
      </c>
      <c r="S297" s="65">
        <v>6638</v>
      </c>
    </row>
    <row r="298" spans="1:19" x14ac:dyDescent="0.2">
      <c r="A298" t="s">
        <v>373</v>
      </c>
      <c r="B298" t="s">
        <v>374</v>
      </c>
      <c r="C298">
        <v>0.01</v>
      </c>
      <c r="D298" t="s">
        <v>271</v>
      </c>
      <c r="E298" t="s">
        <v>368</v>
      </c>
      <c r="F298">
        <v>1</v>
      </c>
      <c r="G298">
        <v>11063</v>
      </c>
      <c r="H298" t="s">
        <v>369</v>
      </c>
      <c r="I298">
        <v>5</v>
      </c>
      <c r="J298" t="s">
        <v>372</v>
      </c>
      <c r="K298" t="s">
        <v>17</v>
      </c>
      <c r="L298" t="s">
        <v>381</v>
      </c>
      <c r="M298">
        <v>1</v>
      </c>
      <c r="N298">
        <v>89</v>
      </c>
      <c r="O298" s="65">
        <v>80328</v>
      </c>
      <c r="P298" s="65">
        <v>72712</v>
      </c>
      <c r="Q298" s="65">
        <v>8202</v>
      </c>
      <c r="R298" s="65">
        <v>2058</v>
      </c>
      <c r="S298" s="65">
        <v>5534</v>
      </c>
    </row>
    <row r="299" spans="1:19" x14ac:dyDescent="0.2">
      <c r="A299" t="s">
        <v>373</v>
      </c>
      <c r="B299" t="s">
        <v>374</v>
      </c>
      <c r="C299">
        <v>0.01</v>
      </c>
      <c r="D299" t="s">
        <v>271</v>
      </c>
      <c r="E299" t="s">
        <v>368</v>
      </c>
      <c r="F299">
        <v>1</v>
      </c>
      <c r="G299">
        <v>11064</v>
      </c>
      <c r="H299" t="s">
        <v>369</v>
      </c>
      <c r="I299">
        <v>5</v>
      </c>
      <c r="J299" t="s">
        <v>372</v>
      </c>
      <c r="K299" t="s">
        <v>17</v>
      </c>
      <c r="L299" t="s">
        <v>381</v>
      </c>
      <c r="M299">
        <v>1</v>
      </c>
      <c r="N299">
        <v>89</v>
      </c>
      <c r="O299" s="65">
        <v>151798</v>
      </c>
      <c r="P299" s="65">
        <v>125042</v>
      </c>
      <c r="Q299" s="65">
        <v>11864</v>
      </c>
      <c r="R299" s="65">
        <v>3906</v>
      </c>
      <c r="S299" s="65">
        <v>9516</v>
      </c>
    </row>
    <row r="300" spans="1:19" x14ac:dyDescent="0.2">
      <c r="A300" t="s">
        <v>373</v>
      </c>
      <c r="B300" t="s">
        <v>374</v>
      </c>
      <c r="C300">
        <v>1</v>
      </c>
      <c r="D300" t="s">
        <v>271</v>
      </c>
      <c r="E300" t="s">
        <v>368</v>
      </c>
      <c r="F300">
        <v>1</v>
      </c>
      <c r="G300">
        <v>60100</v>
      </c>
      <c r="H300" t="s">
        <v>369</v>
      </c>
      <c r="I300">
        <v>5</v>
      </c>
      <c r="J300" t="s">
        <v>372</v>
      </c>
      <c r="K300" t="s">
        <v>17</v>
      </c>
      <c r="L300" t="s">
        <v>452</v>
      </c>
      <c r="M300">
        <v>1</v>
      </c>
      <c r="N300">
        <v>89</v>
      </c>
      <c r="O300" s="65">
        <v>16476</v>
      </c>
      <c r="P300" s="65">
        <v>71326</v>
      </c>
      <c r="Q300" s="65">
        <v>11864</v>
      </c>
      <c r="R300" s="65">
        <v>4198</v>
      </c>
      <c r="S300" s="65">
        <v>2304</v>
      </c>
    </row>
    <row r="301" spans="1:19" x14ac:dyDescent="0.2">
      <c r="A301" t="s">
        <v>373</v>
      </c>
      <c r="B301" t="s">
        <v>374</v>
      </c>
      <c r="C301">
        <v>1</v>
      </c>
      <c r="D301" t="s">
        <v>271</v>
      </c>
      <c r="E301" t="s">
        <v>368</v>
      </c>
      <c r="F301">
        <v>1</v>
      </c>
      <c r="G301">
        <v>60101</v>
      </c>
      <c r="H301" t="s">
        <v>369</v>
      </c>
      <c r="I301">
        <v>5</v>
      </c>
      <c r="J301" t="s">
        <v>372</v>
      </c>
      <c r="K301" t="s">
        <v>17</v>
      </c>
      <c r="L301" t="s">
        <v>452</v>
      </c>
      <c r="M301">
        <v>1</v>
      </c>
      <c r="N301">
        <v>89</v>
      </c>
      <c r="O301" s="65">
        <v>15480</v>
      </c>
      <c r="P301" s="65">
        <v>73082</v>
      </c>
      <c r="Q301" s="65">
        <v>8202</v>
      </c>
      <c r="R301" s="65">
        <v>17568</v>
      </c>
      <c r="S301" s="65">
        <v>2360</v>
      </c>
    </row>
    <row r="302" spans="1:19" x14ac:dyDescent="0.2">
      <c r="A302" t="s">
        <v>373</v>
      </c>
      <c r="B302" t="s">
        <v>374</v>
      </c>
      <c r="C302">
        <v>1</v>
      </c>
      <c r="D302" t="s">
        <v>271</v>
      </c>
      <c r="E302" t="s">
        <v>368</v>
      </c>
      <c r="F302">
        <v>1</v>
      </c>
      <c r="G302">
        <v>60102</v>
      </c>
      <c r="H302" t="s">
        <v>369</v>
      </c>
      <c r="I302">
        <v>5</v>
      </c>
      <c r="J302" t="s">
        <v>372</v>
      </c>
      <c r="K302" t="s">
        <v>17</v>
      </c>
      <c r="L302" t="s">
        <v>452</v>
      </c>
      <c r="M302">
        <v>1</v>
      </c>
      <c r="N302">
        <v>89</v>
      </c>
      <c r="O302" s="65">
        <v>14906</v>
      </c>
      <c r="P302" s="65">
        <v>70086</v>
      </c>
      <c r="Q302" s="65">
        <v>8202</v>
      </c>
      <c r="R302" s="65">
        <v>-4442</v>
      </c>
      <c r="S302" s="65">
        <v>2264</v>
      </c>
    </row>
    <row r="303" spans="1:19" x14ac:dyDescent="0.2">
      <c r="A303" t="s">
        <v>373</v>
      </c>
      <c r="B303" t="s">
        <v>374</v>
      </c>
      <c r="C303">
        <v>1</v>
      </c>
      <c r="D303" t="s">
        <v>271</v>
      </c>
      <c r="E303" t="s">
        <v>368</v>
      </c>
      <c r="F303">
        <v>1</v>
      </c>
      <c r="G303">
        <v>60103</v>
      </c>
      <c r="H303" t="s">
        <v>369</v>
      </c>
      <c r="I303">
        <v>5</v>
      </c>
      <c r="J303" t="s">
        <v>372</v>
      </c>
      <c r="K303" t="s">
        <v>17</v>
      </c>
      <c r="L303" t="s">
        <v>452</v>
      </c>
      <c r="M303">
        <v>1</v>
      </c>
      <c r="N303">
        <v>89</v>
      </c>
      <c r="O303" s="65">
        <v>25346</v>
      </c>
      <c r="P303" s="65">
        <v>116020</v>
      </c>
      <c r="Q303" s="65">
        <v>11864</v>
      </c>
      <c r="R303" s="65">
        <v>22174</v>
      </c>
      <c r="S303" s="65">
        <v>3748</v>
      </c>
    </row>
    <row r="304" spans="1:19" x14ac:dyDescent="0.2">
      <c r="A304" t="s">
        <v>373</v>
      </c>
      <c r="B304" t="s">
        <v>374</v>
      </c>
      <c r="C304">
        <v>0.01</v>
      </c>
      <c r="D304" t="s">
        <v>271</v>
      </c>
      <c r="E304" t="s">
        <v>368</v>
      </c>
      <c r="F304">
        <v>1</v>
      </c>
      <c r="G304">
        <v>11037</v>
      </c>
      <c r="H304" t="s">
        <v>369</v>
      </c>
      <c r="I304">
        <v>5</v>
      </c>
      <c r="J304" t="s">
        <v>372</v>
      </c>
      <c r="K304" t="s">
        <v>17</v>
      </c>
      <c r="L304" t="s">
        <v>384</v>
      </c>
      <c r="M304">
        <v>1</v>
      </c>
      <c r="N304">
        <v>89</v>
      </c>
      <c r="O304" s="65">
        <v>267268</v>
      </c>
      <c r="P304" s="65">
        <v>247710</v>
      </c>
      <c r="Q304" s="65">
        <v>11864</v>
      </c>
      <c r="R304" s="65">
        <v>10790</v>
      </c>
      <c r="S304" s="65">
        <v>19148</v>
      </c>
    </row>
    <row r="305" spans="1:19" x14ac:dyDescent="0.2">
      <c r="A305" t="s">
        <v>373</v>
      </c>
      <c r="B305" t="s">
        <v>374</v>
      </c>
      <c r="C305">
        <v>0.01</v>
      </c>
      <c r="D305" t="s">
        <v>271</v>
      </c>
      <c r="E305" t="s">
        <v>368</v>
      </c>
      <c r="F305">
        <v>1</v>
      </c>
      <c r="G305">
        <v>11038</v>
      </c>
      <c r="H305" t="s">
        <v>369</v>
      </c>
      <c r="I305">
        <v>5</v>
      </c>
      <c r="J305" t="s">
        <v>372</v>
      </c>
      <c r="K305" t="s">
        <v>17</v>
      </c>
      <c r="L305" t="s">
        <v>384</v>
      </c>
      <c r="M305">
        <v>1</v>
      </c>
      <c r="N305">
        <v>89</v>
      </c>
      <c r="O305" s="65">
        <v>189024</v>
      </c>
      <c r="P305" s="65">
        <v>176670</v>
      </c>
      <c r="Q305" s="65">
        <v>11864</v>
      </c>
      <c r="R305" s="65">
        <v>16986</v>
      </c>
      <c r="S305" s="65">
        <v>13656</v>
      </c>
    </row>
    <row r="306" spans="1:19" x14ac:dyDescent="0.2">
      <c r="A306" t="s">
        <v>373</v>
      </c>
      <c r="B306" t="s">
        <v>374</v>
      </c>
      <c r="C306">
        <v>0.01</v>
      </c>
      <c r="D306" t="s">
        <v>271</v>
      </c>
      <c r="E306" t="s">
        <v>368</v>
      </c>
      <c r="F306">
        <v>1</v>
      </c>
      <c r="G306">
        <v>11039</v>
      </c>
      <c r="H306" t="s">
        <v>369</v>
      </c>
      <c r="I306">
        <v>5</v>
      </c>
      <c r="J306" t="s">
        <v>372</v>
      </c>
      <c r="K306" t="s">
        <v>17</v>
      </c>
      <c r="L306" t="s">
        <v>384</v>
      </c>
      <c r="M306">
        <v>1</v>
      </c>
      <c r="N306">
        <v>89</v>
      </c>
      <c r="O306" s="65">
        <v>262730</v>
      </c>
      <c r="P306" s="65">
        <v>237918</v>
      </c>
      <c r="Q306" s="65">
        <v>11864</v>
      </c>
      <c r="R306" s="65">
        <v>16058</v>
      </c>
      <c r="S306" s="65">
        <v>18392</v>
      </c>
    </row>
    <row r="307" spans="1:19" x14ac:dyDescent="0.2">
      <c r="A307" t="s">
        <v>373</v>
      </c>
      <c r="B307" t="s">
        <v>374</v>
      </c>
      <c r="C307">
        <v>0.01</v>
      </c>
      <c r="D307" t="s">
        <v>271</v>
      </c>
      <c r="E307" t="s">
        <v>368</v>
      </c>
      <c r="F307">
        <v>1</v>
      </c>
      <c r="G307">
        <v>11040</v>
      </c>
      <c r="H307" t="s">
        <v>369</v>
      </c>
      <c r="I307">
        <v>5</v>
      </c>
      <c r="J307" t="s">
        <v>372</v>
      </c>
      <c r="K307" t="s">
        <v>17</v>
      </c>
      <c r="L307" t="s">
        <v>384</v>
      </c>
      <c r="M307">
        <v>1</v>
      </c>
      <c r="N307">
        <v>89</v>
      </c>
      <c r="O307" s="65">
        <v>225978</v>
      </c>
      <c r="P307" s="65">
        <v>220000</v>
      </c>
      <c r="Q307" s="65">
        <v>11864</v>
      </c>
      <c r="R307" s="65">
        <v>9650</v>
      </c>
      <c r="S307" s="65">
        <v>17006</v>
      </c>
    </row>
    <row r="308" spans="1:19" x14ac:dyDescent="0.2">
      <c r="A308" t="s">
        <v>373</v>
      </c>
      <c r="B308" t="s">
        <v>374</v>
      </c>
      <c r="C308">
        <v>0.01</v>
      </c>
      <c r="D308" t="s">
        <v>271</v>
      </c>
      <c r="E308" t="s">
        <v>368</v>
      </c>
      <c r="F308">
        <v>1</v>
      </c>
      <c r="G308">
        <v>11042</v>
      </c>
      <c r="H308" t="s">
        <v>369</v>
      </c>
      <c r="I308">
        <v>5</v>
      </c>
      <c r="J308" t="s">
        <v>372</v>
      </c>
      <c r="K308" t="s">
        <v>28</v>
      </c>
      <c r="L308" t="s">
        <v>383</v>
      </c>
      <c r="M308">
        <v>1</v>
      </c>
      <c r="N308">
        <v>89</v>
      </c>
      <c r="O308" s="65">
        <v>151628</v>
      </c>
      <c r="P308" s="65">
        <v>124098</v>
      </c>
      <c r="Q308" s="65">
        <v>11864</v>
      </c>
      <c r="R308" s="65">
        <v>6700</v>
      </c>
      <c r="S308" s="65">
        <v>9134</v>
      </c>
    </row>
    <row r="309" spans="1:19" x14ac:dyDescent="0.2">
      <c r="A309" t="s">
        <v>373</v>
      </c>
      <c r="B309" t="s">
        <v>374</v>
      </c>
      <c r="C309">
        <v>0.01</v>
      </c>
      <c r="D309" t="s">
        <v>271</v>
      </c>
      <c r="E309" t="s">
        <v>368</v>
      </c>
      <c r="F309">
        <v>1</v>
      </c>
      <c r="G309">
        <v>11043</v>
      </c>
      <c r="H309" t="s">
        <v>369</v>
      </c>
      <c r="I309">
        <v>5</v>
      </c>
      <c r="J309" t="s">
        <v>372</v>
      </c>
      <c r="K309" t="s">
        <v>28</v>
      </c>
      <c r="L309" t="s">
        <v>383</v>
      </c>
      <c r="M309">
        <v>1</v>
      </c>
      <c r="N309">
        <v>89</v>
      </c>
      <c r="O309" s="65">
        <v>98158</v>
      </c>
      <c r="P309" s="65">
        <v>96362</v>
      </c>
      <c r="Q309" s="65">
        <v>8202</v>
      </c>
      <c r="R309" s="65">
        <v>-5074</v>
      </c>
      <c r="S309" s="65">
        <v>7092</v>
      </c>
    </row>
    <row r="310" spans="1:19" x14ac:dyDescent="0.2">
      <c r="A310" t="s">
        <v>373</v>
      </c>
      <c r="B310" t="s">
        <v>374</v>
      </c>
      <c r="C310">
        <v>0.01</v>
      </c>
      <c r="D310" t="s">
        <v>271</v>
      </c>
      <c r="E310" t="s">
        <v>368</v>
      </c>
      <c r="F310">
        <v>1</v>
      </c>
      <c r="G310">
        <v>11044</v>
      </c>
      <c r="H310" t="s">
        <v>369</v>
      </c>
      <c r="I310">
        <v>5</v>
      </c>
      <c r="J310" t="s">
        <v>372</v>
      </c>
      <c r="K310" t="s">
        <v>28</v>
      </c>
      <c r="L310" t="s">
        <v>383</v>
      </c>
      <c r="M310">
        <v>1</v>
      </c>
      <c r="N310">
        <v>89</v>
      </c>
      <c r="O310" s="65">
        <v>114298</v>
      </c>
      <c r="P310" s="65">
        <v>106338</v>
      </c>
      <c r="Q310" s="65">
        <v>8202</v>
      </c>
      <c r="R310" s="65">
        <v>5628</v>
      </c>
      <c r="S310" s="65">
        <v>7826</v>
      </c>
    </row>
    <row r="311" spans="1:19" x14ac:dyDescent="0.2">
      <c r="A311" t="s">
        <v>373</v>
      </c>
      <c r="B311" t="s">
        <v>374</v>
      </c>
      <c r="C311">
        <v>0.01</v>
      </c>
      <c r="D311" t="s">
        <v>271</v>
      </c>
      <c r="E311" t="s">
        <v>368</v>
      </c>
      <c r="F311">
        <v>1</v>
      </c>
      <c r="G311">
        <v>11045</v>
      </c>
      <c r="H311" t="s">
        <v>369</v>
      </c>
      <c r="I311">
        <v>5</v>
      </c>
      <c r="J311" t="s">
        <v>372</v>
      </c>
      <c r="K311" t="s">
        <v>28</v>
      </c>
      <c r="L311" t="s">
        <v>383</v>
      </c>
      <c r="M311">
        <v>1</v>
      </c>
      <c r="N311">
        <v>89</v>
      </c>
      <c r="O311" s="65">
        <v>202074</v>
      </c>
      <c r="P311" s="65">
        <v>180160</v>
      </c>
      <c r="Q311" s="65">
        <v>11864</v>
      </c>
      <c r="R311" s="65">
        <v>12400</v>
      </c>
      <c r="S311" s="65">
        <v>13260</v>
      </c>
    </row>
    <row r="312" spans="1:19" x14ac:dyDescent="0.2">
      <c r="A312" t="s">
        <v>373</v>
      </c>
      <c r="B312" t="s">
        <v>374</v>
      </c>
      <c r="C312">
        <v>0.01</v>
      </c>
      <c r="D312" t="s">
        <v>271</v>
      </c>
      <c r="E312" t="s">
        <v>368</v>
      </c>
      <c r="F312">
        <v>1</v>
      </c>
      <c r="G312">
        <v>11046</v>
      </c>
      <c r="H312" t="s">
        <v>369</v>
      </c>
      <c r="I312">
        <v>5</v>
      </c>
      <c r="J312" t="s">
        <v>372</v>
      </c>
      <c r="K312" t="s">
        <v>28</v>
      </c>
      <c r="L312" t="s">
        <v>383</v>
      </c>
      <c r="M312">
        <v>1</v>
      </c>
      <c r="N312">
        <v>89</v>
      </c>
      <c r="O312" s="65">
        <v>148986</v>
      </c>
      <c r="P312" s="65">
        <v>121398</v>
      </c>
      <c r="Q312" s="65">
        <v>11864</v>
      </c>
      <c r="R312" s="65">
        <v>1776</v>
      </c>
      <c r="S312" s="65">
        <v>8934</v>
      </c>
    </row>
    <row r="313" spans="1:19" x14ac:dyDescent="0.2">
      <c r="A313" t="s">
        <v>373</v>
      </c>
      <c r="B313" t="s">
        <v>374</v>
      </c>
      <c r="C313">
        <v>0.01</v>
      </c>
      <c r="D313" t="s">
        <v>271</v>
      </c>
      <c r="E313" t="s">
        <v>368</v>
      </c>
      <c r="F313">
        <v>1</v>
      </c>
      <c r="G313">
        <v>11047</v>
      </c>
      <c r="H313" t="s">
        <v>369</v>
      </c>
      <c r="I313">
        <v>5</v>
      </c>
      <c r="J313" t="s">
        <v>372</v>
      </c>
      <c r="K313" t="s">
        <v>28</v>
      </c>
      <c r="L313" t="s">
        <v>383</v>
      </c>
      <c r="M313">
        <v>1</v>
      </c>
      <c r="N313">
        <v>89</v>
      </c>
      <c r="O313" s="65">
        <v>108298</v>
      </c>
      <c r="P313" s="65">
        <v>109280</v>
      </c>
      <c r="Q313" s="65">
        <v>8202</v>
      </c>
      <c r="R313" s="65">
        <v>8608</v>
      </c>
      <c r="S313" s="65">
        <v>8042</v>
      </c>
    </row>
    <row r="314" spans="1:19" x14ac:dyDescent="0.2">
      <c r="A314" t="s">
        <v>373</v>
      </c>
      <c r="B314" t="s">
        <v>374</v>
      </c>
      <c r="C314">
        <v>0.01</v>
      </c>
      <c r="D314" t="s">
        <v>271</v>
      </c>
      <c r="E314" t="s">
        <v>368</v>
      </c>
      <c r="F314">
        <v>1</v>
      </c>
      <c r="G314">
        <v>11048</v>
      </c>
      <c r="H314" t="s">
        <v>369</v>
      </c>
      <c r="I314">
        <v>5</v>
      </c>
      <c r="J314" t="s">
        <v>372</v>
      </c>
      <c r="K314" t="s">
        <v>28</v>
      </c>
      <c r="L314" t="s">
        <v>383</v>
      </c>
      <c r="M314">
        <v>1</v>
      </c>
      <c r="N314">
        <v>89</v>
      </c>
      <c r="O314" s="65">
        <v>160310</v>
      </c>
      <c r="P314" s="65">
        <v>180176</v>
      </c>
      <c r="Q314" s="65">
        <v>8202</v>
      </c>
      <c r="R314" s="65">
        <v>22804</v>
      </c>
      <c r="S314" s="65">
        <v>13260</v>
      </c>
    </row>
    <row r="315" spans="1:19" x14ac:dyDescent="0.2">
      <c r="A315" t="s">
        <v>373</v>
      </c>
      <c r="B315" t="s">
        <v>374</v>
      </c>
      <c r="C315">
        <v>0.01</v>
      </c>
      <c r="D315" t="s">
        <v>271</v>
      </c>
      <c r="E315" t="s">
        <v>368</v>
      </c>
      <c r="F315">
        <v>1</v>
      </c>
      <c r="G315">
        <v>11049</v>
      </c>
      <c r="H315" t="s">
        <v>369</v>
      </c>
      <c r="I315">
        <v>5</v>
      </c>
      <c r="J315" t="s">
        <v>372</v>
      </c>
      <c r="K315" t="s">
        <v>28</v>
      </c>
      <c r="L315" t="s">
        <v>383</v>
      </c>
      <c r="M315">
        <v>1</v>
      </c>
      <c r="N315">
        <v>89</v>
      </c>
      <c r="O315" s="65">
        <v>309884</v>
      </c>
      <c r="P315" s="65">
        <v>343078</v>
      </c>
      <c r="Q315" s="65">
        <v>11864</v>
      </c>
      <c r="R315" s="65">
        <v>19052</v>
      </c>
      <c r="S315" s="65">
        <v>25250</v>
      </c>
    </row>
    <row r="316" spans="1:19" x14ac:dyDescent="0.2">
      <c r="A316" t="s">
        <v>373</v>
      </c>
      <c r="B316" t="s">
        <v>374</v>
      </c>
      <c r="C316">
        <v>0.01</v>
      </c>
      <c r="D316" t="s">
        <v>271</v>
      </c>
      <c r="E316" t="s">
        <v>368</v>
      </c>
      <c r="F316">
        <v>1</v>
      </c>
      <c r="G316">
        <v>11041</v>
      </c>
      <c r="H316" t="s">
        <v>369</v>
      </c>
      <c r="I316">
        <v>5</v>
      </c>
      <c r="J316" t="s">
        <v>372</v>
      </c>
      <c r="K316" t="s">
        <v>17</v>
      </c>
      <c r="L316" t="s">
        <v>384</v>
      </c>
      <c r="M316">
        <v>1</v>
      </c>
      <c r="N316">
        <v>89</v>
      </c>
      <c r="O316" s="65">
        <v>170724</v>
      </c>
      <c r="P316" s="65">
        <v>150296</v>
      </c>
      <c r="Q316" s="65">
        <v>9750</v>
      </c>
      <c r="R316" s="65">
        <v>11298</v>
      </c>
      <c r="S316" s="65">
        <v>11618</v>
      </c>
    </row>
    <row r="317" spans="1:19" x14ac:dyDescent="0.2">
      <c r="A317" t="s">
        <v>373</v>
      </c>
      <c r="B317" t="s">
        <v>374</v>
      </c>
      <c r="C317">
        <v>0.01</v>
      </c>
      <c r="D317" t="s">
        <v>271</v>
      </c>
      <c r="E317" t="s">
        <v>368</v>
      </c>
      <c r="F317">
        <v>1</v>
      </c>
      <c r="G317">
        <v>11050</v>
      </c>
      <c r="H317" t="s">
        <v>369</v>
      </c>
      <c r="I317">
        <v>5</v>
      </c>
      <c r="J317" t="s">
        <v>372</v>
      </c>
      <c r="K317" t="s">
        <v>17</v>
      </c>
      <c r="L317" t="s">
        <v>381</v>
      </c>
      <c r="M317">
        <v>1</v>
      </c>
      <c r="N317">
        <v>89</v>
      </c>
      <c r="O317" s="65">
        <v>176762</v>
      </c>
      <c r="P317" s="65">
        <v>144346</v>
      </c>
      <c r="Q317" s="65">
        <v>11864</v>
      </c>
      <c r="R317" s="65">
        <v>7906</v>
      </c>
      <c r="S317" s="65">
        <v>10984</v>
      </c>
    </row>
    <row r="318" spans="1:19" x14ac:dyDescent="0.2">
      <c r="A318" t="s">
        <v>373</v>
      </c>
      <c r="B318" t="s">
        <v>374</v>
      </c>
      <c r="C318">
        <v>0.01</v>
      </c>
      <c r="D318" t="s">
        <v>271</v>
      </c>
      <c r="E318" t="s">
        <v>368</v>
      </c>
      <c r="F318">
        <v>1</v>
      </c>
      <c r="G318">
        <v>11051</v>
      </c>
      <c r="H318" t="s">
        <v>369</v>
      </c>
      <c r="I318">
        <v>5</v>
      </c>
      <c r="J318" t="s">
        <v>372</v>
      </c>
      <c r="K318" t="s">
        <v>17</v>
      </c>
      <c r="L318" t="s">
        <v>381</v>
      </c>
      <c r="M318">
        <v>1</v>
      </c>
      <c r="N318">
        <v>89</v>
      </c>
      <c r="O318" s="65">
        <v>373456</v>
      </c>
      <c r="P318" s="65">
        <v>255448</v>
      </c>
      <c r="Q318" s="65">
        <v>11864</v>
      </c>
      <c r="R318" s="65">
        <v>20926</v>
      </c>
      <c r="S318" s="65">
        <v>19440</v>
      </c>
    </row>
    <row r="319" spans="1:19" x14ac:dyDescent="0.2">
      <c r="A319" t="s">
        <v>373</v>
      </c>
      <c r="B319" t="s">
        <v>374</v>
      </c>
      <c r="C319">
        <v>0.01</v>
      </c>
      <c r="D319" t="s">
        <v>271</v>
      </c>
      <c r="E319" t="s">
        <v>368</v>
      </c>
      <c r="F319">
        <v>1</v>
      </c>
      <c r="G319">
        <v>11052</v>
      </c>
      <c r="H319" t="s">
        <v>369</v>
      </c>
      <c r="I319">
        <v>5</v>
      </c>
      <c r="J319" t="s">
        <v>372</v>
      </c>
      <c r="K319" t="s">
        <v>17</v>
      </c>
      <c r="L319" t="s">
        <v>381</v>
      </c>
      <c r="M319">
        <v>1</v>
      </c>
      <c r="N319">
        <v>89</v>
      </c>
      <c r="O319" s="65">
        <v>321100</v>
      </c>
      <c r="P319" s="65">
        <v>234320</v>
      </c>
      <c r="Q319" s="65">
        <v>11864</v>
      </c>
      <c r="R319" s="65">
        <v>11176</v>
      </c>
      <c r="S319" s="65">
        <v>17832</v>
      </c>
    </row>
    <row r="320" spans="1:19" x14ac:dyDescent="0.2">
      <c r="A320" t="s">
        <v>373</v>
      </c>
      <c r="B320" t="s">
        <v>374</v>
      </c>
      <c r="C320">
        <v>0.01</v>
      </c>
      <c r="D320" t="s">
        <v>271</v>
      </c>
      <c r="E320" t="s">
        <v>368</v>
      </c>
      <c r="F320">
        <v>1</v>
      </c>
      <c r="G320">
        <v>11053</v>
      </c>
      <c r="H320" t="s">
        <v>369</v>
      </c>
      <c r="I320">
        <v>5</v>
      </c>
      <c r="J320" t="s">
        <v>372</v>
      </c>
      <c r="K320" t="s">
        <v>17</v>
      </c>
      <c r="L320" t="s">
        <v>381</v>
      </c>
      <c r="M320">
        <v>1</v>
      </c>
      <c r="N320">
        <v>89</v>
      </c>
      <c r="O320" s="65">
        <v>235202</v>
      </c>
      <c r="P320" s="65">
        <v>180096</v>
      </c>
      <c r="Q320" s="65">
        <v>11864</v>
      </c>
      <c r="R320" s="65">
        <v>19108</v>
      </c>
      <c r="S320" s="65">
        <v>13706</v>
      </c>
    </row>
    <row r="321" spans="1:19" x14ac:dyDescent="0.2">
      <c r="A321" t="s">
        <v>373</v>
      </c>
      <c r="B321" t="s">
        <v>374</v>
      </c>
      <c r="C321">
        <v>1</v>
      </c>
      <c r="D321" t="s">
        <v>271</v>
      </c>
      <c r="E321" t="s">
        <v>368</v>
      </c>
      <c r="F321">
        <v>1</v>
      </c>
      <c r="G321">
        <v>60104</v>
      </c>
      <c r="H321" t="s">
        <v>369</v>
      </c>
      <c r="I321">
        <v>5</v>
      </c>
      <c r="J321" t="s">
        <v>372</v>
      </c>
      <c r="K321" t="s">
        <v>17</v>
      </c>
      <c r="L321" t="s">
        <v>451</v>
      </c>
      <c r="M321">
        <v>1</v>
      </c>
      <c r="N321">
        <v>89</v>
      </c>
      <c r="O321" s="65">
        <v>18974</v>
      </c>
      <c r="P321" s="65">
        <v>83598</v>
      </c>
      <c r="Q321" s="65">
        <v>11864</v>
      </c>
      <c r="R321" s="65">
        <v>8200</v>
      </c>
      <c r="S321" s="65">
        <v>2174</v>
      </c>
    </row>
    <row r="322" spans="1:19" x14ac:dyDescent="0.2">
      <c r="A322" t="s">
        <v>373</v>
      </c>
      <c r="B322" t="s">
        <v>374</v>
      </c>
      <c r="C322">
        <v>1</v>
      </c>
      <c r="D322" t="s">
        <v>271</v>
      </c>
      <c r="E322" t="s">
        <v>368</v>
      </c>
      <c r="F322">
        <v>1</v>
      </c>
      <c r="G322">
        <v>60105</v>
      </c>
      <c r="H322" t="s">
        <v>369</v>
      </c>
      <c r="I322">
        <v>5</v>
      </c>
      <c r="J322" t="s">
        <v>372</v>
      </c>
      <c r="K322" t="s">
        <v>17</v>
      </c>
      <c r="L322" t="s">
        <v>451</v>
      </c>
      <c r="M322">
        <v>1</v>
      </c>
      <c r="N322">
        <v>89</v>
      </c>
      <c r="O322" s="65">
        <v>113540</v>
      </c>
      <c r="P322" s="65">
        <v>557480</v>
      </c>
      <c r="Q322" s="65">
        <v>8202</v>
      </c>
      <c r="R322" s="65">
        <v>48998</v>
      </c>
      <c r="S322" s="65">
        <v>14494</v>
      </c>
    </row>
    <row r="323" spans="1:19" x14ac:dyDescent="0.2">
      <c r="A323" t="s">
        <v>373</v>
      </c>
      <c r="B323" t="s">
        <v>374</v>
      </c>
      <c r="C323">
        <v>1</v>
      </c>
      <c r="D323" t="s">
        <v>271</v>
      </c>
      <c r="E323" t="s">
        <v>368</v>
      </c>
      <c r="F323">
        <v>1</v>
      </c>
      <c r="G323">
        <v>60106</v>
      </c>
      <c r="H323" t="s">
        <v>369</v>
      </c>
      <c r="I323">
        <v>5</v>
      </c>
      <c r="J323" t="s">
        <v>372</v>
      </c>
      <c r="K323" t="s">
        <v>17</v>
      </c>
      <c r="L323" t="s">
        <v>451</v>
      </c>
      <c r="M323">
        <v>1</v>
      </c>
      <c r="N323">
        <v>89</v>
      </c>
      <c r="O323" s="65">
        <v>63924</v>
      </c>
      <c r="P323" s="65">
        <v>309810</v>
      </c>
      <c r="Q323" s="65">
        <v>8202</v>
      </c>
      <c r="R323" s="65">
        <v>21630</v>
      </c>
      <c r="S323" s="65">
        <v>8056</v>
      </c>
    </row>
    <row r="324" spans="1:19" x14ac:dyDescent="0.2">
      <c r="A324" t="s">
        <v>373</v>
      </c>
      <c r="B324" t="s">
        <v>374</v>
      </c>
      <c r="C324">
        <v>1</v>
      </c>
      <c r="D324" t="s">
        <v>271</v>
      </c>
      <c r="E324" t="s">
        <v>368</v>
      </c>
      <c r="F324">
        <v>1</v>
      </c>
      <c r="G324">
        <v>60107</v>
      </c>
      <c r="H324" t="s">
        <v>369</v>
      </c>
      <c r="I324">
        <v>5</v>
      </c>
      <c r="J324" t="s">
        <v>372</v>
      </c>
      <c r="K324" t="s">
        <v>17</v>
      </c>
      <c r="L324" t="s">
        <v>451</v>
      </c>
      <c r="M324">
        <v>1</v>
      </c>
      <c r="N324">
        <v>89</v>
      </c>
      <c r="O324" s="65">
        <v>11130</v>
      </c>
      <c r="P324" s="65">
        <v>49178</v>
      </c>
      <c r="Q324" s="65">
        <v>11864</v>
      </c>
      <c r="R324" s="65">
        <v>4210</v>
      </c>
      <c r="S324" s="65">
        <v>1278</v>
      </c>
    </row>
    <row r="325" spans="1:19" x14ac:dyDescent="0.2">
      <c r="A325" t="s">
        <v>373</v>
      </c>
      <c r="B325" t="s">
        <v>374</v>
      </c>
      <c r="C325">
        <v>0.05</v>
      </c>
      <c r="D325" t="s">
        <v>153</v>
      </c>
      <c r="E325" t="s">
        <v>368</v>
      </c>
      <c r="F325">
        <v>1</v>
      </c>
      <c r="G325">
        <v>20466</v>
      </c>
      <c r="H325" t="s">
        <v>369</v>
      </c>
      <c r="I325">
        <v>30</v>
      </c>
      <c r="J325" t="s">
        <v>375</v>
      </c>
      <c r="K325" t="s">
        <v>28</v>
      </c>
      <c r="L325" t="s">
        <v>498</v>
      </c>
      <c r="M325">
        <v>1</v>
      </c>
      <c r="N325">
        <v>89</v>
      </c>
      <c r="O325" s="65">
        <v>374342</v>
      </c>
      <c r="P325" s="65">
        <v>871822</v>
      </c>
      <c r="Q325" s="65">
        <v>19324</v>
      </c>
      <c r="R325" s="65">
        <v>57392</v>
      </c>
      <c r="S325" s="65">
        <v>20924</v>
      </c>
    </row>
    <row r="326" spans="1:19" x14ac:dyDescent="0.2">
      <c r="A326" t="s">
        <v>373</v>
      </c>
      <c r="B326" t="s">
        <v>374</v>
      </c>
      <c r="C326">
        <v>0.01</v>
      </c>
      <c r="D326" t="s">
        <v>153</v>
      </c>
      <c r="E326" t="s">
        <v>368</v>
      </c>
      <c r="F326">
        <v>20</v>
      </c>
      <c r="G326">
        <v>10251</v>
      </c>
      <c r="H326" t="s">
        <v>369</v>
      </c>
      <c r="I326">
        <v>200</v>
      </c>
      <c r="J326" t="s">
        <v>372</v>
      </c>
      <c r="K326" t="s">
        <v>28</v>
      </c>
      <c r="L326" t="s">
        <v>502</v>
      </c>
      <c r="M326">
        <v>1</v>
      </c>
      <c r="N326">
        <v>89</v>
      </c>
      <c r="O326" s="65">
        <v>279066</v>
      </c>
      <c r="P326" s="65">
        <v>431360</v>
      </c>
      <c r="Q326" s="65">
        <v>17210</v>
      </c>
      <c r="R326" s="65">
        <v>30724</v>
      </c>
      <c r="S326" s="65">
        <v>16434</v>
      </c>
    </row>
    <row r="327" spans="1:19" x14ac:dyDescent="0.2">
      <c r="A327" t="s">
        <v>373</v>
      </c>
      <c r="B327" t="s">
        <v>374</v>
      </c>
      <c r="C327">
        <v>0.05</v>
      </c>
      <c r="D327" t="s">
        <v>153</v>
      </c>
      <c r="E327" t="s">
        <v>368</v>
      </c>
      <c r="F327">
        <v>1</v>
      </c>
      <c r="G327">
        <v>20467</v>
      </c>
      <c r="H327" t="s">
        <v>369</v>
      </c>
      <c r="I327">
        <v>30</v>
      </c>
      <c r="J327" t="s">
        <v>375</v>
      </c>
      <c r="K327" t="s">
        <v>28</v>
      </c>
      <c r="L327" t="s">
        <v>498</v>
      </c>
      <c r="M327">
        <v>1</v>
      </c>
      <c r="N327">
        <v>89</v>
      </c>
      <c r="O327" s="65">
        <v>292458</v>
      </c>
      <c r="P327" s="65">
        <v>724914</v>
      </c>
      <c r="Q327" s="65">
        <v>19324</v>
      </c>
      <c r="R327" s="65">
        <v>58650</v>
      </c>
      <c r="S327" s="65">
        <v>17398</v>
      </c>
    </row>
    <row r="328" spans="1:19" x14ac:dyDescent="0.2">
      <c r="A328" t="s">
        <v>373</v>
      </c>
      <c r="B328" t="s">
        <v>374</v>
      </c>
      <c r="C328">
        <v>0.05</v>
      </c>
      <c r="D328" t="s">
        <v>153</v>
      </c>
      <c r="E328" t="s">
        <v>368</v>
      </c>
      <c r="F328">
        <v>1</v>
      </c>
      <c r="G328">
        <v>20468</v>
      </c>
      <c r="H328" t="s">
        <v>369</v>
      </c>
      <c r="I328">
        <v>30</v>
      </c>
      <c r="J328" t="s">
        <v>375</v>
      </c>
      <c r="K328" t="s">
        <v>28</v>
      </c>
      <c r="L328" t="s">
        <v>498</v>
      </c>
      <c r="M328">
        <v>1</v>
      </c>
      <c r="N328">
        <v>89</v>
      </c>
      <c r="O328" s="65">
        <v>261210</v>
      </c>
      <c r="P328" s="65">
        <v>601278</v>
      </c>
      <c r="Q328" s="65">
        <v>19324</v>
      </c>
      <c r="R328" s="65">
        <v>37486</v>
      </c>
      <c r="S328" s="65">
        <v>14430</v>
      </c>
    </row>
    <row r="329" spans="1:19" x14ac:dyDescent="0.2">
      <c r="A329" t="s">
        <v>373</v>
      </c>
      <c r="B329" t="s">
        <v>374</v>
      </c>
      <c r="C329">
        <v>0.05</v>
      </c>
      <c r="D329" t="s">
        <v>153</v>
      </c>
      <c r="E329" t="s">
        <v>368</v>
      </c>
      <c r="F329">
        <v>1</v>
      </c>
      <c r="G329">
        <v>20469</v>
      </c>
      <c r="H329" t="s">
        <v>369</v>
      </c>
      <c r="I329">
        <v>30</v>
      </c>
      <c r="J329" t="s">
        <v>375</v>
      </c>
      <c r="K329" t="s">
        <v>28</v>
      </c>
      <c r="L329" t="s">
        <v>498</v>
      </c>
      <c r="M329">
        <v>1</v>
      </c>
      <c r="N329">
        <v>89</v>
      </c>
      <c r="O329" s="65">
        <v>335734</v>
      </c>
      <c r="P329" s="65">
        <v>774678</v>
      </c>
      <c r="Q329" s="65">
        <v>19324</v>
      </c>
      <c r="R329" s="65">
        <v>64408</v>
      </c>
      <c r="S329" s="65">
        <v>18592</v>
      </c>
    </row>
    <row r="330" spans="1:19" x14ac:dyDescent="0.2">
      <c r="A330" t="s">
        <v>373</v>
      </c>
      <c r="B330" t="s">
        <v>374</v>
      </c>
      <c r="C330">
        <v>0.05</v>
      </c>
      <c r="D330" t="s">
        <v>271</v>
      </c>
      <c r="E330" t="s">
        <v>368</v>
      </c>
      <c r="F330">
        <v>0</v>
      </c>
      <c r="G330">
        <v>20401</v>
      </c>
      <c r="H330" t="s">
        <v>369</v>
      </c>
      <c r="I330">
        <v>80</v>
      </c>
      <c r="J330" t="s">
        <v>375</v>
      </c>
      <c r="K330" t="s">
        <v>28</v>
      </c>
      <c r="L330" t="s">
        <v>392</v>
      </c>
      <c r="M330">
        <v>1</v>
      </c>
      <c r="N330">
        <v>89</v>
      </c>
      <c r="O330" s="65">
        <v>553966</v>
      </c>
      <c r="P330" s="65">
        <v>421528</v>
      </c>
      <c r="Q330" s="65">
        <v>14998</v>
      </c>
      <c r="R330" s="65">
        <v>27228</v>
      </c>
      <c r="S330" s="65">
        <v>25250</v>
      </c>
    </row>
    <row r="331" spans="1:19" x14ac:dyDescent="0.2">
      <c r="A331" t="s">
        <v>373</v>
      </c>
      <c r="B331" t="s">
        <v>374</v>
      </c>
      <c r="C331">
        <v>0.05</v>
      </c>
      <c r="D331" t="s">
        <v>271</v>
      </c>
      <c r="E331" t="s">
        <v>368</v>
      </c>
      <c r="F331">
        <v>0</v>
      </c>
      <c r="G331">
        <v>20402</v>
      </c>
      <c r="H331" t="s">
        <v>369</v>
      </c>
      <c r="I331">
        <v>80</v>
      </c>
      <c r="J331" t="s">
        <v>375</v>
      </c>
      <c r="K331" t="s">
        <v>28</v>
      </c>
      <c r="L331" t="s">
        <v>392</v>
      </c>
      <c r="M331">
        <v>1</v>
      </c>
      <c r="N331">
        <v>89</v>
      </c>
      <c r="O331" s="65">
        <v>551360</v>
      </c>
      <c r="P331" s="65">
        <v>466346</v>
      </c>
      <c r="Q331" s="65">
        <v>14998</v>
      </c>
      <c r="R331" s="65">
        <v>35316</v>
      </c>
      <c r="S331" s="65">
        <v>27934</v>
      </c>
    </row>
    <row r="332" spans="1:19" x14ac:dyDescent="0.2">
      <c r="A332" t="s">
        <v>373</v>
      </c>
      <c r="B332" t="s">
        <v>374</v>
      </c>
      <c r="C332">
        <v>0.05</v>
      </c>
      <c r="D332" t="s">
        <v>271</v>
      </c>
      <c r="E332" t="s">
        <v>368</v>
      </c>
      <c r="F332">
        <v>0</v>
      </c>
      <c r="G332">
        <v>20403</v>
      </c>
      <c r="H332" t="s">
        <v>369</v>
      </c>
      <c r="I332">
        <v>80</v>
      </c>
      <c r="J332" t="s">
        <v>375</v>
      </c>
      <c r="K332" t="s">
        <v>28</v>
      </c>
      <c r="L332" t="s">
        <v>392</v>
      </c>
      <c r="M332">
        <v>1</v>
      </c>
      <c r="N332">
        <v>89</v>
      </c>
      <c r="O332" s="65">
        <v>310756</v>
      </c>
      <c r="P332" s="65">
        <v>352232</v>
      </c>
      <c r="Q332" s="65">
        <v>14998</v>
      </c>
      <c r="R332" s="65">
        <v>10810</v>
      </c>
      <c r="S332" s="65">
        <v>21098</v>
      </c>
    </row>
    <row r="333" spans="1:19" x14ac:dyDescent="0.2">
      <c r="A333" t="s">
        <v>373</v>
      </c>
      <c r="B333" t="s">
        <v>374</v>
      </c>
      <c r="C333">
        <v>0.05</v>
      </c>
      <c r="D333" t="s">
        <v>271</v>
      </c>
      <c r="E333" t="s">
        <v>368</v>
      </c>
      <c r="F333">
        <v>0</v>
      </c>
      <c r="G333">
        <v>20404</v>
      </c>
      <c r="H333" t="s">
        <v>369</v>
      </c>
      <c r="I333">
        <v>80</v>
      </c>
      <c r="J333" t="s">
        <v>375</v>
      </c>
      <c r="K333" t="s">
        <v>28</v>
      </c>
      <c r="L333" t="s">
        <v>392</v>
      </c>
      <c r="M333">
        <v>1</v>
      </c>
      <c r="N333">
        <v>89</v>
      </c>
      <c r="O333" s="65">
        <v>265336</v>
      </c>
      <c r="P333" s="65">
        <v>259392</v>
      </c>
      <c r="Q333" s="65">
        <v>14514</v>
      </c>
      <c r="R333" s="65">
        <v>18118</v>
      </c>
      <c r="S333" s="65">
        <v>15538</v>
      </c>
    </row>
    <row r="334" spans="1:19" x14ac:dyDescent="0.2">
      <c r="A334" t="s">
        <v>373</v>
      </c>
      <c r="B334" t="s">
        <v>374</v>
      </c>
      <c r="C334">
        <v>0.05</v>
      </c>
      <c r="D334" t="s">
        <v>153</v>
      </c>
      <c r="E334" t="s">
        <v>368</v>
      </c>
      <c r="F334">
        <v>1</v>
      </c>
      <c r="G334">
        <v>20470</v>
      </c>
      <c r="H334" t="s">
        <v>369</v>
      </c>
      <c r="I334">
        <v>30</v>
      </c>
      <c r="J334" t="s">
        <v>375</v>
      </c>
      <c r="K334" t="s">
        <v>28</v>
      </c>
      <c r="L334" t="s">
        <v>498</v>
      </c>
      <c r="M334">
        <v>1</v>
      </c>
      <c r="N334">
        <v>89</v>
      </c>
      <c r="O334" s="65">
        <v>219726</v>
      </c>
      <c r="P334" s="65">
        <v>481866</v>
      </c>
      <c r="Q334" s="65">
        <v>19324</v>
      </c>
      <c r="R334" s="65">
        <v>6984</v>
      </c>
      <c r="S334" s="65">
        <v>11564</v>
      </c>
    </row>
    <row r="335" spans="1:19" x14ac:dyDescent="0.2">
      <c r="A335" t="s">
        <v>373</v>
      </c>
      <c r="B335" t="s">
        <v>374</v>
      </c>
      <c r="C335">
        <v>0.05</v>
      </c>
      <c r="D335" t="s">
        <v>153</v>
      </c>
      <c r="E335" t="s">
        <v>368</v>
      </c>
      <c r="F335">
        <v>1</v>
      </c>
      <c r="G335">
        <v>20471</v>
      </c>
      <c r="H335" t="s">
        <v>369</v>
      </c>
      <c r="I335">
        <v>30</v>
      </c>
      <c r="J335" t="s">
        <v>375</v>
      </c>
      <c r="K335" t="s">
        <v>28</v>
      </c>
      <c r="L335" t="s">
        <v>498</v>
      </c>
      <c r="M335">
        <v>1</v>
      </c>
      <c r="N335">
        <v>89</v>
      </c>
      <c r="O335" s="65">
        <v>192866</v>
      </c>
      <c r="P335" s="65">
        <v>471102</v>
      </c>
      <c r="Q335" s="65">
        <v>19324</v>
      </c>
      <c r="R335" s="65">
        <v>15666</v>
      </c>
      <c r="S335" s="65">
        <v>11306</v>
      </c>
    </row>
    <row r="336" spans="1:19" x14ac:dyDescent="0.2">
      <c r="A336" t="s">
        <v>373</v>
      </c>
      <c r="B336" t="s">
        <v>374</v>
      </c>
      <c r="C336">
        <v>0.01</v>
      </c>
      <c r="D336" t="s">
        <v>271</v>
      </c>
      <c r="E336" t="s">
        <v>368</v>
      </c>
      <c r="F336">
        <v>0</v>
      </c>
      <c r="G336">
        <v>10133</v>
      </c>
      <c r="H336" t="s">
        <v>369</v>
      </c>
      <c r="I336">
        <v>500</v>
      </c>
      <c r="J336" t="s">
        <v>375</v>
      </c>
      <c r="K336" t="s">
        <v>28</v>
      </c>
      <c r="L336" t="s">
        <v>391</v>
      </c>
      <c r="M336">
        <v>1</v>
      </c>
      <c r="N336">
        <v>89</v>
      </c>
      <c r="O336" s="65">
        <v>416882</v>
      </c>
      <c r="P336" s="65">
        <v>320936</v>
      </c>
      <c r="Q336" s="65">
        <v>14998</v>
      </c>
      <c r="R336" s="65">
        <v>25408</v>
      </c>
      <c r="S336" s="65">
        <v>15502</v>
      </c>
    </row>
    <row r="337" spans="1:19" x14ac:dyDescent="0.2">
      <c r="A337" t="s">
        <v>373</v>
      </c>
      <c r="B337" t="s">
        <v>374</v>
      </c>
      <c r="C337">
        <v>0.01</v>
      </c>
      <c r="D337" t="s">
        <v>271</v>
      </c>
      <c r="E337" t="s">
        <v>368</v>
      </c>
      <c r="F337">
        <v>0</v>
      </c>
      <c r="G337">
        <v>10134</v>
      </c>
      <c r="H337" t="s">
        <v>369</v>
      </c>
      <c r="I337">
        <v>500</v>
      </c>
      <c r="J337" t="s">
        <v>375</v>
      </c>
      <c r="K337" t="s">
        <v>28</v>
      </c>
      <c r="L337" t="s">
        <v>391</v>
      </c>
      <c r="M337">
        <v>1</v>
      </c>
      <c r="N337">
        <v>89</v>
      </c>
      <c r="O337" s="65">
        <v>141492</v>
      </c>
      <c r="P337" s="65">
        <v>112204</v>
      </c>
      <c r="Q337" s="65">
        <v>14998</v>
      </c>
      <c r="R337" s="65">
        <v>3212</v>
      </c>
      <c r="S337" s="65">
        <v>5420</v>
      </c>
    </row>
    <row r="338" spans="1:19" x14ac:dyDescent="0.2">
      <c r="A338" t="s">
        <v>373</v>
      </c>
      <c r="B338" t="s">
        <v>374</v>
      </c>
      <c r="C338">
        <v>0.01</v>
      </c>
      <c r="D338" t="s">
        <v>271</v>
      </c>
      <c r="E338" t="s">
        <v>368</v>
      </c>
      <c r="F338">
        <v>0</v>
      </c>
      <c r="G338">
        <v>10135</v>
      </c>
      <c r="H338" t="s">
        <v>369</v>
      </c>
      <c r="I338">
        <v>500</v>
      </c>
      <c r="J338" t="s">
        <v>375</v>
      </c>
      <c r="K338" t="s">
        <v>28</v>
      </c>
      <c r="L338" t="s">
        <v>391</v>
      </c>
      <c r="M338">
        <v>1</v>
      </c>
      <c r="N338">
        <v>89</v>
      </c>
      <c r="O338" s="65">
        <v>162780</v>
      </c>
      <c r="P338" s="65">
        <v>108146</v>
      </c>
      <c r="Q338" s="65">
        <v>14998</v>
      </c>
      <c r="R338" s="65">
        <v>8974</v>
      </c>
      <c r="S338" s="65">
        <v>5224</v>
      </c>
    </row>
    <row r="339" spans="1:19" x14ac:dyDescent="0.2">
      <c r="A339" t="s">
        <v>373</v>
      </c>
      <c r="B339" t="s">
        <v>374</v>
      </c>
      <c r="C339">
        <v>0.01</v>
      </c>
      <c r="D339" t="s">
        <v>271</v>
      </c>
      <c r="E339" t="s">
        <v>368</v>
      </c>
      <c r="F339">
        <v>0</v>
      </c>
      <c r="G339">
        <v>10136</v>
      </c>
      <c r="H339" t="s">
        <v>369</v>
      </c>
      <c r="I339">
        <v>500</v>
      </c>
      <c r="J339" t="s">
        <v>375</v>
      </c>
      <c r="K339" t="s">
        <v>28</v>
      </c>
      <c r="L339" t="s">
        <v>391</v>
      </c>
      <c r="M339">
        <v>1</v>
      </c>
      <c r="N339">
        <v>89</v>
      </c>
      <c r="O339" s="65">
        <v>265100</v>
      </c>
      <c r="P339" s="65">
        <v>254748</v>
      </c>
      <c r="Q339" s="65">
        <v>14998</v>
      </c>
      <c r="R339" s="65">
        <v>23726</v>
      </c>
      <c r="S339" s="65">
        <v>12304</v>
      </c>
    </row>
    <row r="340" spans="1:19" x14ac:dyDescent="0.2">
      <c r="A340" t="s">
        <v>373</v>
      </c>
      <c r="B340" t="s">
        <v>374</v>
      </c>
      <c r="C340">
        <v>0.01</v>
      </c>
      <c r="D340" t="s">
        <v>271</v>
      </c>
      <c r="E340" t="s">
        <v>368</v>
      </c>
      <c r="F340">
        <v>0</v>
      </c>
      <c r="G340">
        <v>10131</v>
      </c>
      <c r="H340" t="s">
        <v>369</v>
      </c>
      <c r="I340">
        <v>500</v>
      </c>
      <c r="J340" t="s">
        <v>375</v>
      </c>
      <c r="K340" t="s">
        <v>28</v>
      </c>
      <c r="L340" t="s">
        <v>391</v>
      </c>
      <c r="M340">
        <v>1</v>
      </c>
      <c r="N340">
        <v>89</v>
      </c>
      <c r="O340" s="65">
        <v>177882</v>
      </c>
      <c r="P340" s="65">
        <v>130012</v>
      </c>
      <c r="Q340" s="65">
        <v>14394</v>
      </c>
      <c r="R340" s="65">
        <v>14760</v>
      </c>
      <c r="S340" s="65">
        <v>6280</v>
      </c>
    </row>
    <row r="341" spans="1:19" x14ac:dyDescent="0.2">
      <c r="A341" t="s">
        <v>373</v>
      </c>
      <c r="B341" t="s">
        <v>374</v>
      </c>
      <c r="C341">
        <v>0.01</v>
      </c>
      <c r="D341" t="s">
        <v>271</v>
      </c>
      <c r="E341" t="s">
        <v>368</v>
      </c>
      <c r="F341">
        <v>0</v>
      </c>
      <c r="G341">
        <v>10132</v>
      </c>
      <c r="H341" t="s">
        <v>369</v>
      </c>
      <c r="I341">
        <v>500</v>
      </c>
      <c r="J341" t="s">
        <v>375</v>
      </c>
      <c r="K341" t="s">
        <v>28</v>
      </c>
      <c r="L341" t="s">
        <v>391</v>
      </c>
      <c r="M341">
        <v>1</v>
      </c>
      <c r="N341">
        <v>89</v>
      </c>
      <c r="O341" s="65">
        <v>217232</v>
      </c>
      <c r="P341" s="65">
        <v>172612</v>
      </c>
      <c r="Q341" s="65">
        <v>14794</v>
      </c>
      <c r="R341" s="65">
        <v>11018</v>
      </c>
      <c r="S341" s="65">
        <v>8338</v>
      </c>
    </row>
    <row r="342" spans="1:19" x14ac:dyDescent="0.2">
      <c r="A342" t="s">
        <v>373</v>
      </c>
      <c r="B342" t="s">
        <v>374</v>
      </c>
      <c r="C342">
        <v>0.01</v>
      </c>
      <c r="D342" t="s">
        <v>271</v>
      </c>
      <c r="E342" t="s">
        <v>368</v>
      </c>
      <c r="F342">
        <v>0</v>
      </c>
      <c r="G342">
        <v>10128</v>
      </c>
      <c r="H342" t="s">
        <v>369</v>
      </c>
      <c r="I342">
        <v>500</v>
      </c>
      <c r="J342" t="s">
        <v>375</v>
      </c>
      <c r="K342" t="s">
        <v>28</v>
      </c>
      <c r="L342" t="s">
        <v>396</v>
      </c>
      <c r="M342">
        <v>1</v>
      </c>
      <c r="N342">
        <v>89</v>
      </c>
      <c r="O342" s="65">
        <v>433896</v>
      </c>
      <c r="P342" s="65">
        <v>251902</v>
      </c>
      <c r="Q342" s="65">
        <v>14998</v>
      </c>
      <c r="R342" s="65">
        <v>11988</v>
      </c>
      <c r="S342" s="65">
        <v>17104</v>
      </c>
    </row>
    <row r="343" spans="1:19" x14ac:dyDescent="0.2">
      <c r="A343" t="s">
        <v>373</v>
      </c>
      <c r="B343" t="s">
        <v>374</v>
      </c>
      <c r="C343">
        <v>0.01</v>
      </c>
      <c r="D343" t="s">
        <v>271</v>
      </c>
      <c r="E343" t="s">
        <v>368</v>
      </c>
      <c r="F343">
        <v>0</v>
      </c>
      <c r="G343">
        <v>10129</v>
      </c>
      <c r="H343" t="s">
        <v>369</v>
      </c>
      <c r="I343">
        <v>500</v>
      </c>
      <c r="J343" t="s">
        <v>375</v>
      </c>
      <c r="K343" t="s">
        <v>28</v>
      </c>
      <c r="L343" t="s">
        <v>396</v>
      </c>
      <c r="M343">
        <v>1</v>
      </c>
      <c r="N343">
        <v>89</v>
      </c>
      <c r="O343" s="65">
        <v>153020</v>
      </c>
      <c r="P343" s="65">
        <v>72538</v>
      </c>
      <c r="Q343" s="65">
        <v>14998</v>
      </c>
      <c r="R343" s="65">
        <v>6222</v>
      </c>
      <c r="S343" s="65">
        <v>4926</v>
      </c>
    </row>
    <row r="344" spans="1:19" x14ac:dyDescent="0.2">
      <c r="A344" t="s">
        <v>373</v>
      </c>
      <c r="B344" t="s">
        <v>379</v>
      </c>
      <c r="C344">
        <v>0.25</v>
      </c>
      <c r="D344" t="s">
        <v>271</v>
      </c>
      <c r="E344" t="s">
        <v>368</v>
      </c>
      <c r="F344">
        <v>0</v>
      </c>
      <c r="G344">
        <v>40314</v>
      </c>
      <c r="H344" t="s">
        <v>369</v>
      </c>
      <c r="I344">
        <v>100</v>
      </c>
      <c r="J344" t="s">
        <v>375</v>
      </c>
      <c r="K344" t="s">
        <v>17</v>
      </c>
      <c r="L344" t="s">
        <v>889</v>
      </c>
      <c r="M344">
        <v>1</v>
      </c>
      <c r="N344">
        <v>89</v>
      </c>
      <c r="O344" s="65">
        <v>262230</v>
      </c>
      <c r="P344" s="65">
        <v>522998</v>
      </c>
      <c r="Q344" s="65">
        <v>16584</v>
      </c>
      <c r="R344" s="65">
        <v>27890</v>
      </c>
      <c r="S344" s="65">
        <v>14854</v>
      </c>
    </row>
    <row r="345" spans="1:19" x14ac:dyDescent="0.2">
      <c r="A345" t="s">
        <v>373</v>
      </c>
      <c r="B345" t="s">
        <v>379</v>
      </c>
      <c r="C345">
        <v>0.25</v>
      </c>
      <c r="D345" t="s">
        <v>271</v>
      </c>
      <c r="E345" t="s">
        <v>368</v>
      </c>
      <c r="F345">
        <v>0</v>
      </c>
      <c r="G345">
        <v>40315</v>
      </c>
      <c r="H345" t="s">
        <v>369</v>
      </c>
      <c r="I345">
        <v>100</v>
      </c>
      <c r="J345" t="s">
        <v>375</v>
      </c>
      <c r="K345" t="s">
        <v>17</v>
      </c>
      <c r="L345" t="s">
        <v>889</v>
      </c>
      <c r="M345">
        <v>1</v>
      </c>
      <c r="N345">
        <v>89</v>
      </c>
      <c r="O345" s="65">
        <v>299776</v>
      </c>
      <c r="P345" s="65">
        <v>544222</v>
      </c>
      <c r="Q345" s="65">
        <v>16584</v>
      </c>
      <c r="R345" s="65">
        <v>31262</v>
      </c>
      <c r="S345" s="65">
        <v>15456</v>
      </c>
    </row>
    <row r="346" spans="1:19" x14ac:dyDescent="0.2">
      <c r="A346" t="s">
        <v>373</v>
      </c>
      <c r="B346" t="s">
        <v>379</v>
      </c>
      <c r="C346">
        <v>0.25</v>
      </c>
      <c r="D346" t="s">
        <v>271</v>
      </c>
      <c r="E346" t="s">
        <v>368</v>
      </c>
      <c r="F346">
        <v>0</v>
      </c>
      <c r="G346">
        <v>40316</v>
      </c>
      <c r="H346" t="s">
        <v>369</v>
      </c>
      <c r="I346">
        <v>100</v>
      </c>
      <c r="J346" t="s">
        <v>375</v>
      </c>
      <c r="K346" t="s">
        <v>17</v>
      </c>
      <c r="L346" t="s">
        <v>889</v>
      </c>
      <c r="M346">
        <v>1</v>
      </c>
      <c r="N346">
        <v>89</v>
      </c>
      <c r="O346" s="65">
        <v>282726</v>
      </c>
      <c r="P346" s="65">
        <v>526082</v>
      </c>
      <c r="Q346" s="65">
        <v>16584</v>
      </c>
      <c r="R346" s="65">
        <v>11144</v>
      </c>
      <c r="S346" s="65">
        <v>14940</v>
      </c>
    </row>
    <row r="347" spans="1:19" x14ac:dyDescent="0.2">
      <c r="A347" t="s">
        <v>373</v>
      </c>
      <c r="B347" t="s">
        <v>379</v>
      </c>
      <c r="C347">
        <v>0.25</v>
      </c>
      <c r="D347" t="s">
        <v>271</v>
      </c>
      <c r="E347" t="s">
        <v>368</v>
      </c>
      <c r="F347">
        <v>0</v>
      </c>
      <c r="G347">
        <v>40317</v>
      </c>
      <c r="H347" t="s">
        <v>369</v>
      </c>
      <c r="I347">
        <v>100</v>
      </c>
      <c r="J347" t="s">
        <v>375</v>
      </c>
      <c r="K347" t="s">
        <v>17</v>
      </c>
      <c r="L347" t="s">
        <v>889</v>
      </c>
      <c r="M347">
        <v>1</v>
      </c>
      <c r="N347">
        <v>89</v>
      </c>
      <c r="O347" s="65">
        <v>248308</v>
      </c>
      <c r="P347" s="65">
        <v>540638</v>
      </c>
      <c r="Q347" s="65">
        <v>13848</v>
      </c>
      <c r="R347" s="65">
        <v>18500</v>
      </c>
      <c r="S347" s="65">
        <v>15354</v>
      </c>
    </row>
    <row r="348" spans="1:19" x14ac:dyDescent="0.2">
      <c r="A348" t="s">
        <v>373</v>
      </c>
      <c r="B348" t="s">
        <v>379</v>
      </c>
      <c r="C348">
        <v>0.25</v>
      </c>
      <c r="D348" t="s">
        <v>271</v>
      </c>
      <c r="E348" t="s">
        <v>368</v>
      </c>
      <c r="F348">
        <v>0</v>
      </c>
      <c r="G348">
        <v>40318</v>
      </c>
      <c r="H348" t="s">
        <v>369</v>
      </c>
      <c r="I348">
        <v>100</v>
      </c>
      <c r="J348" t="s">
        <v>375</v>
      </c>
      <c r="K348" t="s">
        <v>17</v>
      </c>
      <c r="L348" t="s">
        <v>889</v>
      </c>
      <c r="M348">
        <v>1</v>
      </c>
      <c r="N348">
        <v>89</v>
      </c>
      <c r="O348" s="65">
        <v>255186</v>
      </c>
      <c r="P348" s="65">
        <v>387312</v>
      </c>
      <c r="Q348" s="65">
        <v>13848</v>
      </c>
      <c r="R348" s="65">
        <v>14996</v>
      </c>
      <c r="S348" s="65">
        <v>11000</v>
      </c>
    </row>
    <row r="349" spans="1:19" x14ac:dyDescent="0.2">
      <c r="A349" t="s">
        <v>373</v>
      </c>
      <c r="B349" t="s">
        <v>379</v>
      </c>
      <c r="C349">
        <v>0.25</v>
      </c>
      <c r="D349" t="s">
        <v>271</v>
      </c>
      <c r="E349" t="s">
        <v>368</v>
      </c>
      <c r="F349">
        <v>0</v>
      </c>
      <c r="G349">
        <v>40319</v>
      </c>
      <c r="H349" t="s">
        <v>369</v>
      </c>
      <c r="I349">
        <v>100</v>
      </c>
      <c r="J349" t="s">
        <v>375</v>
      </c>
      <c r="K349" t="s">
        <v>17</v>
      </c>
      <c r="L349" t="s">
        <v>889</v>
      </c>
      <c r="M349">
        <v>1</v>
      </c>
      <c r="N349">
        <v>89</v>
      </c>
      <c r="O349" s="65">
        <v>218394</v>
      </c>
      <c r="P349" s="65">
        <v>363252</v>
      </c>
      <c r="Q349" s="65">
        <v>13848</v>
      </c>
      <c r="R349" s="65">
        <v>17966</v>
      </c>
      <c r="S349" s="65">
        <v>10316</v>
      </c>
    </row>
    <row r="350" spans="1:19" x14ac:dyDescent="0.2">
      <c r="A350" t="s">
        <v>373</v>
      </c>
      <c r="B350" t="s">
        <v>379</v>
      </c>
      <c r="C350">
        <v>0.25</v>
      </c>
      <c r="D350" t="s">
        <v>271</v>
      </c>
      <c r="E350" t="s">
        <v>368</v>
      </c>
      <c r="F350">
        <v>0</v>
      </c>
      <c r="G350">
        <v>40320</v>
      </c>
      <c r="H350" t="s">
        <v>369</v>
      </c>
      <c r="I350">
        <v>100</v>
      </c>
      <c r="J350" t="s">
        <v>375</v>
      </c>
      <c r="K350" t="s">
        <v>17</v>
      </c>
      <c r="L350" t="s">
        <v>889</v>
      </c>
      <c r="M350">
        <v>1</v>
      </c>
      <c r="N350">
        <v>89</v>
      </c>
      <c r="O350" s="65">
        <v>258368</v>
      </c>
      <c r="P350" s="65">
        <v>374856</v>
      </c>
      <c r="Q350" s="65">
        <v>13848</v>
      </c>
      <c r="R350" s="65">
        <v>18854</v>
      </c>
      <c r="S350" s="65">
        <v>10646</v>
      </c>
    </row>
    <row r="351" spans="1:19" x14ac:dyDescent="0.2">
      <c r="A351" t="s">
        <v>373</v>
      </c>
      <c r="B351" t="s">
        <v>379</v>
      </c>
      <c r="C351">
        <v>0.25</v>
      </c>
      <c r="D351" t="s">
        <v>271</v>
      </c>
      <c r="E351" t="s">
        <v>368</v>
      </c>
      <c r="F351">
        <v>0</v>
      </c>
      <c r="G351">
        <v>40321</v>
      </c>
      <c r="H351" t="s">
        <v>369</v>
      </c>
      <c r="I351">
        <v>100</v>
      </c>
      <c r="J351" t="s">
        <v>375</v>
      </c>
      <c r="K351" t="s">
        <v>17</v>
      </c>
      <c r="L351" t="s">
        <v>889</v>
      </c>
      <c r="M351">
        <v>1</v>
      </c>
      <c r="N351">
        <v>89</v>
      </c>
      <c r="O351" s="65">
        <v>264616</v>
      </c>
      <c r="P351" s="65">
        <v>419824</v>
      </c>
      <c r="Q351" s="65">
        <v>13848</v>
      </c>
      <c r="R351" s="65">
        <v>16418</v>
      </c>
      <c r="S351" s="65">
        <v>11922</v>
      </c>
    </row>
    <row r="352" spans="1:19" x14ac:dyDescent="0.2">
      <c r="A352" t="s">
        <v>373</v>
      </c>
      <c r="B352" t="s">
        <v>379</v>
      </c>
      <c r="C352">
        <v>0.25</v>
      </c>
      <c r="D352" t="s">
        <v>271</v>
      </c>
      <c r="E352" t="s">
        <v>368</v>
      </c>
      <c r="F352">
        <v>0</v>
      </c>
      <c r="G352">
        <v>40322</v>
      </c>
      <c r="H352" t="s">
        <v>369</v>
      </c>
      <c r="I352">
        <v>100</v>
      </c>
      <c r="J352" t="s">
        <v>375</v>
      </c>
      <c r="K352" t="s">
        <v>17</v>
      </c>
      <c r="L352" t="s">
        <v>889</v>
      </c>
      <c r="M352">
        <v>1</v>
      </c>
      <c r="N352">
        <v>89</v>
      </c>
      <c r="O352" s="65">
        <v>284524</v>
      </c>
      <c r="P352" s="65">
        <v>619720</v>
      </c>
      <c r="Q352" s="65">
        <v>13848</v>
      </c>
      <c r="R352" s="65">
        <v>7030</v>
      </c>
      <c r="S352" s="65">
        <v>17600</v>
      </c>
    </row>
    <row r="353" spans="1:19" x14ac:dyDescent="0.2">
      <c r="A353" t="s">
        <v>373</v>
      </c>
      <c r="B353" t="s">
        <v>379</v>
      </c>
      <c r="C353">
        <v>0.25</v>
      </c>
      <c r="D353" t="s">
        <v>271</v>
      </c>
      <c r="E353" t="s">
        <v>368</v>
      </c>
      <c r="F353">
        <v>0</v>
      </c>
      <c r="G353">
        <v>40323</v>
      </c>
      <c r="H353" t="s">
        <v>369</v>
      </c>
      <c r="I353">
        <v>100</v>
      </c>
      <c r="J353" t="s">
        <v>375</v>
      </c>
      <c r="K353" t="s">
        <v>17</v>
      </c>
      <c r="L353" t="s">
        <v>889</v>
      </c>
      <c r="M353">
        <v>1</v>
      </c>
      <c r="N353">
        <v>89</v>
      </c>
      <c r="O353" s="65">
        <v>229574</v>
      </c>
      <c r="P353" s="65">
        <v>509338</v>
      </c>
      <c r="Q353" s="65">
        <v>13848</v>
      </c>
      <c r="R353" s="65">
        <v>5498</v>
      </c>
      <c r="S353" s="65">
        <v>14466</v>
      </c>
    </row>
    <row r="354" spans="1:19" x14ac:dyDescent="0.2">
      <c r="A354" t="s">
        <v>373</v>
      </c>
      <c r="B354" t="s">
        <v>379</v>
      </c>
      <c r="C354">
        <v>0.25</v>
      </c>
      <c r="D354" t="s">
        <v>271</v>
      </c>
      <c r="E354" t="s">
        <v>368</v>
      </c>
      <c r="F354">
        <v>0</v>
      </c>
      <c r="G354">
        <v>40324</v>
      </c>
      <c r="H354" t="s">
        <v>369</v>
      </c>
      <c r="I354">
        <v>100</v>
      </c>
      <c r="J354" t="s">
        <v>375</v>
      </c>
      <c r="K354" t="s">
        <v>17</v>
      </c>
      <c r="L354" t="s">
        <v>889</v>
      </c>
      <c r="M354">
        <v>1</v>
      </c>
      <c r="N354">
        <v>89</v>
      </c>
      <c r="O354" s="65">
        <v>242614</v>
      </c>
      <c r="P354" s="65">
        <v>438454</v>
      </c>
      <c r="Q354" s="65">
        <v>13848</v>
      </c>
      <c r="R354" s="65">
        <v>26000</v>
      </c>
      <c r="S354" s="65">
        <v>12452</v>
      </c>
    </row>
    <row r="355" spans="1:19" x14ac:dyDescent="0.2">
      <c r="A355" t="s">
        <v>373</v>
      </c>
      <c r="B355" t="s">
        <v>379</v>
      </c>
      <c r="C355">
        <v>0.25</v>
      </c>
      <c r="D355" t="s">
        <v>271</v>
      </c>
      <c r="E355" t="s">
        <v>368</v>
      </c>
      <c r="F355">
        <v>0</v>
      </c>
      <c r="G355">
        <v>40325</v>
      </c>
      <c r="H355" t="s">
        <v>369</v>
      </c>
      <c r="I355">
        <v>100</v>
      </c>
      <c r="J355" t="s">
        <v>375</v>
      </c>
      <c r="K355" t="s">
        <v>17</v>
      </c>
      <c r="L355" t="s">
        <v>889</v>
      </c>
      <c r="M355">
        <v>1</v>
      </c>
      <c r="N355">
        <v>89</v>
      </c>
      <c r="O355" s="65">
        <v>257566</v>
      </c>
      <c r="P355" s="65">
        <v>673382</v>
      </c>
      <c r="Q355" s="65">
        <v>13848</v>
      </c>
      <c r="R355" s="65">
        <v>33368</v>
      </c>
      <c r="S355" s="65">
        <v>19124</v>
      </c>
    </row>
    <row r="356" spans="1:19" x14ac:dyDescent="0.2">
      <c r="A356" t="s">
        <v>373</v>
      </c>
      <c r="B356" t="s">
        <v>379</v>
      </c>
      <c r="C356">
        <v>0.25</v>
      </c>
      <c r="D356" t="s">
        <v>271</v>
      </c>
      <c r="E356" t="s">
        <v>368</v>
      </c>
      <c r="F356">
        <v>0</v>
      </c>
      <c r="G356">
        <v>40326</v>
      </c>
      <c r="H356" t="s">
        <v>369</v>
      </c>
      <c r="I356">
        <v>100</v>
      </c>
      <c r="J356" t="s">
        <v>375</v>
      </c>
      <c r="K356" t="s">
        <v>17</v>
      </c>
      <c r="L356" t="s">
        <v>889</v>
      </c>
      <c r="M356">
        <v>1</v>
      </c>
      <c r="N356">
        <v>89</v>
      </c>
      <c r="O356" s="65">
        <v>281986</v>
      </c>
      <c r="P356" s="65">
        <v>729152</v>
      </c>
      <c r="Q356" s="65">
        <v>13848</v>
      </c>
      <c r="R356" s="65">
        <v>36548</v>
      </c>
      <c r="S356" s="65">
        <v>20708</v>
      </c>
    </row>
    <row r="357" spans="1:19" x14ac:dyDescent="0.2">
      <c r="A357" t="s">
        <v>373</v>
      </c>
      <c r="B357" t="s">
        <v>379</v>
      </c>
      <c r="C357">
        <v>0.25</v>
      </c>
      <c r="D357" t="s">
        <v>271</v>
      </c>
      <c r="E357" t="s">
        <v>368</v>
      </c>
      <c r="F357">
        <v>0</v>
      </c>
      <c r="G357">
        <v>40327</v>
      </c>
      <c r="H357" t="s">
        <v>369</v>
      </c>
      <c r="I357">
        <v>100</v>
      </c>
      <c r="J357" t="s">
        <v>375</v>
      </c>
      <c r="K357" t="s">
        <v>17</v>
      </c>
      <c r="L357" t="s">
        <v>889</v>
      </c>
      <c r="M357">
        <v>1</v>
      </c>
      <c r="N357">
        <v>89</v>
      </c>
      <c r="O357" s="65">
        <v>475314</v>
      </c>
      <c r="P357" s="65">
        <v>868814</v>
      </c>
      <c r="Q357" s="65">
        <v>13848</v>
      </c>
      <c r="R357" s="65">
        <v>50864</v>
      </c>
      <c r="S357" s="65">
        <v>24674</v>
      </c>
    </row>
    <row r="358" spans="1:19" x14ac:dyDescent="0.2">
      <c r="A358" t="s">
        <v>373</v>
      </c>
      <c r="B358" t="s">
        <v>379</v>
      </c>
      <c r="C358">
        <v>0.25</v>
      </c>
      <c r="D358" t="s">
        <v>271</v>
      </c>
      <c r="E358" t="s">
        <v>368</v>
      </c>
      <c r="F358">
        <v>0</v>
      </c>
      <c r="G358">
        <v>40328</v>
      </c>
      <c r="H358" t="s">
        <v>369</v>
      </c>
      <c r="I358">
        <v>100</v>
      </c>
      <c r="J358" t="s">
        <v>375</v>
      </c>
      <c r="K358" t="s">
        <v>17</v>
      </c>
      <c r="L358" t="s">
        <v>889</v>
      </c>
      <c r="M358">
        <v>1</v>
      </c>
      <c r="N358">
        <v>89</v>
      </c>
      <c r="O358" s="65">
        <v>255874</v>
      </c>
      <c r="P358" s="65">
        <v>453734</v>
      </c>
      <c r="Q358" s="65">
        <v>13848</v>
      </c>
      <c r="R358" s="65">
        <v>28142</v>
      </c>
      <c r="S358" s="65">
        <v>12886</v>
      </c>
    </row>
    <row r="359" spans="1:19" x14ac:dyDescent="0.2">
      <c r="A359" t="s">
        <v>373</v>
      </c>
      <c r="B359" t="s">
        <v>379</v>
      </c>
      <c r="C359">
        <v>0.25</v>
      </c>
      <c r="D359" t="s">
        <v>271</v>
      </c>
      <c r="E359" t="s">
        <v>368</v>
      </c>
      <c r="F359">
        <v>0</v>
      </c>
      <c r="G359">
        <v>40329</v>
      </c>
      <c r="H359" t="s">
        <v>369</v>
      </c>
      <c r="I359">
        <v>100</v>
      </c>
      <c r="J359" t="s">
        <v>375</v>
      </c>
      <c r="K359" t="s">
        <v>17</v>
      </c>
      <c r="L359" t="s">
        <v>889</v>
      </c>
      <c r="M359">
        <v>1</v>
      </c>
      <c r="N359">
        <v>89</v>
      </c>
      <c r="O359" s="65">
        <v>272162</v>
      </c>
      <c r="P359" s="65">
        <v>466436</v>
      </c>
      <c r="Q359" s="65">
        <v>13848</v>
      </c>
      <c r="R359" s="65">
        <v>37486</v>
      </c>
      <c r="S359" s="65">
        <v>13246</v>
      </c>
    </row>
    <row r="360" spans="1:19" x14ac:dyDescent="0.2">
      <c r="A360" t="s">
        <v>373</v>
      </c>
      <c r="B360" t="s">
        <v>379</v>
      </c>
      <c r="C360">
        <v>0.25</v>
      </c>
      <c r="D360" t="s">
        <v>271</v>
      </c>
      <c r="E360" t="s">
        <v>368</v>
      </c>
      <c r="F360">
        <v>0</v>
      </c>
      <c r="G360">
        <v>40330</v>
      </c>
      <c r="H360" t="s">
        <v>369</v>
      </c>
      <c r="I360">
        <v>100</v>
      </c>
      <c r="J360" t="s">
        <v>375</v>
      </c>
      <c r="K360" t="s">
        <v>17</v>
      </c>
      <c r="L360" t="s">
        <v>889</v>
      </c>
      <c r="M360">
        <v>1</v>
      </c>
      <c r="N360">
        <v>89</v>
      </c>
      <c r="O360" s="65">
        <v>474086</v>
      </c>
      <c r="P360" s="65">
        <v>1422238</v>
      </c>
      <c r="Q360" s="65">
        <v>16584</v>
      </c>
      <c r="R360" s="65">
        <v>39420</v>
      </c>
      <c r="S360" s="65">
        <v>40392</v>
      </c>
    </row>
    <row r="361" spans="1:19" x14ac:dyDescent="0.2">
      <c r="A361" t="s">
        <v>373</v>
      </c>
      <c r="B361" t="s">
        <v>379</v>
      </c>
      <c r="C361">
        <v>0.25</v>
      </c>
      <c r="D361" t="s">
        <v>271</v>
      </c>
      <c r="E361" t="s">
        <v>368</v>
      </c>
      <c r="F361">
        <v>0</v>
      </c>
      <c r="G361">
        <v>40331</v>
      </c>
      <c r="H361" t="s">
        <v>369</v>
      </c>
      <c r="I361">
        <v>100</v>
      </c>
      <c r="J361" t="s">
        <v>375</v>
      </c>
      <c r="K361" t="s">
        <v>17</v>
      </c>
      <c r="L361" t="s">
        <v>889</v>
      </c>
      <c r="M361">
        <v>1</v>
      </c>
      <c r="N361">
        <v>89</v>
      </c>
      <c r="O361" s="65">
        <v>261384</v>
      </c>
      <c r="P361" s="65">
        <v>636044</v>
      </c>
      <c r="Q361" s="65">
        <v>13848</v>
      </c>
      <c r="R361" s="65">
        <v>17896</v>
      </c>
      <c r="S361" s="65">
        <v>18064</v>
      </c>
    </row>
    <row r="362" spans="1:19" x14ac:dyDescent="0.2">
      <c r="A362" t="s">
        <v>373</v>
      </c>
      <c r="B362" t="s">
        <v>379</v>
      </c>
      <c r="C362">
        <v>0.25</v>
      </c>
      <c r="D362" t="s">
        <v>271</v>
      </c>
      <c r="E362" t="s">
        <v>368</v>
      </c>
      <c r="F362">
        <v>0</v>
      </c>
      <c r="G362">
        <v>40332</v>
      </c>
      <c r="H362" t="s">
        <v>369</v>
      </c>
      <c r="I362">
        <v>100</v>
      </c>
      <c r="J362" t="s">
        <v>375</v>
      </c>
      <c r="K362" t="s">
        <v>17</v>
      </c>
      <c r="L362" t="s">
        <v>889</v>
      </c>
      <c r="M362">
        <v>1</v>
      </c>
      <c r="N362">
        <v>89</v>
      </c>
      <c r="O362" s="65">
        <v>258944</v>
      </c>
      <c r="P362" s="65">
        <v>661350</v>
      </c>
      <c r="Q362" s="65">
        <v>13848</v>
      </c>
      <c r="R362" s="65">
        <v>41078</v>
      </c>
      <c r="S362" s="65">
        <v>18782</v>
      </c>
    </row>
    <row r="363" spans="1:19" x14ac:dyDescent="0.2">
      <c r="A363" t="s">
        <v>373</v>
      </c>
      <c r="B363" t="s">
        <v>379</v>
      </c>
      <c r="C363">
        <v>0.25</v>
      </c>
      <c r="D363" t="s">
        <v>271</v>
      </c>
      <c r="E363" t="s">
        <v>368</v>
      </c>
      <c r="F363">
        <v>0</v>
      </c>
      <c r="G363">
        <v>40333</v>
      </c>
      <c r="H363" t="s">
        <v>369</v>
      </c>
      <c r="I363">
        <v>100</v>
      </c>
      <c r="J363" t="s">
        <v>375</v>
      </c>
      <c r="K363" t="s">
        <v>17</v>
      </c>
      <c r="L363" t="s">
        <v>889</v>
      </c>
      <c r="M363">
        <v>1</v>
      </c>
      <c r="N363">
        <v>89</v>
      </c>
      <c r="O363" s="65">
        <v>270860</v>
      </c>
      <c r="P363" s="65">
        <v>780444</v>
      </c>
      <c r="Q363" s="65">
        <v>16584</v>
      </c>
      <c r="R363" s="65">
        <v>-32350</v>
      </c>
      <c r="S363" s="65">
        <v>22164</v>
      </c>
    </row>
    <row r="364" spans="1:19" x14ac:dyDescent="0.2">
      <c r="A364" t="s">
        <v>373</v>
      </c>
      <c r="B364" t="s">
        <v>374</v>
      </c>
      <c r="C364">
        <v>0.01</v>
      </c>
      <c r="D364" t="s">
        <v>271</v>
      </c>
      <c r="E364" t="s">
        <v>368</v>
      </c>
      <c r="F364">
        <v>0</v>
      </c>
      <c r="G364">
        <v>10130</v>
      </c>
      <c r="H364" t="s">
        <v>369</v>
      </c>
      <c r="I364">
        <v>500</v>
      </c>
      <c r="J364" t="s">
        <v>375</v>
      </c>
      <c r="K364" t="s">
        <v>28</v>
      </c>
      <c r="L364" t="s">
        <v>396</v>
      </c>
      <c r="M364">
        <v>1</v>
      </c>
      <c r="N364">
        <v>89</v>
      </c>
      <c r="O364" s="65">
        <v>319244</v>
      </c>
      <c r="P364" s="65">
        <v>202884</v>
      </c>
      <c r="Q364" s="65">
        <v>12952</v>
      </c>
      <c r="R364" s="65">
        <v>5712</v>
      </c>
      <c r="S364" s="65">
        <v>13776</v>
      </c>
    </row>
    <row r="365" spans="1:19" x14ac:dyDescent="0.2">
      <c r="A365" t="s">
        <v>403</v>
      </c>
      <c r="B365" t="s">
        <v>374</v>
      </c>
      <c r="C365">
        <v>0.01</v>
      </c>
      <c r="D365" t="s">
        <v>417</v>
      </c>
      <c r="E365" t="s">
        <v>401</v>
      </c>
      <c r="F365">
        <v>20</v>
      </c>
      <c r="G365">
        <v>10470</v>
      </c>
      <c r="H365" t="s">
        <v>369</v>
      </c>
      <c r="I365">
        <v>200</v>
      </c>
      <c r="J365" t="s">
        <v>372</v>
      </c>
      <c r="K365" t="s">
        <v>424</v>
      </c>
      <c r="L365" t="s">
        <v>549</v>
      </c>
      <c r="M365">
        <v>0</v>
      </c>
      <c r="N365">
        <v>26</v>
      </c>
      <c r="O365" s="65">
        <v>89524</v>
      </c>
      <c r="P365" s="65">
        <v>66806</v>
      </c>
      <c r="Q365" s="65">
        <v>8010</v>
      </c>
      <c r="R365" s="65">
        <v>8352</v>
      </c>
      <c r="S365" s="65">
        <v>8010</v>
      </c>
    </row>
    <row r="366" spans="1:19" x14ac:dyDescent="0.2">
      <c r="A366" t="s">
        <v>373</v>
      </c>
      <c r="B366" t="s">
        <v>374</v>
      </c>
      <c r="C366">
        <v>0.01</v>
      </c>
      <c r="D366" t="s">
        <v>271</v>
      </c>
      <c r="E366" t="s">
        <v>368</v>
      </c>
      <c r="F366">
        <v>0</v>
      </c>
      <c r="G366">
        <v>10174</v>
      </c>
      <c r="H366" t="s">
        <v>369</v>
      </c>
      <c r="I366">
        <v>8000</v>
      </c>
      <c r="J366" t="s">
        <v>372</v>
      </c>
      <c r="K366" t="s">
        <v>28</v>
      </c>
      <c r="L366" t="s">
        <v>399</v>
      </c>
      <c r="M366">
        <v>1</v>
      </c>
      <c r="N366">
        <v>89</v>
      </c>
      <c r="O366" s="65">
        <v>231034</v>
      </c>
      <c r="P366" s="65">
        <v>90916</v>
      </c>
      <c r="Q366" s="65">
        <v>14566</v>
      </c>
      <c r="R366" s="65">
        <v>6956</v>
      </c>
      <c r="S366" s="65">
        <v>8728</v>
      </c>
    </row>
    <row r="367" spans="1:19" x14ac:dyDescent="0.2">
      <c r="A367" t="s">
        <v>373</v>
      </c>
      <c r="B367" t="s">
        <v>374</v>
      </c>
      <c r="C367">
        <v>0.01</v>
      </c>
      <c r="D367" t="s">
        <v>271</v>
      </c>
      <c r="E367" t="s">
        <v>368</v>
      </c>
      <c r="F367">
        <v>0</v>
      </c>
      <c r="G367">
        <v>10173</v>
      </c>
      <c r="H367" t="s">
        <v>369</v>
      </c>
      <c r="I367">
        <v>8000</v>
      </c>
      <c r="J367" t="s">
        <v>372</v>
      </c>
      <c r="K367" t="s">
        <v>28</v>
      </c>
      <c r="L367" t="s">
        <v>399</v>
      </c>
      <c r="M367">
        <v>1</v>
      </c>
      <c r="N367">
        <v>89</v>
      </c>
      <c r="O367" s="65">
        <v>301504</v>
      </c>
      <c r="P367" s="65">
        <v>142678</v>
      </c>
      <c r="Q367" s="65">
        <v>14922</v>
      </c>
      <c r="R367" s="65">
        <v>10692</v>
      </c>
      <c r="S367" s="65">
        <v>13696</v>
      </c>
    </row>
    <row r="368" spans="1:19" x14ac:dyDescent="0.2">
      <c r="A368" t="s">
        <v>373</v>
      </c>
      <c r="B368" t="s">
        <v>374</v>
      </c>
      <c r="C368">
        <v>0.01</v>
      </c>
      <c r="D368" t="s">
        <v>271</v>
      </c>
      <c r="E368" t="s">
        <v>368</v>
      </c>
      <c r="F368">
        <v>0</v>
      </c>
      <c r="G368">
        <v>10176</v>
      </c>
      <c r="H368" t="s">
        <v>369</v>
      </c>
      <c r="I368">
        <v>8000</v>
      </c>
      <c r="J368" t="s">
        <v>372</v>
      </c>
      <c r="K368" t="s">
        <v>28</v>
      </c>
      <c r="L368" t="s">
        <v>399</v>
      </c>
      <c r="M368">
        <v>1</v>
      </c>
      <c r="N368">
        <v>89</v>
      </c>
      <c r="O368" s="65">
        <v>455192</v>
      </c>
      <c r="P368" s="65">
        <v>198414</v>
      </c>
      <c r="Q368" s="65">
        <v>14894</v>
      </c>
      <c r="R368" s="65">
        <v>18928</v>
      </c>
      <c r="S368" s="65">
        <v>19048</v>
      </c>
    </row>
    <row r="369" spans="1:19" x14ac:dyDescent="0.2">
      <c r="A369" t="s">
        <v>373</v>
      </c>
      <c r="B369" t="s">
        <v>374</v>
      </c>
      <c r="C369">
        <v>0.01</v>
      </c>
      <c r="D369" t="s">
        <v>271</v>
      </c>
      <c r="E369" t="s">
        <v>368</v>
      </c>
      <c r="F369">
        <v>0</v>
      </c>
      <c r="G369">
        <v>10175</v>
      </c>
      <c r="H369" t="s">
        <v>369</v>
      </c>
      <c r="I369">
        <v>8000</v>
      </c>
      <c r="J369" t="s">
        <v>372</v>
      </c>
      <c r="K369" t="s">
        <v>28</v>
      </c>
      <c r="L369" t="s">
        <v>399</v>
      </c>
      <c r="M369">
        <v>1</v>
      </c>
      <c r="N369">
        <v>89</v>
      </c>
      <c r="O369" s="65">
        <v>235250</v>
      </c>
      <c r="P369" s="65">
        <v>112028</v>
      </c>
      <c r="Q369" s="65">
        <v>14360</v>
      </c>
      <c r="R369" s="65">
        <v>13078</v>
      </c>
      <c r="S369" s="65">
        <v>10754</v>
      </c>
    </row>
    <row r="370" spans="1:19" x14ac:dyDescent="0.2">
      <c r="A370" t="s">
        <v>373</v>
      </c>
      <c r="B370" t="s">
        <v>374</v>
      </c>
      <c r="C370">
        <v>0.01</v>
      </c>
      <c r="D370" t="s">
        <v>271</v>
      </c>
      <c r="E370" t="s">
        <v>368</v>
      </c>
      <c r="F370">
        <v>0</v>
      </c>
      <c r="G370">
        <v>10558</v>
      </c>
      <c r="H370" t="s">
        <v>369</v>
      </c>
      <c r="I370">
        <v>500</v>
      </c>
      <c r="J370" t="s">
        <v>375</v>
      </c>
      <c r="K370" t="s">
        <v>28</v>
      </c>
      <c r="L370" t="s">
        <v>391</v>
      </c>
      <c r="M370">
        <v>1</v>
      </c>
      <c r="N370">
        <v>89</v>
      </c>
      <c r="O370" s="65">
        <v>540458</v>
      </c>
      <c r="P370" s="65">
        <v>286868</v>
      </c>
      <c r="Q370" s="65">
        <v>12816</v>
      </c>
      <c r="R370" s="65">
        <v>7358</v>
      </c>
      <c r="S370" s="65">
        <v>13856</v>
      </c>
    </row>
    <row r="371" spans="1:19" x14ac:dyDescent="0.2">
      <c r="A371" t="s">
        <v>402</v>
      </c>
      <c r="B371" t="s">
        <v>374</v>
      </c>
      <c r="C371">
        <v>0.01</v>
      </c>
      <c r="D371" t="s">
        <v>271</v>
      </c>
      <c r="E371" t="s">
        <v>401</v>
      </c>
      <c r="F371">
        <v>1024</v>
      </c>
      <c r="G371">
        <v>11000</v>
      </c>
      <c r="H371" t="s">
        <v>907</v>
      </c>
      <c r="I371">
        <v>200</v>
      </c>
      <c r="J371" t="s">
        <v>375</v>
      </c>
      <c r="K371" t="s">
        <v>28</v>
      </c>
      <c r="L371" t="s">
        <v>453</v>
      </c>
      <c r="M371">
        <v>1</v>
      </c>
      <c r="N371">
        <v>89</v>
      </c>
      <c r="O371" s="65">
        <v>529874</v>
      </c>
      <c r="P371" s="65">
        <v>372860</v>
      </c>
      <c r="Q371" s="65">
        <v>33588</v>
      </c>
      <c r="R371" s="65">
        <v>28418</v>
      </c>
      <c r="S371" s="65">
        <v>36726</v>
      </c>
    </row>
    <row r="372" spans="1:19" x14ac:dyDescent="0.2">
      <c r="A372" t="s">
        <v>402</v>
      </c>
      <c r="B372" t="s">
        <v>374</v>
      </c>
      <c r="C372">
        <v>0.01</v>
      </c>
      <c r="D372" t="s">
        <v>271</v>
      </c>
      <c r="E372" t="s">
        <v>401</v>
      </c>
      <c r="F372">
        <v>1024</v>
      </c>
      <c r="G372">
        <v>10999</v>
      </c>
      <c r="H372" t="s">
        <v>907</v>
      </c>
      <c r="I372">
        <v>200</v>
      </c>
      <c r="J372" t="s">
        <v>375</v>
      </c>
      <c r="K372" t="s">
        <v>28</v>
      </c>
      <c r="L372" t="s">
        <v>453</v>
      </c>
      <c r="M372">
        <v>1</v>
      </c>
      <c r="N372">
        <v>89</v>
      </c>
      <c r="O372" s="65">
        <v>411830</v>
      </c>
      <c r="P372" s="65">
        <v>342830</v>
      </c>
      <c r="Q372" s="65">
        <v>33588</v>
      </c>
      <c r="R372" s="65">
        <v>37306</v>
      </c>
      <c r="S372" s="65">
        <v>33768</v>
      </c>
    </row>
    <row r="373" spans="1:19" x14ac:dyDescent="0.2">
      <c r="A373" t="s">
        <v>402</v>
      </c>
      <c r="B373" t="s">
        <v>374</v>
      </c>
      <c r="C373">
        <v>0.01</v>
      </c>
      <c r="D373" t="s">
        <v>271</v>
      </c>
      <c r="E373" t="s">
        <v>401</v>
      </c>
      <c r="F373">
        <v>1024</v>
      </c>
      <c r="G373">
        <v>11149</v>
      </c>
      <c r="H373" t="s">
        <v>907</v>
      </c>
      <c r="I373">
        <v>200</v>
      </c>
      <c r="J373" t="s">
        <v>375</v>
      </c>
      <c r="K373" t="s">
        <v>28</v>
      </c>
      <c r="L373" t="s">
        <v>453</v>
      </c>
      <c r="M373">
        <v>1</v>
      </c>
      <c r="N373">
        <v>89</v>
      </c>
      <c r="O373" s="65">
        <v>424670</v>
      </c>
      <c r="P373" s="65">
        <v>342628</v>
      </c>
      <c r="Q373" s="65">
        <v>33588</v>
      </c>
      <c r="R373" s="65">
        <v>34632</v>
      </c>
      <c r="S373" s="65">
        <v>33748</v>
      </c>
    </row>
    <row r="374" spans="1:19" x14ac:dyDescent="0.2">
      <c r="A374" t="s">
        <v>402</v>
      </c>
      <c r="B374" t="s">
        <v>374</v>
      </c>
      <c r="C374">
        <v>0.01</v>
      </c>
      <c r="D374" t="s">
        <v>271</v>
      </c>
      <c r="E374" t="s">
        <v>401</v>
      </c>
      <c r="F374">
        <v>1024</v>
      </c>
      <c r="G374">
        <v>11002</v>
      </c>
      <c r="H374" t="s">
        <v>907</v>
      </c>
      <c r="I374">
        <v>200</v>
      </c>
      <c r="J374" t="s">
        <v>375</v>
      </c>
      <c r="K374" t="s">
        <v>28</v>
      </c>
      <c r="L374" t="s">
        <v>453</v>
      </c>
      <c r="M374">
        <v>1</v>
      </c>
      <c r="N374">
        <v>89</v>
      </c>
      <c r="O374" s="65">
        <v>398668</v>
      </c>
      <c r="P374" s="65">
        <v>305672</v>
      </c>
      <c r="Q374" s="65">
        <v>33588</v>
      </c>
      <c r="R374" s="65">
        <v>25772</v>
      </c>
      <c r="S374" s="65">
        <v>30108</v>
      </c>
    </row>
  </sheetData>
  <autoFilter ref="A6:S374"/>
  <pageMargins left="0.7" right="0.7" top="0.75" bottom="0.75" header="0.3" footer="0.3"/>
  <pageSetup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J59"/>
  <sheetViews>
    <sheetView zoomScale="160" zoomScaleNormal="160" workbookViewId="0">
      <selection activeCell="A4" sqref="A4"/>
    </sheetView>
  </sheetViews>
  <sheetFormatPr defaultRowHeight="12.75" x14ac:dyDescent="0.2"/>
  <cols>
    <col min="1" max="1" width="35.28515625" customWidth="1"/>
    <col min="3" max="6" width="9.140625" style="65"/>
    <col min="7" max="7" width="9.140625" style="72"/>
    <col min="8" max="9" width="12.7109375" customWidth="1"/>
    <col min="10" max="10" width="24.7109375" customWidth="1"/>
  </cols>
  <sheetData>
    <row r="1" spans="1:10" x14ac:dyDescent="0.2">
      <c r="A1" s="12" t="s">
        <v>984</v>
      </c>
      <c r="H1" s="12"/>
    </row>
    <row r="2" spans="1:10" x14ac:dyDescent="0.2">
      <c r="A2" t="s">
        <v>345</v>
      </c>
    </row>
    <row r="3" spans="1:10" x14ac:dyDescent="0.2">
      <c r="A3" t="s">
        <v>976</v>
      </c>
    </row>
    <row r="5" spans="1:10" ht="38.25" x14ac:dyDescent="0.2">
      <c r="A5" s="7" t="s">
        <v>150</v>
      </c>
      <c r="B5" s="7" t="s">
        <v>85</v>
      </c>
      <c r="C5" s="70" t="s">
        <v>157</v>
      </c>
      <c r="D5" s="70" t="s">
        <v>304</v>
      </c>
      <c r="E5" s="70" t="s">
        <v>310</v>
      </c>
      <c r="F5" s="70" t="s">
        <v>309</v>
      </c>
      <c r="G5" s="91" t="s">
        <v>308</v>
      </c>
      <c r="H5" s="230" t="s">
        <v>154</v>
      </c>
      <c r="I5" s="7" t="s">
        <v>156</v>
      </c>
      <c r="J5" s="230" t="s">
        <v>155</v>
      </c>
    </row>
    <row r="6" spans="1:10" x14ac:dyDescent="0.2">
      <c r="A6" t="s">
        <v>59</v>
      </c>
      <c r="B6">
        <v>14</v>
      </c>
      <c r="C6" s="65">
        <v>434</v>
      </c>
      <c r="D6" s="65">
        <v>173.62481849214387</v>
      </c>
      <c r="E6" s="65">
        <v>165.50000153456219</v>
      </c>
      <c r="F6" s="65">
        <v>-8.124816957581686</v>
      </c>
      <c r="G6" s="72">
        <v>-4.6795250979336893E-2</v>
      </c>
      <c r="H6" t="str">
        <f>IF(G6&gt;0.05,"Above",IF(G6&lt;-0.05,"Below","Normal"))</f>
        <v>Normal</v>
      </c>
      <c r="I6" t="s">
        <v>153</v>
      </c>
      <c r="J6" t="str">
        <f>CONCATENATE(H6,"-",I6)</f>
        <v>Normal-Flat</v>
      </c>
    </row>
    <row r="7" spans="1:10" x14ac:dyDescent="0.2">
      <c r="A7" t="s">
        <v>277</v>
      </c>
      <c r="B7">
        <v>3</v>
      </c>
      <c r="C7" s="65">
        <v>93</v>
      </c>
      <c r="D7" s="65">
        <v>202.84999220717768</v>
      </c>
      <c r="E7" s="65">
        <v>179.66666312903229</v>
      </c>
      <c r="F7" s="65">
        <v>-23.183329078145391</v>
      </c>
      <c r="G7" s="72">
        <v>-0.11428804519976249</v>
      </c>
      <c r="H7" t="str">
        <f t="shared" ref="H7:H59" si="0">IF(G7&gt;0.05,"Above",IF(G7&lt;-0.05,"Below","Normal"))</f>
        <v>Below</v>
      </c>
      <c r="I7" t="s">
        <v>152</v>
      </c>
      <c r="J7" t="str">
        <f t="shared" ref="J7:J59" si="1">CONCATENATE(H7,"-",I7)</f>
        <v>Below-Up</v>
      </c>
    </row>
    <row r="8" spans="1:10" x14ac:dyDescent="0.2">
      <c r="A8" t="s">
        <v>60</v>
      </c>
      <c r="B8">
        <v>3</v>
      </c>
      <c r="C8" s="65">
        <v>93</v>
      </c>
      <c r="D8" s="65">
        <v>213.68977143886846</v>
      </c>
      <c r="E8" s="65">
        <v>221.66665913978497</v>
      </c>
      <c r="F8" s="65">
        <v>7.9768877009165067</v>
      </c>
      <c r="G8" s="72">
        <v>3.7329291183216526E-2</v>
      </c>
      <c r="H8" t="str">
        <f t="shared" si="0"/>
        <v>Normal</v>
      </c>
      <c r="I8" t="s">
        <v>153</v>
      </c>
      <c r="J8" t="str">
        <f t="shared" si="1"/>
        <v>Normal-Flat</v>
      </c>
    </row>
    <row r="9" spans="1:10" x14ac:dyDescent="0.2">
      <c r="A9" t="s">
        <v>95</v>
      </c>
      <c r="B9">
        <v>3</v>
      </c>
      <c r="C9" s="65">
        <v>51</v>
      </c>
      <c r="D9" s="65">
        <v>202.0413806226702</v>
      </c>
      <c r="E9" s="65">
        <v>176.82367843137257</v>
      </c>
      <c r="F9" s="65">
        <v>-25.217702191297633</v>
      </c>
      <c r="G9" s="72">
        <v>-0.1248145410290671</v>
      </c>
      <c r="H9" t="str">
        <f t="shared" si="0"/>
        <v>Below</v>
      </c>
      <c r="I9" t="s">
        <v>152</v>
      </c>
      <c r="J9" t="str">
        <f t="shared" si="1"/>
        <v>Below-Up</v>
      </c>
    </row>
    <row r="10" spans="1:10" x14ac:dyDescent="0.2">
      <c r="A10" t="s">
        <v>94</v>
      </c>
      <c r="B10">
        <v>3</v>
      </c>
      <c r="C10" s="65">
        <v>51</v>
      </c>
      <c r="D10" s="65">
        <v>187.84588609013511</v>
      </c>
      <c r="E10" s="65">
        <v>173.88247205882354</v>
      </c>
      <c r="F10" s="65">
        <v>-13.963414031311572</v>
      </c>
      <c r="G10" s="72">
        <v>-7.4334414886315009E-2</v>
      </c>
      <c r="H10" t="str">
        <f t="shared" si="0"/>
        <v>Below</v>
      </c>
      <c r="I10" t="s">
        <v>151</v>
      </c>
      <c r="J10" t="str">
        <f t="shared" si="1"/>
        <v>Below-Down</v>
      </c>
    </row>
    <row r="11" spans="1:10" x14ac:dyDescent="0.2">
      <c r="A11" t="s">
        <v>61</v>
      </c>
      <c r="B11">
        <v>3</v>
      </c>
      <c r="C11" s="65">
        <v>51</v>
      </c>
      <c r="D11" s="65">
        <v>208.35677054258082</v>
      </c>
      <c r="E11" s="65">
        <v>234.15669166666666</v>
      </c>
      <c r="F11" s="65">
        <v>25.799921124085841</v>
      </c>
      <c r="G11" s="72">
        <v>0.12382569117816712</v>
      </c>
      <c r="H11" t="str">
        <f t="shared" si="0"/>
        <v>Above</v>
      </c>
      <c r="I11" t="s">
        <v>153</v>
      </c>
      <c r="J11" t="str">
        <f t="shared" si="1"/>
        <v>Above-Flat</v>
      </c>
    </row>
    <row r="12" spans="1:10" x14ac:dyDescent="0.2">
      <c r="A12" t="s">
        <v>96</v>
      </c>
      <c r="B12">
        <v>3</v>
      </c>
      <c r="C12" s="65">
        <v>51</v>
      </c>
      <c r="D12" s="65">
        <v>192.84854083463406</v>
      </c>
      <c r="E12" s="65">
        <v>194.7449259803922</v>
      </c>
      <c r="F12" s="65">
        <v>1.8963851457581313</v>
      </c>
      <c r="G12" s="72">
        <v>9.833546769660367E-3</v>
      </c>
      <c r="H12" t="str">
        <f t="shared" si="0"/>
        <v>Normal</v>
      </c>
      <c r="I12" t="s">
        <v>153</v>
      </c>
      <c r="J12" t="str">
        <f t="shared" si="1"/>
        <v>Normal-Flat</v>
      </c>
    </row>
    <row r="13" spans="1:10" x14ac:dyDescent="0.2">
      <c r="A13" t="s">
        <v>294</v>
      </c>
      <c r="B13">
        <v>4</v>
      </c>
      <c r="C13" s="65">
        <v>108</v>
      </c>
      <c r="D13" s="65">
        <v>220.64852008797732</v>
      </c>
      <c r="E13" s="65">
        <v>227.45725200000001</v>
      </c>
      <c r="F13" s="65">
        <v>6.8087319120226937</v>
      </c>
      <c r="G13" s="72">
        <v>3.0857818168496691E-2</v>
      </c>
      <c r="H13" t="str">
        <f t="shared" si="0"/>
        <v>Normal</v>
      </c>
      <c r="I13" t="s">
        <v>152</v>
      </c>
      <c r="J13" t="str">
        <f t="shared" si="1"/>
        <v>Normal-Up</v>
      </c>
    </row>
    <row r="14" spans="1:10" x14ac:dyDescent="0.2">
      <c r="A14" t="s">
        <v>283</v>
      </c>
      <c r="B14">
        <v>2</v>
      </c>
      <c r="C14" s="65">
        <v>62</v>
      </c>
      <c r="D14" s="65">
        <v>191.34268727270927</v>
      </c>
      <c r="E14" s="65">
        <v>182.99999640322579</v>
      </c>
      <c r="F14" s="65">
        <v>-8.3426908694834765</v>
      </c>
      <c r="G14" s="72">
        <v>-4.360078238889338E-2</v>
      </c>
      <c r="H14" t="str">
        <f t="shared" si="0"/>
        <v>Normal</v>
      </c>
      <c r="I14" t="s">
        <v>153</v>
      </c>
      <c r="J14" t="str">
        <f t="shared" si="1"/>
        <v>Normal-Flat</v>
      </c>
    </row>
    <row r="15" spans="1:10" x14ac:dyDescent="0.2">
      <c r="A15" t="s">
        <v>62</v>
      </c>
      <c r="B15">
        <v>3</v>
      </c>
      <c r="C15" s="65">
        <v>93</v>
      </c>
      <c r="D15" s="65">
        <v>213.68977143886846</v>
      </c>
      <c r="E15" s="65">
        <v>230.33333655913978</v>
      </c>
      <c r="F15" s="65">
        <v>16.643565120271319</v>
      </c>
      <c r="G15" s="72">
        <v>7.7886578324281863E-2</v>
      </c>
      <c r="H15" t="str">
        <f t="shared" si="0"/>
        <v>Above</v>
      </c>
      <c r="I15" t="s">
        <v>153</v>
      </c>
      <c r="J15" t="str">
        <f t="shared" si="1"/>
        <v>Above-Flat</v>
      </c>
    </row>
    <row r="16" spans="1:10" x14ac:dyDescent="0.2">
      <c r="A16" t="s">
        <v>295</v>
      </c>
      <c r="B16">
        <v>4</v>
      </c>
      <c r="C16" s="65">
        <v>124</v>
      </c>
      <c r="D16" s="65">
        <v>233.65059545516993</v>
      </c>
      <c r="E16" s="65">
        <v>214.49997963709677</v>
      </c>
      <c r="F16" s="65">
        <v>-19.150615818073163</v>
      </c>
      <c r="G16" s="72">
        <v>-8.1962623637942114E-2</v>
      </c>
      <c r="H16" t="str">
        <f t="shared" si="0"/>
        <v>Below</v>
      </c>
      <c r="I16" t="s">
        <v>153</v>
      </c>
      <c r="J16" t="str">
        <f t="shared" si="1"/>
        <v>Below-Flat</v>
      </c>
    </row>
    <row r="17" spans="1:10" x14ac:dyDescent="0.2">
      <c r="A17" t="s">
        <v>63</v>
      </c>
      <c r="B17">
        <v>2</v>
      </c>
      <c r="C17" s="65">
        <v>62</v>
      </c>
      <c r="D17" s="65">
        <v>224.61231071142868</v>
      </c>
      <c r="E17" s="65">
        <v>223.49997338709676</v>
      </c>
      <c r="F17" s="65">
        <v>-1.1123373243319179</v>
      </c>
      <c r="G17" s="72">
        <v>-4.9522544904539827E-3</v>
      </c>
      <c r="H17" t="str">
        <f t="shared" si="0"/>
        <v>Normal</v>
      </c>
      <c r="I17" t="s">
        <v>153</v>
      </c>
      <c r="J17" t="str">
        <f t="shared" si="1"/>
        <v>Normal-Flat</v>
      </c>
    </row>
    <row r="18" spans="1:10" x14ac:dyDescent="0.2">
      <c r="A18" t="s">
        <v>291</v>
      </c>
      <c r="B18">
        <v>5</v>
      </c>
      <c r="C18" s="65">
        <v>155</v>
      </c>
      <c r="D18" s="65">
        <v>155.51836028777166</v>
      </c>
      <c r="E18" s="65">
        <v>114.8</v>
      </c>
      <c r="F18" s="65">
        <v>-40.71836028777166</v>
      </c>
      <c r="G18" s="72">
        <v>-0.26182349281735146</v>
      </c>
      <c r="H18" t="str">
        <f t="shared" si="0"/>
        <v>Below</v>
      </c>
      <c r="I18" t="s">
        <v>151</v>
      </c>
      <c r="J18" t="str">
        <f t="shared" si="1"/>
        <v>Below-Down</v>
      </c>
    </row>
    <row r="19" spans="1:10" x14ac:dyDescent="0.2">
      <c r="A19" t="s">
        <v>280</v>
      </c>
      <c r="B19">
        <v>2</v>
      </c>
      <c r="C19" s="65">
        <v>62</v>
      </c>
      <c r="D19" s="65">
        <v>191.34268727270927</v>
      </c>
      <c r="E19" s="65">
        <v>193.99999632258064</v>
      </c>
      <c r="F19" s="65">
        <v>2.6573090498713725</v>
      </c>
      <c r="G19" s="72">
        <v>1.3887695880867761E-2</v>
      </c>
      <c r="H19" t="str">
        <f t="shared" si="0"/>
        <v>Normal</v>
      </c>
      <c r="I19" t="s">
        <v>153</v>
      </c>
      <c r="J19" t="str">
        <f t="shared" si="1"/>
        <v>Normal-Flat</v>
      </c>
    </row>
    <row r="20" spans="1:10" x14ac:dyDescent="0.2">
      <c r="A20" t="s">
        <v>282</v>
      </c>
      <c r="B20">
        <v>2</v>
      </c>
      <c r="C20" s="65">
        <v>62</v>
      </c>
      <c r="D20" s="65">
        <v>191.34268727270927</v>
      </c>
      <c r="E20" s="65">
        <v>185.50000025806452</v>
      </c>
      <c r="F20" s="65">
        <v>-5.8426870146447527</v>
      </c>
      <c r="G20" s="72">
        <v>-3.0535198903721472E-2</v>
      </c>
      <c r="H20" t="str">
        <f t="shared" si="0"/>
        <v>Normal</v>
      </c>
      <c r="I20" t="s">
        <v>153</v>
      </c>
      <c r="J20" t="str">
        <f t="shared" si="1"/>
        <v>Normal-Flat</v>
      </c>
    </row>
    <row r="21" spans="1:10" x14ac:dyDescent="0.2">
      <c r="A21" t="s">
        <v>279</v>
      </c>
      <c r="B21">
        <v>2</v>
      </c>
      <c r="C21" s="65">
        <v>62</v>
      </c>
      <c r="D21" s="65">
        <v>183.04510637134717</v>
      </c>
      <c r="E21" s="65">
        <v>199.50000269354837</v>
      </c>
      <c r="F21" s="65">
        <v>16.454896322201193</v>
      </c>
      <c r="G21" s="72">
        <v>8.9895308584862277E-2</v>
      </c>
      <c r="H21" t="str">
        <f t="shared" si="0"/>
        <v>Above</v>
      </c>
      <c r="I21" t="s">
        <v>153</v>
      </c>
      <c r="J21" t="str">
        <f t="shared" si="1"/>
        <v>Above-Flat</v>
      </c>
    </row>
    <row r="22" spans="1:10" x14ac:dyDescent="0.2">
      <c r="A22" t="s">
        <v>64</v>
      </c>
      <c r="B22">
        <v>3</v>
      </c>
      <c r="C22" s="65">
        <v>93</v>
      </c>
      <c r="D22" s="65">
        <v>202.84999220717768</v>
      </c>
      <c r="E22" s="65">
        <v>192.00000174193548</v>
      </c>
      <c r="F22" s="65">
        <v>-10.8499904652422</v>
      </c>
      <c r="G22" s="72">
        <v>-5.3487753916996617E-2</v>
      </c>
      <c r="H22" t="str">
        <f t="shared" si="0"/>
        <v>Below</v>
      </c>
      <c r="I22" t="s">
        <v>152</v>
      </c>
      <c r="J22" t="str">
        <f t="shared" si="1"/>
        <v>Below-Up</v>
      </c>
    </row>
    <row r="23" spans="1:10" x14ac:dyDescent="0.2">
      <c r="A23" t="s">
        <v>284</v>
      </c>
      <c r="B23">
        <v>2</v>
      </c>
      <c r="C23" s="65">
        <v>62</v>
      </c>
      <c r="D23" s="65">
        <v>191.34268727270927</v>
      </c>
      <c r="E23" s="65">
        <v>150.50000246774195</v>
      </c>
      <c r="F23" s="65">
        <v>-40.84268480496732</v>
      </c>
      <c r="G23" s="72">
        <v>-0.21345307410027481</v>
      </c>
      <c r="H23" t="str">
        <f t="shared" si="0"/>
        <v>Below</v>
      </c>
      <c r="I23" t="s">
        <v>151</v>
      </c>
      <c r="J23" t="str">
        <f t="shared" si="1"/>
        <v>Below-Down</v>
      </c>
    </row>
    <row r="24" spans="1:10" x14ac:dyDescent="0.2">
      <c r="A24" t="s">
        <v>65</v>
      </c>
      <c r="B24">
        <v>2</v>
      </c>
      <c r="C24" s="65">
        <v>62</v>
      </c>
      <c r="D24" s="65">
        <v>224.61231071142868</v>
      </c>
      <c r="E24" s="65">
        <v>221.99999758064516</v>
      </c>
      <c r="F24" s="65">
        <v>-2.6123131307835195</v>
      </c>
      <c r="G24" s="72">
        <v>-1.163032036182423E-2</v>
      </c>
      <c r="H24" t="str">
        <f t="shared" si="0"/>
        <v>Normal</v>
      </c>
      <c r="I24" t="s">
        <v>153</v>
      </c>
      <c r="J24" t="str">
        <f t="shared" si="1"/>
        <v>Normal-Flat</v>
      </c>
    </row>
    <row r="25" spans="1:10" x14ac:dyDescent="0.2">
      <c r="A25" t="s">
        <v>66</v>
      </c>
      <c r="B25">
        <v>6</v>
      </c>
      <c r="C25" s="65">
        <v>186</v>
      </c>
      <c r="D25" s="65">
        <v>217.94202797169254</v>
      </c>
      <c r="E25" s="65">
        <v>229.66666935483872</v>
      </c>
      <c r="F25" s="65">
        <v>11.724641383146178</v>
      </c>
      <c r="G25" s="72">
        <v>5.3797064716076863E-2</v>
      </c>
      <c r="H25" t="str">
        <f t="shared" si="0"/>
        <v>Above</v>
      </c>
      <c r="I25" t="s">
        <v>153</v>
      </c>
      <c r="J25" t="str">
        <f t="shared" si="1"/>
        <v>Above-Flat</v>
      </c>
    </row>
    <row r="26" spans="1:10" x14ac:dyDescent="0.2">
      <c r="A26" t="s">
        <v>293</v>
      </c>
      <c r="B26">
        <v>2</v>
      </c>
      <c r="C26" s="65">
        <v>62</v>
      </c>
      <c r="D26" s="65">
        <v>224.45085086148464</v>
      </c>
      <c r="E26" s="65">
        <v>223.00000693548387</v>
      </c>
      <c r="F26" s="65">
        <v>-1.4508439260007719</v>
      </c>
      <c r="G26" s="72">
        <v>-6.4639716019438539E-3</v>
      </c>
      <c r="H26" t="str">
        <f t="shared" si="0"/>
        <v>Normal</v>
      </c>
      <c r="I26" t="s">
        <v>153</v>
      </c>
      <c r="J26" t="str">
        <f t="shared" si="1"/>
        <v>Normal-Flat</v>
      </c>
    </row>
    <row r="27" spans="1:10" x14ac:dyDescent="0.2">
      <c r="A27" t="s">
        <v>287</v>
      </c>
      <c r="B27">
        <v>4</v>
      </c>
      <c r="C27" s="65">
        <v>124</v>
      </c>
      <c r="D27" s="65">
        <v>228.51123097439213</v>
      </c>
      <c r="E27" s="65">
        <v>242.00016129032258</v>
      </c>
      <c r="F27" s="65">
        <v>13.488930315930446</v>
      </c>
      <c r="G27" s="72">
        <v>5.9029616436848432E-2</v>
      </c>
      <c r="H27" t="str">
        <f t="shared" si="0"/>
        <v>Above</v>
      </c>
      <c r="I27" t="s">
        <v>152</v>
      </c>
      <c r="J27" t="str">
        <f t="shared" si="1"/>
        <v>Above-Up</v>
      </c>
    </row>
    <row r="28" spans="1:10" x14ac:dyDescent="0.2">
      <c r="A28" t="s">
        <v>288</v>
      </c>
      <c r="B28">
        <v>6</v>
      </c>
      <c r="C28" s="65">
        <v>186</v>
      </c>
      <c r="D28" s="65">
        <v>226.82614146176655</v>
      </c>
      <c r="E28" s="65">
        <v>233.83326881720433</v>
      </c>
      <c r="F28" s="65">
        <v>7.007127355437774</v>
      </c>
      <c r="G28" s="72">
        <v>3.0892062573920229E-2</v>
      </c>
      <c r="H28" t="str">
        <f t="shared" si="0"/>
        <v>Normal</v>
      </c>
      <c r="I28" t="s">
        <v>152</v>
      </c>
      <c r="J28" t="str">
        <f t="shared" si="1"/>
        <v>Normal-Up</v>
      </c>
    </row>
    <row r="29" spans="1:10" x14ac:dyDescent="0.2">
      <c r="A29" t="s">
        <v>67</v>
      </c>
      <c r="B29">
        <v>4</v>
      </c>
      <c r="C29" s="65">
        <v>124</v>
      </c>
      <c r="D29" s="65">
        <v>186.67550280540573</v>
      </c>
      <c r="E29" s="65">
        <v>209.37553911290323</v>
      </c>
      <c r="F29" s="65">
        <v>22.700036307497498</v>
      </c>
      <c r="G29" s="72">
        <v>0.12160158117351086</v>
      </c>
      <c r="H29" t="str">
        <f t="shared" si="0"/>
        <v>Above</v>
      </c>
      <c r="I29" t="s">
        <v>152</v>
      </c>
      <c r="J29" t="str">
        <f t="shared" si="1"/>
        <v>Above-Up</v>
      </c>
    </row>
    <row r="30" spans="1:10" x14ac:dyDescent="0.2">
      <c r="A30" t="s">
        <v>68</v>
      </c>
      <c r="B30">
        <v>3</v>
      </c>
      <c r="C30" s="65">
        <v>93</v>
      </c>
      <c r="D30" s="65">
        <v>222.1942845045167</v>
      </c>
      <c r="E30" s="65">
        <v>238.00000000000003</v>
      </c>
      <c r="F30" s="65">
        <v>15.805715495483327</v>
      </c>
      <c r="G30" s="72">
        <v>7.1134662760247699E-2</v>
      </c>
      <c r="H30" t="str">
        <f t="shared" si="0"/>
        <v>Above</v>
      </c>
      <c r="I30" t="s">
        <v>152</v>
      </c>
      <c r="J30" t="str">
        <f t="shared" si="1"/>
        <v>Above-Up</v>
      </c>
    </row>
    <row r="31" spans="1:10" x14ac:dyDescent="0.2">
      <c r="A31" t="s">
        <v>285</v>
      </c>
      <c r="B31">
        <v>2</v>
      </c>
      <c r="C31" s="65">
        <v>62</v>
      </c>
      <c r="D31" s="65">
        <v>229.59021534226244</v>
      </c>
      <c r="E31" s="65">
        <v>228</v>
      </c>
      <c r="F31" s="65">
        <v>-1.5902153422624394</v>
      </c>
      <c r="G31" s="72">
        <v>-6.9263201826428892E-3</v>
      </c>
      <c r="H31" t="str">
        <f t="shared" si="0"/>
        <v>Normal</v>
      </c>
      <c r="I31" t="s">
        <v>153</v>
      </c>
      <c r="J31" t="str">
        <f t="shared" si="1"/>
        <v>Normal-Flat</v>
      </c>
    </row>
    <row r="32" spans="1:10" x14ac:dyDescent="0.2">
      <c r="A32" t="s">
        <v>69</v>
      </c>
      <c r="B32">
        <v>8</v>
      </c>
      <c r="C32" s="65">
        <v>248</v>
      </c>
      <c r="D32" s="65">
        <v>131.28862098272785</v>
      </c>
      <c r="E32" s="65">
        <v>131.25</v>
      </c>
      <c r="F32" s="65">
        <v>-3.8620982727849196E-2</v>
      </c>
      <c r="G32" s="72">
        <v>-2.9416854590109617E-4</v>
      </c>
      <c r="H32" t="str">
        <f t="shared" si="0"/>
        <v>Normal</v>
      </c>
      <c r="I32" t="s">
        <v>153</v>
      </c>
      <c r="J32" t="str">
        <f t="shared" si="1"/>
        <v>Normal-Flat</v>
      </c>
    </row>
    <row r="33" spans="1:10" x14ac:dyDescent="0.2">
      <c r="A33" t="s">
        <v>70</v>
      </c>
      <c r="B33">
        <v>5</v>
      </c>
      <c r="C33" s="65">
        <v>155</v>
      </c>
      <c r="D33" s="65">
        <v>128.0019793602394</v>
      </c>
      <c r="E33" s="65">
        <v>100.59999193548386</v>
      </c>
      <c r="F33" s="65">
        <v>-27.401987424755546</v>
      </c>
      <c r="G33" s="72">
        <v>-0.21407471635760725</v>
      </c>
      <c r="H33" t="str">
        <f t="shared" si="0"/>
        <v>Below</v>
      </c>
      <c r="I33" t="s">
        <v>151</v>
      </c>
      <c r="J33" t="str">
        <f t="shared" si="1"/>
        <v>Below-Down</v>
      </c>
    </row>
    <row r="34" spans="1:10" x14ac:dyDescent="0.2">
      <c r="A34" t="s">
        <v>71</v>
      </c>
      <c r="B34">
        <v>3</v>
      </c>
      <c r="C34" s="65">
        <v>93</v>
      </c>
      <c r="D34" s="65">
        <v>222.1942845045167</v>
      </c>
      <c r="E34" s="65">
        <v>231.66666344086025</v>
      </c>
      <c r="F34" s="65">
        <v>9.4723789363435458</v>
      </c>
      <c r="G34" s="72">
        <v>4.2631064779485785E-2</v>
      </c>
      <c r="H34" t="str">
        <f t="shared" si="0"/>
        <v>Normal</v>
      </c>
      <c r="I34" t="s">
        <v>151</v>
      </c>
      <c r="J34" t="str">
        <f t="shared" si="1"/>
        <v>Normal-Down</v>
      </c>
    </row>
    <row r="35" spans="1:10" x14ac:dyDescent="0.2">
      <c r="A35" t="s">
        <v>72</v>
      </c>
      <c r="B35">
        <v>4</v>
      </c>
      <c r="C35" s="65">
        <v>124</v>
      </c>
      <c r="D35" s="65">
        <v>213.19071358655003</v>
      </c>
      <c r="E35" s="65">
        <v>219.49998205645161</v>
      </c>
      <c r="F35" s="65">
        <v>6.309268469901582</v>
      </c>
      <c r="G35" s="72">
        <v>2.9594480752747135E-2</v>
      </c>
      <c r="H35" t="str">
        <f t="shared" si="0"/>
        <v>Normal</v>
      </c>
      <c r="I35" t="s">
        <v>153</v>
      </c>
      <c r="J35" t="str">
        <f t="shared" si="1"/>
        <v>Normal-Flat</v>
      </c>
    </row>
    <row r="36" spans="1:10" x14ac:dyDescent="0.2">
      <c r="A36" t="s">
        <v>292</v>
      </c>
      <c r="B36">
        <v>6</v>
      </c>
      <c r="C36" s="65">
        <v>186</v>
      </c>
      <c r="D36" s="65">
        <v>216.36118250116039</v>
      </c>
      <c r="E36" s="65">
        <v>210.33334016129032</v>
      </c>
      <c r="F36" s="65">
        <v>-6.0278423398700625</v>
      </c>
      <c r="G36" s="72">
        <v>-2.7860091492325496E-2</v>
      </c>
      <c r="H36" t="str">
        <f t="shared" si="0"/>
        <v>Normal</v>
      </c>
      <c r="I36" t="s">
        <v>153</v>
      </c>
      <c r="J36" t="str">
        <f t="shared" si="1"/>
        <v>Normal-Flat</v>
      </c>
    </row>
    <row r="37" spans="1:10" x14ac:dyDescent="0.2">
      <c r="A37" t="s">
        <v>89</v>
      </c>
      <c r="B37">
        <v>2</v>
      </c>
      <c r="C37" s="65">
        <v>62</v>
      </c>
      <c r="D37" s="65">
        <v>248.94623669727565</v>
      </c>
      <c r="E37" s="65">
        <v>180.33225967741936</v>
      </c>
      <c r="F37" s="65">
        <v>-68.613977019856293</v>
      </c>
      <c r="G37" s="72">
        <v>-0.27561765114486331</v>
      </c>
      <c r="H37" t="str">
        <f t="shared" si="0"/>
        <v>Below</v>
      </c>
      <c r="I37" t="s">
        <v>151</v>
      </c>
      <c r="J37" t="str">
        <f t="shared" si="1"/>
        <v>Below-Down</v>
      </c>
    </row>
    <row r="38" spans="1:10" x14ac:dyDescent="0.2">
      <c r="A38" t="s">
        <v>90</v>
      </c>
      <c r="B38">
        <v>4</v>
      </c>
      <c r="C38" s="65">
        <v>124</v>
      </c>
      <c r="D38" s="65">
        <v>248.94623669727565</v>
      </c>
      <c r="E38" s="65">
        <v>283.52500122580648</v>
      </c>
      <c r="F38" s="65">
        <v>34.578764528530826</v>
      </c>
      <c r="G38" s="72">
        <v>0.13890053124434013</v>
      </c>
      <c r="H38" t="str">
        <f t="shared" si="0"/>
        <v>Above</v>
      </c>
      <c r="I38" t="s">
        <v>151</v>
      </c>
      <c r="J38" t="str">
        <f t="shared" si="1"/>
        <v>Above-Down</v>
      </c>
    </row>
    <row r="39" spans="1:10" x14ac:dyDescent="0.2">
      <c r="A39" t="s">
        <v>148</v>
      </c>
      <c r="B39">
        <v>4</v>
      </c>
      <c r="C39" s="65">
        <v>124</v>
      </c>
      <c r="D39" s="65">
        <v>261.70300629574797</v>
      </c>
      <c r="E39" s="65">
        <v>247.50000072580647</v>
      </c>
      <c r="F39" s="65">
        <v>-14.203005569941496</v>
      </c>
      <c r="G39" s="72">
        <v>-5.4271465089288352E-2</v>
      </c>
      <c r="H39" t="str">
        <f t="shared" si="0"/>
        <v>Below</v>
      </c>
      <c r="I39" t="s">
        <v>151</v>
      </c>
      <c r="J39" t="str">
        <f t="shared" si="1"/>
        <v>Below-Down</v>
      </c>
    </row>
    <row r="40" spans="1:10" x14ac:dyDescent="0.2">
      <c r="A40" t="s">
        <v>73</v>
      </c>
      <c r="B40">
        <v>4</v>
      </c>
      <c r="C40" s="65">
        <v>124</v>
      </c>
      <c r="D40" s="65">
        <v>229.68377598091931</v>
      </c>
      <c r="E40" s="65">
        <v>243.61500553225807</v>
      </c>
      <c r="F40" s="65">
        <v>13.93122955133876</v>
      </c>
      <c r="G40" s="72">
        <v>6.0653955604143668E-2</v>
      </c>
      <c r="H40" t="str">
        <f t="shared" si="0"/>
        <v>Above</v>
      </c>
      <c r="I40" t="s">
        <v>151</v>
      </c>
      <c r="J40" t="str">
        <f t="shared" si="1"/>
        <v>Above-Down</v>
      </c>
    </row>
    <row r="41" spans="1:10" x14ac:dyDescent="0.2">
      <c r="A41" t="s">
        <v>74</v>
      </c>
      <c r="B41">
        <v>2</v>
      </c>
      <c r="C41" s="65">
        <v>62</v>
      </c>
      <c r="D41" s="65">
        <v>224.61231071142868</v>
      </c>
      <c r="E41" s="65">
        <v>213.00001935483871</v>
      </c>
      <c r="F41" s="65">
        <v>-11.612291356589964</v>
      </c>
      <c r="G41" s="72">
        <v>-5.1699264923679489E-2</v>
      </c>
      <c r="H41" t="str">
        <f t="shared" si="0"/>
        <v>Below</v>
      </c>
      <c r="I41" t="s">
        <v>153</v>
      </c>
      <c r="J41" t="str">
        <f t="shared" si="1"/>
        <v>Below-Flat</v>
      </c>
    </row>
    <row r="42" spans="1:10" x14ac:dyDescent="0.2">
      <c r="A42" t="s">
        <v>75</v>
      </c>
      <c r="B42">
        <v>12</v>
      </c>
      <c r="C42" s="65">
        <v>268</v>
      </c>
      <c r="D42" s="65">
        <v>168.90416346627185</v>
      </c>
      <c r="E42" s="65">
        <v>200.04850606343282</v>
      </c>
      <c r="F42" s="65">
        <v>31.144342597160971</v>
      </c>
      <c r="G42" s="72">
        <v>0.18439061511577318</v>
      </c>
      <c r="H42" t="str">
        <f t="shared" si="0"/>
        <v>Above</v>
      </c>
      <c r="I42" t="s">
        <v>151</v>
      </c>
      <c r="J42" t="str">
        <f t="shared" si="1"/>
        <v>Above-Down</v>
      </c>
    </row>
    <row r="43" spans="1:10" x14ac:dyDescent="0.2">
      <c r="A43" t="s">
        <v>76</v>
      </c>
      <c r="B43">
        <v>6</v>
      </c>
      <c r="C43" s="65">
        <v>186</v>
      </c>
      <c r="D43" s="65">
        <v>106.83168386646724</v>
      </c>
      <c r="E43" s="65">
        <v>129.66667338709678</v>
      </c>
      <c r="F43" s="65">
        <v>22.834989520629534</v>
      </c>
      <c r="G43" s="72">
        <v>0.21374735185464086</v>
      </c>
      <c r="H43" t="str">
        <f t="shared" si="0"/>
        <v>Above</v>
      </c>
      <c r="I43" t="s">
        <v>151</v>
      </c>
      <c r="J43" t="str">
        <f t="shared" si="1"/>
        <v>Above-Down</v>
      </c>
    </row>
    <row r="44" spans="1:10" x14ac:dyDescent="0.2">
      <c r="A44" t="s">
        <v>281</v>
      </c>
      <c r="B44">
        <v>2</v>
      </c>
      <c r="C44" s="65">
        <v>62</v>
      </c>
      <c r="D44" s="65">
        <v>170.28833677287483</v>
      </c>
      <c r="E44" s="65">
        <v>188.00000203225807</v>
      </c>
      <c r="F44" s="65">
        <v>17.711665259383238</v>
      </c>
      <c r="G44" s="72">
        <v>0.10400985525512822</v>
      </c>
      <c r="H44" t="str">
        <f t="shared" si="0"/>
        <v>Above</v>
      </c>
      <c r="I44" t="s">
        <v>152</v>
      </c>
      <c r="J44" t="str">
        <f t="shared" si="1"/>
        <v>Above-Up</v>
      </c>
    </row>
    <row r="45" spans="1:10" x14ac:dyDescent="0.2">
      <c r="A45" t="s">
        <v>77</v>
      </c>
      <c r="B45">
        <v>6</v>
      </c>
      <c r="C45" s="65">
        <v>186</v>
      </c>
      <c r="D45" s="65">
        <v>200.62582040799433</v>
      </c>
      <c r="E45" s="65">
        <v>170.66666505376344</v>
      </c>
      <c r="F45" s="65">
        <v>-29.959155354230887</v>
      </c>
      <c r="G45" s="72">
        <v>-0.14932851261769647</v>
      </c>
      <c r="H45" t="str">
        <f t="shared" si="0"/>
        <v>Below</v>
      </c>
      <c r="I45" t="s">
        <v>153</v>
      </c>
      <c r="J45" t="str">
        <f t="shared" si="1"/>
        <v>Below-Flat</v>
      </c>
    </row>
    <row r="46" spans="1:10" x14ac:dyDescent="0.2">
      <c r="A46" t="s">
        <v>78</v>
      </c>
      <c r="B46">
        <v>2</v>
      </c>
      <c r="C46" s="65">
        <v>62</v>
      </c>
      <c r="D46" s="65">
        <v>194.34547914152944</v>
      </c>
      <c r="E46" s="65">
        <v>191.49999343548387</v>
      </c>
      <c r="F46" s="65">
        <v>-2.8454857060455652</v>
      </c>
      <c r="G46" s="72">
        <v>-1.4641378428841039E-2</v>
      </c>
      <c r="H46" t="str">
        <f t="shared" si="0"/>
        <v>Normal</v>
      </c>
      <c r="I46" t="s">
        <v>153</v>
      </c>
      <c r="J46" t="str">
        <f t="shared" si="1"/>
        <v>Normal-Flat</v>
      </c>
    </row>
    <row r="47" spans="1:10" x14ac:dyDescent="0.2">
      <c r="A47" t="s">
        <v>140</v>
      </c>
      <c r="B47">
        <v>4</v>
      </c>
      <c r="C47" s="65">
        <v>80</v>
      </c>
      <c r="D47" s="65">
        <v>250.18784853221254</v>
      </c>
      <c r="E47" s="65">
        <v>253.00012500000003</v>
      </c>
      <c r="F47" s="65">
        <v>2.8122764677874841</v>
      </c>
      <c r="G47" s="72">
        <v>1.1240659705442864E-2</v>
      </c>
      <c r="H47" t="str">
        <f t="shared" si="0"/>
        <v>Normal</v>
      </c>
      <c r="I47" t="s">
        <v>153</v>
      </c>
      <c r="J47" t="str">
        <f t="shared" si="1"/>
        <v>Normal-Flat</v>
      </c>
    </row>
    <row r="48" spans="1:10" x14ac:dyDescent="0.2">
      <c r="A48" t="s">
        <v>278</v>
      </c>
      <c r="B48">
        <v>2</v>
      </c>
      <c r="C48" s="65">
        <v>62</v>
      </c>
      <c r="D48" s="65">
        <v>183.04510637134717</v>
      </c>
      <c r="E48" s="65">
        <v>260.49999706451615</v>
      </c>
      <c r="F48" s="65">
        <v>77.454890693168977</v>
      </c>
      <c r="G48" s="72">
        <v>0.42314647044447468</v>
      </c>
      <c r="H48" t="str">
        <f t="shared" si="0"/>
        <v>Above</v>
      </c>
      <c r="I48" t="s">
        <v>152</v>
      </c>
      <c r="J48" t="str">
        <f t="shared" si="1"/>
        <v>Above-Up</v>
      </c>
    </row>
    <row r="49" spans="1:10" x14ac:dyDescent="0.2">
      <c r="A49" t="s">
        <v>139</v>
      </c>
      <c r="B49">
        <v>1</v>
      </c>
      <c r="C49" s="65">
        <v>31</v>
      </c>
      <c r="D49" s="65">
        <v>228.51123097439213</v>
      </c>
      <c r="E49" s="65">
        <v>239.99991935483871</v>
      </c>
      <c r="F49" s="65">
        <v>11.488688380446575</v>
      </c>
      <c r="G49" s="72">
        <v>5.0276252643941352E-2</v>
      </c>
      <c r="H49" t="str">
        <f t="shared" si="0"/>
        <v>Above</v>
      </c>
      <c r="I49" t="s">
        <v>153</v>
      </c>
      <c r="J49" t="str">
        <f t="shared" si="1"/>
        <v>Above-Flat</v>
      </c>
    </row>
    <row r="50" spans="1:10" x14ac:dyDescent="0.2">
      <c r="A50" t="s">
        <v>290</v>
      </c>
      <c r="B50">
        <v>6</v>
      </c>
      <c r="C50" s="65">
        <v>186</v>
      </c>
      <c r="D50" s="65">
        <v>286.51427890442403</v>
      </c>
      <c r="E50" s="65">
        <v>274.16662365591395</v>
      </c>
      <c r="F50" s="65">
        <v>-12.34765524851008</v>
      </c>
      <c r="G50" s="72">
        <v>-4.3096125246271003E-2</v>
      </c>
      <c r="H50" t="str">
        <f t="shared" si="0"/>
        <v>Normal</v>
      </c>
      <c r="I50" t="s">
        <v>151</v>
      </c>
      <c r="J50" t="str">
        <f t="shared" si="1"/>
        <v>Normal-Down</v>
      </c>
    </row>
    <row r="51" spans="1:10" x14ac:dyDescent="0.2">
      <c r="A51" t="s">
        <v>79</v>
      </c>
      <c r="B51">
        <v>2</v>
      </c>
      <c r="C51" s="65">
        <v>62</v>
      </c>
      <c r="D51" s="65">
        <v>231.30182903965783</v>
      </c>
      <c r="E51" s="65">
        <v>221.49999193548385</v>
      </c>
      <c r="F51" s="65">
        <v>-9.801837104173984</v>
      </c>
      <c r="G51" s="72">
        <v>-4.237682488232037E-2</v>
      </c>
      <c r="H51" t="str">
        <f t="shared" si="0"/>
        <v>Normal</v>
      </c>
      <c r="I51" t="s">
        <v>153</v>
      </c>
      <c r="J51" t="str">
        <f t="shared" si="1"/>
        <v>Normal-Flat</v>
      </c>
    </row>
    <row r="52" spans="1:10" x14ac:dyDescent="0.2">
      <c r="A52" t="s">
        <v>286</v>
      </c>
      <c r="B52">
        <v>3</v>
      </c>
      <c r="C52" s="65">
        <v>93</v>
      </c>
      <c r="D52" s="65">
        <v>229.59021534226244</v>
      </c>
      <c r="E52" s="65">
        <v>227.666675</v>
      </c>
      <c r="F52" s="65">
        <v>-1.9235403422624415</v>
      </c>
      <c r="G52" s="72">
        <v>-8.3781459910864092E-3</v>
      </c>
      <c r="H52" t="str">
        <f t="shared" si="0"/>
        <v>Normal</v>
      </c>
      <c r="I52" t="s">
        <v>153</v>
      </c>
      <c r="J52" t="str">
        <f t="shared" si="1"/>
        <v>Normal-Flat</v>
      </c>
    </row>
    <row r="53" spans="1:10" x14ac:dyDescent="0.2">
      <c r="A53" t="s">
        <v>80</v>
      </c>
      <c r="B53">
        <v>2</v>
      </c>
      <c r="C53" s="65">
        <v>62</v>
      </c>
      <c r="D53" s="65">
        <v>212.4778081709423</v>
      </c>
      <c r="E53" s="65">
        <v>199.49999032258063</v>
      </c>
      <c r="F53" s="65">
        <v>-12.977817848361667</v>
      </c>
      <c r="G53" s="72">
        <v>-6.107846254664287E-2</v>
      </c>
      <c r="H53" t="str">
        <f t="shared" si="0"/>
        <v>Below</v>
      </c>
      <c r="I53" t="s">
        <v>152</v>
      </c>
      <c r="J53" t="str">
        <f t="shared" si="1"/>
        <v>Below-Up</v>
      </c>
    </row>
    <row r="54" spans="1:10" x14ac:dyDescent="0.2">
      <c r="A54" t="s">
        <v>141</v>
      </c>
      <c r="B54">
        <v>2</v>
      </c>
      <c r="C54" s="65">
        <v>40</v>
      </c>
      <c r="D54" s="65">
        <v>224.67430933526785</v>
      </c>
      <c r="E54" s="65">
        <v>221.00012500000003</v>
      </c>
      <c r="F54" s="65">
        <v>-3.6741843352678245</v>
      </c>
      <c r="G54" s="72">
        <v>-1.6353379904175257E-2</v>
      </c>
      <c r="H54" t="str">
        <f t="shared" si="0"/>
        <v>Normal</v>
      </c>
      <c r="I54" t="s">
        <v>153</v>
      </c>
      <c r="J54" t="str">
        <f t="shared" si="1"/>
        <v>Normal-Flat</v>
      </c>
    </row>
    <row r="55" spans="1:10" x14ac:dyDescent="0.2">
      <c r="A55" t="s">
        <v>81</v>
      </c>
      <c r="B55">
        <v>3</v>
      </c>
      <c r="C55" s="65">
        <v>93</v>
      </c>
      <c r="D55" s="65">
        <v>213.68977143886846</v>
      </c>
      <c r="E55" s="65">
        <v>214.00000322580649</v>
      </c>
      <c r="F55" s="65">
        <v>0.31023178693803288</v>
      </c>
      <c r="G55" s="72">
        <v>1.4517858522151248E-3</v>
      </c>
      <c r="H55" t="str">
        <f t="shared" si="0"/>
        <v>Normal</v>
      </c>
      <c r="I55" t="s">
        <v>153</v>
      </c>
      <c r="J55" t="str">
        <f t="shared" si="1"/>
        <v>Normal-Flat</v>
      </c>
    </row>
    <row r="56" spans="1:10" x14ac:dyDescent="0.2">
      <c r="A56" t="s">
        <v>289</v>
      </c>
      <c r="B56">
        <v>6</v>
      </c>
      <c r="C56" s="65">
        <v>186</v>
      </c>
      <c r="D56" s="65">
        <v>226.82614146176655</v>
      </c>
      <c r="E56" s="65">
        <v>232.16666935483872</v>
      </c>
      <c r="F56" s="65">
        <v>5.3405278930721636</v>
      </c>
      <c r="G56" s="72">
        <v>2.3544587315445537E-2</v>
      </c>
      <c r="H56" t="str">
        <f t="shared" si="0"/>
        <v>Normal</v>
      </c>
      <c r="I56" t="s">
        <v>151</v>
      </c>
      <c r="J56" t="str">
        <f t="shared" si="1"/>
        <v>Normal-Down</v>
      </c>
    </row>
    <row r="57" spans="1:10" x14ac:dyDescent="0.2">
      <c r="A57" t="s">
        <v>82</v>
      </c>
      <c r="B57">
        <v>2</v>
      </c>
      <c r="C57" s="65">
        <v>62</v>
      </c>
      <c r="D57" s="65">
        <v>212.4778081709423</v>
      </c>
      <c r="E57" s="65">
        <v>210.50003225806452</v>
      </c>
      <c r="F57" s="65">
        <v>-1.9777759128777745</v>
      </c>
      <c r="G57" s="72">
        <v>-9.3081528367735117E-3</v>
      </c>
      <c r="H57" t="str">
        <f t="shared" si="0"/>
        <v>Normal</v>
      </c>
      <c r="I57" t="s">
        <v>152</v>
      </c>
      <c r="J57" t="str">
        <f t="shared" si="1"/>
        <v>Normal-Up</v>
      </c>
    </row>
    <row r="58" spans="1:10" x14ac:dyDescent="0.2">
      <c r="A58" t="s">
        <v>83</v>
      </c>
      <c r="B58">
        <v>2</v>
      </c>
      <c r="C58" s="65">
        <v>62</v>
      </c>
      <c r="D58" s="65">
        <v>225.23457776941464</v>
      </c>
      <c r="E58" s="65">
        <v>211.50000241935484</v>
      </c>
      <c r="F58" s="65">
        <v>-13.734575350059799</v>
      </c>
      <c r="G58" s="72">
        <v>-6.0978982383959976E-2</v>
      </c>
      <c r="H58" t="str">
        <f t="shared" si="0"/>
        <v>Below</v>
      </c>
      <c r="I58" t="s">
        <v>153</v>
      </c>
      <c r="J58" t="str">
        <f t="shared" si="1"/>
        <v>Below-Flat</v>
      </c>
    </row>
    <row r="59" spans="1:10" x14ac:dyDescent="0.2">
      <c r="A59" t="s">
        <v>276</v>
      </c>
      <c r="B59">
        <v>3</v>
      </c>
      <c r="C59" s="65">
        <v>93</v>
      </c>
      <c r="D59" s="65">
        <v>194.34547914152944</v>
      </c>
      <c r="E59" s="65">
        <v>222.99999716129031</v>
      </c>
      <c r="F59" s="65">
        <v>28.654518019760872</v>
      </c>
      <c r="G59" s="72">
        <v>0.14744113496405856</v>
      </c>
      <c r="H59" t="str">
        <f t="shared" si="0"/>
        <v>Above</v>
      </c>
      <c r="I59" t="s">
        <v>152</v>
      </c>
      <c r="J59" t="str">
        <f t="shared" si="1"/>
        <v>Above-Up</v>
      </c>
    </row>
  </sheetData>
  <autoFilter ref="A5:J5"/>
  <sortState ref="A6:J59">
    <sortCondition ref="A6:A59"/>
  </sortState>
  <pageMargins left="0.7" right="0.7" top="0.75" bottom="0.75" header="0.3" footer="0.3"/>
  <pageSetup orientation="portrait" horizontalDpi="300" verticalDpi="3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74"/>
  <sheetViews>
    <sheetView workbookViewId="0">
      <selection activeCell="A5" sqref="A5"/>
    </sheetView>
  </sheetViews>
  <sheetFormatPr defaultRowHeight="12.75" x14ac:dyDescent="0.2"/>
  <cols>
    <col min="3" max="3" width="11.7109375" customWidth="1"/>
    <col min="6" max="6" width="9.140625" style="81"/>
    <col min="7" max="7" width="7.28515625" customWidth="1"/>
    <col min="8" max="8" width="7.5703125" customWidth="1"/>
    <col min="9" max="9" width="16.140625" customWidth="1"/>
    <col min="20" max="20" width="43.140625" customWidth="1"/>
    <col min="22" max="22" width="9.28515625" style="65" bestFit="1" customWidth="1"/>
    <col min="23" max="23" width="9.7109375" style="65" bestFit="1" customWidth="1"/>
    <col min="24" max="24" width="11.28515625" style="65" customWidth="1"/>
    <col min="25" max="26" width="9.28515625" style="65" bestFit="1" customWidth="1"/>
    <col min="27" max="27" width="11.7109375" customWidth="1"/>
    <col min="28" max="28" width="12.7109375" style="65" customWidth="1"/>
    <col min="29" max="30" width="10.7109375" style="182" customWidth="1"/>
    <col min="31" max="31" width="12.42578125" style="182" customWidth="1"/>
    <col min="32" max="32" width="11.85546875" customWidth="1"/>
    <col min="33" max="33" width="11.7109375" customWidth="1"/>
    <col min="34" max="34" width="13.7109375" style="118" customWidth="1"/>
    <col min="35" max="35" width="9.7109375" style="199" customWidth="1"/>
    <col min="36" max="37" width="9.7109375" style="3" customWidth="1"/>
    <col min="38" max="38" width="10.7109375" style="2" customWidth="1"/>
  </cols>
  <sheetData>
    <row r="1" spans="1:38" ht="15.75" x14ac:dyDescent="0.25">
      <c r="A1" s="147" t="s">
        <v>902</v>
      </c>
      <c r="AA1" s="65"/>
      <c r="AC1" s="65"/>
      <c r="AD1" s="65"/>
      <c r="AE1" s="65"/>
      <c r="AF1" s="65"/>
      <c r="AG1" s="65"/>
      <c r="AH1" s="72"/>
      <c r="AL1" s="183"/>
    </row>
    <row r="2" spans="1:38" x14ac:dyDescent="0.2">
      <c r="A2" s="130" t="s">
        <v>913</v>
      </c>
      <c r="AA2" s="65"/>
      <c r="AC2" s="65"/>
      <c r="AD2" s="65"/>
      <c r="AE2" s="65"/>
      <c r="AF2" s="65"/>
      <c r="AG2" s="65"/>
      <c r="AH2" s="72"/>
      <c r="AL2" s="183"/>
    </row>
    <row r="3" spans="1:38" x14ac:dyDescent="0.2">
      <c r="A3" t="s">
        <v>912</v>
      </c>
      <c r="Y3" s="2"/>
      <c r="AA3" s="65"/>
      <c r="AB3" s="2"/>
      <c r="AC3" s="65"/>
      <c r="AD3" s="65"/>
      <c r="AE3" s="65"/>
      <c r="AF3" s="65"/>
      <c r="AG3" s="65"/>
      <c r="AH3" s="72"/>
      <c r="AL3" s="183"/>
    </row>
    <row r="4" spans="1:38" x14ac:dyDescent="0.2">
      <c r="A4" t="s">
        <v>914</v>
      </c>
      <c r="Y4" s="2"/>
      <c r="AA4" s="65"/>
      <c r="AB4" s="2"/>
      <c r="AC4" s="65"/>
      <c r="AD4" s="65"/>
      <c r="AE4" s="65"/>
      <c r="AF4" s="65"/>
      <c r="AG4" s="65"/>
      <c r="AH4" s="72"/>
      <c r="AL4" s="183"/>
    </row>
    <row r="5" spans="1:38" x14ac:dyDescent="0.2">
      <c r="X5" s="2"/>
      <c r="AA5" s="65"/>
      <c r="AC5" s="65"/>
      <c r="AD5" s="65"/>
      <c r="AE5" s="65"/>
      <c r="AF5" s="65"/>
      <c r="AG5" s="65"/>
      <c r="AH5" s="72"/>
      <c r="AL5" s="183"/>
    </row>
    <row r="6" spans="1:38" ht="38.25" x14ac:dyDescent="0.2">
      <c r="A6" s="184" t="s">
        <v>2</v>
      </c>
      <c r="B6" s="184" t="s">
        <v>3</v>
      </c>
      <c r="C6" s="184" t="s">
        <v>58</v>
      </c>
      <c r="D6" s="184" t="s">
        <v>358</v>
      </c>
      <c r="E6" s="184" t="s">
        <v>899</v>
      </c>
      <c r="F6" s="185" t="s">
        <v>888</v>
      </c>
      <c r="G6" s="184" t="s">
        <v>360</v>
      </c>
      <c r="H6" s="184" t="s">
        <v>892</v>
      </c>
      <c r="I6" s="184" t="s">
        <v>361</v>
      </c>
      <c r="J6" s="184" t="s">
        <v>362</v>
      </c>
      <c r="K6" s="184" t="s">
        <v>4</v>
      </c>
      <c r="L6" s="184" t="s">
        <v>196</v>
      </c>
      <c r="M6" s="184" t="s">
        <v>900</v>
      </c>
      <c r="N6" s="184" t="s">
        <v>363</v>
      </c>
      <c r="O6" s="184" t="s">
        <v>359</v>
      </c>
      <c r="P6" s="184" t="s">
        <v>357</v>
      </c>
      <c r="Q6" s="184" t="s">
        <v>307</v>
      </c>
      <c r="R6" s="184" t="s">
        <v>305</v>
      </c>
      <c r="S6" s="184" t="s">
        <v>6</v>
      </c>
      <c r="T6" s="184" t="s">
        <v>1</v>
      </c>
      <c r="U6" s="184" t="s">
        <v>364</v>
      </c>
      <c r="V6" s="184" t="s">
        <v>365</v>
      </c>
      <c r="W6" s="184" t="s">
        <v>222</v>
      </c>
      <c r="X6" s="184" t="s">
        <v>366</v>
      </c>
      <c r="Y6" s="184" t="s">
        <v>901</v>
      </c>
      <c r="Z6" s="184" t="s">
        <v>212</v>
      </c>
      <c r="AA6" s="184" t="s">
        <v>932</v>
      </c>
      <c r="AB6" s="184" t="s">
        <v>935</v>
      </c>
      <c r="AC6" s="203" t="s">
        <v>896</v>
      </c>
      <c r="AD6" s="203" t="s">
        <v>897</v>
      </c>
      <c r="AE6" s="203" t="s">
        <v>898</v>
      </c>
      <c r="AF6" s="203" t="s">
        <v>927</v>
      </c>
      <c r="AG6" s="203" t="s">
        <v>928</v>
      </c>
      <c r="AH6" s="228" t="s">
        <v>936</v>
      </c>
      <c r="AI6" s="229" t="s">
        <v>887</v>
      </c>
      <c r="AJ6" s="204" t="s">
        <v>938</v>
      </c>
      <c r="AK6" s="204" t="s">
        <v>215</v>
      </c>
      <c r="AL6" s="203" t="s">
        <v>940</v>
      </c>
    </row>
    <row r="7" spans="1:38" x14ac:dyDescent="0.2">
      <c r="A7" t="str">
        <f t="shared" ref="A7:A70" si="0">LEFT(C7,2)</f>
        <v>AA</v>
      </c>
      <c r="B7" t="str">
        <f t="shared" ref="B7:B70" si="1">LEFT(C7,5)</f>
        <v>AA-01</v>
      </c>
      <c r="C7" t="s">
        <v>595</v>
      </c>
      <c r="G7" t="s">
        <v>375</v>
      </c>
      <c r="H7">
        <f t="shared" ref="H7:H70" si="2">IF(G7="Y",1,0)</f>
        <v>0</v>
      </c>
      <c r="I7" t="s">
        <v>403</v>
      </c>
      <c r="J7" t="s">
        <v>390</v>
      </c>
      <c r="K7">
        <v>0.01</v>
      </c>
      <c r="L7" t="s">
        <v>271</v>
      </c>
      <c r="M7" t="s">
        <v>401</v>
      </c>
      <c r="N7">
        <v>9</v>
      </c>
      <c r="O7">
        <v>10733</v>
      </c>
      <c r="P7" t="s">
        <v>369</v>
      </c>
      <c r="Q7">
        <v>180</v>
      </c>
      <c r="R7" t="s">
        <v>375</v>
      </c>
      <c r="S7" t="s">
        <v>28</v>
      </c>
      <c r="T7" t="s">
        <v>484</v>
      </c>
      <c r="U7">
        <v>20</v>
      </c>
      <c r="V7" s="65">
        <v>28292</v>
      </c>
      <c r="W7" s="65">
        <v>11726</v>
      </c>
      <c r="X7" s="65">
        <v>1758</v>
      </c>
      <c r="Y7" s="65">
        <v>2342</v>
      </c>
      <c r="Z7" s="65">
        <v>1758</v>
      </c>
      <c r="AA7">
        <v>8</v>
      </c>
      <c r="AB7" s="65">
        <f t="shared" ref="AB7:AB70" si="3">24*60*AA7*U7</f>
        <v>230400</v>
      </c>
      <c r="AC7" s="65">
        <f t="shared" ref="AC7:AC70" si="4">V7/$U7</f>
        <v>1414.6</v>
      </c>
      <c r="AD7" s="65">
        <f t="shared" ref="AD7:AD70" si="5">W7/$U7</f>
        <v>586.29999999999995</v>
      </c>
      <c r="AE7" s="65">
        <f t="shared" ref="AE7:AE70" si="6">X7/$U7</f>
        <v>87.9</v>
      </c>
      <c r="AF7" s="65">
        <f t="shared" ref="AF7:AF70" si="7">Y7/$U7</f>
        <v>117.1</v>
      </c>
      <c r="AG7" s="65">
        <f t="shared" ref="AG7:AG70" si="8">Z7/$U7</f>
        <v>87.9</v>
      </c>
      <c r="AH7" s="72">
        <f t="shared" ref="AH7:AH70" si="9">V7/AB7</f>
        <v>0.12279513888888889</v>
      </c>
      <c r="AI7" s="199">
        <f t="shared" ref="AI7:AI70" si="10">W7/V7</f>
        <v>0.4144634525660964</v>
      </c>
      <c r="AJ7" s="3">
        <f t="shared" ref="AJ7:AJ70" si="11">Y7/W7</f>
        <v>0.19972710216612655</v>
      </c>
      <c r="AK7" s="3">
        <f t="shared" ref="AK7:AK70" si="12">Z7/W7</f>
        <v>0.14992324748422309</v>
      </c>
      <c r="AL7" s="3">
        <f t="shared" ref="AL7:AL70" si="13">(Y7-Z7)/Z7</f>
        <v>0.3321956769055745</v>
      </c>
    </row>
    <row r="8" spans="1:38" x14ac:dyDescent="0.2">
      <c r="A8" t="str">
        <f t="shared" si="0"/>
        <v>AA</v>
      </c>
      <c r="B8" t="str">
        <f t="shared" si="1"/>
        <v>AA-01</v>
      </c>
      <c r="C8" t="s">
        <v>628</v>
      </c>
      <c r="D8" t="s">
        <v>370</v>
      </c>
      <c r="E8" t="s">
        <v>371</v>
      </c>
      <c r="F8" s="81">
        <v>2.6</v>
      </c>
      <c r="G8" t="s">
        <v>372</v>
      </c>
      <c r="H8">
        <f t="shared" si="2"/>
        <v>1</v>
      </c>
      <c r="I8" t="s">
        <v>438</v>
      </c>
      <c r="J8" t="s">
        <v>390</v>
      </c>
      <c r="K8">
        <v>0.01</v>
      </c>
      <c r="L8" t="s">
        <v>417</v>
      </c>
      <c r="M8" t="s">
        <v>401</v>
      </c>
      <c r="N8">
        <v>30</v>
      </c>
      <c r="O8">
        <v>11159</v>
      </c>
      <c r="P8" t="s">
        <v>903</v>
      </c>
      <c r="Q8">
        <v>150</v>
      </c>
      <c r="R8" t="s">
        <v>375</v>
      </c>
      <c r="S8" t="s">
        <v>17</v>
      </c>
      <c r="T8" t="s">
        <v>537</v>
      </c>
      <c r="U8">
        <v>89</v>
      </c>
      <c r="V8" s="65">
        <v>245022</v>
      </c>
      <c r="W8" s="65">
        <v>259476</v>
      </c>
      <c r="X8" s="65">
        <v>20980</v>
      </c>
      <c r="Y8" s="65">
        <v>31812</v>
      </c>
      <c r="Z8" s="65">
        <v>25274</v>
      </c>
      <c r="AA8">
        <v>8</v>
      </c>
      <c r="AB8" s="65">
        <f t="shared" si="3"/>
        <v>1025280</v>
      </c>
      <c r="AC8" s="65">
        <f t="shared" si="4"/>
        <v>2753.0561797752807</v>
      </c>
      <c r="AD8" s="65">
        <f t="shared" si="5"/>
        <v>2915.4606741573034</v>
      </c>
      <c r="AE8" s="65">
        <f t="shared" si="6"/>
        <v>235.73033707865167</v>
      </c>
      <c r="AF8" s="65">
        <f t="shared" si="7"/>
        <v>357.43820224719099</v>
      </c>
      <c r="AG8" s="65">
        <f t="shared" si="8"/>
        <v>283.97752808988764</v>
      </c>
      <c r="AH8" s="72">
        <f t="shared" si="9"/>
        <v>0.23898057116104868</v>
      </c>
      <c r="AI8" s="199">
        <f t="shared" si="10"/>
        <v>1.0589906212503366</v>
      </c>
      <c r="AJ8" s="3">
        <f t="shared" si="11"/>
        <v>0.12260093419044536</v>
      </c>
      <c r="AK8" s="3">
        <f t="shared" si="12"/>
        <v>9.7403998828408028E-2</v>
      </c>
      <c r="AL8" s="3">
        <f t="shared" si="13"/>
        <v>0.25868481443380548</v>
      </c>
    </row>
    <row r="9" spans="1:38" x14ac:dyDescent="0.2">
      <c r="A9" t="str">
        <f t="shared" si="0"/>
        <v>AA</v>
      </c>
      <c r="B9" t="str">
        <f t="shared" si="1"/>
        <v>AA-01</v>
      </c>
      <c r="C9" t="s">
        <v>627</v>
      </c>
      <c r="D9" t="s">
        <v>370</v>
      </c>
      <c r="E9" t="s">
        <v>371</v>
      </c>
      <c r="F9" s="81">
        <v>1.8</v>
      </c>
      <c r="G9" t="s">
        <v>372</v>
      </c>
      <c r="H9">
        <f t="shared" si="2"/>
        <v>1</v>
      </c>
      <c r="I9" t="s">
        <v>438</v>
      </c>
      <c r="J9" t="s">
        <v>390</v>
      </c>
      <c r="K9">
        <v>0.01</v>
      </c>
      <c r="L9" t="s">
        <v>417</v>
      </c>
      <c r="M9" t="s">
        <v>401</v>
      </c>
      <c r="N9">
        <v>30</v>
      </c>
      <c r="O9">
        <v>11158</v>
      </c>
      <c r="P9" t="s">
        <v>903</v>
      </c>
      <c r="Q9">
        <v>150</v>
      </c>
      <c r="R9" t="s">
        <v>375</v>
      </c>
      <c r="S9" t="s">
        <v>17</v>
      </c>
      <c r="T9" t="s">
        <v>536</v>
      </c>
      <c r="U9">
        <v>69</v>
      </c>
      <c r="V9" s="65">
        <v>109402</v>
      </c>
      <c r="W9" s="65">
        <v>110496</v>
      </c>
      <c r="X9" s="65">
        <v>16192</v>
      </c>
      <c r="Y9" s="65">
        <v>8814</v>
      </c>
      <c r="Z9" s="65">
        <v>10796</v>
      </c>
      <c r="AA9">
        <v>8</v>
      </c>
      <c r="AB9" s="65">
        <f t="shared" si="3"/>
        <v>794880</v>
      </c>
      <c r="AC9" s="65">
        <f t="shared" si="4"/>
        <v>1585.536231884058</v>
      </c>
      <c r="AD9" s="65">
        <f t="shared" si="5"/>
        <v>1601.391304347826</v>
      </c>
      <c r="AE9" s="65">
        <f t="shared" si="6"/>
        <v>234.66666666666666</v>
      </c>
      <c r="AF9" s="65">
        <f t="shared" si="7"/>
        <v>127.73913043478261</v>
      </c>
      <c r="AG9" s="65">
        <f t="shared" si="8"/>
        <v>156.46376811594203</v>
      </c>
      <c r="AH9" s="72">
        <f t="shared" si="9"/>
        <v>0.1376333534621578</v>
      </c>
      <c r="AI9" s="199">
        <f t="shared" si="10"/>
        <v>1.0099998171879856</v>
      </c>
      <c r="AJ9" s="3">
        <f t="shared" si="11"/>
        <v>7.9767593397046047E-2</v>
      </c>
      <c r="AK9" s="3">
        <f t="shared" si="12"/>
        <v>9.7704894294816103E-2</v>
      </c>
      <c r="AL9" s="3">
        <f t="shared" si="13"/>
        <v>-0.18358651352352723</v>
      </c>
    </row>
    <row r="10" spans="1:38" x14ac:dyDescent="0.2">
      <c r="A10" t="str">
        <f t="shared" si="0"/>
        <v>AA</v>
      </c>
      <c r="B10" t="str">
        <f t="shared" si="1"/>
        <v>AA-01</v>
      </c>
      <c r="C10" t="s">
        <v>625</v>
      </c>
      <c r="D10" t="s">
        <v>370</v>
      </c>
      <c r="E10" t="s">
        <v>371</v>
      </c>
      <c r="F10" s="81">
        <v>1.8</v>
      </c>
      <c r="G10" t="s">
        <v>372</v>
      </c>
      <c r="H10">
        <f t="shared" si="2"/>
        <v>1</v>
      </c>
      <c r="I10" t="s">
        <v>438</v>
      </c>
      <c r="J10" t="s">
        <v>374</v>
      </c>
      <c r="K10">
        <v>0.01</v>
      </c>
      <c r="L10" t="s">
        <v>417</v>
      </c>
      <c r="M10" t="s">
        <v>401</v>
      </c>
      <c r="N10">
        <v>40</v>
      </c>
      <c r="O10">
        <v>11186</v>
      </c>
      <c r="P10" t="s">
        <v>903</v>
      </c>
      <c r="Q10">
        <v>250</v>
      </c>
      <c r="R10" t="s">
        <v>375</v>
      </c>
      <c r="S10" t="s">
        <v>28</v>
      </c>
      <c r="T10" t="s">
        <v>533</v>
      </c>
      <c r="U10">
        <v>69</v>
      </c>
      <c r="V10" s="65">
        <v>119908</v>
      </c>
      <c r="W10" s="65">
        <v>109592</v>
      </c>
      <c r="X10" s="65">
        <v>16192</v>
      </c>
      <c r="Y10" s="65">
        <v>13988</v>
      </c>
      <c r="Z10" s="65">
        <v>10630</v>
      </c>
      <c r="AA10">
        <v>8</v>
      </c>
      <c r="AB10" s="65">
        <f t="shared" si="3"/>
        <v>794880</v>
      </c>
      <c r="AC10" s="65">
        <f t="shared" si="4"/>
        <v>1737.7971014492753</v>
      </c>
      <c r="AD10" s="65">
        <f t="shared" si="5"/>
        <v>1588.2898550724638</v>
      </c>
      <c r="AE10" s="65">
        <f t="shared" si="6"/>
        <v>234.66666666666666</v>
      </c>
      <c r="AF10" s="65">
        <f t="shared" si="7"/>
        <v>202.72463768115941</v>
      </c>
      <c r="AG10" s="65">
        <f t="shared" si="8"/>
        <v>154.05797101449275</v>
      </c>
      <c r="AH10" s="72">
        <f t="shared" si="9"/>
        <v>0.15085044283413848</v>
      </c>
      <c r="AI10" s="199">
        <f t="shared" si="10"/>
        <v>0.91396737498749037</v>
      </c>
      <c r="AJ10" s="3">
        <f t="shared" si="11"/>
        <v>0.1276370537995474</v>
      </c>
      <c r="AK10" s="3">
        <f t="shared" si="12"/>
        <v>9.6996131104460176E-2</v>
      </c>
      <c r="AL10" s="3">
        <f t="shared" si="13"/>
        <v>0.31589840075258702</v>
      </c>
    </row>
    <row r="11" spans="1:38" x14ac:dyDescent="0.2">
      <c r="A11" t="str">
        <f t="shared" si="0"/>
        <v>AA</v>
      </c>
      <c r="B11" t="str">
        <f t="shared" si="1"/>
        <v>AA-01</v>
      </c>
      <c r="C11" t="s">
        <v>613</v>
      </c>
      <c r="D11" t="s">
        <v>370</v>
      </c>
      <c r="E11" t="s">
        <v>371</v>
      </c>
      <c r="F11" s="81">
        <v>1.8</v>
      </c>
      <c r="G11" t="s">
        <v>372</v>
      </c>
      <c r="H11">
        <f t="shared" si="2"/>
        <v>1</v>
      </c>
      <c r="I11" t="s">
        <v>430</v>
      </c>
      <c r="J11" t="s">
        <v>413</v>
      </c>
      <c r="K11">
        <v>0.01</v>
      </c>
      <c r="L11" t="s">
        <v>417</v>
      </c>
      <c r="M11" t="s">
        <v>401</v>
      </c>
      <c r="N11">
        <v>243</v>
      </c>
      <c r="O11">
        <v>11032</v>
      </c>
      <c r="P11" t="s">
        <v>903</v>
      </c>
      <c r="Q11">
        <v>880</v>
      </c>
      <c r="R11" t="s">
        <v>375</v>
      </c>
      <c r="S11" t="s">
        <v>28</v>
      </c>
      <c r="T11" t="s">
        <v>516</v>
      </c>
      <c r="U11">
        <v>69</v>
      </c>
      <c r="V11" s="65">
        <v>109236</v>
      </c>
      <c r="W11" s="65">
        <v>141810</v>
      </c>
      <c r="X11" s="65">
        <v>16192</v>
      </c>
      <c r="Y11" s="65">
        <v>31574</v>
      </c>
      <c r="Z11" s="65">
        <v>16734</v>
      </c>
      <c r="AA11">
        <v>8</v>
      </c>
      <c r="AB11" s="65">
        <f t="shared" si="3"/>
        <v>794880</v>
      </c>
      <c r="AC11" s="65">
        <f t="shared" si="4"/>
        <v>1583.1304347826087</v>
      </c>
      <c r="AD11" s="65">
        <f t="shared" si="5"/>
        <v>2055.217391304348</v>
      </c>
      <c r="AE11" s="65">
        <f t="shared" si="6"/>
        <v>234.66666666666666</v>
      </c>
      <c r="AF11" s="65">
        <f t="shared" si="7"/>
        <v>457.59420289855075</v>
      </c>
      <c r="AG11" s="65">
        <f t="shared" si="8"/>
        <v>242.52173913043478</v>
      </c>
      <c r="AH11" s="72">
        <f t="shared" si="9"/>
        <v>0.13742451690821256</v>
      </c>
      <c r="AI11" s="199">
        <f t="shared" si="10"/>
        <v>1.2981983961331429</v>
      </c>
      <c r="AJ11" s="3">
        <f t="shared" si="11"/>
        <v>0.22265002468091108</v>
      </c>
      <c r="AK11" s="3">
        <f t="shared" si="12"/>
        <v>0.11800296170932939</v>
      </c>
      <c r="AL11" s="3">
        <f t="shared" si="13"/>
        <v>0.88681725827656266</v>
      </c>
    </row>
    <row r="12" spans="1:38" x14ac:dyDescent="0.2">
      <c r="A12" t="str">
        <f t="shared" si="0"/>
        <v>AA</v>
      </c>
      <c r="B12" t="str">
        <f t="shared" si="1"/>
        <v>AA-01</v>
      </c>
      <c r="C12" t="s">
        <v>636</v>
      </c>
      <c r="D12" t="s">
        <v>370</v>
      </c>
      <c r="E12" t="s">
        <v>385</v>
      </c>
      <c r="F12" s="81">
        <v>2.6</v>
      </c>
      <c r="G12" t="s">
        <v>372</v>
      </c>
      <c r="H12">
        <f t="shared" si="2"/>
        <v>1</v>
      </c>
      <c r="I12" t="s">
        <v>450</v>
      </c>
      <c r="J12" t="s">
        <v>374</v>
      </c>
      <c r="K12">
        <v>0.01</v>
      </c>
      <c r="L12" t="s">
        <v>417</v>
      </c>
      <c r="M12" t="s">
        <v>401</v>
      </c>
      <c r="N12">
        <v>30</v>
      </c>
      <c r="O12">
        <v>11201</v>
      </c>
      <c r="P12" t="s">
        <v>904</v>
      </c>
      <c r="Q12">
        <v>400</v>
      </c>
      <c r="R12" t="s">
        <v>372</v>
      </c>
      <c r="S12" t="s">
        <v>28</v>
      </c>
      <c r="T12" t="s">
        <v>567</v>
      </c>
      <c r="U12">
        <v>89</v>
      </c>
      <c r="V12" s="65">
        <v>155956</v>
      </c>
      <c r="W12" s="65">
        <v>251050</v>
      </c>
      <c r="X12" s="65">
        <v>21244</v>
      </c>
      <c r="Y12" s="65">
        <v>20746</v>
      </c>
      <c r="Z12" s="65">
        <v>29674</v>
      </c>
      <c r="AA12">
        <v>8</v>
      </c>
      <c r="AB12" s="65">
        <f t="shared" si="3"/>
        <v>1025280</v>
      </c>
      <c r="AC12" s="65">
        <f t="shared" si="4"/>
        <v>1752.314606741573</v>
      </c>
      <c r="AD12" s="65">
        <f t="shared" si="5"/>
        <v>2820.7865168539324</v>
      </c>
      <c r="AE12" s="65">
        <f t="shared" si="6"/>
        <v>238.69662921348313</v>
      </c>
      <c r="AF12" s="65">
        <f t="shared" si="7"/>
        <v>233.10112359550561</v>
      </c>
      <c r="AG12" s="65">
        <f t="shared" si="8"/>
        <v>333.41573033707863</v>
      </c>
      <c r="AH12" s="72">
        <f t="shared" si="9"/>
        <v>0.1521106429463171</v>
      </c>
      <c r="AI12" s="199">
        <f t="shared" si="10"/>
        <v>1.609748903536895</v>
      </c>
      <c r="AJ12" s="3">
        <f t="shared" si="11"/>
        <v>8.26369249153555E-2</v>
      </c>
      <c r="AK12" s="3">
        <f t="shared" si="12"/>
        <v>0.11819956184027086</v>
      </c>
      <c r="AL12" s="3">
        <f t="shared" si="13"/>
        <v>-0.30086944800161758</v>
      </c>
    </row>
    <row r="13" spans="1:38" x14ac:dyDescent="0.2">
      <c r="A13" t="str">
        <f t="shared" si="0"/>
        <v>AA</v>
      </c>
      <c r="B13" t="str">
        <f t="shared" si="1"/>
        <v>AA-01</v>
      </c>
      <c r="C13" t="s">
        <v>607</v>
      </c>
      <c r="D13" t="s">
        <v>370</v>
      </c>
      <c r="E13" t="s">
        <v>371</v>
      </c>
      <c r="F13" s="81">
        <v>2.6</v>
      </c>
      <c r="G13" t="s">
        <v>372</v>
      </c>
      <c r="H13">
        <f t="shared" si="2"/>
        <v>1</v>
      </c>
      <c r="I13" t="s">
        <v>427</v>
      </c>
      <c r="J13" t="s">
        <v>390</v>
      </c>
      <c r="K13">
        <v>0.01</v>
      </c>
      <c r="L13" t="s">
        <v>417</v>
      </c>
      <c r="M13" t="s">
        <v>401</v>
      </c>
      <c r="N13">
        <v>88</v>
      </c>
      <c r="O13">
        <v>11184</v>
      </c>
      <c r="P13" t="s">
        <v>903</v>
      </c>
      <c r="Q13">
        <v>880</v>
      </c>
      <c r="R13" t="s">
        <v>375</v>
      </c>
      <c r="S13" t="s">
        <v>17</v>
      </c>
      <c r="T13" t="s">
        <v>512</v>
      </c>
      <c r="U13">
        <v>89</v>
      </c>
      <c r="V13" s="65">
        <v>306582</v>
      </c>
      <c r="W13" s="65">
        <v>518266</v>
      </c>
      <c r="X13" s="65">
        <v>20980</v>
      </c>
      <c r="Y13" s="65">
        <v>43414</v>
      </c>
      <c r="Z13" s="65">
        <v>46748</v>
      </c>
      <c r="AA13">
        <v>8</v>
      </c>
      <c r="AB13" s="65">
        <f t="shared" si="3"/>
        <v>1025280</v>
      </c>
      <c r="AC13" s="65">
        <f t="shared" si="4"/>
        <v>3444.7415730337079</v>
      </c>
      <c r="AD13" s="65">
        <f t="shared" si="5"/>
        <v>5823.2134831460671</v>
      </c>
      <c r="AE13" s="65">
        <f t="shared" si="6"/>
        <v>235.73033707865167</v>
      </c>
      <c r="AF13" s="65">
        <f t="shared" si="7"/>
        <v>487.79775280898878</v>
      </c>
      <c r="AG13" s="65">
        <f t="shared" si="8"/>
        <v>525.25842696629218</v>
      </c>
      <c r="AH13" s="72">
        <f t="shared" si="9"/>
        <v>0.29902270599250935</v>
      </c>
      <c r="AI13" s="199">
        <f t="shared" si="10"/>
        <v>1.6904645412972712</v>
      </c>
      <c r="AJ13" s="3">
        <f t="shared" si="11"/>
        <v>8.3767794916124155E-2</v>
      </c>
      <c r="AK13" s="3">
        <f t="shared" si="12"/>
        <v>9.0200784925115671E-2</v>
      </c>
      <c r="AL13" s="3">
        <f t="shared" si="13"/>
        <v>-7.1318559082741512E-2</v>
      </c>
    </row>
    <row r="14" spans="1:38" x14ac:dyDescent="0.2">
      <c r="A14" t="str">
        <f t="shared" si="0"/>
        <v>AA</v>
      </c>
      <c r="B14" t="str">
        <f t="shared" si="1"/>
        <v>AA-01</v>
      </c>
      <c r="C14" t="s">
        <v>608</v>
      </c>
      <c r="D14" t="s">
        <v>370</v>
      </c>
      <c r="E14" t="s">
        <v>371</v>
      </c>
      <c r="F14" s="81">
        <v>2.6</v>
      </c>
      <c r="G14" t="s">
        <v>372</v>
      </c>
      <c r="H14">
        <f t="shared" si="2"/>
        <v>1</v>
      </c>
      <c r="I14" t="s">
        <v>427</v>
      </c>
      <c r="J14" t="s">
        <v>390</v>
      </c>
      <c r="K14">
        <v>0.01</v>
      </c>
      <c r="L14" t="s">
        <v>417</v>
      </c>
      <c r="M14" t="s">
        <v>401</v>
      </c>
      <c r="N14">
        <v>88</v>
      </c>
      <c r="O14">
        <v>11185</v>
      </c>
      <c r="P14" t="s">
        <v>903</v>
      </c>
      <c r="Q14">
        <v>880</v>
      </c>
      <c r="R14" t="s">
        <v>375</v>
      </c>
      <c r="S14" t="s">
        <v>17</v>
      </c>
      <c r="T14" t="s">
        <v>512</v>
      </c>
      <c r="U14">
        <v>89</v>
      </c>
      <c r="V14" s="65">
        <v>300300</v>
      </c>
      <c r="W14" s="65">
        <v>528016</v>
      </c>
      <c r="X14" s="65">
        <v>20980</v>
      </c>
      <c r="Y14" s="65">
        <v>19044</v>
      </c>
      <c r="Z14" s="65">
        <v>47626</v>
      </c>
      <c r="AA14">
        <v>8</v>
      </c>
      <c r="AB14" s="65">
        <f t="shared" si="3"/>
        <v>1025280</v>
      </c>
      <c r="AC14" s="65">
        <f t="shared" si="4"/>
        <v>3374.1573033707864</v>
      </c>
      <c r="AD14" s="65">
        <f t="shared" si="5"/>
        <v>5932.7640449438204</v>
      </c>
      <c r="AE14" s="65">
        <f t="shared" si="6"/>
        <v>235.73033707865167</v>
      </c>
      <c r="AF14" s="65">
        <f t="shared" si="7"/>
        <v>213.97752808988764</v>
      </c>
      <c r="AG14" s="65">
        <f t="shared" si="8"/>
        <v>535.12359550561803</v>
      </c>
      <c r="AH14" s="72">
        <f t="shared" si="9"/>
        <v>0.29289559925093633</v>
      </c>
      <c r="AI14" s="199">
        <f t="shared" si="10"/>
        <v>1.7582950382950382</v>
      </c>
      <c r="AJ14" s="3">
        <f t="shared" si="11"/>
        <v>3.6067088876094666E-2</v>
      </c>
      <c r="AK14" s="3">
        <f t="shared" si="12"/>
        <v>9.0198024302293872E-2</v>
      </c>
      <c r="AL14" s="3">
        <f t="shared" si="13"/>
        <v>-0.60013438038046441</v>
      </c>
    </row>
    <row r="15" spans="1:38" x14ac:dyDescent="0.2">
      <c r="A15" t="str">
        <f t="shared" si="0"/>
        <v>AA</v>
      </c>
      <c r="B15" t="str">
        <f t="shared" si="1"/>
        <v>AA-01</v>
      </c>
      <c r="C15" t="s">
        <v>600</v>
      </c>
      <c r="D15" t="s">
        <v>370</v>
      </c>
      <c r="E15" t="s">
        <v>371</v>
      </c>
      <c r="F15" s="81">
        <v>2.7</v>
      </c>
      <c r="G15" t="s">
        <v>375</v>
      </c>
      <c r="H15">
        <f t="shared" si="2"/>
        <v>0</v>
      </c>
      <c r="I15" t="s">
        <v>418</v>
      </c>
      <c r="J15" t="s">
        <v>390</v>
      </c>
      <c r="K15">
        <v>0.01</v>
      </c>
      <c r="L15" t="s">
        <v>417</v>
      </c>
      <c r="M15" t="s">
        <v>401</v>
      </c>
      <c r="N15">
        <v>243</v>
      </c>
      <c r="O15">
        <v>11021</v>
      </c>
      <c r="P15" t="s">
        <v>903</v>
      </c>
      <c r="Q15">
        <v>88</v>
      </c>
      <c r="R15" t="s">
        <v>375</v>
      </c>
      <c r="S15" t="s">
        <v>17</v>
      </c>
      <c r="T15" t="s">
        <v>506</v>
      </c>
      <c r="U15">
        <v>47</v>
      </c>
      <c r="V15" s="65">
        <v>41352</v>
      </c>
      <c r="W15" s="65">
        <v>69134</v>
      </c>
      <c r="X15" s="65">
        <v>8794</v>
      </c>
      <c r="Y15" s="65">
        <v>10332</v>
      </c>
      <c r="Z15" s="65">
        <v>6574</v>
      </c>
      <c r="AA15">
        <v>8</v>
      </c>
      <c r="AB15" s="65">
        <f t="shared" si="3"/>
        <v>541440</v>
      </c>
      <c r="AC15" s="65">
        <f t="shared" si="4"/>
        <v>879.82978723404256</v>
      </c>
      <c r="AD15" s="65">
        <f t="shared" si="5"/>
        <v>1470.936170212766</v>
      </c>
      <c r="AE15" s="65">
        <f t="shared" si="6"/>
        <v>187.10638297872342</v>
      </c>
      <c r="AF15" s="65">
        <f t="shared" si="7"/>
        <v>219.82978723404256</v>
      </c>
      <c r="AG15" s="65">
        <f t="shared" si="8"/>
        <v>139.87234042553192</v>
      </c>
      <c r="AH15" s="72">
        <f t="shared" si="9"/>
        <v>7.6374113475177308E-2</v>
      </c>
      <c r="AI15" s="199">
        <f t="shared" si="10"/>
        <v>1.6718417488875992</v>
      </c>
      <c r="AJ15" s="3">
        <f t="shared" si="11"/>
        <v>0.14944889634622616</v>
      </c>
      <c r="AK15" s="3">
        <f t="shared" si="12"/>
        <v>9.5090693435936013E-2</v>
      </c>
      <c r="AL15" s="3">
        <f t="shared" si="13"/>
        <v>0.57164587770003039</v>
      </c>
    </row>
    <row r="16" spans="1:38" x14ac:dyDescent="0.2">
      <c r="A16" t="str">
        <f t="shared" si="0"/>
        <v>AA</v>
      </c>
      <c r="B16" t="str">
        <f t="shared" si="1"/>
        <v>AA-01</v>
      </c>
      <c r="C16" t="s">
        <v>600</v>
      </c>
      <c r="D16" t="s">
        <v>370</v>
      </c>
      <c r="E16" t="s">
        <v>371</v>
      </c>
      <c r="F16" s="81">
        <v>2.7</v>
      </c>
      <c r="G16" t="s">
        <v>375</v>
      </c>
      <c r="H16">
        <f t="shared" si="2"/>
        <v>0</v>
      </c>
      <c r="I16" t="s">
        <v>427</v>
      </c>
      <c r="J16" t="s">
        <v>390</v>
      </c>
      <c r="K16">
        <v>0.01</v>
      </c>
      <c r="L16" t="s">
        <v>417</v>
      </c>
      <c r="M16" t="s">
        <v>401</v>
      </c>
      <c r="N16">
        <v>243</v>
      </c>
      <c r="O16">
        <v>11207</v>
      </c>
      <c r="P16" t="s">
        <v>903</v>
      </c>
      <c r="Q16">
        <v>250</v>
      </c>
      <c r="R16" t="s">
        <v>375</v>
      </c>
      <c r="S16" t="s">
        <v>17</v>
      </c>
      <c r="T16" t="s">
        <v>539</v>
      </c>
      <c r="U16">
        <v>17</v>
      </c>
      <c r="V16" s="65">
        <v>17218</v>
      </c>
      <c r="W16" s="65">
        <v>22930</v>
      </c>
      <c r="X16" s="65">
        <v>2622</v>
      </c>
      <c r="Y16" s="65">
        <v>2900</v>
      </c>
      <c r="Z16" s="65">
        <v>2178</v>
      </c>
      <c r="AA16">
        <v>8</v>
      </c>
      <c r="AB16" s="65">
        <f t="shared" si="3"/>
        <v>195840</v>
      </c>
      <c r="AC16" s="65">
        <f t="shared" si="4"/>
        <v>1012.8235294117648</v>
      </c>
      <c r="AD16" s="65">
        <f t="shared" si="5"/>
        <v>1348.8235294117646</v>
      </c>
      <c r="AE16" s="65">
        <f t="shared" si="6"/>
        <v>154.23529411764707</v>
      </c>
      <c r="AF16" s="65">
        <f t="shared" si="7"/>
        <v>170.58823529411765</v>
      </c>
      <c r="AG16" s="65">
        <f t="shared" si="8"/>
        <v>128.11764705882354</v>
      </c>
      <c r="AH16" s="72">
        <f t="shared" si="9"/>
        <v>8.7918709150326804E-2</v>
      </c>
      <c r="AI16" s="199">
        <f t="shared" si="10"/>
        <v>1.3317458473690325</v>
      </c>
      <c r="AJ16" s="3">
        <f t="shared" si="11"/>
        <v>0.12647187091146969</v>
      </c>
      <c r="AK16" s="3">
        <f t="shared" si="12"/>
        <v>9.498473615351069E-2</v>
      </c>
      <c r="AL16" s="3">
        <f t="shared" si="13"/>
        <v>0.33149678604224059</v>
      </c>
    </row>
    <row r="17" spans="1:38" x14ac:dyDescent="0.2">
      <c r="A17" t="str">
        <f t="shared" si="0"/>
        <v>AA</v>
      </c>
      <c r="B17" t="str">
        <f t="shared" si="1"/>
        <v>AA-01</v>
      </c>
      <c r="C17" t="s">
        <v>601</v>
      </c>
      <c r="D17" t="s">
        <v>370</v>
      </c>
      <c r="E17" t="s">
        <v>371</v>
      </c>
      <c r="F17" s="81">
        <v>2.6</v>
      </c>
      <c r="G17" t="s">
        <v>372</v>
      </c>
      <c r="H17">
        <f t="shared" si="2"/>
        <v>1</v>
      </c>
      <c r="I17" t="s">
        <v>427</v>
      </c>
      <c r="J17" t="s">
        <v>390</v>
      </c>
      <c r="K17">
        <v>0.01</v>
      </c>
      <c r="L17" t="s">
        <v>417</v>
      </c>
      <c r="M17" t="s">
        <v>401</v>
      </c>
      <c r="N17">
        <v>240</v>
      </c>
      <c r="O17">
        <v>11208</v>
      </c>
      <c r="P17" t="s">
        <v>903</v>
      </c>
      <c r="Q17">
        <v>250</v>
      </c>
      <c r="R17" t="s">
        <v>375</v>
      </c>
      <c r="S17" t="s">
        <v>17</v>
      </c>
      <c r="T17" t="s">
        <v>538</v>
      </c>
      <c r="U17">
        <v>42</v>
      </c>
      <c r="V17" s="65">
        <v>68362</v>
      </c>
      <c r="W17" s="65">
        <v>97208</v>
      </c>
      <c r="X17" s="65">
        <v>10128</v>
      </c>
      <c r="Y17" s="65">
        <v>7872</v>
      </c>
      <c r="Z17" s="65">
        <v>9234</v>
      </c>
      <c r="AA17">
        <v>8</v>
      </c>
      <c r="AB17" s="65">
        <f t="shared" si="3"/>
        <v>483840</v>
      </c>
      <c r="AC17" s="65">
        <f t="shared" si="4"/>
        <v>1627.6666666666667</v>
      </c>
      <c r="AD17" s="65">
        <f t="shared" si="5"/>
        <v>2314.4761904761904</v>
      </c>
      <c r="AE17" s="65">
        <f t="shared" si="6"/>
        <v>241.14285714285714</v>
      </c>
      <c r="AF17" s="65">
        <f t="shared" si="7"/>
        <v>187.42857142857142</v>
      </c>
      <c r="AG17" s="65">
        <f t="shared" si="8"/>
        <v>219.85714285714286</v>
      </c>
      <c r="AH17" s="72">
        <f t="shared" si="9"/>
        <v>0.14129050925925926</v>
      </c>
      <c r="AI17" s="199">
        <f t="shared" si="10"/>
        <v>1.4219595681811532</v>
      </c>
      <c r="AJ17" s="3">
        <f t="shared" si="11"/>
        <v>8.0980989218994326E-2</v>
      </c>
      <c r="AK17" s="3">
        <f t="shared" si="12"/>
        <v>9.4992181713439219E-2</v>
      </c>
      <c r="AL17" s="3">
        <f t="shared" si="13"/>
        <v>-0.147498375568551</v>
      </c>
    </row>
    <row r="18" spans="1:38" x14ac:dyDescent="0.2">
      <c r="A18" t="str">
        <f t="shared" si="0"/>
        <v>AA</v>
      </c>
      <c r="B18" t="str">
        <f t="shared" si="1"/>
        <v>AA-01</v>
      </c>
      <c r="C18" t="s">
        <v>601</v>
      </c>
      <c r="D18" t="s">
        <v>370</v>
      </c>
      <c r="E18" t="s">
        <v>371</v>
      </c>
      <c r="F18" s="81">
        <v>2.6</v>
      </c>
      <c r="G18" t="s">
        <v>375</v>
      </c>
      <c r="H18">
        <f t="shared" si="2"/>
        <v>0</v>
      </c>
      <c r="I18" t="s">
        <v>418</v>
      </c>
      <c r="J18" t="s">
        <v>390</v>
      </c>
      <c r="K18">
        <v>0.01</v>
      </c>
      <c r="L18" t="s">
        <v>417</v>
      </c>
      <c r="M18" t="s">
        <v>401</v>
      </c>
      <c r="N18">
        <v>243</v>
      </c>
      <c r="O18">
        <v>11022</v>
      </c>
      <c r="P18" t="s">
        <v>903</v>
      </c>
      <c r="Q18">
        <v>88</v>
      </c>
      <c r="R18" t="s">
        <v>375</v>
      </c>
      <c r="S18" t="s">
        <v>17</v>
      </c>
      <c r="T18" t="s">
        <v>506</v>
      </c>
      <c r="U18">
        <v>47</v>
      </c>
      <c r="V18" s="65">
        <v>37446</v>
      </c>
      <c r="W18" s="65">
        <v>64074</v>
      </c>
      <c r="X18" s="65">
        <v>9512</v>
      </c>
      <c r="Y18" s="65">
        <v>10478</v>
      </c>
      <c r="Z18" s="65">
        <v>6094</v>
      </c>
      <c r="AA18">
        <v>8</v>
      </c>
      <c r="AB18" s="65">
        <f t="shared" si="3"/>
        <v>541440</v>
      </c>
      <c r="AC18" s="65">
        <f t="shared" si="4"/>
        <v>796.72340425531911</v>
      </c>
      <c r="AD18" s="65">
        <f t="shared" si="5"/>
        <v>1363.2765957446809</v>
      </c>
      <c r="AE18" s="65">
        <f t="shared" si="6"/>
        <v>202.38297872340425</v>
      </c>
      <c r="AF18" s="65">
        <f t="shared" si="7"/>
        <v>222.93617021276594</v>
      </c>
      <c r="AG18" s="65">
        <f t="shared" si="8"/>
        <v>129.65957446808511</v>
      </c>
      <c r="AH18" s="72">
        <f t="shared" si="9"/>
        <v>6.9160017730496459E-2</v>
      </c>
      <c r="AI18" s="199">
        <f t="shared" si="10"/>
        <v>1.7111039897452331</v>
      </c>
      <c r="AJ18" s="3">
        <f t="shared" si="11"/>
        <v>0.16352966882042638</v>
      </c>
      <c r="AK18" s="3">
        <f t="shared" si="12"/>
        <v>9.5108780472578577E-2</v>
      </c>
      <c r="AL18" s="3">
        <f t="shared" si="13"/>
        <v>0.71939612733836555</v>
      </c>
    </row>
    <row r="19" spans="1:38" x14ac:dyDescent="0.2">
      <c r="A19" t="str">
        <f t="shared" si="0"/>
        <v>AA</v>
      </c>
      <c r="B19" t="str">
        <f t="shared" si="1"/>
        <v>AA-01</v>
      </c>
      <c r="C19" t="s">
        <v>629</v>
      </c>
      <c r="D19" t="s">
        <v>370</v>
      </c>
      <c r="E19" t="s">
        <v>371</v>
      </c>
      <c r="F19" s="81">
        <v>2.9</v>
      </c>
      <c r="G19" t="s">
        <v>372</v>
      </c>
      <c r="H19">
        <f t="shared" si="2"/>
        <v>1</v>
      </c>
      <c r="I19" t="s">
        <v>427</v>
      </c>
      <c r="J19" t="s">
        <v>390</v>
      </c>
      <c r="K19">
        <v>0.01</v>
      </c>
      <c r="L19" t="s">
        <v>417</v>
      </c>
      <c r="M19" t="s">
        <v>401</v>
      </c>
      <c r="N19">
        <v>243</v>
      </c>
      <c r="O19">
        <v>11215</v>
      </c>
      <c r="P19" t="s">
        <v>903</v>
      </c>
      <c r="Q19">
        <v>250</v>
      </c>
      <c r="R19" t="s">
        <v>375</v>
      </c>
      <c r="S19" t="s">
        <v>17</v>
      </c>
      <c r="T19" t="s">
        <v>539</v>
      </c>
      <c r="U19">
        <v>26</v>
      </c>
      <c r="V19" s="65">
        <v>37584</v>
      </c>
      <c r="W19" s="65">
        <v>43236</v>
      </c>
      <c r="X19" s="65">
        <v>6506</v>
      </c>
      <c r="Y19" s="65">
        <v>3218</v>
      </c>
      <c r="Z19" s="65">
        <v>4108</v>
      </c>
      <c r="AA19">
        <v>8</v>
      </c>
      <c r="AB19" s="65">
        <f t="shared" si="3"/>
        <v>299520</v>
      </c>
      <c r="AC19" s="65">
        <f t="shared" si="4"/>
        <v>1445.5384615384614</v>
      </c>
      <c r="AD19" s="65">
        <f t="shared" si="5"/>
        <v>1662.9230769230769</v>
      </c>
      <c r="AE19" s="65">
        <f t="shared" si="6"/>
        <v>250.23076923076923</v>
      </c>
      <c r="AF19" s="65">
        <f t="shared" si="7"/>
        <v>123.76923076923077</v>
      </c>
      <c r="AG19" s="65">
        <f t="shared" si="8"/>
        <v>158</v>
      </c>
      <c r="AH19" s="72">
        <f t="shared" si="9"/>
        <v>0.12548076923076923</v>
      </c>
      <c r="AI19" s="199">
        <f t="shared" si="10"/>
        <v>1.1503831417624522</v>
      </c>
      <c r="AJ19" s="3">
        <f t="shared" si="11"/>
        <v>7.4428716810065687E-2</v>
      </c>
      <c r="AK19" s="3">
        <f t="shared" si="12"/>
        <v>9.5013414746970115E-2</v>
      </c>
      <c r="AL19" s="3">
        <f t="shared" si="13"/>
        <v>-0.2166504381694255</v>
      </c>
    </row>
    <row r="20" spans="1:38" x14ac:dyDescent="0.2">
      <c r="A20" t="str">
        <f t="shared" si="0"/>
        <v>AA</v>
      </c>
      <c r="B20" t="str">
        <f t="shared" si="1"/>
        <v>AA-01</v>
      </c>
      <c r="C20" t="s">
        <v>629</v>
      </c>
      <c r="G20" t="s">
        <v>375</v>
      </c>
      <c r="H20">
        <f t="shared" si="2"/>
        <v>0</v>
      </c>
      <c r="I20" t="s">
        <v>441</v>
      </c>
      <c r="J20" t="s">
        <v>390</v>
      </c>
      <c r="K20">
        <v>0.01</v>
      </c>
      <c r="L20" t="s">
        <v>417</v>
      </c>
      <c r="M20" t="s">
        <v>401</v>
      </c>
      <c r="N20">
        <v>25</v>
      </c>
      <c r="O20">
        <v>10972</v>
      </c>
      <c r="P20" t="s">
        <v>903</v>
      </c>
      <c r="Q20">
        <v>200</v>
      </c>
      <c r="R20" t="s">
        <v>375</v>
      </c>
      <c r="S20" t="s">
        <v>17</v>
      </c>
      <c r="T20" t="s">
        <v>544</v>
      </c>
      <c r="U20">
        <v>26</v>
      </c>
      <c r="V20" s="65">
        <v>52908</v>
      </c>
      <c r="W20" s="65">
        <v>71028</v>
      </c>
      <c r="X20" s="65">
        <v>6826</v>
      </c>
      <c r="Y20" s="65">
        <v>3550</v>
      </c>
      <c r="Z20" s="65">
        <v>6826</v>
      </c>
      <c r="AA20">
        <v>8</v>
      </c>
      <c r="AB20" s="65">
        <f t="shared" si="3"/>
        <v>299520</v>
      </c>
      <c r="AC20" s="65">
        <f t="shared" si="4"/>
        <v>2034.9230769230769</v>
      </c>
      <c r="AD20" s="65">
        <f t="shared" si="5"/>
        <v>2731.8461538461538</v>
      </c>
      <c r="AE20" s="65">
        <f t="shared" si="6"/>
        <v>262.53846153846155</v>
      </c>
      <c r="AF20" s="65">
        <f t="shared" si="7"/>
        <v>136.53846153846155</v>
      </c>
      <c r="AG20" s="65">
        <f t="shared" si="8"/>
        <v>262.53846153846155</v>
      </c>
      <c r="AH20" s="72">
        <f t="shared" si="9"/>
        <v>0.17664262820512822</v>
      </c>
      <c r="AI20" s="199">
        <f t="shared" si="10"/>
        <v>1.3424812882739849</v>
      </c>
      <c r="AJ20" s="3">
        <f t="shared" si="11"/>
        <v>4.9980289463310242E-2</v>
      </c>
      <c r="AK20" s="3">
        <f t="shared" si="12"/>
        <v>9.6102945317339636E-2</v>
      </c>
      <c r="AL20" s="3">
        <f t="shared" si="13"/>
        <v>-0.47992968063287428</v>
      </c>
    </row>
    <row r="21" spans="1:38" x14ac:dyDescent="0.2">
      <c r="A21" t="str">
        <f t="shared" si="0"/>
        <v>AA</v>
      </c>
      <c r="B21" t="str">
        <f t="shared" si="1"/>
        <v>AA-02</v>
      </c>
      <c r="C21" t="s">
        <v>592</v>
      </c>
      <c r="G21" t="s">
        <v>375</v>
      </c>
      <c r="H21">
        <f t="shared" si="2"/>
        <v>0</v>
      </c>
      <c r="I21" t="s">
        <v>403</v>
      </c>
      <c r="J21" t="s">
        <v>390</v>
      </c>
      <c r="K21">
        <v>0.01</v>
      </c>
      <c r="L21" t="s">
        <v>271</v>
      </c>
      <c r="M21" t="s">
        <v>401</v>
      </c>
      <c r="N21">
        <v>30</v>
      </c>
      <c r="O21">
        <v>11060</v>
      </c>
      <c r="P21" t="s">
        <v>369</v>
      </c>
      <c r="Q21">
        <v>300</v>
      </c>
      <c r="R21" t="s">
        <v>372</v>
      </c>
      <c r="S21" t="s">
        <v>28</v>
      </c>
      <c r="T21" t="s">
        <v>454</v>
      </c>
      <c r="U21">
        <v>21</v>
      </c>
      <c r="V21" s="65">
        <v>58622</v>
      </c>
      <c r="W21" s="65">
        <v>56468</v>
      </c>
      <c r="X21" s="65">
        <v>5674</v>
      </c>
      <c r="Y21" s="65">
        <v>5000</v>
      </c>
      <c r="Z21" s="65">
        <v>5674</v>
      </c>
      <c r="AA21">
        <v>8</v>
      </c>
      <c r="AB21" s="65">
        <f t="shared" si="3"/>
        <v>241920</v>
      </c>
      <c r="AC21" s="65">
        <f t="shared" si="4"/>
        <v>2791.5238095238096</v>
      </c>
      <c r="AD21" s="65">
        <f t="shared" si="5"/>
        <v>2688.9523809523807</v>
      </c>
      <c r="AE21" s="65">
        <f t="shared" si="6"/>
        <v>270.1904761904762</v>
      </c>
      <c r="AF21" s="65">
        <f t="shared" si="7"/>
        <v>238.0952380952381</v>
      </c>
      <c r="AG21" s="65">
        <f t="shared" si="8"/>
        <v>270.1904761904762</v>
      </c>
      <c r="AH21" s="72">
        <f t="shared" si="9"/>
        <v>0.24231977513227512</v>
      </c>
      <c r="AI21" s="199">
        <f t="shared" si="10"/>
        <v>0.963256115451537</v>
      </c>
      <c r="AJ21" s="3">
        <f t="shared" si="11"/>
        <v>8.8545725012396395E-2</v>
      </c>
      <c r="AK21" s="3">
        <f t="shared" si="12"/>
        <v>0.10048168874406743</v>
      </c>
      <c r="AL21" s="3">
        <f t="shared" si="13"/>
        <v>-0.11878745153330983</v>
      </c>
    </row>
    <row r="22" spans="1:38" x14ac:dyDescent="0.2">
      <c r="A22" t="str">
        <f t="shared" si="0"/>
        <v>AA</v>
      </c>
      <c r="B22" t="str">
        <f t="shared" si="1"/>
        <v>AA-02</v>
      </c>
      <c r="C22" t="s">
        <v>617</v>
      </c>
      <c r="G22" t="s">
        <v>375</v>
      </c>
      <c r="H22">
        <f t="shared" si="2"/>
        <v>0</v>
      </c>
      <c r="I22" t="s">
        <v>433</v>
      </c>
      <c r="J22" t="s">
        <v>390</v>
      </c>
      <c r="K22">
        <v>0.01</v>
      </c>
      <c r="L22" t="s">
        <v>417</v>
      </c>
      <c r="M22" t="s">
        <v>401</v>
      </c>
      <c r="N22">
        <v>80</v>
      </c>
      <c r="O22">
        <v>11199</v>
      </c>
      <c r="P22" t="s">
        <v>905</v>
      </c>
      <c r="Q22">
        <v>300</v>
      </c>
      <c r="R22" t="s">
        <v>375</v>
      </c>
      <c r="S22" t="s">
        <v>28</v>
      </c>
      <c r="T22" t="s">
        <v>520</v>
      </c>
      <c r="U22">
        <v>20</v>
      </c>
      <c r="V22" s="65">
        <v>37656</v>
      </c>
      <c r="W22" s="65">
        <v>43480</v>
      </c>
      <c r="X22" s="65">
        <v>4300</v>
      </c>
      <c r="Y22" s="65">
        <v>2368</v>
      </c>
      <c r="Z22" s="65">
        <v>4300</v>
      </c>
      <c r="AA22">
        <v>8</v>
      </c>
      <c r="AB22" s="65">
        <f t="shared" si="3"/>
        <v>230400</v>
      </c>
      <c r="AC22" s="65">
        <f t="shared" si="4"/>
        <v>1882.8</v>
      </c>
      <c r="AD22" s="65">
        <f t="shared" si="5"/>
        <v>2174</v>
      </c>
      <c r="AE22" s="65">
        <f t="shared" si="6"/>
        <v>215</v>
      </c>
      <c r="AF22" s="65">
        <f t="shared" si="7"/>
        <v>118.4</v>
      </c>
      <c r="AG22" s="65">
        <f t="shared" si="8"/>
        <v>215</v>
      </c>
      <c r="AH22" s="72">
        <f t="shared" si="9"/>
        <v>0.16343750000000001</v>
      </c>
      <c r="AI22" s="199">
        <f t="shared" si="10"/>
        <v>1.154663267473975</v>
      </c>
      <c r="AJ22" s="3">
        <f t="shared" si="11"/>
        <v>5.4461821527138916E-2</v>
      </c>
      <c r="AK22" s="3">
        <f t="shared" si="12"/>
        <v>9.8896044158233665E-2</v>
      </c>
      <c r="AL22" s="3">
        <f t="shared" si="13"/>
        <v>-0.44930232558139532</v>
      </c>
    </row>
    <row r="23" spans="1:38" x14ac:dyDescent="0.2">
      <c r="A23" t="str">
        <f t="shared" si="0"/>
        <v>AA</v>
      </c>
      <c r="B23" t="str">
        <f t="shared" si="1"/>
        <v>AA-02</v>
      </c>
      <c r="C23" t="s">
        <v>622</v>
      </c>
      <c r="G23" t="s">
        <v>375</v>
      </c>
      <c r="H23">
        <f t="shared" si="2"/>
        <v>0</v>
      </c>
      <c r="I23" t="s">
        <v>435</v>
      </c>
      <c r="J23" t="s">
        <v>390</v>
      </c>
      <c r="K23">
        <v>0.01</v>
      </c>
      <c r="L23" t="s">
        <v>417</v>
      </c>
      <c r="M23" t="s">
        <v>401</v>
      </c>
      <c r="N23">
        <v>50</v>
      </c>
      <c r="O23">
        <v>11126</v>
      </c>
      <c r="P23" t="s">
        <v>905</v>
      </c>
      <c r="Q23">
        <v>300</v>
      </c>
      <c r="R23" t="s">
        <v>375</v>
      </c>
      <c r="S23" t="s">
        <v>28</v>
      </c>
      <c r="T23" t="s">
        <v>529</v>
      </c>
      <c r="U23">
        <v>26</v>
      </c>
      <c r="V23" s="65">
        <v>87304</v>
      </c>
      <c r="W23" s="65">
        <v>53576</v>
      </c>
      <c r="X23" s="65">
        <v>5326</v>
      </c>
      <c r="Y23" s="65">
        <v>7184</v>
      </c>
      <c r="Z23" s="65">
        <v>5326</v>
      </c>
      <c r="AA23">
        <v>8</v>
      </c>
      <c r="AB23" s="65">
        <f t="shared" si="3"/>
        <v>299520</v>
      </c>
      <c r="AC23" s="65">
        <f t="shared" si="4"/>
        <v>3357.8461538461538</v>
      </c>
      <c r="AD23" s="65">
        <f t="shared" si="5"/>
        <v>2060.6153846153848</v>
      </c>
      <c r="AE23" s="65">
        <f t="shared" si="6"/>
        <v>204.84615384615384</v>
      </c>
      <c r="AF23" s="65">
        <f t="shared" si="7"/>
        <v>276.30769230769232</v>
      </c>
      <c r="AG23" s="65">
        <f t="shared" si="8"/>
        <v>204.84615384615384</v>
      </c>
      <c r="AH23" s="72">
        <f t="shared" si="9"/>
        <v>0.29147970085470087</v>
      </c>
      <c r="AI23" s="199">
        <f t="shared" si="10"/>
        <v>0.61367176761660402</v>
      </c>
      <c r="AJ23" s="3">
        <f t="shared" si="11"/>
        <v>0.13408989099596835</v>
      </c>
      <c r="AK23" s="3">
        <f t="shared" si="12"/>
        <v>9.9410183664327315E-2</v>
      </c>
      <c r="AL23" s="3">
        <f t="shared" si="13"/>
        <v>0.34885467517837027</v>
      </c>
    </row>
    <row r="24" spans="1:38" x14ac:dyDescent="0.2">
      <c r="A24" t="str">
        <f t="shared" si="0"/>
        <v>AA</v>
      </c>
      <c r="B24" t="str">
        <f t="shared" si="1"/>
        <v>AA-03</v>
      </c>
      <c r="C24" t="s">
        <v>624</v>
      </c>
      <c r="D24" t="s">
        <v>370</v>
      </c>
      <c r="E24" t="s">
        <v>385</v>
      </c>
      <c r="F24" s="81">
        <v>2.6</v>
      </c>
      <c r="G24" t="s">
        <v>372</v>
      </c>
      <c r="H24">
        <f t="shared" si="2"/>
        <v>1</v>
      </c>
      <c r="I24" t="s">
        <v>437</v>
      </c>
      <c r="J24" t="s">
        <v>390</v>
      </c>
      <c r="K24">
        <v>0.01</v>
      </c>
      <c r="L24" t="s">
        <v>417</v>
      </c>
      <c r="M24" t="s">
        <v>401</v>
      </c>
      <c r="N24">
        <v>30</v>
      </c>
      <c r="O24">
        <v>11173</v>
      </c>
      <c r="P24" t="s">
        <v>906</v>
      </c>
      <c r="Q24">
        <v>250</v>
      </c>
      <c r="R24" t="s">
        <v>375</v>
      </c>
      <c r="S24" t="s">
        <v>28</v>
      </c>
      <c r="T24" t="s">
        <v>532</v>
      </c>
      <c r="U24">
        <v>89</v>
      </c>
      <c r="V24" s="65">
        <v>121786</v>
      </c>
      <c r="W24" s="65">
        <v>141896</v>
      </c>
      <c r="X24" s="65">
        <v>21244</v>
      </c>
      <c r="Y24" s="65">
        <v>19872</v>
      </c>
      <c r="Z24" s="65">
        <v>14048</v>
      </c>
      <c r="AA24">
        <v>8</v>
      </c>
      <c r="AB24" s="65">
        <f t="shared" si="3"/>
        <v>1025280</v>
      </c>
      <c r="AC24" s="65">
        <f t="shared" si="4"/>
        <v>1368.3820224719102</v>
      </c>
      <c r="AD24" s="65">
        <f t="shared" si="5"/>
        <v>1594.3370786516855</v>
      </c>
      <c r="AE24" s="65">
        <f t="shared" si="6"/>
        <v>238.69662921348313</v>
      </c>
      <c r="AF24" s="65">
        <f t="shared" si="7"/>
        <v>223.28089887640451</v>
      </c>
      <c r="AG24" s="65">
        <f t="shared" si="8"/>
        <v>157.84269662921349</v>
      </c>
      <c r="AH24" s="72">
        <f t="shared" si="9"/>
        <v>0.11878316167290887</v>
      </c>
      <c r="AI24" s="199">
        <f t="shared" si="10"/>
        <v>1.1651257123150445</v>
      </c>
      <c r="AJ24" s="3">
        <f t="shared" si="11"/>
        <v>0.14004623104245362</v>
      </c>
      <c r="AK24" s="3">
        <f t="shared" si="12"/>
        <v>9.9002086034842424E-2</v>
      </c>
      <c r="AL24" s="3">
        <f t="shared" si="13"/>
        <v>0.4145785876993166</v>
      </c>
    </row>
    <row r="25" spans="1:38" x14ac:dyDescent="0.2">
      <c r="A25" t="str">
        <f t="shared" si="0"/>
        <v>AA</v>
      </c>
      <c r="B25" t="str">
        <f t="shared" si="1"/>
        <v>AA-03</v>
      </c>
      <c r="C25" t="s">
        <v>588</v>
      </c>
      <c r="D25" t="s">
        <v>370</v>
      </c>
      <c r="E25" t="s">
        <v>371</v>
      </c>
      <c r="F25" s="81">
        <v>2.6</v>
      </c>
      <c r="G25" t="s">
        <v>372</v>
      </c>
      <c r="H25">
        <f t="shared" si="2"/>
        <v>1</v>
      </c>
      <c r="I25" t="s">
        <v>444</v>
      </c>
      <c r="J25" t="s">
        <v>390</v>
      </c>
      <c r="K25">
        <v>1</v>
      </c>
      <c r="L25" t="s">
        <v>423</v>
      </c>
      <c r="M25" t="s">
        <v>406</v>
      </c>
      <c r="N25">
        <v>1</v>
      </c>
      <c r="O25">
        <v>60098</v>
      </c>
      <c r="P25" t="s">
        <v>369</v>
      </c>
      <c r="Q25">
        <v>2</v>
      </c>
      <c r="R25" t="s">
        <v>375</v>
      </c>
      <c r="S25" t="s">
        <v>424</v>
      </c>
      <c r="T25" t="s">
        <v>890</v>
      </c>
      <c r="U25">
        <v>89</v>
      </c>
      <c r="V25" s="65">
        <v>92870</v>
      </c>
      <c r="W25" s="65">
        <v>174316</v>
      </c>
      <c r="X25" s="65">
        <v>20980</v>
      </c>
      <c r="Y25" s="65">
        <v>20328</v>
      </c>
      <c r="Z25" s="65">
        <v>19136</v>
      </c>
      <c r="AA25">
        <v>8</v>
      </c>
      <c r="AB25" s="65">
        <f t="shared" si="3"/>
        <v>1025280</v>
      </c>
      <c r="AC25" s="65">
        <f t="shared" si="4"/>
        <v>1043.4831460674156</v>
      </c>
      <c r="AD25" s="65">
        <f t="shared" si="5"/>
        <v>1958.6067415730338</v>
      </c>
      <c r="AE25" s="65">
        <f t="shared" si="6"/>
        <v>235.73033707865167</v>
      </c>
      <c r="AF25" s="65">
        <f t="shared" si="7"/>
        <v>228.40449438202248</v>
      </c>
      <c r="AG25" s="65">
        <f t="shared" si="8"/>
        <v>215.01123595505618</v>
      </c>
      <c r="AH25" s="72">
        <f t="shared" si="9"/>
        <v>9.0580134207240953E-2</v>
      </c>
      <c r="AI25" s="199">
        <f t="shared" si="10"/>
        <v>1.876989339937547</v>
      </c>
      <c r="AJ25" s="3">
        <f t="shared" si="11"/>
        <v>0.11661580118864591</v>
      </c>
      <c r="AK25" s="3">
        <f t="shared" si="12"/>
        <v>0.10977764519608069</v>
      </c>
      <c r="AL25" s="3">
        <f t="shared" si="13"/>
        <v>6.2290969899665552E-2</v>
      </c>
    </row>
    <row r="26" spans="1:38" x14ac:dyDescent="0.2">
      <c r="A26" t="str">
        <f t="shared" si="0"/>
        <v>AA</v>
      </c>
      <c r="B26" t="str">
        <f t="shared" si="1"/>
        <v>AA-03</v>
      </c>
      <c r="C26" t="s">
        <v>591</v>
      </c>
      <c r="D26" t="s">
        <v>370</v>
      </c>
      <c r="E26" t="s">
        <v>371</v>
      </c>
      <c r="F26" s="81">
        <v>2.6</v>
      </c>
      <c r="G26" t="s">
        <v>372</v>
      </c>
      <c r="H26">
        <f t="shared" si="2"/>
        <v>1</v>
      </c>
      <c r="I26" t="s">
        <v>444</v>
      </c>
      <c r="J26" t="s">
        <v>390</v>
      </c>
      <c r="K26">
        <v>1</v>
      </c>
      <c r="L26" t="s">
        <v>423</v>
      </c>
      <c r="M26" t="s">
        <v>406</v>
      </c>
      <c r="N26">
        <v>1</v>
      </c>
      <c r="O26">
        <v>60097</v>
      </c>
      <c r="P26" t="s">
        <v>369</v>
      </c>
      <c r="Q26">
        <v>2</v>
      </c>
      <c r="R26" t="s">
        <v>375</v>
      </c>
      <c r="S26" t="s">
        <v>424</v>
      </c>
      <c r="T26" t="s">
        <v>891</v>
      </c>
      <c r="U26">
        <v>89</v>
      </c>
      <c r="V26" s="65">
        <v>114242</v>
      </c>
      <c r="W26" s="65">
        <v>220386</v>
      </c>
      <c r="X26" s="65">
        <v>20980</v>
      </c>
      <c r="Y26" s="65">
        <v>31638</v>
      </c>
      <c r="Z26" s="65">
        <v>24264</v>
      </c>
      <c r="AA26">
        <v>8</v>
      </c>
      <c r="AB26" s="65">
        <f t="shared" si="3"/>
        <v>1025280</v>
      </c>
      <c r="AC26" s="65">
        <f t="shared" si="4"/>
        <v>1283.6179775280898</v>
      </c>
      <c r="AD26" s="65">
        <f t="shared" si="5"/>
        <v>2476.2471910112358</v>
      </c>
      <c r="AE26" s="65">
        <f t="shared" si="6"/>
        <v>235.73033707865167</v>
      </c>
      <c r="AF26" s="65">
        <f t="shared" si="7"/>
        <v>355.4831460674157</v>
      </c>
      <c r="AG26" s="65">
        <f t="shared" si="8"/>
        <v>272.62921348314609</v>
      </c>
      <c r="AH26" s="72">
        <f t="shared" si="9"/>
        <v>0.11142517166042447</v>
      </c>
      <c r="AI26" s="199">
        <f t="shared" si="10"/>
        <v>1.9291153866353881</v>
      </c>
      <c r="AJ26" s="3">
        <f t="shared" si="11"/>
        <v>0.14355721325311044</v>
      </c>
      <c r="AK26" s="3">
        <f t="shared" si="12"/>
        <v>0.11009773760583703</v>
      </c>
      <c r="AL26" s="3">
        <f t="shared" si="13"/>
        <v>0.30390702274975273</v>
      </c>
    </row>
    <row r="27" spans="1:38" x14ac:dyDescent="0.2">
      <c r="A27" t="str">
        <f t="shared" si="0"/>
        <v>AA</v>
      </c>
      <c r="B27" t="str">
        <f t="shared" si="1"/>
        <v>AA-03</v>
      </c>
      <c r="C27" t="s">
        <v>584</v>
      </c>
      <c r="D27" t="s">
        <v>370</v>
      </c>
      <c r="E27" t="s">
        <v>385</v>
      </c>
      <c r="F27" s="81">
        <v>2.6</v>
      </c>
      <c r="G27" t="s">
        <v>372</v>
      </c>
      <c r="H27">
        <f t="shared" si="2"/>
        <v>1</v>
      </c>
      <c r="I27" t="s">
        <v>416</v>
      </c>
      <c r="J27" t="s">
        <v>390</v>
      </c>
      <c r="K27">
        <v>0.01</v>
      </c>
      <c r="L27" t="s">
        <v>417</v>
      </c>
      <c r="M27" t="s">
        <v>406</v>
      </c>
      <c r="N27">
        <v>243</v>
      </c>
      <c r="O27">
        <v>11205</v>
      </c>
      <c r="P27" t="s">
        <v>903</v>
      </c>
      <c r="Q27">
        <v>880</v>
      </c>
      <c r="R27" t="s">
        <v>375</v>
      </c>
      <c r="S27" t="s">
        <v>17</v>
      </c>
      <c r="T27" t="s">
        <v>505</v>
      </c>
      <c r="U27">
        <v>42</v>
      </c>
      <c r="V27" s="65">
        <v>31844</v>
      </c>
      <c r="W27" s="65">
        <v>60346</v>
      </c>
      <c r="X27" s="65">
        <v>10102</v>
      </c>
      <c r="Y27" s="65">
        <v>3104</v>
      </c>
      <c r="Z27" s="65">
        <v>6046</v>
      </c>
      <c r="AA27">
        <v>8</v>
      </c>
      <c r="AB27" s="65">
        <f t="shared" si="3"/>
        <v>483840</v>
      </c>
      <c r="AC27" s="65">
        <f t="shared" si="4"/>
        <v>758.19047619047615</v>
      </c>
      <c r="AD27" s="65">
        <f t="shared" si="5"/>
        <v>1436.8095238095239</v>
      </c>
      <c r="AE27" s="65">
        <f t="shared" si="6"/>
        <v>240.52380952380952</v>
      </c>
      <c r="AF27" s="65">
        <f t="shared" si="7"/>
        <v>73.904761904761898</v>
      </c>
      <c r="AG27" s="65">
        <f t="shared" si="8"/>
        <v>143.95238095238096</v>
      </c>
      <c r="AH27" s="72">
        <f t="shared" si="9"/>
        <v>6.58151455026455E-2</v>
      </c>
      <c r="AI27" s="199">
        <f t="shared" si="10"/>
        <v>1.8950508730059037</v>
      </c>
      <c r="AJ27" s="3">
        <f t="shared" si="11"/>
        <v>5.1436714943823951E-2</v>
      </c>
      <c r="AK27" s="3">
        <f t="shared" si="12"/>
        <v>0.1001889106154509</v>
      </c>
      <c r="AL27" s="3">
        <f t="shared" si="13"/>
        <v>-0.48660271253721471</v>
      </c>
    </row>
    <row r="28" spans="1:38" x14ac:dyDescent="0.2">
      <c r="A28" t="str">
        <f t="shared" si="0"/>
        <v>AA</v>
      </c>
      <c r="B28" t="str">
        <f t="shared" si="1"/>
        <v>AA-03</v>
      </c>
      <c r="C28" t="s">
        <v>584</v>
      </c>
      <c r="D28" t="s">
        <v>370</v>
      </c>
      <c r="E28" t="s">
        <v>385</v>
      </c>
      <c r="F28" s="81">
        <v>2.6</v>
      </c>
      <c r="G28" t="s">
        <v>375</v>
      </c>
      <c r="H28">
        <f t="shared" si="2"/>
        <v>0</v>
      </c>
      <c r="I28" t="s">
        <v>448</v>
      </c>
      <c r="J28" t="s">
        <v>438</v>
      </c>
      <c r="K28">
        <v>0.01</v>
      </c>
      <c r="L28" t="s">
        <v>417</v>
      </c>
      <c r="M28" t="s">
        <v>401</v>
      </c>
      <c r="N28">
        <v>60</v>
      </c>
      <c r="O28">
        <v>11117</v>
      </c>
      <c r="P28" t="s">
        <v>903</v>
      </c>
      <c r="Q28">
        <v>300</v>
      </c>
      <c r="R28" t="s">
        <v>375</v>
      </c>
      <c r="S28" t="s">
        <v>17</v>
      </c>
      <c r="T28" t="s">
        <v>557</v>
      </c>
      <c r="U28">
        <v>47</v>
      </c>
      <c r="V28" s="65">
        <v>24870</v>
      </c>
      <c r="W28" s="65">
        <v>53534</v>
      </c>
      <c r="X28" s="65">
        <v>8316</v>
      </c>
      <c r="Y28" s="65">
        <v>6504</v>
      </c>
      <c r="Z28" s="65">
        <v>5406</v>
      </c>
      <c r="AA28">
        <v>8</v>
      </c>
      <c r="AB28" s="65">
        <f t="shared" si="3"/>
        <v>541440</v>
      </c>
      <c r="AC28" s="65">
        <f t="shared" si="4"/>
        <v>529.14893617021278</v>
      </c>
      <c r="AD28" s="65">
        <f t="shared" si="5"/>
        <v>1139.0212765957447</v>
      </c>
      <c r="AE28" s="65">
        <f t="shared" si="6"/>
        <v>176.93617021276594</v>
      </c>
      <c r="AF28" s="65">
        <f t="shared" si="7"/>
        <v>138.38297872340425</v>
      </c>
      <c r="AG28" s="65">
        <f t="shared" si="8"/>
        <v>115.02127659574468</v>
      </c>
      <c r="AH28" s="72">
        <f t="shared" si="9"/>
        <v>4.5933067375886524E-2</v>
      </c>
      <c r="AI28" s="199">
        <f t="shared" si="10"/>
        <v>2.1525532770406111</v>
      </c>
      <c r="AJ28" s="3">
        <f t="shared" si="11"/>
        <v>0.12149288302760862</v>
      </c>
      <c r="AK28" s="3">
        <f t="shared" si="12"/>
        <v>0.10098255314379646</v>
      </c>
      <c r="AL28" s="3">
        <f t="shared" si="13"/>
        <v>0.20310765815760268</v>
      </c>
    </row>
    <row r="29" spans="1:38" x14ac:dyDescent="0.2">
      <c r="A29" t="str">
        <f t="shared" si="0"/>
        <v>AA</v>
      </c>
      <c r="B29" t="str">
        <f t="shared" si="1"/>
        <v>AA-03</v>
      </c>
      <c r="C29" t="s">
        <v>626</v>
      </c>
      <c r="D29" t="s">
        <v>370</v>
      </c>
      <c r="E29" t="s">
        <v>371</v>
      </c>
      <c r="F29" s="81">
        <v>2.6</v>
      </c>
      <c r="G29" t="s">
        <v>372</v>
      </c>
      <c r="H29">
        <f t="shared" si="2"/>
        <v>1</v>
      </c>
      <c r="I29" t="s">
        <v>429</v>
      </c>
      <c r="J29" t="s">
        <v>390</v>
      </c>
      <c r="K29">
        <v>0.01</v>
      </c>
      <c r="L29" t="s">
        <v>417</v>
      </c>
      <c r="M29" t="s">
        <v>401</v>
      </c>
      <c r="N29">
        <v>60</v>
      </c>
      <c r="O29">
        <v>11197</v>
      </c>
      <c r="P29" t="s">
        <v>369</v>
      </c>
      <c r="Q29">
        <v>600</v>
      </c>
      <c r="R29" t="s">
        <v>372</v>
      </c>
      <c r="S29" t="s">
        <v>28</v>
      </c>
      <c r="T29" t="s">
        <v>561</v>
      </c>
      <c r="U29">
        <v>29</v>
      </c>
      <c r="V29" s="65">
        <v>30030</v>
      </c>
      <c r="W29" s="65">
        <v>66586</v>
      </c>
      <c r="X29" s="65">
        <v>7256</v>
      </c>
      <c r="Y29" s="65">
        <v>10400</v>
      </c>
      <c r="Z29" s="65">
        <v>6786</v>
      </c>
      <c r="AA29">
        <v>8</v>
      </c>
      <c r="AB29" s="65">
        <f t="shared" si="3"/>
        <v>334080</v>
      </c>
      <c r="AC29" s="65">
        <f t="shared" si="4"/>
        <v>1035.5172413793102</v>
      </c>
      <c r="AD29" s="65">
        <f t="shared" si="5"/>
        <v>2296.0689655172414</v>
      </c>
      <c r="AE29" s="65">
        <f t="shared" si="6"/>
        <v>250.20689655172413</v>
      </c>
      <c r="AF29" s="65">
        <f t="shared" si="7"/>
        <v>358.62068965517244</v>
      </c>
      <c r="AG29" s="65">
        <f t="shared" si="8"/>
        <v>234</v>
      </c>
      <c r="AH29" s="72">
        <f t="shared" si="9"/>
        <v>8.9888649425287362E-2</v>
      </c>
      <c r="AI29" s="199">
        <f t="shared" si="10"/>
        <v>2.2173160173160174</v>
      </c>
      <c r="AJ29" s="3">
        <f t="shared" si="11"/>
        <v>0.15618898867629832</v>
      </c>
      <c r="AK29" s="3">
        <f t="shared" si="12"/>
        <v>0.10191331511128465</v>
      </c>
      <c r="AL29" s="3">
        <f t="shared" si="13"/>
        <v>0.53256704980842917</v>
      </c>
    </row>
    <row r="30" spans="1:38" x14ac:dyDescent="0.2">
      <c r="A30" t="str">
        <f t="shared" si="0"/>
        <v>AA</v>
      </c>
      <c r="B30" t="str">
        <f t="shared" si="1"/>
        <v>AA-03</v>
      </c>
      <c r="C30" t="s">
        <v>626</v>
      </c>
      <c r="D30" t="s">
        <v>370</v>
      </c>
      <c r="E30" t="s">
        <v>371</v>
      </c>
      <c r="F30" s="81">
        <v>2.6</v>
      </c>
      <c r="G30" t="s">
        <v>375</v>
      </c>
      <c r="H30">
        <f t="shared" si="2"/>
        <v>0</v>
      </c>
      <c r="I30" t="s">
        <v>431</v>
      </c>
      <c r="J30" t="s">
        <v>390</v>
      </c>
      <c r="K30">
        <v>0.01</v>
      </c>
      <c r="L30" t="s">
        <v>417</v>
      </c>
      <c r="M30" t="s">
        <v>401</v>
      </c>
      <c r="N30">
        <v>50</v>
      </c>
      <c r="O30">
        <v>11183</v>
      </c>
      <c r="P30" t="s">
        <v>369</v>
      </c>
      <c r="Q30">
        <v>300</v>
      </c>
      <c r="R30" t="s">
        <v>372</v>
      </c>
      <c r="S30" t="s">
        <v>28</v>
      </c>
      <c r="T30" t="s">
        <v>534</v>
      </c>
      <c r="U30">
        <v>60</v>
      </c>
      <c r="V30" s="65">
        <v>63274</v>
      </c>
      <c r="W30" s="65">
        <v>88672</v>
      </c>
      <c r="X30" s="65">
        <v>13512</v>
      </c>
      <c r="Y30" s="65">
        <v>12952</v>
      </c>
      <c r="Z30" s="65">
        <v>8796</v>
      </c>
      <c r="AA30">
        <v>8</v>
      </c>
      <c r="AB30" s="65">
        <f t="shared" si="3"/>
        <v>691200</v>
      </c>
      <c r="AC30" s="65">
        <f t="shared" si="4"/>
        <v>1054.5666666666666</v>
      </c>
      <c r="AD30" s="65">
        <f t="shared" si="5"/>
        <v>1477.8666666666666</v>
      </c>
      <c r="AE30" s="65">
        <f t="shared" si="6"/>
        <v>225.2</v>
      </c>
      <c r="AF30" s="65">
        <f t="shared" si="7"/>
        <v>215.86666666666667</v>
      </c>
      <c r="AG30" s="65">
        <f t="shared" si="8"/>
        <v>146.6</v>
      </c>
      <c r="AH30" s="72">
        <f t="shared" si="9"/>
        <v>9.1542245370370368E-2</v>
      </c>
      <c r="AI30" s="199">
        <f t="shared" si="10"/>
        <v>1.401397098334229</v>
      </c>
      <c r="AJ30" s="3">
        <f t="shared" si="11"/>
        <v>0.14606640202093107</v>
      </c>
      <c r="AK30" s="3">
        <f t="shared" si="12"/>
        <v>9.9197040779501991E-2</v>
      </c>
      <c r="AL30" s="3">
        <f t="shared" si="13"/>
        <v>0.472487494315598</v>
      </c>
    </row>
    <row r="31" spans="1:38" x14ac:dyDescent="0.2">
      <c r="A31" t="str">
        <f t="shared" si="0"/>
        <v>AA</v>
      </c>
      <c r="B31" t="str">
        <f t="shared" si="1"/>
        <v>AA-03</v>
      </c>
      <c r="C31" t="s">
        <v>614</v>
      </c>
      <c r="D31" t="s">
        <v>370</v>
      </c>
      <c r="E31" t="s">
        <v>371</v>
      </c>
      <c r="F31" s="81">
        <v>2.6</v>
      </c>
      <c r="G31" t="s">
        <v>372</v>
      </c>
      <c r="H31">
        <f t="shared" si="2"/>
        <v>1</v>
      </c>
      <c r="I31" t="s">
        <v>429</v>
      </c>
      <c r="J31" t="s">
        <v>390</v>
      </c>
      <c r="K31">
        <v>0.01</v>
      </c>
      <c r="L31" t="s">
        <v>417</v>
      </c>
      <c r="M31" t="s">
        <v>401</v>
      </c>
      <c r="N31">
        <v>60</v>
      </c>
      <c r="O31">
        <v>11198</v>
      </c>
      <c r="P31" t="s">
        <v>369</v>
      </c>
      <c r="Q31">
        <v>600</v>
      </c>
      <c r="R31" t="s">
        <v>372</v>
      </c>
      <c r="S31" t="s">
        <v>28</v>
      </c>
      <c r="T31" t="s">
        <v>561</v>
      </c>
      <c r="U31">
        <v>29</v>
      </c>
      <c r="V31" s="65">
        <v>30324</v>
      </c>
      <c r="W31" s="65">
        <v>61690</v>
      </c>
      <c r="X31" s="65">
        <v>7256</v>
      </c>
      <c r="Y31" s="65">
        <v>4708</v>
      </c>
      <c r="Z31" s="65">
        <v>6286</v>
      </c>
      <c r="AA31">
        <v>8</v>
      </c>
      <c r="AB31" s="65">
        <f t="shared" si="3"/>
        <v>334080</v>
      </c>
      <c r="AC31" s="65">
        <f t="shared" si="4"/>
        <v>1045.655172413793</v>
      </c>
      <c r="AD31" s="65">
        <f t="shared" si="5"/>
        <v>2127.2413793103447</v>
      </c>
      <c r="AE31" s="65">
        <f t="shared" si="6"/>
        <v>250.20689655172413</v>
      </c>
      <c r="AF31" s="65">
        <f t="shared" si="7"/>
        <v>162.34482758620689</v>
      </c>
      <c r="AG31" s="65">
        <f t="shared" si="8"/>
        <v>216.75862068965517</v>
      </c>
      <c r="AH31" s="72">
        <f t="shared" si="9"/>
        <v>9.0768678160919547E-2</v>
      </c>
      <c r="AI31" s="199">
        <f t="shared" si="10"/>
        <v>2.034362221342831</v>
      </c>
      <c r="AJ31" s="3">
        <f t="shared" si="11"/>
        <v>7.6317069217053002E-2</v>
      </c>
      <c r="AK31" s="3">
        <f t="shared" si="12"/>
        <v>0.10189657967255633</v>
      </c>
      <c r="AL31" s="3">
        <f t="shared" si="13"/>
        <v>-0.25103404390709511</v>
      </c>
    </row>
    <row r="32" spans="1:38" x14ac:dyDescent="0.2">
      <c r="A32" t="str">
        <f t="shared" si="0"/>
        <v>AA</v>
      </c>
      <c r="B32" t="str">
        <f t="shared" si="1"/>
        <v>AA-03</v>
      </c>
      <c r="C32" t="s">
        <v>614</v>
      </c>
      <c r="D32" t="s">
        <v>370</v>
      </c>
      <c r="E32" t="s">
        <v>371</v>
      </c>
      <c r="F32" s="81">
        <v>2.6</v>
      </c>
      <c r="G32" t="s">
        <v>375</v>
      </c>
      <c r="H32">
        <f t="shared" si="2"/>
        <v>0</v>
      </c>
      <c r="I32" t="s">
        <v>431</v>
      </c>
      <c r="J32" t="s">
        <v>390</v>
      </c>
      <c r="K32">
        <v>0.01</v>
      </c>
      <c r="L32" t="s">
        <v>417</v>
      </c>
      <c r="M32" t="s">
        <v>401</v>
      </c>
      <c r="N32">
        <v>50</v>
      </c>
      <c r="O32">
        <v>11150</v>
      </c>
      <c r="P32" t="s">
        <v>369</v>
      </c>
      <c r="Q32">
        <v>375</v>
      </c>
      <c r="R32" t="s">
        <v>372</v>
      </c>
      <c r="S32" t="s">
        <v>28</v>
      </c>
      <c r="T32" t="s">
        <v>517</v>
      </c>
      <c r="U32">
        <v>60</v>
      </c>
      <c r="V32" s="65">
        <v>62062</v>
      </c>
      <c r="W32" s="65">
        <v>90002</v>
      </c>
      <c r="X32" s="65">
        <v>13618</v>
      </c>
      <c r="Y32" s="65">
        <v>8142</v>
      </c>
      <c r="Z32" s="65">
        <v>8820</v>
      </c>
      <c r="AA32">
        <v>8</v>
      </c>
      <c r="AB32" s="65">
        <f t="shared" si="3"/>
        <v>691200</v>
      </c>
      <c r="AC32" s="65">
        <f t="shared" si="4"/>
        <v>1034.3666666666666</v>
      </c>
      <c r="AD32" s="65">
        <f t="shared" si="5"/>
        <v>1500.0333333333333</v>
      </c>
      <c r="AE32" s="65">
        <f t="shared" si="6"/>
        <v>226.96666666666667</v>
      </c>
      <c r="AF32" s="65">
        <f t="shared" si="7"/>
        <v>135.69999999999999</v>
      </c>
      <c r="AG32" s="65">
        <f t="shared" si="8"/>
        <v>147</v>
      </c>
      <c r="AH32" s="72">
        <f t="shared" si="9"/>
        <v>8.9788773148148149E-2</v>
      </c>
      <c r="AI32" s="199">
        <f t="shared" si="10"/>
        <v>1.4501949663239986</v>
      </c>
      <c r="AJ32" s="3">
        <f t="shared" si="11"/>
        <v>9.0464656340970201E-2</v>
      </c>
      <c r="AK32" s="3">
        <f t="shared" si="12"/>
        <v>9.7997822270616208E-2</v>
      </c>
      <c r="AL32" s="3">
        <f t="shared" si="13"/>
        <v>-7.6870748299319724E-2</v>
      </c>
    </row>
    <row r="33" spans="1:38" x14ac:dyDescent="0.2">
      <c r="A33" t="str">
        <f t="shared" si="0"/>
        <v>AA</v>
      </c>
      <c r="B33" t="str">
        <f t="shared" si="1"/>
        <v>AA-05</v>
      </c>
      <c r="C33" t="s">
        <v>632</v>
      </c>
      <c r="D33" t="s">
        <v>370</v>
      </c>
      <c r="E33" t="s">
        <v>385</v>
      </c>
      <c r="F33" s="81">
        <v>2.6</v>
      </c>
      <c r="G33" t="s">
        <v>372</v>
      </c>
      <c r="H33">
        <f t="shared" si="2"/>
        <v>1</v>
      </c>
      <c r="I33" t="s">
        <v>437</v>
      </c>
      <c r="J33" t="s">
        <v>390</v>
      </c>
      <c r="K33">
        <v>0.01</v>
      </c>
      <c r="L33" t="s">
        <v>417</v>
      </c>
      <c r="M33" t="s">
        <v>401</v>
      </c>
      <c r="N33">
        <v>30</v>
      </c>
      <c r="O33">
        <v>11174</v>
      </c>
      <c r="P33" t="s">
        <v>906</v>
      </c>
      <c r="Q33">
        <v>250</v>
      </c>
      <c r="R33" t="s">
        <v>375</v>
      </c>
      <c r="S33" t="s">
        <v>28</v>
      </c>
      <c r="T33" t="s">
        <v>542</v>
      </c>
      <c r="U33">
        <v>89</v>
      </c>
      <c r="V33" s="65">
        <v>142452</v>
      </c>
      <c r="W33" s="65">
        <v>159466</v>
      </c>
      <c r="X33" s="65">
        <v>21244</v>
      </c>
      <c r="Y33" s="65">
        <v>11726</v>
      </c>
      <c r="Z33" s="65">
        <v>15788</v>
      </c>
      <c r="AA33">
        <v>8</v>
      </c>
      <c r="AB33" s="65">
        <f t="shared" si="3"/>
        <v>1025280</v>
      </c>
      <c r="AC33" s="65">
        <f t="shared" si="4"/>
        <v>1600.5842696629213</v>
      </c>
      <c r="AD33" s="65">
        <f t="shared" si="5"/>
        <v>1791.7528089887639</v>
      </c>
      <c r="AE33" s="65">
        <f t="shared" si="6"/>
        <v>238.69662921348313</v>
      </c>
      <c r="AF33" s="65">
        <f t="shared" si="7"/>
        <v>131.75280898876406</v>
      </c>
      <c r="AG33" s="65">
        <f t="shared" si="8"/>
        <v>177.3932584269663</v>
      </c>
      <c r="AH33" s="72">
        <f t="shared" si="9"/>
        <v>0.13893960674157305</v>
      </c>
      <c r="AI33" s="199">
        <f t="shared" si="10"/>
        <v>1.119436722545138</v>
      </c>
      <c r="AJ33" s="3">
        <f t="shared" si="11"/>
        <v>7.3532916107508811E-2</v>
      </c>
      <c r="AK33" s="3">
        <f t="shared" si="12"/>
        <v>9.900543062470997E-2</v>
      </c>
      <c r="AL33" s="3">
        <f t="shared" si="13"/>
        <v>-0.25728401317456295</v>
      </c>
    </row>
    <row r="34" spans="1:38" x14ac:dyDescent="0.2">
      <c r="A34" t="str">
        <f t="shared" si="0"/>
        <v>AA</v>
      </c>
      <c r="B34" t="str">
        <f t="shared" si="1"/>
        <v>AA-05</v>
      </c>
      <c r="C34" t="s">
        <v>602</v>
      </c>
      <c r="D34" t="s">
        <v>370</v>
      </c>
      <c r="E34" t="s">
        <v>371</v>
      </c>
      <c r="F34" s="81">
        <v>2.6</v>
      </c>
      <c r="G34" t="s">
        <v>372</v>
      </c>
      <c r="H34">
        <f t="shared" si="2"/>
        <v>1</v>
      </c>
      <c r="I34" t="s">
        <v>420</v>
      </c>
      <c r="J34" t="s">
        <v>374</v>
      </c>
      <c r="K34">
        <v>0.01</v>
      </c>
      <c r="L34" t="s">
        <v>417</v>
      </c>
      <c r="M34" t="s">
        <v>401</v>
      </c>
      <c r="N34">
        <v>40</v>
      </c>
      <c r="O34">
        <v>11169</v>
      </c>
      <c r="P34" t="s">
        <v>907</v>
      </c>
      <c r="Q34">
        <v>360</v>
      </c>
      <c r="R34" t="s">
        <v>375</v>
      </c>
      <c r="S34" t="s">
        <v>28</v>
      </c>
      <c r="T34" t="s">
        <v>508</v>
      </c>
      <c r="U34">
        <v>89</v>
      </c>
      <c r="V34" s="65">
        <v>290102</v>
      </c>
      <c r="W34" s="65">
        <v>331220</v>
      </c>
      <c r="X34" s="65">
        <v>20980</v>
      </c>
      <c r="Y34" s="65">
        <v>30814</v>
      </c>
      <c r="Z34" s="65">
        <v>33686</v>
      </c>
      <c r="AA34">
        <v>8</v>
      </c>
      <c r="AB34" s="65">
        <f t="shared" si="3"/>
        <v>1025280</v>
      </c>
      <c r="AC34" s="65">
        <f t="shared" si="4"/>
        <v>3259.5730337078653</v>
      </c>
      <c r="AD34" s="65">
        <f t="shared" si="5"/>
        <v>3721.5730337078653</v>
      </c>
      <c r="AE34" s="65">
        <f t="shared" si="6"/>
        <v>235.73033707865167</v>
      </c>
      <c r="AF34" s="65">
        <f t="shared" si="7"/>
        <v>346.22471910112358</v>
      </c>
      <c r="AG34" s="65">
        <f t="shared" si="8"/>
        <v>378.49438202247188</v>
      </c>
      <c r="AH34" s="72">
        <f t="shared" si="9"/>
        <v>0.28294904806491883</v>
      </c>
      <c r="AI34" s="199">
        <f t="shared" si="10"/>
        <v>1.1417363547993464</v>
      </c>
      <c r="AJ34" s="3">
        <f t="shared" si="11"/>
        <v>9.3031821749894328E-2</v>
      </c>
      <c r="AK34" s="3">
        <f t="shared" si="12"/>
        <v>0.10170279572489584</v>
      </c>
      <c r="AL34" s="3">
        <f t="shared" si="13"/>
        <v>-8.5257970670308145E-2</v>
      </c>
    </row>
    <row r="35" spans="1:38" x14ac:dyDescent="0.2">
      <c r="A35" t="str">
        <f t="shared" si="0"/>
        <v>AA</v>
      </c>
      <c r="B35" t="str">
        <f t="shared" si="1"/>
        <v>AA-05</v>
      </c>
      <c r="C35" t="s">
        <v>633</v>
      </c>
      <c r="D35" t="s">
        <v>370</v>
      </c>
      <c r="E35" t="s">
        <v>371</v>
      </c>
      <c r="F35" s="81">
        <v>2.6</v>
      </c>
      <c r="G35" t="s">
        <v>372</v>
      </c>
      <c r="H35">
        <f t="shared" si="2"/>
        <v>1</v>
      </c>
      <c r="I35" t="s">
        <v>440</v>
      </c>
      <c r="J35" t="s">
        <v>374</v>
      </c>
      <c r="K35">
        <v>0.01</v>
      </c>
      <c r="L35" t="s">
        <v>417</v>
      </c>
      <c r="M35" t="s">
        <v>401</v>
      </c>
      <c r="N35">
        <v>10</v>
      </c>
      <c r="O35">
        <v>11170</v>
      </c>
      <c r="P35" t="s">
        <v>907</v>
      </c>
      <c r="Q35">
        <v>400</v>
      </c>
      <c r="R35" t="s">
        <v>375</v>
      </c>
      <c r="S35" t="s">
        <v>28</v>
      </c>
      <c r="T35" t="s">
        <v>543</v>
      </c>
      <c r="U35">
        <v>89</v>
      </c>
      <c r="V35" s="65">
        <v>120170</v>
      </c>
      <c r="W35" s="65">
        <v>175548</v>
      </c>
      <c r="X35" s="65">
        <v>20980</v>
      </c>
      <c r="Y35" s="65">
        <v>25720</v>
      </c>
      <c r="Z35" s="65">
        <v>17380</v>
      </c>
      <c r="AA35">
        <v>8</v>
      </c>
      <c r="AB35" s="65">
        <f t="shared" si="3"/>
        <v>1025280</v>
      </c>
      <c r="AC35" s="65">
        <f t="shared" si="4"/>
        <v>1350.2247191011236</v>
      </c>
      <c r="AD35" s="65">
        <f t="shared" si="5"/>
        <v>1972.4494382022472</v>
      </c>
      <c r="AE35" s="65">
        <f t="shared" si="6"/>
        <v>235.73033707865167</v>
      </c>
      <c r="AF35" s="65">
        <f t="shared" si="7"/>
        <v>288.98876404494382</v>
      </c>
      <c r="AG35" s="65">
        <f t="shared" si="8"/>
        <v>195.28089887640451</v>
      </c>
      <c r="AH35" s="72">
        <f t="shared" si="9"/>
        <v>0.11720700686641698</v>
      </c>
      <c r="AI35" s="199">
        <f t="shared" si="10"/>
        <v>1.4608304901389697</v>
      </c>
      <c r="AJ35" s="3">
        <f t="shared" si="11"/>
        <v>0.14651263472098799</v>
      </c>
      <c r="AK35" s="3">
        <f t="shared" si="12"/>
        <v>9.9004260942876024E-2</v>
      </c>
      <c r="AL35" s="3">
        <f t="shared" si="13"/>
        <v>0.47986191024165709</v>
      </c>
    </row>
    <row r="36" spans="1:38" x14ac:dyDescent="0.2">
      <c r="A36" t="str">
        <f t="shared" si="0"/>
        <v>AA</v>
      </c>
      <c r="B36" t="str">
        <f t="shared" si="1"/>
        <v>AA-05</v>
      </c>
      <c r="C36" t="s">
        <v>598</v>
      </c>
      <c r="G36" t="s">
        <v>375</v>
      </c>
      <c r="H36">
        <f t="shared" si="2"/>
        <v>0</v>
      </c>
      <c r="I36" t="s">
        <v>403</v>
      </c>
      <c r="J36" t="s">
        <v>390</v>
      </c>
      <c r="K36">
        <v>0.01</v>
      </c>
      <c r="L36" t="s">
        <v>271</v>
      </c>
      <c r="M36" t="s">
        <v>401</v>
      </c>
      <c r="N36">
        <v>50</v>
      </c>
      <c r="O36">
        <v>10732</v>
      </c>
      <c r="P36" t="s">
        <v>369</v>
      </c>
      <c r="Q36">
        <v>500</v>
      </c>
      <c r="R36" t="s">
        <v>372</v>
      </c>
      <c r="S36" t="s">
        <v>28</v>
      </c>
      <c r="T36" t="s">
        <v>492</v>
      </c>
      <c r="U36">
        <v>20</v>
      </c>
      <c r="V36" s="65">
        <v>12890</v>
      </c>
      <c r="W36" s="65">
        <v>10604</v>
      </c>
      <c r="X36" s="65">
        <v>1530</v>
      </c>
      <c r="Y36" s="65">
        <v>2562</v>
      </c>
      <c r="Z36" s="65">
        <v>1530</v>
      </c>
      <c r="AA36">
        <v>8</v>
      </c>
      <c r="AB36" s="65">
        <f t="shared" si="3"/>
        <v>230400</v>
      </c>
      <c r="AC36" s="65">
        <f t="shared" si="4"/>
        <v>644.5</v>
      </c>
      <c r="AD36" s="65">
        <f t="shared" si="5"/>
        <v>530.20000000000005</v>
      </c>
      <c r="AE36" s="65">
        <f t="shared" si="6"/>
        <v>76.5</v>
      </c>
      <c r="AF36" s="65">
        <f t="shared" si="7"/>
        <v>128.1</v>
      </c>
      <c r="AG36" s="65">
        <f t="shared" si="8"/>
        <v>76.5</v>
      </c>
      <c r="AH36" s="72">
        <f t="shared" si="9"/>
        <v>5.5946180555555558E-2</v>
      </c>
      <c r="AI36" s="199">
        <f t="shared" si="10"/>
        <v>0.82265321955003878</v>
      </c>
      <c r="AJ36" s="3">
        <f t="shared" si="11"/>
        <v>0.24160694077706527</v>
      </c>
      <c r="AK36" s="3">
        <f t="shared" si="12"/>
        <v>0.14428517540550737</v>
      </c>
      <c r="AL36" s="3">
        <f t="shared" si="13"/>
        <v>0.67450980392156867</v>
      </c>
    </row>
    <row r="37" spans="1:38" x14ac:dyDescent="0.2">
      <c r="A37" t="str">
        <f t="shared" si="0"/>
        <v>AA</v>
      </c>
      <c r="B37" t="str">
        <f t="shared" si="1"/>
        <v>AA-05</v>
      </c>
      <c r="C37" t="s">
        <v>623</v>
      </c>
      <c r="D37" t="s">
        <v>370</v>
      </c>
      <c r="E37" t="s">
        <v>371</v>
      </c>
      <c r="F37" s="81">
        <v>2.6</v>
      </c>
      <c r="G37" t="s">
        <v>372</v>
      </c>
      <c r="H37">
        <f t="shared" si="2"/>
        <v>1</v>
      </c>
      <c r="I37" t="s">
        <v>420</v>
      </c>
      <c r="J37" t="s">
        <v>374</v>
      </c>
      <c r="K37">
        <v>0.01</v>
      </c>
      <c r="L37" t="s">
        <v>417</v>
      </c>
      <c r="M37" t="s">
        <v>401</v>
      </c>
      <c r="N37">
        <v>30</v>
      </c>
      <c r="O37">
        <v>11191</v>
      </c>
      <c r="P37" t="s">
        <v>907</v>
      </c>
      <c r="Q37">
        <v>300</v>
      </c>
      <c r="R37" t="s">
        <v>372</v>
      </c>
      <c r="S37" t="s">
        <v>28</v>
      </c>
      <c r="T37" t="s">
        <v>530</v>
      </c>
      <c r="U37">
        <v>89</v>
      </c>
      <c r="V37" s="65">
        <v>172204</v>
      </c>
      <c r="W37" s="65">
        <v>147452</v>
      </c>
      <c r="X37" s="65">
        <v>20980</v>
      </c>
      <c r="Y37" s="65">
        <v>16764</v>
      </c>
      <c r="Z37" s="65">
        <v>16382</v>
      </c>
      <c r="AA37">
        <v>8</v>
      </c>
      <c r="AB37" s="65">
        <f t="shared" si="3"/>
        <v>1025280</v>
      </c>
      <c r="AC37" s="65">
        <f t="shared" si="4"/>
        <v>1934.8764044943821</v>
      </c>
      <c r="AD37" s="65">
        <f t="shared" si="5"/>
        <v>1656.7640449438202</v>
      </c>
      <c r="AE37" s="65">
        <f t="shared" si="6"/>
        <v>235.73033707865167</v>
      </c>
      <c r="AF37" s="65">
        <f t="shared" si="7"/>
        <v>188.35955056179776</v>
      </c>
      <c r="AG37" s="65">
        <f t="shared" si="8"/>
        <v>184.06741573033707</v>
      </c>
      <c r="AH37" s="72">
        <f t="shared" si="9"/>
        <v>0.16795802122347067</v>
      </c>
      <c r="AI37" s="199">
        <f t="shared" si="10"/>
        <v>0.85626350142853824</v>
      </c>
      <c r="AJ37" s="3">
        <f t="shared" si="11"/>
        <v>0.11369123511379975</v>
      </c>
      <c r="AK37" s="3">
        <f t="shared" si="12"/>
        <v>0.11110056153867021</v>
      </c>
      <c r="AL37" s="3">
        <f t="shared" si="13"/>
        <v>2.3318276156757415E-2</v>
      </c>
    </row>
    <row r="38" spans="1:38" x14ac:dyDescent="0.2">
      <c r="A38" t="str">
        <f t="shared" si="0"/>
        <v>AA</v>
      </c>
      <c r="B38" t="str">
        <f t="shared" si="1"/>
        <v>AA-05</v>
      </c>
      <c r="C38" t="s">
        <v>603</v>
      </c>
      <c r="D38" t="s">
        <v>370</v>
      </c>
      <c r="E38" t="s">
        <v>371</v>
      </c>
      <c r="F38" s="81">
        <v>2.6</v>
      </c>
      <c r="G38" t="s">
        <v>372</v>
      </c>
      <c r="H38">
        <f t="shared" si="2"/>
        <v>1</v>
      </c>
      <c r="I38" t="s">
        <v>420</v>
      </c>
      <c r="J38" t="s">
        <v>374</v>
      </c>
      <c r="K38">
        <v>0.01</v>
      </c>
      <c r="L38" t="s">
        <v>417</v>
      </c>
      <c r="M38" t="s">
        <v>401</v>
      </c>
      <c r="N38">
        <v>40</v>
      </c>
      <c r="O38">
        <v>11192</v>
      </c>
      <c r="P38" t="s">
        <v>907</v>
      </c>
      <c r="Q38">
        <v>360</v>
      </c>
      <c r="R38" t="s">
        <v>375</v>
      </c>
      <c r="S38" t="s">
        <v>28</v>
      </c>
      <c r="T38" t="s">
        <v>508</v>
      </c>
      <c r="U38">
        <v>89</v>
      </c>
      <c r="V38" s="65">
        <v>295774</v>
      </c>
      <c r="W38" s="65">
        <v>355318</v>
      </c>
      <c r="X38" s="65">
        <v>20980</v>
      </c>
      <c r="Y38" s="65">
        <v>43462</v>
      </c>
      <c r="Z38" s="65">
        <v>36136</v>
      </c>
      <c r="AA38">
        <v>8</v>
      </c>
      <c r="AB38" s="65">
        <f t="shared" si="3"/>
        <v>1025280</v>
      </c>
      <c r="AC38" s="65">
        <f t="shared" si="4"/>
        <v>3323.303370786517</v>
      </c>
      <c r="AD38" s="65">
        <f t="shared" si="5"/>
        <v>3992.3370786516853</v>
      </c>
      <c r="AE38" s="65">
        <f t="shared" si="6"/>
        <v>235.73033707865167</v>
      </c>
      <c r="AF38" s="65">
        <f t="shared" si="7"/>
        <v>488.33707865168537</v>
      </c>
      <c r="AG38" s="65">
        <f t="shared" si="8"/>
        <v>406.02247191011236</v>
      </c>
      <c r="AH38" s="72">
        <f t="shared" si="9"/>
        <v>0.28848119538077405</v>
      </c>
      <c r="AI38" s="199">
        <f t="shared" si="10"/>
        <v>1.2013158695490476</v>
      </c>
      <c r="AJ38" s="3">
        <f t="shared" si="11"/>
        <v>0.12231859911403306</v>
      </c>
      <c r="AK38" s="3">
        <f t="shared" si="12"/>
        <v>0.10170044861222904</v>
      </c>
      <c r="AL38" s="3">
        <f t="shared" si="13"/>
        <v>0.20273411556342705</v>
      </c>
    </row>
    <row r="39" spans="1:38" x14ac:dyDescent="0.2">
      <c r="A39" t="str">
        <f t="shared" si="0"/>
        <v>AA</v>
      </c>
      <c r="B39" t="str">
        <f t="shared" si="1"/>
        <v>AA-05</v>
      </c>
      <c r="C39" t="s">
        <v>585</v>
      </c>
      <c r="D39" t="s">
        <v>370</v>
      </c>
      <c r="E39" t="s">
        <v>385</v>
      </c>
      <c r="F39" s="81">
        <v>2.6</v>
      </c>
      <c r="G39" t="s">
        <v>372</v>
      </c>
      <c r="H39">
        <f t="shared" si="2"/>
        <v>1</v>
      </c>
      <c r="I39" t="s">
        <v>416</v>
      </c>
      <c r="J39" t="s">
        <v>390</v>
      </c>
      <c r="K39">
        <v>0.01</v>
      </c>
      <c r="L39" t="s">
        <v>417</v>
      </c>
      <c r="M39" t="s">
        <v>406</v>
      </c>
      <c r="N39">
        <v>243</v>
      </c>
      <c r="O39">
        <v>11206</v>
      </c>
      <c r="P39" t="s">
        <v>903</v>
      </c>
      <c r="Q39">
        <v>880</v>
      </c>
      <c r="R39" t="s">
        <v>375</v>
      </c>
      <c r="S39" t="s">
        <v>17</v>
      </c>
      <c r="T39" t="s">
        <v>505</v>
      </c>
      <c r="U39">
        <v>42</v>
      </c>
      <c r="V39" s="65">
        <v>55938</v>
      </c>
      <c r="W39" s="65">
        <v>94658</v>
      </c>
      <c r="X39" s="65">
        <v>10102</v>
      </c>
      <c r="Y39" s="65">
        <v>12690</v>
      </c>
      <c r="Z39" s="65">
        <v>9484</v>
      </c>
      <c r="AA39">
        <v>8</v>
      </c>
      <c r="AB39" s="65">
        <f t="shared" si="3"/>
        <v>483840</v>
      </c>
      <c r="AC39" s="65">
        <f t="shared" si="4"/>
        <v>1331.8571428571429</v>
      </c>
      <c r="AD39" s="65">
        <f t="shared" si="5"/>
        <v>2253.7619047619046</v>
      </c>
      <c r="AE39" s="65">
        <f t="shared" si="6"/>
        <v>240.52380952380952</v>
      </c>
      <c r="AF39" s="65">
        <f t="shared" si="7"/>
        <v>302.14285714285717</v>
      </c>
      <c r="AG39" s="65">
        <f t="shared" si="8"/>
        <v>225.8095238095238</v>
      </c>
      <c r="AH39" s="72">
        <f t="shared" si="9"/>
        <v>0.11561259920634921</v>
      </c>
      <c r="AI39" s="199">
        <f t="shared" si="10"/>
        <v>1.6921949301011834</v>
      </c>
      <c r="AJ39" s="3">
        <f t="shared" si="11"/>
        <v>0.13406156901688182</v>
      </c>
      <c r="AK39" s="3">
        <f t="shared" si="12"/>
        <v>0.10019227112341271</v>
      </c>
      <c r="AL39" s="3">
        <f t="shared" si="13"/>
        <v>0.33804301982285956</v>
      </c>
    </row>
    <row r="40" spans="1:38" x14ac:dyDescent="0.2">
      <c r="A40" t="str">
        <f t="shared" si="0"/>
        <v>AA</v>
      </c>
      <c r="B40" t="str">
        <f t="shared" si="1"/>
        <v>AA-05</v>
      </c>
      <c r="C40" t="s">
        <v>585</v>
      </c>
      <c r="D40" t="s">
        <v>370</v>
      </c>
      <c r="E40" t="s">
        <v>385</v>
      </c>
      <c r="F40" s="81">
        <v>2.6</v>
      </c>
      <c r="G40" t="s">
        <v>375</v>
      </c>
      <c r="H40">
        <f t="shared" si="2"/>
        <v>0</v>
      </c>
      <c r="I40" t="s">
        <v>448</v>
      </c>
      <c r="J40" t="s">
        <v>438</v>
      </c>
      <c r="K40">
        <v>0.01</v>
      </c>
      <c r="L40" t="s">
        <v>417</v>
      </c>
      <c r="M40" t="s">
        <v>401</v>
      </c>
      <c r="N40">
        <v>60</v>
      </c>
      <c r="O40">
        <v>11116</v>
      </c>
      <c r="P40" t="s">
        <v>903</v>
      </c>
      <c r="Q40">
        <v>300</v>
      </c>
      <c r="R40" t="s">
        <v>375</v>
      </c>
      <c r="S40" t="s">
        <v>17</v>
      </c>
      <c r="T40" t="s">
        <v>556</v>
      </c>
      <c r="U40">
        <v>47</v>
      </c>
      <c r="V40" s="65">
        <v>46198</v>
      </c>
      <c r="W40" s="65">
        <v>90830</v>
      </c>
      <c r="X40" s="65">
        <v>11102</v>
      </c>
      <c r="Y40" s="65">
        <v>6786</v>
      </c>
      <c r="Z40" s="65">
        <v>9174</v>
      </c>
      <c r="AA40">
        <v>8</v>
      </c>
      <c r="AB40" s="65">
        <f t="shared" si="3"/>
        <v>541440</v>
      </c>
      <c r="AC40" s="65">
        <f t="shared" si="4"/>
        <v>982.936170212766</v>
      </c>
      <c r="AD40" s="65">
        <f t="shared" si="5"/>
        <v>1932.5531914893618</v>
      </c>
      <c r="AE40" s="65">
        <f t="shared" si="6"/>
        <v>236.21276595744681</v>
      </c>
      <c r="AF40" s="65">
        <f t="shared" si="7"/>
        <v>144.38297872340425</v>
      </c>
      <c r="AG40" s="65">
        <f t="shared" si="8"/>
        <v>195.19148936170214</v>
      </c>
      <c r="AH40" s="72">
        <f t="shared" si="9"/>
        <v>8.5324320330969261E-2</v>
      </c>
      <c r="AI40" s="199">
        <f t="shared" si="10"/>
        <v>1.966102428676566</v>
      </c>
      <c r="AJ40" s="3">
        <f t="shared" si="11"/>
        <v>7.4710998568754822E-2</v>
      </c>
      <c r="AK40" s="3">
        <f t="shared" si="12"/>
        <v>0.10100187162831664</v>
      </c>
      <c r="AL40" s="3">
        <f t="shared" si="13"/>
        <v>-0.26030085022890781</v>
      </c>
    </row>
    <row r="41" spans="1:38" x14ac:dyDescent="0.2">
      <c r="A41" t="str">
        <f t="shared" si="0"/>
        <v>AA</v>
      </c>
      <c r="B41" t="str">
        <f t="shared" si="1"/>
        <v>AA-06</v>
      </c>
      <c r="C41" t="s">
        <v>615</v>
      </c>
      <c r="D41" t="s">
        <v>405</v>
      </c>
      <c r="E41" t="s">
        <v>405</v>
      </c>
      <c r="F41" s="81">
        <v>3.4</v>
      </c>
      <c r="G41" t="s">
        <v>372</v>
      </c>
      <c r="H41">
        <f t="shared" si="2"/>
        <v>1</v>
      </c>
      <c r="I41" t="s">
        <v>432</v>
      </c>
      <c r="J41" t="s">
        <v>390</v>
      </c>
      <c r="K41">
        <v>0.01</v>
      </c>
      <c r="L41" t="s">
        <v>417</v>
      </c>
      <c r="M41" t="s">
        <v>401</v>
      </c>
      <c r="N41">
        <v>30</v>
      </c>
      <c r="O41">
        <v>11107</v>
      </c>
      <c r="P41" t="s">
        <v>905</v>
      </c>
      <c r="Q41">
        <v>275</v>
      </c>
      <c r="R41" t="s">
        <v>375</v>
      </c>
      <c r="S41" t="s">
        <v>28</v>
      </c>
      <c r="T41" t="s">
        <v>518</v>
      </c>
      <c r="U41">
        <v>89</v>
      </c>
      <c r="V41" s="65">
        <v>187284</v>
      </c>
      <c r="W41" s="65">
        <v>248804</v>
      </c>
      <c r="X41" s="65">
        <v>28740</v>
      </c>
      <c r="Y41" s="65">
        <v>24566</v>
      </c>
      <c r="Z41" s="65">
        <v>24880</v>
      </c>
      <c r="AA41">
        <v>8</v>
      </c>
      <c r="AB41" s="65">
        <f t="shared" si="3"/>
        <v>1025280</v>
      </c>
      <c r="AC41" s="65">
        <f t="shared" si="4"/>
        <v>2104.3146067415732</v>
      </c>
      <c r="AD41" s="65">
        <f t="shared" si="5"/>
        <v>2795.5505617977528</v>
      </c>
      <c r="AE41" s="65">
        <f t="shared" si="6"/>
        <v>322.92134831460675</v>
      </c>
      <c r="AF41" s="65">
        <f t="shared" si="7"/>
        <v>276.02247191011236</v>
      </c>
      <c r="AG41" s="65">
        <f t="shared" si="8"/>
        <v>279.55056179775283</v>
      </c>
      <c r="AH41" s="72">
        <f t="shared" si="9"/>
        <v>0.18266619850187266</v>
      </c>
      <c r="AI41" s="199">
        <f t="shared" si="10"/>
        <v>1.3284850814805322</v>
      </c>
      <c r="AJ41" s="3">
        <f t="shared" si="11"/>
        <v>9.8736354720985187E-2</v>
      </c>
      <c r="AK41" s="3">
        <f t="shared" si="12"/>
        <v>9.999839230880532E-2</v>
      </c>
      <c r="AL41" s="3">
        <f t="shared" si="13"/>
        <v>-1.2620578778135048E-2</v>
      </c>
    </row>
    <row r="42" spans="1:38" x14ac:dyDescent="0.2">
      <c r="A42" t="str">
        <f t="shared" si="0"/>
        <v>AA</v>
      </c>
      <c r="B42" t="str">
        <f t="shared" si="1"/>
        <v>AA-06</v>
      </c>
      <c r="C42" t="s">
        <v>616</v>
      </c>
      <c r="D42" t="s">
        <v>405</v>
      </c>
      <c r="E42" t="s">
        <v>405</v>
      </c>
      <c r="F42" s="81">
        <v>3.4</v>
      </c>
      <c r="G42" t="s">
        <v>372</v>
      </c>
      <c r="H42">
        <f t="shared" si="2"/>
        <v>1</v>
      </c>
      <c r="I42" t="s">
        <v>432</v>
      </c>
      <c r="J42" t="s">
        <v>390</v>
      </c>
      <c r="K42">
        <v>0.01</v>
      </c>
      <c r="L42" t="s">
        <v>417</v>
      </c>
      <c r="M42" t="s">
        <v>401</v>
      </c>
      <c r="N42">
        <v>30</v>
      </c>
      <c r="O42">
        <v>11127</v>
      </c>
      <c r="P42" t="s">
        <v>905</v>
      </c>
      <c r="Q42">
        <v>350</v>
      </c>
      <c r="R42" t="s">
        <v>375</v>
      </c>
      <c r="S42" t="s">
        <v>28</v>
      </c>
      <c r="T42" t="s">
        <v>519</v>
      </c>
      <c r="U42">
        <v>89</v>
      </c>
      <c r="V42" s="65">
        <v>159776</v>
      </c>
      <c r="W42" s="65">
        <v>179434</v>
      </c>
      <c r="X42" s="65">
        <v>28740</v>
      </c>
      <c r="Y42" s="65">
        <v>12204</v>
      </c>
      <c r="Z42" s="65">
        <v>17944</v>
      </c>
      <c r="AA42">
        <v>8</v>
      </c>
      <c r="AB42" s="65">
        <f t="shared" si="3"/>
        <v>1025280</v>
      </c>
      <c r="AC42" s="65">
        <f t="shared" si="4"/>
        <v>1795.2359550561798</v>
      </c>
      <c r="AD42" s="65">
        <f t="shared" si="5"/>
        <v>2016.1123595505619</v>
      </c>
      <c r="AE42" s="65">
        <f t="shared" si="6"/>
        <v>322.92134831460675</v>
      </c>
      <c r="AF42" s="65">
        <f t="shared" si="7"/>
        <v>137.12359550561797</v>
      </c>
      <c r="AG42" s="65">
        <f t="shared" si="8"/>
        <v>201.61797752808988</v>
      </c>
      <c r="AH42" s="72">
        <f t="shared" si="9"/>
        <v>0.15583645443196004</v>
      </c>
      <c r="AI42" s="199">
        <f t="shared" si="10"/>
        <v>1.1230347486481074</v>
      </c>
      <c r="AJ42" s="3">
        <f t="shared" si="11"/>
        <v>6.8013865822530842E-2</v>
      </c>
      <c r="AK42" s="3">
        <f t="shared" si="12"/>
        <v>0.10000334384787721</v>
      </c>
      <c r="AL42" s="3">
        <f t="shared" si="13"/>
        <v>-0.31988408381631744</v>
      </c>
    </row>
    <row r="43" spans="1:38" x14ac:dyDescent="0.2">
      <c r="A43" t="str">
        <f t="shared" si="0"/>
        <v>AA</v>
      </c>
      <c r="B43" t="str">
        <f t="shared" si="1"/>
        <v>AA-06</v>
      </c>
      <c r="C43" t="s">
        <v>635</v>
      </c>
      <c r="D43" t="s">
        <v>405</v>
      </c>
      <c r="E43" t="s">
        <v>405</v>
      </c>
      <c r="F43" s="81">
        <v>3.4</v>
      </c>
      <c r="G43" t="s">
        <v>372</v>
      </c>
      <c r="H43">
        <f t="shared" si="2"/>
        <v>1</v>
      </c>
      <c r="I43" t="s">
        <v>432</v>
      </c>
      <c r="J43" t="s">
        <v>390</v>
      </c>
      <c r="K43">
        <v>0.01</v>
      </c>
      <c r="L43" t="s">
        <v>417</v>
      </c>
      <c r="M43" t="s">
        <v>401</v>
      </c>
      <c r="N43">
        <v>68</v>
      </c>
      <c r="O43">
        <v>11164</v>
      </c>
      <c r="P43" t="s">
        <v>905</v>
      </c>
      <c r="Q43">
        <v>340</v>
      </c>
      <c r="R43" t="s">
        <v>372</v>
      </c>
      <c r="S43" t="s">
        <v>28</v>
      </c>
      <c r="T43" t="s">
        <v>559</v>
      </c>
      <c r="U43">
        <v>89</v>
      </c>
      <c r="V43" s="65">
        <v>138716</v>
      </c>
      <c r="W43" s="65">
        <v>202008</v>
      </c>
      <c r="X43" s="65">
        <v>28740</v>
      </c>
      <c r="Y43" s="65">
        <v>25044</v>
      </c>
      <c r="Z43" s="65">
        <v>19998</v>
      </c>
      <c r="AA43">
        <v>8</v>
      </c>
      <c r="AB43" s="65">
        <f t="shared" si="3"/>
        <v>1025280</v>
      </c>
      <c r="AC43" s="65">
        <f t="shared" si="4"/>
        <v>1558.6067415730338</v>
      </c>
      <c r="AD43" s="65">
        <f t="shared" si="5"/>
        <v>2269.7528089887642</v>
      </c>
      <c r="AE43" s="65">
        <f t="shared" si="6"/>
        <v>322.92134831460675</v>
      </c>
      <c r="AF43" s="65">
        <f t="shared" si="7"/>
        <v>281.39325842696627</v>
      </c>
      <c r="AG43" s="65">
        <f t="shared" si="8"/>
        <v>224.69662921348313</v>
      </c>
      <c r="AH43" s="72">
        <f t="shared" si="9"/>
        <v>0.13529572409488139</v>
      </c>
      <c r="AI43" s="199">
        <f t="shared" si="10"/>
        <v>1.4562703653507887</v>
      </c>
      <c r="AJ43" s="3">
        <f t="shared" si="11"/>
        <v>0.12397528810740169</v>
      </c>
      <c r="AK43" s="3">
        <f t="shared" si="12"/>
        <v>9.8996079363193532E-2</v>
      </c>
      <c r="AL43" s="3">
        <f t="shared" si="13"/>
        <v>0.25232523252325234</v>
      </c>
    </row>
    <row r="44" spans="1:38" x14ac:dyDescent="0.2">
      <c r="A44" t="str">
        <f t="shared" si="0"/>
        <v>AA</v>
      </c>
      <c r="B44" t="str">
        <f t="shared" si="1"/>
        <v>AA-07</v>
      </c>
      <c r="C44" t="s">
        <v>618</v>
      </c>
      <c r="D44" t="s">
        <v>370</v>
      </c>
      <c r="E44" t="s">
        <v>371</v>
      </c>
      <c r="F44" s="81">
        <v>2.6</v>
      </c>
      <c r="G44" t="s">
        <v>372</v>
      </c>
      <c r="H44">
        <f t="shared" si="2"/>
        <v>1</v>
      </c>
      <c r="I44" t="s">
        <v>416</v>
      </c>
      <c r="J44" t="s">
        <v>390</v>
      </c>
      <c r="K44">
        <v>0.01</v>
      </c>
      <c r="L44" t="s">
        <v>417</v>
      </c>
      <c r="M44" t="s">
        <v>401</v>
      </c>
      <c r="N44">
        <v>50</v>
      </c>
      <c r="O44">
        <v>11202</v>
      </c>
      <c r="P44" t="s">
        <v>903</v>
      </c>
      <c r="Q44">
        <v>500</v>
      </c>
      <c r="R44" t="s">
        <v>372</v>
      </c>
      <c r="S44" t="s">
        <v>17</v>
      </c>
      <c r="T44" t="s">
        <v>521</v>
      </c>
      <c r="U44">
        <v>89</v>
      </c>
      <c r="V44" s="65">
        <v>144058</v>
      </c>
      <c r="W44" s="65">
        <v>129952</v>
      </c>
      <c r="X44" s="65">
        <v>20980</v>
      </c>
      <c r="Y44" s="65">
        <v>18280</v>
      </c>
      <c r="Z44" s="65">
        <v>12852</v>
      </c>
      <c r="AA44">
        <v>8</v>
      </c>
      <c r="AB44" s="65">
        <f t="shared" si="3"/>
        <v>1025280</v>
      </c>
      <c r="AC44" s="65">
        <f t="shared" si="4"/>
        <v>1618.629213483146</v>
      </c>
      <c r="AD44" s="65">
        <f t="shared" si="5"/>
        <v>1460.1348314606741</v>
      </c>
      <c r="AE44" s="65">
        <f t="shared" si="6"/>
        <v>235.73033707865167</v>
      </c>
      <c r="AF44" s="65">
        <f t="shared" si="7"/>
        <v>205.3932584269663</v>
      </c>
      <c r="AG44" s="65">
        <f t="shared" si="8"/>
        <v>144.40449438202248</v>
      </c>
      <c r="AH44" s="72">
        <f t="shared" si="9"/>
        <v>0.14050600811485642</v>
      </c>
      <c r="AI44" s="199">
        <f t="shared" si="10"/>
        <v>0.90208110622110538</v>
      </c>
      <c r="AJ44" s="3">
        <f t="shared" si="11"/>
        <v>0.14066732331937945</v>
      </c>
      <c r="AK44" s="3">
        <f t="shared" si="12"/>
        <v>9.8898054666338345E-2</v>
      </c>
      <c r="AL44" s="3">
        <f t="shared" si="13"/>
        <v>0.4223467164643635</v>
      </c>
    </row>
    <row r="45" spans="1:38" x14ac:dyDescent="0.2">
      <c r="A45" t="str">
        <f t="shared" si="0"/>
        <v>AA</v>
      </c>
      <c r="B45" t="str">
        <f t="shared" si="1"/>
        <v>AA-07</v>
      </c>
      <c r="C45" t="s">
        <v>619</v>
      </c>
      <c r="D45" t="s">
        <v>370</v>
      </c>
      <c r="E45" t="s">
        <v>371</v>
      </c>
      <c r="F45" s="81">
        <v>2.6</v>
      </c>
      <c r="G45" t="s">
        <v>372</v>
      </c>
      <c r="H45">
        <f t="shared" si="2"/>
        <v>1</v>
      </c>
      <c r="I45" t="s">
        <v>416</v>
      </c>
      <c r="J45" t="s">
        <v>390</v>
      </c>
      <c r="K45">
        <v>0.01</v>
      </c>
      <c r="L45" t="s">
        <v>417</v>
      </c>
      <c r="M45" t="s">
        <v>401</v>
      </c>
      <c r="N45">
        <v>50</v>
      </c>
      <c r="O45">
        <v>11203</v>
      </c>
      <c r="P45" t="s">
        <v>903</v>
      </c>
      <c r="Q45">
        <v>500</v>
      </c>
      <c r="R45" t="s">
        <v>372</v>
      </c>
      <c r="S45" t="s">
        <v>17</v>
      </c>
      <c r="T45" t="s">
        <v>522</v>
      </c>
      <c r="U45">
        <v>89</v>
      </c>
      <c r="V45" s="65">
        <v>120088</v>
      </c>
      <c r="W45" s="65">
        <v>121618</v>
      </c>
      <c r="X45" s="65">
        <v>20980</v>
      </c>
      <c r="Y45" s="65">
        <v>19784</v>
      </c>
      <c r="Z45" s="65">
        <v>12126</v>
      </c>
      <c r="AA45">
        <v>8</v>
      </c>
      <c r="AB45" s="65">
        <f t="shared" si="3"/>
        <v>1025280</v>
      </c>
      <c r="AC45" s="65">
        <f t="shared" si="4"/>
        <v>1349.3033707865168</v>
      </c>
      <c r="AD45" s="65">
        <f t="shared" si="5"/>
        <v>1366.4943820224719</v>
      </c>
      <c r="AE45" s="65">
        <f t="shared" si="6"/>
        <v>235.73033707865167</v>
      </c>
      <c r="AF45" s="65">
        <f t="shared" si="7"/>
        <v>222.29213483146069</v>
      </c>
      <c r="AG45" s="65">
        <f t="shared" si="8"/>
        <v>136.24719101123594</v>
      </c>
      <c r="AH45" s="72">
        <f t="shared" si="9"/>
        <v>0.11712702871410736</v>
      </c>
      <c r="AI45" s="199">
        <f t="shared" si="10"/>
        <v>1.0127406568516422</v>
      </c>
      <c r="AJ45" s="3">
        <f t="shared" si="11"/>
        <v>0.16267328849347959</v>
      </c>
      <c r="AK45" s="3">
        <f t="shared" si="12"/>
        <v>9.9705635678929108E-2</v>
      </c>
      <c r="AL45" s="3">
        <f t="shared" si="13"/>
        <v>0.63153554346033314</v>
      </c>
    </row>
    <row r="46" spans="1:38" x14ac:dyDescent="0.2">
      <c r="A46" t="str">
        <f t="shared" si="0"/>
        <v>AA</v>
      </c>
      <c r="B46" t="str">
        <f t="shared" si="1"/>
        <v>AA-07</v>
      </c>
      <c r="C46" t="s">
        <v>620</v>
      </c>
      <c r="D46" t="s">
        <v>370</v>
      </c>
      <c r="E46" t="s">
        <v>371</v>
      </c>
      <c r="F46" s="81">
        <v>2.6</v>
      </c>
      <c r="G46" t="s">
        <v>372</v>
      </c>
      <c r="H46">
        <f t="shared" si="2"/>
        <v>1</v>
      </c>
      <c r="I46" t="s">
        <v>416</v>
      </c>
      <c r="J46" t="s">
        <v>390</v>
      </c>
      <c r="K46">
        <v>0.01</v>
      </c>
      <c r="L46" t="s">
        <v>417</v>
      </c>
      <c r="M46" t="s">
        <v>401</v>
      </c>
      <c r="N46">
        <v>50</v>
      </c>
      <c r="O46">
        <v>11167</v>
      </c>
      <c r="P46" t="s">
        <v>903</v>
      </c>
      <c r="Q46">
        <v>500</v>
      </c>
      <c r="R46" t="s">
        <v>372</v>
      </c>
      <c r="S46" t="s">
        <v>17</v>
      </c>
      <c r="T46" t="s">
        <v>523</v>
      </c>
      <c r="U46">
        <v>89</v>
      </c>
      <c r="V46" s="65">
        <v>112288</v>
      </c>
      <c r="W46" s="65">
        <v>130850</v>
      </c>
      <c r="X46" s="65">
        <v>20980</v>
      </c>
      <c r="Y46" s="65">
        <v>17732</v>
      </c>
      <c r="Z46" s="65">
        <v>13046</v>
      </c>
      <c r="AA46">
        <v>8</v>
      </c>
      <c r="AB46" s="65">
        <f t="shared" si="3"/>
        <v>1025280</v>
      </c>
      <c r="AC46" s="65">
        <f t="shared" si="4"/>
        <v>1261.6629213483145</v>
      </c>
      <c r="AD46" s="65">
        <f t="shared" si="5"/>
        <v>1470.2247191011236</v>
      </c>
      <c r="AE46" s="65">
        <f t="shared" si="6"/>
        <v>235.73033707865167</v>
      </c>
      <c r="AF46" s="65">
        <f t="shared" si="7"/>
        <v>199.23595505617976</v>
      </c>
      <c r="AG46" s="65">
        <f t="shared" si="8"/>
        <v>146.58426966292134</v>
      </c>
      <c r="AH46" s="72">
        <f t="shared" si="9"/>
        <v>0.10951935081148564</v>
      </c>
      <c r="AI46" s="199">
        <f t="shared" si="10"/>
        <v>1.1653070675406099</v>
      </c>
      <c r="AJ46" s="3">
        <f t="shared" si="11"/>
        <v>0.13551394726786398</v>
      </c>
      <c r="AK46" s="3">
        <f t="shared" si="12"/>
        <v>9.970194879633168E-2</v>
      </c>
      <c r="AL46" s="3">
        <f t="shared" si="13"/>
        <v>0.35919055649241149</v>
      </c>
    </row>
    <row r="47" spans="1:38" x14ac:dyDescent="0.2">
      <c r="A47" t="str">
        <f t="shared" si="0"/>
        <v>AA</v>
      </c>
      <c r="B47" t="str">
        <f t="shared" si="1"/>
        <v>AA-07</v>
      </c>
      <c r="C47" t="s">
        <v>621</v>
      </c>
      <c r="D47" t="s">
        <v>370</v>
      </c>
      <c r="E47" t="s">
        <v>371</v>
      </c>
      <c r="F47" s="81">
        <v>2.6</v>
      </c>
      <c r="G47" t="s">
        <v>372</v>
      </c>
      <c r="H47">
        <f t="shared" si="2"/>
        <v>1</v>
      </c>
      <c r="I47" t="s">
        <v>416</v>
      </c>
      <c r="J47" t="s">
        <v>390</v>
      </c>
      <c r="K47">
        <v>0.01</v>
      </c>
      <c r="L47" t="s">
        <v>417</v>
      </c>
      <c r="M47" t="s">
        <v>401</v>
      </c>
      <c r="N47">
        <v>50</v>
      </c>
      <c r="O47">
        <v>11168</v>
      </c>
      <c r="P47" t="s">
        <v>903</v>
      </c>
      <c r="Q47">
        <v>500</v>
      </c>
      <c r="R47" t="s">
        <v>372</v>
      </c>
      <c r="S47" t="s">
        <v>17</v>
      </c>
      <c r="T47" t="s">
        <v>524</v>
      </c>
      <c r="U47">
        <v>89</v>
      </c>
      <c r="V47" s="65">
        <v>118382</v>
      </c>
      <c r="W47" s="65">
        <v>139274</v>
      </c>
      <c r="X47" s="65">
        <v>20980</v>
      </c>
      <c r="Y47" s="65">
        <v>21318</v>
      </c>
      <c r="Z47" s="65">
        <v>13774</v>
      </c>
      <c r="AA47">
        <v>8</v>
      </c>
      <c r="AB47" s="65">
        <f t="shared" si="3"/>
        <v>1025280</v>
      </c>
      <c r="AC47" s="65">
        <f t="shared" si="4"/>
        <v>1330.1348314606741</v>
      </c>
      <c r="AD47" s="65">
        <f t="shared" si="5"/>
        <v>1564.8764044943821</v>
      </c>
      <c r="AE47" s="65">
        <f t="shared" si="6"/>
        <v>235.73033707865167</v>
      </c>
      <c r="AF47" s="65">
        <f t="shared" si="7"/>
        <v>239.52808988764045</v>
      </c>
      <c r="AG47" s="65">
        <f t="shared" si="8"/>
        <v>154.76404494382024</v>
      </c>
      <c r="AH47" s="72">
        <f t="shared" si="9"/>
        <v>0.11546309300873908</v>
      </c>
      <c r="AI47" s="199">
        <f t="shared" si="10"/>
        <v>1.1764795323613386</v>
      </c>
      <c r="AJ47" s="3">
        <f t="shared" si="11"/>
        <v>0.1530651808664934</v>
      </c>
      <c r="AK47" s="3">
        <f t="shared" si="12"/>
        <v>9.8898574033918746E-2</v>
      </c>
      <c r="AL47" s="3">
        <f t="shared" si="13"/>
        <v>0.54769856250907512</v>
      </c>
    </row>
    <row r="48" spans="1:38" x14ac:dyDescent="0.2">
      <c r="A48" t="str">
        <f t="shared" si="0"/>
        <v>AA</v>
      </c>
      <c r="B48" t="str">
        <f t="shared" si="1"/>
        <v>AA-08</v>
      </c>
      <c r="C48" t="s">
        <v>589</v>
      </c>
      <c r="D48" t="s">
        <v>387</v>
      </c>
      <c r="E48" t="s">
        <v>376</v>
      </c>
      <c r="F48" s="81">
        <v>2.6</v>
      </c>
      <c r="G48" t="s">
        <v>372</v>
      </c>
      <c r="H48">
        <f t="shared" si="2"/>
        <v>1</v>
      </c>
      <c r="I48" t="s">
        <v>444</v>
      </c>
      <c r="J48" t="s">
        <v>390</v>
      </c>
      <c r="K48">
        <v>0.25</v>
      </c>
      <c r="L48" t="s">
        <v>423</v>
      </c>
      <c r="M48" t="s">
        <v>406</v>
      </c>
      <c r="N48">
        <v>5</v>
      </c>
      <c r="O48">
        <v>40441</v>
      </c>
      <c r="P48" t="s">
        <v>369</v>
      </c>
      <c r="Q48">
        <v>5</v>
      </c>
      <c r="R48" t="s">
        <v>372</v>
      </c>
      <c r="S48" t="s">
        <v>424</v>
      </c>
      <c r="T48" t="s">
        <v>566</v>
      </c>
      <c r="U48">
        <v>14</v>
      </c>
      <c r="V48" s="65">
        <v>23320</v>
      </c>
      <c r="W48" s="65">
        <v>25748</v>
      </c>
      <c r="X48" s="65">
        <v>3464</v>
      </c>
      <c r="Y48" s="65">
        <v>3508</v>
      </c>
      <c r="Z48" s="65">
        <v>3348</v>
      </c>
      <c r="AA48">
        <v>8</v>
      </c>
      <c r="AB48" s="65">
        <f t="shared" si="3"/>
        <v>161280</v>
      </c>
      <c r="AC48" s="65">
        <f t="shared" si="4"/>
        <v>1665.7142857142858</v>
      </c>
      <c r="AD48" s="65">
        <f t="shared" si="5"/>
        <v>1839.1428571428571</v>
      </c>
      <c r="AE48" s="65">
        <f t="shared" si="6"/>
        <v>247.42857142857142</v>
      </c>
      <c r="AF48" s="65">
        <f t="shared" si="7"/>
        <v>250.57142857142858</v>
      </c>
      <c r="AG48" s="65">
        <f t="shared" si="8"/>
        <v>239.14285714285714</v>
      </c>
      <c r="AH48" s="72">
        <f t="shared" si="9"/>
        <v>0.14459325396825398</v>
      </c>
      <c r="AI48" s="199">
        <f t="shared" si="10"/>
        <v>1.1041166380789023</v>
      </c>
      <c r="AJ48" s="3">
        <f t="shared" si="11"/>
        <v>0.13624359173528042</v>
      </c>
      <c r="AK48" s="3">
        <f t="shared" si="12"/>
        <v>0.13002951685567812</v>
      </c>
      <c r="AL48" s="3">
        <f t="shared" si="13"/>
        <v>4.778972520908005E-2</v>
      </c>
    </row>
    <row r="49" spans="1:38" x14ac:dyDescent="0.2">
      <c r="A49" t="str">
        <f t="shared" si="0"/>
        <v>AA</v>
      </c>
      <c r="B49" t="str">
        <f t="shared" si="1"/>
        <v>AA-08</v>
      </c>
      <c r="C49" t="s">
        <v>589</v>
      </c>
      <c r="D49" t="s">
        <v>387</v>
      </c>
      <c r="E49" t="s">
        <v>376</v>
      </c>
      <c r="F49" s="81">
        <v>2.6</v>
      </c>
      <c r="G49" t="s">
        <v>375</v>
      </c>
      <c r="H49">
        <f t="shared" si="2"/>
        <v>0</v>
      </c>
      <c r="I49" t="s">
        <v>444</v>
      </c>
      <c r="J49" t="s">
        <v>390</v>
      </c>
      <c r="K49">
        <v>0.25</v>
      </c>
      <c r="L49" t="s">
        <v>423</v>
      </c>
      <c r="M49" t="s">
        <v>406</v>
      </c>
      <c r="N49">
        <v>1</v>
      </c>
      <c r="O49">
        <v>40432</v>
      </c>
      <c r="P49" t="s">
        <v>369</v>
      </c>
      <c r="Q49">
        <v>3</v>
      </c>
      <c r="R49" t="s">
        <v>375</v>
      </c>
      <c r="S49" t="s">
        <v>424</v>
      </c>
      <c r="T49" t="s">
        <v>891</v>
      </c>
      <c r="U49">
        <v>75</v>
      </c>
      <c r="V49" s="65">
        <v>159566</v>
      </c>
      <c r="W49" s="65">
        <v>112478</v>
      </c>
      <c r="X49" s="65">
        <v>16292</v>
      </c>
      <c r="Y49" s="65">
        <v>12758</v>
      </c>
      <c r="Z49" s="65">
        <v>14048</v>
      </c>
      <c r="AA49">
        <v>8</v>
      </c>
      <c r="AB49" s="65">
        <f t="shared" si="3"/>
        <v>864000</v>
      </c>
      <c r="AC49" s="65">
        <f t="shared" si="4"/>
        <v>2127.5466666666666</v>
      </c>
      <c r="AD49" s="65">
        <f t="shared" si="5"/>
        <v>1499.7066666666667</v>
      </c>
      <c r="AE49" s="65">
        <f t="shared" si="6"/>
        <v>217.22666666666666</v>
      </c>
      <c r="AF49" s="65">
        <f t="shared" si="7"/>
        <v>170.10666666666665</v>
      </c>
      <c r="AG49" s="65">
        <f t="shared" si="8"/>
        <v>187.30666666666667</v>
      </c>
      <c r="AH49" s="72">
        <f t="shared" si="9"/>
        <v>0.18468287037037037</v>
      </c>
      <c r="AI49" s="199">
        <f t="shared" si="10"/>
        <v>0.70489954000225608</v>
      </c>
      <c r="AJ49" s="3">
        <f t="shared" si="11"/>
        <v>0.11342662565123847</v>
      </c>
      <c r="AK49" s="3">
        <f t="shared" si="12"/>
        <v>0.12489553512686925</v>
      </c>
      <c r="AL49" s="3">
        <f t="shared" si="13"/>
        <v>-9.1828018223234623E-2</v>
      </c>
    </row>
    <row r="50" spans="1:38" x14ac:dyDescent="0.2">
      <c r="A50" t="str">
        <f t="shared" si="0"/>
        <v>AA</v>
      </c>
      <c r="B50" t="str">
        <f t="shared" si="1"/>
        <v>AA-08</v>
      </c>
      <c r="C50" t="s">
        <v>586</v>
      </c>
      <c r="D50" t="s">
        <v>387</v>
      </c>
      <c r="E50" t="s">
        <v>371</v>
      </c>
      <c r="F50" s="81">
        <v>2.6</v>
      </c>
      <c r="G50" t="s">
        <v>372</v>
      </c>
      <c r="H50">
        <f t="shared" si="2"/>
        <v>1</v>
      </c>
      <c r="I50" t="s">
        <v>444</v>
      </c>
      <c r="J50" t="s">
        <v>390</v>
      </c>
      <c r="K50">
        <v>0.25</v>
      </c>
      <c r="L50" t="s">
        <v>423</v>
      </c>
      <c r="M50" t="s">
        <v>406</v>
      </c>
      <c r="N50">
        <v>1</v>
      </c>
      <c r="O50">
        <v>40335</v>
      </c>
      <c r="P50" t="s">
        <v>369</v>
      </c>
      <c r="Q50">
        <v>3</v>
      </c>
      <c r="R50" t="s">
        <v>375</v>
      </c>
      <c r="S50" t="s">
        <v>424</v>
      </c>
      <c r="T50" t="s">
        <v>890</v>
      </c>
      <c r="U50">
        <v>89</v>
      </c>
      <c r="V50" s="65">
        <v>258516</v>
      </c>
      <c r="W50" s="65">
        <v>181540</v>
      </c>
      <c r="X50" s="65">
        <v>20980</v>
      </c>
      <c r="Y50" s="65">
        <v>22078</v>
      </c>
      <c r="Z50" s="65">
        <v>22682</v>
      </c>
      <c r="AA50">
        <v>8</v>
      </c>
      <c r="AB50" s="65">
        <f t="shared" si="3"/>
        <v>1025280</v>
      </c>
      <c r="AC50" s="65">
        <f t="shared" si="4"/>
        <v>2904.674157303371</v>
      </c>
      <c r="AD50" s="65">
        <f t="shared" si="5"/>
        <v>2039.7752808988764</v>
      </c>
      <c r="AE50" s="65">
        <f t="shared" si="6"/>
        <v>235.73033707865167</v>
      </c>
      <c r="AF50" s="65">
        <f t="shared" si="7"/>
        <v>248.06741573033707</v>
      </c>
      <c r="AG50" s="65">
        <f t="shared" si="8"/>
        <v>254.85393258426967</v>
      </c>
      <c r="AH50" s="72">
        <f t="shared" si="9"/>
        <v>0.25214185393258426</v>
      </c>
      <c r="AI50" s="199">
        <f t="shared" si="10"/>
        <v>0.70223893298673967</v>
      </c>
      <c r="AJ50" s="3">
        <f t="shared" si="11"/>
        <v>0.12161507105871984</v>
      </c>
      <c r="AK50" s="3">
        <f t="shared" si="12"/>
        <v>0.12494216150710587</v>
      </c>
      <c r="AL50" s="3">
        <f t="shared" si="13"/>
        <v>-2.6629045057755048E-2</v>
      </c>
    </row>
    <row r="51" spans="1:38" x14ac:dyDescent="0.2">
      <c r="A51" t="str">
        <f t="shared" si="0"/>
        <v>AA</v>
      </c>
      <c r="B51" t="str">
        <f t="shared" si="1"/>
        <v>AA-08</v>
      </c>
      <c r="C51" t="s">
        <v>590</v>
      </c>
      <c r="D51" t="s">
        <v>387</v>
      </c>
      <c r="E51" t="s">
        <v>376</v>
      </c>
      <c r="F51" s="81">
        <v>2.6</v>
      </c>
      <c r="G51" t="s">
        <v>372</v>
      </c>
      <c r="H51">
        <f t="shared" si="2"/>
        <v>1</v>
      </c>
      <c r="I51" t="s">
        <v>444</v>
      </c>
      <c r="J51" t="s">
        <v>390</v>
      </c>
      <c r="K51">
        <v>0.25</v>
      </c>
      <c r="L51" t="s">
        <v>423</v>
      </c>
      <c r="M51" t="s">
        <v>406</v>
      </c>
      <c r="N51">
        <v>5</v>
      </c>
      <c r="O51">
        <v>40443</v>
      </c>
      <c r="P51" t="s">
        <v>369</v>
      </c>
      <c r="Q51">
        <v>5</v>
      </c>
      <c r="R51" t="s">
        <v>372</v>
      </c>
      <c r="S51" t="s">
        <v>424</v>
      </c>
      <c r="T51" t="s">
        <v>566</v>
      </c>
      <c r="U51">
        <v>14</v>
      </c>
      <c r="V51" s="65">
        <v>27274</v>
      </c>
      <c r="W51" s="65">
        <v>31366</v>
      </c>
      <c r="X51" s="65">
        <v>3464</v>
      </c>
      <c r="Y51" s="65">
        <v>4884</v>
      </c>
      <c r="Z51" s="65">
        <v>4078</v>
      </c>
      <c r="AA51">
        <v>8</v>
      </c>
      <c r="AB51" s="65">
        <f t="shared" si="3"/>
        <v>161280</v>
      </c>
      <c r="AC51" s="65">
        <f t="shared" si="4"/>
        <v>1948.1428571428571</v>
      </c>
      <c r="AD51" s="65">
        <f t="shared" si="5"/>
        <v>2240.4285714285716</v>
      </c>
      <c r="AE51" s="65">
        <f t="shared" si="6"/>
        <v>247.42857142857142</v>
      </c>
      <c r="AF51" s="65">
        <f t="shared" si="7"/>
        <v>348.85714285714283</v>
      </c>
      <c r="AG51" s="65">
        <f t="shared" si="8"/>
        <v>291.28571428571428</v>
      </c>
      <c r="AH51" s="72">
        <f t="shared" si="9"/>
        <v>0.16910962301587301</v>
      </c>
      <c r="AI51" s="199">
        <f t="shared" si="10"/>
        <v>1.1500329984600719</v>
      </c>
      <c r="AJ51" s="3">
        <f t="shared" si="11"/>
        <v>0.15571000446343175</v>
      </c>
      <c r="AK51" s="3">
        <f t="shared" si="12"/>
        <v>0.13001339029522413</v>
      </c>
      <c r="AL51" s="3">
        <f t="shared" si="13"/>
        <v>0.19764590485532124</v>
      </c>
    </row>
    <row r="52" spans="1:38" x14ac:dyDescent="0.2">
      <c r="A52" t="str">
        <f t="shared" si="0"/>
        <v>AA</v>
      </c>
      <c r="B52" t="str">
        <f t="shared" si="1"/>
        <v>AA-08</v>
      </c>
      <c r="C52" t="s">
        <v>590</v>
      </c>
      <c r="D52" t="s">
        <v>387</v>
      </c>
      <c r="E52" t="s">
        <v>376</v>
      </c>
      <c r="F52" s="81">
        <v>2.6</v>
      </c>
      <c r="G52" t="s">
        <v>375</v>
      </c>
      <c r="H52">
        <f t="shared" si="2"/>
        <v>0</v>
      </c>
      <c r="I52" t="s">
        <v>444</v>
      </c>
      <c r="J52" t="s">
        <v>390</v>
      </c>
      <c r="K52">
        <v>0.25</v>
      </c>
      <c r="L52" t="s">
        <v>423</v>
      </c>
      <c r="M52" t="s">
        <v>406</v>
      </c>
      <c r="N52">
        <v>1</v>
      </c>
      <c r="O52">
        <v>40336</v>
      </c>
      <c r="P52" t="s">
        <v>369</v>
      </c>
      <c r="Q52">
        <v>3</v>
      </c>
      <c r="R52" t="s">
        <v>375</v>
      </c>
      <c r="S52" t="s">
        <v>424</v>
      </c>
      <c r="T52" t="s">
        <v>891</v>
      </c>
      <c r="U52">
        <v>75</v>
      </c>
      <c r="V52" s="65">
        <v>156734</v>
      </c>
      <c r="W52" s="65">
        <v>109726</v>
      </c>
      <c r="X52" s="65">
        <v>15698</v>
      </c>
      <c r="Y52" s="65">
        <v>14582</v>
      </c>
      <c r="Z52" s="65">
        <v>13704</v>
      </c>
      <c r="AA52">
        <v>8</v>
      </c>
      <c r="AB52" s="65">
        <f t="shared" si="3"/>
        <v>864000</v>
      </c>
      <c r="AC52" s="65">
        <f t="shared" si="4"/>
        <v>2089.7866666666669</v>
      </c>
      <c r="AD52" s="65">
        <f t="shared" si="5"/>
        <v>1463.0133333333333</v>
      </c>
      <c r="AE52" s="65">
        <f t="shared" si="6"/>
        <v>209.30666666666667</v>
      </c>
      <c r="AF52" s="65">
        <f t="shared" si="7"/>
        <v>194.42666666666668</v>
      </c>
      <c r="AG52" s="65">
        <f t="shared" si="8"/>
        <v>182.72</v>
      </c>
      <c r="AH52" s="72">
        <f t="shared" si="9"/>
        <v>0.1814050925925926</v>
      </c>
      <c r="AI52" s="199">
        <f t="shared" si="10"/>
        <v>0.70007783888626596</v>
      </c>
      <c r="AJ52" s="3">
        <f t="shared" si="11"/>
        <v>0.13289466489255053</v>
      </c>
      <c r="AK52" s="3">
        <f t="shared" si="12"/>
        <v>0.12489291507937955</v>
      </c>
      <c r="AL52" s="3">
        <f t="shared" si="13"/>
        <v>6.4068884997081146E-2</v>
      </c>
    </row>
    <row r="53" spans="1:38" x14ac:dyDescent="0.2">
      <c r="A53" t="str">
        <f t="shared" si="0"/>
        <v>AA</v>
      </c>
      <c r="B53" t="str">
        <f t="shared" si="1"/>
        <v>AA-08</v>
      </c>
      <c r="C53" t="s">
        <v>587</v>
      </c>
      <c r="D53" t="s">
        <v>387</v>
      </c>
      <c r="E53" t="s">
        <v>376</v>
      </c>
      <c r="F53" s="81">
        <v>2.6</v>
      </c>
      <c r="G53" t="s">
        <v>372</v>
      </c>
      <c r="H53">
        <f t="shared" si="2"/>
        <v>1</v>
      </c>
      <c r="I53" t="s">
        <v>444</v>
      </c>
      <c r="J53" t="s">
        <v>390</v>
      </c>
      <c r="K53">
        <v>0.25</v>
      </c>
      <c r="L53" t="s">
        <v>423</v>
      </c>
      <c r="M53" t="s">
        <v>406</v>
      </c>
      <c r="N53">
        <v>5</v>
      </c>
      <c r="O53">
        <v>40442</v>
      </c>
      <c r="P53" t="s">
        <v>369</v>
      </c>
      <c r="Q53">
        <v>5</v>
      </c>
      <c r="R53" t="s">
        <v>372</v>
      </c>
      <c r="S53" t="s">
        <v>424</v>
      </c>
      <c r="T53" t="s">
        <v>564</v>
      </c>
      <c r="U53">
        <v>14</v>
      </c>
      <c r="V53" s="65">
        <v>30428</v>
      </c>
      <c r="W53" s="65">
        <v>33524</v>
      </c>
      <c r="X53" s="65">
        <v>3464</v>
      </c>
      <c r="Y53" s="65">
        <v>5620</v>
      </c>
      <c r="Z53" s="65">
        <v>4358</v>
      </c>
      <c r="AA53">
        <v>8</v>
      </c>
      <c r="AB53" s="65">
        <f t="shared" si="3"/>
        <v>161280</v>
      </c>
      <c r="AC53" s="65">
        <f t="shared" si="4"/>
        <v>2173.4285714285716</v>
      </c>
      <c r="AD53" s="65">
        <f t="shared" si="5"/>
        <v>2394.5714285714284</v>
      </c>
      <c r="AE53" s="65">
        <f t="shared" si="6"/>
        <v>247.42857142857142</v>
      </c>
      <c r="AF53" s="65">
        <f t="shared" si="7"/>
        <v>401.42857142857144</v>
      </c>
      <c r="AG53" s="65">
        <f t="shared" si="8"/>
        <v>311.28571428571428</v>
      </c>
      <c r="AH53" s="72">
        <f t="shared" si="9"/>
        <v>0.1886656746031746</v>
      </c>
      <c r="AI53" s="199">
        <f t="shared" si="10"/>
        <v>1.10174838964112</v>
      </c>
      <c r="AJ53" s="3">
        <f t="shared" si="11"/>
        <v>0.16764109294833551</v>
      </c>
      <c r="AK53" s="3">
        <f t="shared" si="12"/>
        <v>0.12999642047488366</v>
      </c>
      <c r="AL53" s="3">
        <f t="shared" si="13"/>
        <v>0.28958237723726482</v>
      </c>
    </row>
    <row r="54" spans="1:38" x14ac:dyDescent="0.2">
      <c r="A54" t="str">
        <f t="shared" si="0"/>
        <v>AA</v>
      </c>
      <c r="B54" t="str">
        <f t="shared" si="1"/>
        <v>AA-08</v>
      </c>
      <c r="C54" t="s">
        <v>587</v>
      </c>
      <c r="D54" t="s">
        <v>387</v>
      </c>
      <c r="E54" t="s">
        <v>376</v>
      </c>
      <c r="F54" s="81">
        <v>2.6</v>
      </c>
      <c r="G54" t="s">
        <v>375</v>
      </c>
      <c r="H54">
        <f t="shared" si="2"/>
        <v>0</v>
      </c>
      <c r="I54" t="s">
        <v>444</v>
      </c>
      <c r="J54" t="s">
        <v>390</v>
      </c>
      <c r="K54">
        <v>0.25</v>
      </c>
      <c r="L54" t="s">
        <v>423</v>
      </c>
      <c r="M54" t="s">
        <v>406</v>
      </c>
      <c r="N54">
        <v>1</v>
      </c>
      <c r="O54">
        <v>40412</v>
      </c>
      <c r="P54" t="s">
        <v>369</v>
      </c>
      <c r="Q54">
        <v>3</v>
      </c>
      <c r="R54" t="s">
        <v>375</v>
      </c>
      <c r="S54" t="s">
        <v>424</v>
      </c>
      <c r="T54" t="s">
        <v>890</v>
      </c>
      <c r="U54">
        <v>75</v>
      </c>
      <c r="V54" s="65">
        <v>157242</v>
      </c>
      <c r="W54" s="65">
        <v>111378</v>
      </c>
      <c r="X54" s="65">
        <v>16120</v>
      </c>
      <c r="Y54" s="65">
        <v>17140</v>
      </c>
      <c r="Z54" s="65">
        <v>13916</v>
      </c>
      <c r="AA54">
        <v>8</v>
      </c>
      <c r="AB54" s="65">
        <f t="shared" si="3"/>
        <v>864000</v>
      </c>
      <c r="AC54" s="65">
        <f t="shared" si="4"/>
        <v>2096.56</v>
      </c>
      <c r="AD54" s="65">
        <f t="shared" si="5"/>
        <v>1485.04</v>
      </c>
      <c r="AE54" s="65">
        <f t="shared" si="6"/>
        <v>214.93333333333334</v>
      </c>
      <c r="AF54" s="65">
        <f t="shared" si="7"/>
        <v>228.53333333333333</v>
      </c>
      <c r="AG54" s="65">
        <f t="shared" si="8"/>
        <v>185.54666666666665</v>
      </c>
      <c r="AH54" s="72">
        <f t="shared" si="9"/>
        <v>0.18199305555555556</v>
      </c>
      <c r="AI54" s="199">
        <f t="shared" si="10"/>
        <v>0.70832220399130008</v>
      </c>
      <c r="AJ54" s="3">
        <f t="shared" si="11"/>
        <v>0.15389035536640988</v>
      </c>
      <c r="AK54" s="3">
        <f t="shared" si="12"/>
        <v>0.12494388478873746</v>
      </c>
      <c r="AL54" s="3">
        <f t="shared" si="13"/>
        <v>0.23167576889910893</v>
      </c>
    </row>
    <row r="55" spans="1:38" x14ac:dyDescent="0.2">
      <c r="A55" t="str">
        <f t="shared" si="0"/>
        <v>AA</v>
      </c>
      <c r="B55" t="str">
        <f t="shared" si="1"/>
        <v>AA-08</v>
      </c>
      <c r="C55" t="s">
        <v>630</v>
      </c>
      <c r="D55" t="s">
        <v>387</v>
      </c>
      <c r="E55" t="s">
        <v>371</v>
      </c>
      <c r="F55" s="81">
        <v>2.6</v>
      </c>
      <c r="G55" t="s">
        <v>372</v>
      </c>
      <c r="H55">
        <f t="shared" si="2"/>
        <v>1</v>
      </c>
      <c r="I55" t="s">
        <v>439</v>
      </c>
      <c r="J55" t="s">
        <v>390</v>
      </c>
      <c r="K55">
        <v>0.01</v>
      </c>
      <c r="L55" t="s">
        <v>417</v>
      </c>
      <c r="M55" t="s">
        <v>401</v>
      </c>
      <c r="N55">
        <v>27</v>
      </c>
      <c r="O55">
        <v>11156</v>
      </c>
      <c r="P55" t="s">
        <v>369</v>
      </c>
      <c r="Q55">
        <v>270</v>
      </c>
      <c r="R55" t="s">
        <v>372</v>
      </c>
      <c r="S55" t="s">
        <v>28</v>
      </c>
      <c r="T55" t="s">
        <v>540</v>
      </c>
      <c r="U55">
        <v>89</v>
      </c>
      <c r="V55" s="65">
        <v>161628</v>
      </c>
      <c r="W55" s="65">
        <v>241660</v>
      </c>
      <c r="X55" s="65">
        <v>20980</v>
      </c>
      <c r="Y55" s="65">
        <v>19638</v>
      </c>
      <c r="Z55" s="65">
        <v>24166</v>
      </c>
      <c r="AA55">
        <v>8</v>
      </c>
      <c r="AB55" s="65">
        <f t="shared" si="3"/>
        <v>1025280</v>
      </c>
      <c r="AC55" s="65">
        <f t="shared" si="4"/>
        <v>1816.0449438202247</v>
      </c>
      <c r="AD55" s="65">
        <f t="shared" si="5"/>
        <v>2715.2808988764045</v>
      </c>
      <c r="AE55" s="65">
        <f t="shared" si="6"/>
        <v>235.73033707865167</v>
      </c>
      <c r="AF55" s="65">
        <f t="shared" si="7"/>
        <v>220.65168539325842</v>
      </c>
      <c r="AG55" s="65">
        <f t="shared" si="8"/>
        <v>271.52808988764048</v>
      </c>
      <c r="AH55" s="72">
        <f t="shared" si="9"/>
        <v>0.15764279026217229</v>
      </c>
      <c r="AI55" s="199">
        <f t="shared" si="10"/>
        <v>1.4951617294033213</v>
      </c>
      <c r="AJ55" s="3">
        <f t="shared" si="11"/>
        <v>8.1262931391210796E-2</v>
      </c>
      <c r="AK55" s="3">
        <f t="shared" si="12"/>
        <v>0.1</v>
      </c>
      <c r="AL55" s="3">
        <f t="shared" si="13"/>
        <v>-0.18737068608789209</v>
      </c>
    </row>
    <row r="56" spans="1:38" x14ac:dyDescent="0.2">
      <c r="A56" t="str">
        <f t="shared" si="0"/>
        <v>AA</v>
      </c>
      <c r="B56" t="str">
        <f t="shared" si="1"/>
        <v>AA-08</v>
      </c>
      <c r="C56" t="s">
        <v>631</v>
      </c>
      <c r="D56" t="s">
        <v>387</v>
      </c>
      <c r="E56" t="s">
        <v>376</v>
      </c>
      <c r="F56" s="81">
        <v>2.6</v>
      </c>
      <c r="G56" t="s">
        <v>372</v>
      </c>
      <c r="H56">
        <f t="shared" si="2"/>
        <v>1</v>
      </c>
      <c r="I56" t="s">
        <v>439</v>
      </c>
      <c r="J56" t="s">
        <v>390</v>
      </c>
      <c r="K56">
        <v>0.01</v>
      </c>
      <c r="L56" t="s">
        <v>417</v>
      </c>
      <c r="M56" t="s">
        <v>401</v>
      </c>
      <c r="N56">
        <v>27</v>
      </c>
      <c r="O56">
        <v>11157</v>
      </c>
      <c r="P56" t="s">
        <v>369</v>
      </c>
      <c r="Q56">
        <v>270</v>
      </c>
      <c r="R56" t="s">
        <v>372</v>
      </c>
      <c r="S56" t="s">
        <v>28</v>
      </c>
      <c r="T56" t="s">
        <v>540</v>
      </c>
      <c r="U56">
        <v>89</v>
      </c>
      <c r="V56" s="65">
        <v>143200</v>
      </c>
      <c r="W56" s="65">
        <v>207494</v>
      </c>
      <c r="X56" s="65">
        <v>20632</v>
      </c>
      <c r="Y56" s="65">
        <v>24006</v>
      </c>
      <c r="Z56" s="65">
        <v>20750</v>
      </c>
      <c r="AA56">
        <v>8</v>
      </c>
      <c r="AB56" s="65">
        <f t="shared" si="3"/>
        <v>1025280</v>
      </c>
      <c r="AC56" s="65">
        <f t="shared" si="4"/>
        <v>1608.9887640449438</v>
      </c>
      <c r="AD56" s="65">
        <f t="shared" si="5"/>
        <v>2331.3932584269664</v>
      </c>
      <c r="AE56" s="65">
        <f t="shared" si="6"/>
        <v>231.82022471910113</v>
      </c>
      <c r="AF56" s="65">
        <f t="shared" si="7"/>
        <v>269.7303370786517</v>
      </c>
      <c r="AG56" s="65">
        <f t="shared" si="8"/>
        <v>233.14606741573033</v>
      </c>
      <c r="AH56" s="72">
        <f t="shared" si="9"/>
        <v>0.13966916354556805</v>
      </c>
      <c r="AI56" s="199">
        <f t="shared" si="10"/>
        <v>1.4489804469273744</v>
      </c>
      <c r="AJ56" s="3">
        <f t="shared" si="11"/>
        <v>0.1156949116600962</v>
      </c>
      <c r="AK56" s="3">
        <f t="shared" si="12"/>
        <v>0.10000289164987904</v>
      </c>
      <c r="AL56" s="3">
        <f t="shared" si="13"/>
        <v>0.15691566265060242</v>
      </c>
    </row>
    <row r="57" spans="1:38" x14ac:dyDescent="0.2">
      <c r="A57" t="str">
        <f t="shared" si="0"/>
        <v>AA</v>
      </c>
      <c r="B57" t="str">
        <f t="shared" si="1"/>
        <v>AA-09</v>
      </c>
      <c r="C57" t="s">
        <v>604</v>
      </c>
      <c r="D57" t="s">
        <v>405</v>
      </c>
      <c r="E57" t="s">
        <v>405</v>
      </c>
      <c r="F57" s="81">
        <v>3.4</v>
      </c>
      <c r="G57" t="s">
        <v>372</v>
      </c>
      <c r="H57">
        <f t="shared" si="2"/>
        <v>1</v>
      </c>
      <c r="I57" t="s">
        <v>421</v>
      </c>
      <c r="J57" t="s">
        <v>422</v>
      </c>
      <c r="K57">
        <v>0.01</v>
      </c>
      <c r="L57" t="s">
        <v>423</v>
      </c>
      <c r="M57" t="s">
        <v>401</v>
      </c>
      <c r="N57">
        <v>50</v>
      </c>
      <c r="O57">
        <v>11124</v>
      </c>
      <c r="P57" t="s">
        <v>907</v>
      </c>
      <c r="Q57">
        <v>375</v>
      </c>
      <c r="R57" t="s">
        <v>375</v>
      </c>
      <c r="S57" t="s">
        <v>424</v>
      </c>
      <c r="T57" t="s">
        <v>509</v>
      </c>
      <c r="U57">
        <v>89</v>
      </c>
      <c r="V57" s="65">
        <v>485808</v>
      </c>
      <c r="W57" s="65">
        <v>782446</v>
      </c>
      <c r="X57" s="65">
        <v>28740</v>
      </c>
      <c r="Y57" s="65">
        <v>87736</v>
      </c>
      <c r="Z57" s="65">
        <v>88182</v>
      </c>
      <c r="AA57">
        <v>8</v>
      </c>
      <c r="AB57" s="65">
        <f t="shared" si="3"/>
        <v>1025280</v>
      </c>
      <c r="AC57" s="65">
        <f t="shared" si="4"/>
        <v>5458.5168539325841</v>
      </c>
      <c r="AD57" s="65">
        <f t="shared" si="5"/>
        <v>8791.5280898876408</v>
      </c>
      <c r="AE57" s="65">
        <f t="shared" si="6"/>
        <v>322.92134831460675</v>
      </c>
      <c r="AF57" s="65">
        <f t="shared" si="7"/>
        <v>985.79775280898878</v>
      </c>
      <c r="AG57" s="65">
        <f t="shared" si="8"/>
        <v>990.8089887640449</v>
      </c>
      <c r="AH57" s="72">
        <f t="shared" si="9"/>
        <v>0.47382958801498126</v>
      </c>
      <c r="AI57" s="199">
        <f t="shared" si="10"/>
        <v>1.6106074827915555</v>
      </c>
      <c r="AJ57" s="3">
        <f t="shared" si="11"/>
        <v>0.11213042177990558</v>
      </c>
      <c r="AK57" s="3">
        <f t="shared" si="12"/>
        <v>0.11270042916699682</v>
      </c>
      <c r="AL57" s="3">
        <f t="shared" si="13"/>
        <v>-5.057721530471071E-3</v>
      </c>
    </row>
    <row r="58" spans="1:38" x14ac:dyDescent="0.2">
      <c r="A58" t="str">
        <f t="shared" si="0"/>
        <v>AA</v>
      </c>
      <c r="B58" t="str">
        <f t="shared" si="1"/>
        <v>AA-09</v>
      </c>
      <c r="C58" t="s">
        <v>605</v>
      </c>
      <c r="D58" t="s">
        <v>405</v>
      </c>
      <c r="E58" t="s">
        <v>405</v>
      </c>
      <c r="F58" s="81">
        <v>3.4</v>
      </c>
      <c r="G58" t="s">
        <v>372</v>
      </c>
      <c r="H58">
        <f t="shared" si="2"/>
        <v>1</v>
      </c>
      <c r="I58" t="s">
        <v>426</v>
      </c>
      <c r="J58" t="s">
        <v>390</v>
      </c>
      <c r="K58">
        <v>0.01</v>
      </c>
      <c r="L58" t="s">
        <v>417</v>
      </c>
      <c r="M58" t="s">
        <v>401</v>
      </c>
      <c r="N58">
        <v>15</v>
      </c>
      <c r="O58">
        <v>11151</v>
      </c>
      <c r="P58" t="s">
        <v>908</v>
      </c>
      <c r="Q58">
        <v>300</v>
      </c>
      <c r="R58" t="s">
        <v>372</v>
      </c>
      <c r="S58" t="s">
        <v>28</v>
      </c>
      <c r="T58" t="s">
        <v>511</v>
      </c>
      <c r="U58">
        <v>89</v>
      </c>
      <c r="V58" s="65">
        <v>138630</v>
      </c>
      <c r="W58" s="65">
        <v>196714</v>
      </c>
      <c r="X58" s="65">
        <v>28740</v>
      </c>
      <c r="Y58" s="65">
        <v>27602</v>
      </c>
      <c r="Z58" s="65">
        <v>19672</v>
      </c>
      <c r="AA58">
        <v>8</v>
      </c>
      <c r="AB58" s="65">
        <f t="shared" si="3"/>
        <v>1025280</v>
      </c>
      <c r="AC58" s="65">
        <f t="shared" si="4"/>
        <v>1557.6404494382023</v>
      </c>
      <c r="AD58" s="65">
        <f t="shared" si="5"/>
        <v>2210.2696629213483</v>
      </c>
      <c r="AE58" s="65">
        <f t="shared" si="6"/>
        <v>322.92134831460675</v>
      </c>
      <c r="AF58" s="65">
        <f t="shared" si="7"/>
        <v>310.13483146067415</v>
      </c>
      <c r="AG58" s="65">
        <f t="shared" si="8"/>
        <v>221.03370786516854</v>
      </c>
      <c r="AH58" s="72">
        <f t="shared" si="9"/>
        <v>0.13521184456928839</v>
      </c>
      <c r="AI58" s="199">
        <f t="shared" si="10"/>
        <v>1.4189857895116498</v>
      </c>
      <c r="AJ58" s="3">
        <f t="shared" si="11"/>
        <v>0.14031538172168731</v>
      </c>
      <c r="AK58" s="3">
        <f t="shared" si="12"/>
        <v>0.10000305011336255</v>
      </c>
      <c r="AL58" s="3">
        <f t="shared" si="13"/>
        <v>0.40311102074013827</v>
      </c>
    </row>
    <row r="59" spans="1:38" x14ac:dyDescent="0.2">
      <c r="A59" t="str">
        <f t="shared" si="0"/>
        <v>AA</v>
      </c>
      <c r="B59" t="str">
        <f t="shared" si="1"/>
        <v>AA-09</v>
      </c>
      <c r="C59" t="s">
        <v>606</v>
      </c>
      <c r="D59" t="s">
        <v>405</v>
      </c>
      <c r="E59" t="s">
        <v>405</v>
      </c>
      <c r="F59" s="81">
        <v>3.4</v>
      </c>
      <c r="G59" t="s">
        <v>372</v>
      </c>
      <c r="H59">
        <f t="shared" si="2"/>
        <v>1</v>
      </c>
      <c r="I59" t="s">
        <v>426</v>
      </c>
      <c r="J59" t="s">
        <v>390</v>
      </c>
      <c r="K59">
        <v>0.01</v>
      </c>
      <c r="L59" t="s">
        <v>417</v>
      </c>
      <c r="M59" t="s">
        <v>401</v>
      </c>
      <c r="N59">
        <v>15</v>
      </c>
      <c r="O59">
        <v>11152</v>
      </c>
      <c r="P59" t="s">
        <v>908</v>
      </c>
      <c r="Q59">
        <v>300</v>
      </c>
      <c r="R59" t="s">
        <v>372</v>
      </c>
      <c r="S59" t="s">
        <v>28</v>
      </c>
      <c r="T59" t="s">
        <v>511</v>
      </c>
      <c r="U59">
        <v>89</v>
      </c>
      <c r="V59" s="65">
        <v>119268</v>
      </c>
      <c r="W59" s="65">
        <v>185536</v>
      </c>
      <c r="X59" s="65">
        <v>28740</v>
      </c>
      <c r="Y59" s="65">
        <v>13274</v>
      </c>
      <c r="Z59" s="65">
        <v>18554</v>
      </c>
      <c r="AA59">
        <v>8</v>
      </c>
      <c r="AB59" s="65">
        <f t="shared" si="3"/>
        <v>1025280</v>
      </c>
      <c r="AC59" s="65">
        <f t="shared" si="4"/>
        <v>1340.0898876404494</v>
      </c>
      <c r="AD59" s="65">
        <f t="shared" si="5"/>
        <v>2084.674157303371</v>
      </c>
      <c r="AE59" s="65">
        <f t="shared" si="6"/>
        <v>322.92134831460675</v>
      </c>
      <c r="AF59" s="65">
        <f t="shared" si="7"/>
        <v>149.14606741573033</v>
      </c>
      <c r="AG59" s="65">
        <f t="shared" si="8"/>
        <v>208.47191011235955</v>
      </c>
      <c r="AH59" s="72">
        <f t="shared" si="9"/>
        <v>0.11632724719101123</v>
      </c>
      <c r="AI59" s="199">
        <f t="shared" si="10"/>
        <v>1.5556226313847805</v>
      </c>
      <c r="AJ59" s="3">
        <f t="shared" si="11"/>
        <v>7.1544066919627461E-2</v>
      </c>
      <c r="AK59" s="3">
        <f t="shared" si="12"/>
        <v>0.10000215591583304</v>
      </c>
      <c r="AL59" s="3">
        <f t="shared" si="13"/>
        <v>-0.28457475476986094</v>
      </c>
    </row>
    <row r="60" spans="1:38" x14ac:dyDescent="0.2">
      <c r="A60" t="str">
        <f t="shared" si="0"/>
        <v>AA</v>
      </c>
      <c r="B60" t="str">
        <f t="shared" si="1"/>
        <v>AA-10</v>
      </c>
      <c r="C60" t="s">
        <v>634</v>
      </c>
      <c r="D60" t="s">
        <v>370</v>
      </c>
      <c r="E60" t="s">
        <v>385</v>
      </c>
      <c r="F60" s="81">
        <v>1.9</v>
      </c>
      <c r="G60" t="s">
        <v>372</v>
      </c>
      <c r="H60">
        <f t="shared" si="2"/>
        <v>1</v>
      </c>
      <c r="I60" t="s">
        <v>441</v>
      </c>
      <c r="J60" t="s">
        <v>390</v>
      </c>
      <c r="K60">
        <v>0.01</v>
      </c>
      <c r="L60" t="s">
        <v>417</v>
      </c>
      <c r="M60" t="s">
        <v>401</v>
      </c>
      <c r="N60">
        <v>25</v>
      </c>
      <c r="O60">
        <v>10972</v>
      </c>
      <c r="P60" t="s">
        <v>903</v>
      </c>
      <c r="Q60">
        <v>200</v>
      </c>
      <c r="R60" t="s">
        <v>375</v>
      </c>
      <c r="S60" t="s">
        <v>17</v>
      </c>
      <c r="T60" t="s">
        <v>544</v>
      </c>
      <c r="U60">
        <v>63</v>
      </c>
      <c r="V60" s="65">
        <v>116680</v>
      </c>
      <c r="W60" s="65">
        <v>159256</v>
      </c>
      <c r="X60" s="65">
        <v>14600</v>
      </c>
      <c r="Y60" s="65">
        <v>14070</v>
      </c>
      <c r="Z60" s="65">
        <v>15304</v>
      </c>
      <c r="AA60">
        <v>8</v>
      </c>
      <c r="AB60" s="65">
        <f t="shared" si="3"/>
        <v>725760</v>
      </c>
      <c r="AC60" s="65">
        <f t="shared" si="4"/>
        <v>1852.063492063492</v>
      </c>
      <c r="AD60" s="65">
        <f t="shared" si="5"/>
        <v>2527.8730158730159</v>
      </c>
      <c r="AE60" s="65">
        <f t="shared" si="6"/>
        <v>231.74603174603175</v>
      </c>
      <c r="AF60" s="65">
        <f t="shared" si="7"/>
        <v>223.33333333333334</v>
      </c>
      <c r="AG60" s="65">
        <f t="shared" si="8"/>
        <v>242.92063492063491</v>
      </c>
      <c r="AH60" s="72">
        <f t="shared" si="9"/>
        <v>0.16076940035273368</v>
      </c>
      <c r="AI60" s="199">
        <f t="shared" si="10"/>
        <v>1.3648954405210834</v>
      </c>
      <c r="AJ60" s="3">
        <f t="shared" si="11"/>
        <v>8.8348319686542429E-2</v>
      </c>
      <c r="AK60" s="3">
        <f t="shared" si="12"/>
        <v>9.6096850354146779E-2</v>
      </c>
      <c r="AL60" s="3">
        <f t="shared" si="13"/>
        <v>-8.0632514375326717E-2</v>
      </c>
    </row>
    <row r="61" spans="1:38" x14ac:dyDescent="0.2">
      <c r="A61" t="str">
        <f t="shared" si="0"/>
        <v>AA</v>
      </c>
      <c r="B61" t="str">
        <f t="shared" si="1"/>
        <v>AA-10</v>
      </c>
      <c r="C61" t="s">
        <v>609</v>
      </c>
      <c r="D61" t="s">
        <v>370</v>
      </c>
      <c r="E61" t="s">
        <v>371</v>
      </c>
      <c r="F61" s="81">
        <v>2.6</v>
      </c>
      <c r="G61" t="s">
        <v>372</v>
      </c>
      <c r="H61">
        <f t="shared" si="2"/>
        <v>1</v>
      </c>
      <c r="I61" t="s">
        <v>429</v>
      </c>
      <c r="J61" t="s">
        <v>390</v>
      </c>
      <c r="K61">
        <v>0.01</v>
      </c>
      <c r="L61" t="s">
        <v>417</v>
      </c>
      <c r="M61" t="s">
        <v>401</v>
      </c>
      <c r="N61">
        <v>30</v>
      </c>
      <c r="O61">
        <v>11187</v>
      </c>
      <c r="P61" t="s">
        <v>369</v>
      </c>
      <c r="Q61">
        <v>400</v>
      </c>
      <c r="R61" t="s">
        <v>372</v>
      </c>
      <c r="S61" t="s">
        <v>17</v>
      </c>
      <c r="T61" t="s">
        <v>514</v>
      </c>
      <c r="U61">
        <v>89</v>
      </c>
      <c r="V61" s="65">
        <v>129344</v>
      </c>
      <c r="W61" s="65">
        <v>169914</v>
      </c>
      <c r="X61" s="65">
        <v>20980</v>
      </c>
      <c r="Y61" s="65">
        <v>24998</v>
      </c>
      <c r="Z61" s="65">
        <v>16260</v>
      </c>
      <c r="AA61">
        <v>8</v>
      </c>
      <c r="AB61" s="65">
        <f t="shared" si="3"/>
        <v>1025280</v>
      </c>
      <c r="AC61" s="65">
        <f t="shared" si="4"/>
        <v>1453.3033707865168</v>
      </c>
      <c r="AD61" s="65">
        <f t="shared" si="5"/>
        <v>1909.1460674157304</v>
      </c>
      <c r="AE61" s="65">
        <f t="shared" si="6"/>
        <v>235.73033707865167</v>
      </c>
      <c r="AF61" s="65">
        <f t="shared" si="7"/>
        <v>280.87640449438203</v>
      </c>
      <c r="AG61" s="65">
        <f t="shared" si="8"/>
        <v>182.69662921348313</v>
      </c>
      <c r="AH61" s="72">
        <f t="shared" si="9"/>
        <v>0.12615480649188515</v>
      </c>
      <c r="AI61" s="199">
        <f t="shared" si="10"/>
        <v>1.3136596981692232</v>
      </c>
      <c r="AJ61" s="3">
        <f t="shared" si="11"/>
        <v>0.14712148498652258</v>
      </c>
      <c r="AK61" s="3">
        <f t="shared" si="12"/>
        <v>9.5695469472792116E-2</v>
      </c>
      <c r="AL61" s="3">
        <f t="shared" si="13"/>
        <v>0.53739237392373929</v>
      </c>
    </row>
    <row r="62" spans="1:38" x14ac:dyDescent="0.2">
      <c r="A62" t="str">
        <f t="shared" si="0"/>
        <v>AA</v>
      </c>
      <c r="B62" t="str">
        <f t="shared" si="1"/>
        <v>AA-10</v>
      </c>
      <c r="C62" t="s">
        <v>610</v>
      </c>
      <c r="D62" t="s">
        <v>370</v>
      </c>
      <c r="E62" t="s">
        <v>371</v>
      </c>
      <c r="F62" s="81">
        <v>2.6</v>
      </c>
      <c r="G62" t="s">
        <v>372</v>
      </c>
      <c r="H62">
        <f t="shared" si="2"/>
        <v>1</v>
      </c>
      <c r="I62" t="s">
        <v>429</v>
      </c>
      <c r="J62" t="s">
        <v>390</v>
      </c>
      <c r="K62">
        <v>0.01</v>
      </c>
      <c r="L62" t="s">
        <v>417</v>
      </c>
      <c r="M62" t="s">
        <v>401</v>
      </c>
      <c r="N62">
        <v>30</v>
      </c>
      <c r="O62">
        <v>11188</v>
      </c>
      <c r="P62" t="s">
        <v>369</v>
      </c>
      <c r="Q62">
        <v>400</v>
      </c>
      <c r="R62" t="s">
        <v>372</v>
      </c>
      <c r="S62" t="s">
        <v>17</v>
      </c>
      <c r="T62" t="s">
        <v>514</v>
      </c>
      <c r="U62">
        <v>89</v>
      </c>
      <c r="V62" s="65">
        <v>100646</v>
      </c>
      <c r="W62" s="65">
        <v>142274</v>
      </c>
      <c r="X62" s="65">
        <v>20980</v>
      </c>
      <c r="Y62" s="65">
        <v>16280</v>
      </c>
      <c r="Z62" s="65">
        <v>13616</v>
      </c>
      <c r="AA62">
        <v>8</v>
      </c>
      <c r="AB62" s="65">
        <f t="shared" si="3"/>
        <v>1025280</v>
      </c>
      <c r="AC62" s="65">
        <f t="shared" si="4"/>
        <v>1130.8539325842696</v>
      </c>
      <c r="AD62" s="65">
        <f t="shared" si="5"/>
        <v>1598.5842696629213</v>
      </c>
      <c r="AE62" s="65">
        <f t="shared" si="6"/>
        <v>235.73033707865167</v>
      </c>
      <c r="AF62" s="65">
        <f t="shared" si="7"/>
        <v>182.92134831460675</v>
      </c>
      <c r="AG62" s="65">
        <f t="shared" si="8"/>
        <v>152.98876404494382</v>
      </c>
      <c r="AH62" s="72">
        <f t="shared" si="9"/>
        <v>9.8164403870162301E-2</v>
      </c>
      <c r="AI62" s="199">
        <f t="shared" si="10"/>
        <v>1.4136080917274407</v>
      </c>
      <c r="AJ62" s="3">
        <f t="shared" si="11"/>
        <v>0.11442709138704191</v>
      </c>
      <c r="AK62" s="3">
        <f t="shared" si="12"/>
        <v>9.5702658250980496E-2</v>
      </c>
      <c r="AL62" s="3">
        <f t="shared" si="13"/>
        <v>0.19565217391304349</v>
      </c>
    </row>
    <row r="63" spans="1:38" x14ac:dyDescent="0.2">
      <c r="A63" t="str">
        <f t="shared" si="0"/>
        <v>AA</v>
      </c>
      <c r="B63" t="str">
        <f t="shared" si="1"/>
        <v>AA-10</v>
      </c>
      <c r="C63" t="s">
        <v>611</v>
      </c>
      <c r="D63" t="s">
        <v>370</v>
      </c>
      <c r="E63" t="s">
        <v>371</v>
      </c>
      <c r="F63" s="81">
        <v>2.6</v>
      </c>
      <c r="G63" t="s">
        <v>372</v>
      </c>
      <c r="H63">
        <f t="shared" si="2"/>
        <v>1</v>
      </c>
      <c r="I63" t="s">
        <v>429</v>
      </c>
      <c r="J63" t="s">
        <v>390</v>
      </c>
      <c r="K63">
        <v>0.01</v>
      </c>
      <c r="L63" t="s">
        <v>417</v>
      </c>
      <c r="M63" t="s">
        <v>401</v>
      </c>
      <c r="N63">
        <v>50</v>
      </c>
      <c r="O63">
        <v>11189</v>
      </c>
      <c r="P63" t="s">
        <v>369</v>
      </c>
      <c r="Q63">
        <v>400</v>
      </c>
      <c r="R63" t="s">
        <v>372</v>
      </c>
      <c r="S63" t="s">
        <v>17</v>
      </c>
      <c r="T63" t="s">
        <v>515</v>
      </c>
      <c r="U63">
        <v>89</v>
      </c>
      <c r="V63" s="65">
        <v>77100</v>
      </c>
      <c r="W63" s="65">
        <v>273896</v>
      </c>
      <c r="X63" s="65">
        <v>20980</v>
      </c>
      <c r="Y63" s="65">
        <v>2006</v>
      </c>
      <c r="Z63" s="65">
        <v>27664</v>
      </c>
      <c r="AA63">
        <v>8</v>
      </c>
      <c r="AB63" s="65">
        <f t="shared" si="3"/>
        <v>1025280</v>
      </c>
      <c r="AC63" s="65">
        <f t="shared" si="4"/>
        <v>866.29213483146066</v>
      </c>
      <c r="AD63" s="65">
        <f t="shared" si="5"/>
        <v>3077.4831460674159</v>
      </c>
      <c r="AE63" s="65">
        <f t="shared" si="6"/>
        <v>235.73033707865167</v>
      </c>
      <c r="AF63" s="65">
        <f t="shared" si="7"/>
        <v>22.539325842696631</v>
      </c>
      <c r="AG63" s="65">
        <f t="shared" si="8"/>
        <v>310.83146067415731</v>
      </c>
      <c r="AH63" s="72">
        <f t="shared" si="9"/>
        <v>7.5198970037453183E-2</v>
      </c>
      <c r="AI63" s="199">
        <f t="shared" si="10"/>
        <v>3.5524773022049287</v>
      </c>
      <c r="AJ63" s="3">
        <f t="shared" si="11"/>
        <v>7.3239477757981132E-3</v>
      </c>
      <c r="AK63" s="3">
        <f t="shared" si="12"/>
        <v>0.10100184011449602</v>
      </c>
      <c r="AL63" s="3">
        <f t="shared" si="13"/>
        <v>-0.92748698669751306</v>
      </c>
    </row>
    <row r="64" spans="1:38" x14ac:dyDescent="0.2">
      <c r="A64" t="str">
        <f t="shared" si="0"/>
        <v>AA</v>
      </c>
      <c r="B64" t="str">
        <f t="shared" si="1"/>
        <v>AA-10</v>
      </c>
      <c r="C64" t="s">
        <v>612</v>
      </c>
      <c r="D64" t="s">
        <v>370</v>
      </c>
      <c r="E64" t="s">
        <v>371</v>
      </c>
      <c r="F64" s="81">
        <v>2.6</v>
      </c>
      <c r="G64" t="s">
        <v>372</v>
      </c>
      <c r="H64">
        <f t="shared" si="2"/>
        <v>1</v>
      </c>
      <c r="I64" t="s">
        <v>429</v>
      </c>
      <c r="J64" t="s">
        <v>390</v>
      </c>
      <c r="K64">
        <v>0.01</v>
      </c>
      <c r="L64" t="s">
        <v>417</v>
      </c>
      <c r="M64" t="s">
        <v>401</v>
      </c>
      <c r="N64">
        <v>50</v>
      </c>
      <c r="O64">
        <v>11190</v>
      </c>
      <c r="P64" t="s">
        <v>369</v>
      </c>
      <c r="Q64">
        <v>400</v>
      </c>
      <c r="R64" t="s">
        <v>372</v>
      </c>
      <c r="S64" t="s">
        <v>17</v>
      </c>
      <c r="T64" t="s">
        <v>515</v>
      </c>
      <c r="U64">
        <v>89</v>
      </c>
      <c r="V64" s="65">
        <v>94796</v>
      </c>
      <c r="W64" s="65">
        <v>141076</v>
      </c>
      <c r="X64" s="65">
        <v>20980</v>
      </c>
      <c r="Y64" s="65">
        <v>16996</v>
      </c>
      <c r="Z64" s="65">
        <v>14248</v>
      </c>
      <c r="AA64">
        <v>8</v>
      </c>
      <c r="AB64" s="65">
        <f t="shared" si="3"/>
        <v>1025280</v>
      </c>
      <c r="AC64" s="65">
        <f t="shared" si="4"/>
        <v>1065.1235955056179</v>
      </c>
      <c r="AD64" s="65">
        <f t="shared" si="5"/>
        <v>1585.1235955056179</v>
      </c>
      <c r="AE64" s="65">
        <f t="shared" si="6"/>
        <v>235.73033707865167</v>
      </c>
      <c r="AF64" s="65">
        <f t="shared" si="7"/>
        <v>190.96629213483146</v>
      </c>
      <c r="AG64" s="65">
        <f t="shared" si="8"/>
        <v>160.08988764044943</v>
      </c>
      <c r="AH64" s="72">
        <f t="shared" si="9"/>
        <v>9.2458645443196E-2</v>
      </c>
      <c r="AI64" s="199">
        <f t="shared" si="10"/>
        <v>1.4882062534284146</v>
      </c>
      <c r="AJ64" s="3">
        <f t="shared" si="11"/>
        <v>0.12047407071365789</v>
      </c>
      <c r="AK64" s="3">
        <f t="shared" si="12"/>
        <v>0.10099520825654257</v>
      </c>
      <c r="AL64" s="3">
        <f t="shared" si="13"/>
        <v>0.19286917462099945</v>
      </c>
    </row>
    <row r="65" spans="1:38" x14ac:dyDescent="0.2">
      <c r="A65" t="str">
        <f t="shared" si="0"/>
        <v>AA</v>
      </c>
      <c r="B65" t="str">
        <f t="shared" si="1"/>
        <v>AA-11</v>
      </c>
      <c r="C65" t="s">
        <v>580</v>
      </c>
      <c r="D65" t="s">
        <v>370</v>
      </c>
      <c r="E65" t="s">
        <v>371</v>
      </c>
      <c r="F65" s="81">
        <v>2.6</v>
      </c>
      <c r="G65" t="s">
        <v>372</v>
      </c>
      <c r="H65">
        <f t="shared" si="2"/>
        <v>1</v>
      </c>
      <c r="I65" t="s">
        <v>407</v>
      </c>
      <c r="J65" t="s">
        <v>389</v>
      </c>
      <c r="K65">
        <v>0.01</v>
      </c>
      <c r="L65" t="s">
        <v>271</v>
      </c>
      <c r="M65" t="s">
        <v>406</v>
      </c>
      <c r="N65">
        <v>9</v>
      </c>
      <c r="O65">
        <v>10735</v>
      </c>
      <c r="P65" t="s">
        <v>369</v>
      </c>
      <c r="Q65">
        <v>90</v>
      </c>
      <c r="R65" t="s">
        <v>375</v>
      </c>
      <c r="S65" t="s">
        <v>28</v>
      </c>
      <c r="T65" t="s">
        <v>489</v>
      </c>
      <c r="U65">
        <v>89</v>
      </c>
      <c r="V65" s="65">
        <v>116874</v>
      </c>
      <c r="W65" s="65">
        <v>61714</v>
      </c>
      <c r="X65" s="65">
        <v>9812</v>
      </c>
      <c r="Y65" s="65">
        <v>6518</v>
      </c>
      <c r="Z65" s="65">
        <v>8578</v>
      </c>
      <c r="AA65">
        <v>8</v>
      </c>
      <c r="AB65" s="65">
        <f t="shared" si="3"/>
        <v>1025280</v>
      </c>
      <c r="AC65" s="65">
        <f t="shared" si="4"/>
        <v>1313.1910112359551</v>
      </c>
      <c r="AD65" s="65">
        <f t="shared" si="5"/>
        <v>693.41573033707868</v>
      </c>
      <c r="AE65" s="65">
        <f t="shared" si="6"/>
        <v>110.24719101123596</v>
      </c>
      <c r="AF65" s="65">
        <f t="shared" si="7"/>
        <v>73.235955056179776</v>
      </c>
      <c r="AG65" s="65">
        <f t="shared" si="8"/>
        <v>96.382022471910119</v>
      </c>
      <c r="AH65" s="72">
        <f t="shared" si="9"/>
        <v>0.11399227528089888</v>
      </c>
      <c r="AI65" s="199">
        <f t="shared" si="10"/>
        <v>0.52803874257747663</v>
      </c>
      <c r="AJ65" s="3">
        <f t="shared" si="11"/>
        <v>0.10561622970476715</v>
      </c>
      <c r="AK65" s="3">
        <f t="shared" si="12"/>
        <v>0.13899601387043459</v>
      </c>
      <c r="AL65" s="3">
        <f t="shared" si="13"/>
        <v>-0.24014921893215202</v>
      </c>
    </row>
    <row r="66" spans="1:38" x14ac:dyDescent="0.2">
      <c r="A66" t="str">
        <f t="shared" si="0"/>
        <v>AA</v>
      </c>
      <c r="B66" t="str">
        <f t="shared" si="1"/>
        <v>AA-11</v>
      </c>
      <c r="C66" t="s">
        <v>581</v>
      </c>
      <c r="D66" t="s">
        <v>370</v>
      </c>
      <c r="E66" t="s">
        <v>371</v>
      </c>
      <c r="F66" s="81">
        <v>2.6</v>
      </c>
      <c r="G66" t="s">
        <v>372</v>
      </c>
      <c r="H66">
        <f t="shared" si="2"/>
        <v>1</v>
      </c>
      <c r="I66" t="s">
        <v>407</v>
      </c>
      <c r="J66" t="s">
        <v>389</v>
      </c>
      <c r="K66">
        <v>0.01</v>
      </c>
      <c r="L66" t="s">
        <v>271</v>
      </c>
      <c r="M66" t="s">
        <v>406</v>
      </c>
      <c r="N66">
        <v>9</v>
      </c>
      <c r="O66">
        <v>10736</v>
      </c>
      <c r="P66" t="s">
        <v>369</v>
      </c>
      <c r="Q66">
        <v>90</v>
      </c>
      <c r="R66" t="s">
        <v>375</v>
      </c>
      <c r="S66" t="s">
        <v>28</v>
      </c>
      <c r="T66" t="s">
        <v>489</v>
      </c>
      <c r="U66">
        <v>89</v>
      </c>
      <c r="V66" s="65">
        <v>130972</v>
      </c>
      <c r="W66" s="65">
        <v>90680</v>
      </c>
      <c r="X66" s="65">
        <v>9812</v>
      </c>
      <c r="Y66" s="65">
        <v>8822</v>
      </c>
      <c r="Z66" s="65">
        <v>12604</v>
      </c>
      <c r="AA66">
        <v>8</v>
      </c>
      <c r="AB66" s="65">
        <f t="shared" si="3"/>
        <v>1025280</v>
      </c>
      <c r="AC66" s="65">
        <f t="shared" si="4"/>
        <v>1471.5955056179776</v>
      </c>
      <c r="AD66" s="65">
        <f t="shared" si="5"/>
        <v>1018.876404494382</v>
      </c>
      <c r="AE66" s="65">
        <f t="shared" si="6"/>
        <v>110.24719101123596</v>
      </c>
      <c r="AF66" s="65">
        <f t="shared" si="7"/>
        <v>99.123595505617971</v>
      </c>
      <c r="AG66" s="65">
        <f t="shared" si="8"/>
        <v>141.61797752808988</v>
      </c>
      <c r="AH66" s="72">
        <f t="shared" si="9"/>
        <v>0.12774266541822721</v>
      </c>
      <c r="AI66" s="199">
        <f t="shared" si="10"/>
        <v>0.6923617261704792</v>
      </c>
      <c r="AJ66" s="3">
        <f t="shared" si="11"/>
        <v>9.7287163652404057E-2</v>
      </c>
      <c r="AK66" s="3">
        <f t="shared" si="12"/>
        <v>0.13899426554918395</v>
      </c>
      <c r="AL66" s="3">
        <f t="shared" si="13"/>
        <v>-0.30006347191367821</v>
      </c>
    </row>
    <row r="67" spans="1:38" x14ac:dyDescent="0.2">
      <c r="A67" t="str">
        <f t="shared" si="0"/>
        <v>AA</v>
      </c>
      <c r="B67" t="str">
        <f t="shared" si="1"/>
        <v>AA-11</v>
      </c>
      <c r="C67" t="s">
        <v>582</v>
      </c>
      <c r="D67" t="s">
        <v>370</v>
      </c>
      <c r="E67" t="s">
        <v>371</v>
      </c>
      <c r="F67" s="81">
        <v>2.6</v>
      </c>
      <c r="G67" t="s">
        <v>372</v>
      </c>
      <c r="H67">
        <f t="shared" si="2"/>
        <v>1</v>
      </c>
      <c r="I67" t="s">
        <v>407</v>
      </c>
      <c r="J67" t="s">
        <v>389</v>
      </c>
      <c r="K67">
        <v>0.01</v>
      </c>
      <c r="L67" t="s">
        <v>271</v>
      </c>
      <c r="M67" t="s">
        <v>406</v>
      </c>
      <c r="N67">
        <v>9</v>
      </c>
      <c r="O67">
        <v>10737</v>
      </c>
      <c r="P67" t="s">
        <v>369</v>
      </c>
      <c r="Q67">
        <v>90</v>
      </c>
      <c r="R67" t="s">
        <v>375</v>
      </c>
      <c r="S67" t="s">
        <v>28</v>
      </c>
      <c r="T67" t="s">
        <v>489</v>
      </c>
      <c r="U67">
        <v>89</v>
      </c>
      <c r="V67" s="65">
        <v>124324</v>
      </c>
      <c r="W67" s="65">
        <v>59772</v>
      </c>
      <c r="X67" s="65">
        <v>9812</v>
      </c>
      <c r="Y67" s="65">
        <v>9940</v>
      </c>
      <c r="Z67" s="65">
        <v>8308</v>
      </c>
      <c r="AA67">
        <v>8</v>
      </c>
      <c r="AB67" s="65">
        <f t="shared" si="3"/>
        <v>1025280</v>
      </c>
      <c r="AC67" s="65">
        <f t="shared" si="4"/>
        <v>1396.8988764044943</v>
      </c>
      <c r="AD67" s="65">
        <f t="shared" si="5"/>
        <v>671.59550561797755</v>
      </c>
      <c r="AE67" s="65">
        <f t="shared" si="6"/>
        <v>110.24719101123596</v>
      </c>
      <c r="AF67" s="65">
        <f t="shared" si="7"/>
        <v>111.68539325842697</v>
      </c>
      <c r="AG67" s="65">
        <f t="shared" si="8"/>
        <v>93.348314606741567</v>
      </c>
      <c r="AH67" s="72">
        <f t="shared" si="9"/>
        <v>0.12125858302122347</v>
      </c>
      <c r="AI67" s="199">
        <f t="shared" si="10"/>
        <v>0.48077603680705255</v>
      </c>
      <c r="AJ67" s="3">
        <f t="shared" si="11"/>
        <v>0.16629860135180352</v>
      </c>
      <c r="AK67" s="3">
        <f t="shared" si="12"/>
        <v>0.13899484708559193</v>
      </c>
      <c r="AL67" s="3">
        <f t="shared" si="13"/>
        <v>0.19643716899374097</v>
      </c>
    </row>
    <row r="68" spans="1:38" x14ac:dyDescent="0.2">
      <c r="A68" t="str">
        <f t="shared" si="0"/>
        <v>AA</v>
      </c>
      <c r="B68" t="str">
        <f t="shared" si="1"/>
        <v>AA-11</v>
      </c>
      <c r="C68" t="s">
        <v>583</v>
      </c>
      <c r="D68" t="s">
        <v>370</v>
      </c>
      <c r="E68" t="s">
        <v>371</v>
      </c>
      <c r="F68" s="81">
        <v>2.6</v>
      </c>
      <c r="G68" t="s">
        <v>372</v>
      </c>
      <c r="H68">
        <f t="shared" si="2"/>
        <v>1</v>
      </c>
      <c r="I68" t="s">
        <v>407</v>
      </c>
      <c r="J68" t="s">
        <v>389</v>
      </c>
      <c r="K68">
        <v>0.01</v>
      </c>
      <c r="L68" t="s">
        <v>271</v>
      </c>
      <c r="M68" t="s">
        <v>406</v>
      </c>
      <c r="N68">
        <v>9</v>
      </c>
      <c r="O68">
        <v>10738</v>
      </c>
      <c r="P68" t="s">
        <v>369</v>
      </c>
      <c r="Q68">
        <v>90</v>
      </c>
      <c r="R68" t="s">
        <v>375</v>
      </c>
      <c r="S68" t="s">
        <v>28</v>
      </c>
      <c r="T68" t="s">
        <v>489</v>
      </c>
      <c r="U68">
        <v>89</v>
      </c>
      <c r="V68" s="65">
        <v>95740</v>
      </c>
      <c r="W68" s="65">
        <v>49578</v>
      </c>
      <c r="X68" s="65">
        <v>9812</v>
      </c>
      <c r="Y68" s="65">
        <v>6986</v>
      </c>
      <c r="Z68" s="65">
        <v>6892</v>
      </c>
      <c r="AA68">
        <v>8</v>
      </c>
      <c r="AB68" s="65">
        <f t="shared" si="3"/>
        <v>1025280</v>
      </c>
      <c r="AC68" s="65">
        <f t="shared" si="4"/>
        <v>1075.7303370786517</v>
      </c>
      <c r="AD68" s="65">
        <f t="shared" si="5"/>
        <v>557.05617977528095</v>
      </c>
      <c r="AE68" s="65">
        <f t="shared" si="6"/>
        <v>110.24719101123596</v>
      </c>
      <c r="AF68" s="65">
        <f t="shared" si="7"/>
        <v>78.49438202247191</v>
      </c>
      <c r="AG68" s="65">
        <f t="shared" si="8"/>
        <v>77.438202247191015</v>
      </c>
      <c r="AH68" s="72">
        <f t="shared" si="9"/>
        <v>9.3379369538077406E-2</v>
      </c>
      <c r="AI68" s="199">
        <f t="shared" si="10"/>
        <v>0.5178399832880719</v>
      </c>
      <c r="AJ68" s="3">
        <f t="shared" si="11"/>
        <v>0.14090927427487998</v>
      </c>
      <c r="AK68" s="3">
        <f t="shared" si="12"/>
        <v>0.13901327201581345</v>
      </c>
      <c r="AL68" s="3">
        <f t="shared" si="13"/>
        <v>1.3639001741149159E-2</v>
      </c>
    </row>
    <row r="69" spans="1:38" x14ac:dyDescent="0.2">
      <c r="A69" t="str">
        <f t="shared" si="0"/>
        <v>AA</v>
      </c>
      <c r="B69" t="str">
        <f t="shared" si="1"/>
        <v>AA-12</v>
      </c>
      <c r="C69" t="s">
        <v>571</v>
      </c>
      <c r="D69" t="s">
        <v>387</v>
      </c>
      <c r="E69" t="s">
        <v>371</v>
      </c>
      <c r="F69" s="81">
        <v>3.3</v>
      </c>
      <c r="G69" t="s">
        <v>372</v>
      </c>
      <c r="H69">
        <f t="shared" si="2"/>
        <v>1</v>
      </c>
      <c r="I69" t="s">
        <v>388</v>
      </c>
      <c r="J69" t="s">
        <v>389</v>
      </c>
      <c r="K69">
        <v>0.05</v>
      </c>
      <c r="L69" t="s">
        <v>271</v>
      </c>
      <c r="M69" t="s">
        <v>368</v>
      </c>
      <c r="N69">
        <v>0</v>
      </c>
      <c r="O69">
        <v>20474</v>
      </c>
      <c r="P69" t="s">
        <v>369</v>
      </c>
      <c r="Q69">
        <v>0</v>
      </c>
      <c r="R69" t="s">
        <v>375</v>
      </c>
      <c r="S69" t="s">
        <v>17</v>
      </c>
      <c r="T69" t="s">
        <v>386</v>
      </c>
      <c r="U69">
        <v>89</v>
      </c>
      <c r="V69" s="65">
        <v>550848</v>
      </c>
      <c r="W69" s="65">
        <v>183074</v>
      </c>
      <c r="X69" s="65">
        <v>11864</v>
      </c>
      <c r="Y69" s="65">
        <v>12868</v>
      </c>
      <c r="Z69" s="65">
        <v>8532</v>
      </c>
      <c r="AA69">
        <v>12</v>
      </c>
      <c r="AB69" s="65">
        <f t="shared" si="3"/>
        <v>1537920</v>
      </c>
      <c r="AC69" s="65">
        <f t="shared" si="4"/>
        <v>6189.303370786517</v>
      </c>
      <c r="AD69" s="65">
        <f t="shared" si="5"/>
        <v>2057.0112359550562</v>
      </c>
      <c r="AE69" s="65">
        <f t="shared" si="6"/>
        <v>133.30337078651687</v>
      </c>
      <c r="AF69" s="65">
        <f t="shared" si="7"/>
        <v>144.58426966292134</v>
      </c>
      <c r="AG69" s="65">
        <f t="shared" si="8"/>
        <v>95.865168539325836</v>
      </c>
      <c r="AH69" s="72">
        <f t="shared" si="9"/>
        <v>0.35817727840199748</v>
      </c>
      <c r="AI69" s="199">
        <f t="shared" si="10"/>
        <v>0.33234939584059486</v>
      </c>
      <c r="AJ69" s="3">
        <f t="shared" si="11"/>
        <v>7.0288517211619342E-2</v>
      </c>
      <c r="AK69" s="3">
        <f t="shared" si="12"/>
        <v>4.6604105443700361E-2</v>
      </c>
      <c r="AL69" s="3">
        <f t="shared" si="13"/>
        <v>0.50820440693858415</v>
      </c>
    </row>
    <row r="70" spans="1:38" x14ac:dyDescent="0.2">
      <c r="A70" t="str">
        <f t="shared" si="0"/>
        <v>AA</v>
      </c>
      <c r="B70" t="str">
        <f t="shared" si="1"/>
        <v>AA-12</v>
      </c>
      <c r="C70" t="s">
        <v>572</v>
      </c>
      <c r="D70" t="s">
        <v>387</v>
      </c>
      <c r="E70" t="s">
        <v>376</v>
      </c>
      <c r="F70" s="81">
        <v>2.1</v>
      </c>
      <c r="G70" t="s">
        <v>372</v>
      </c>
      <c r="H70">
        <f t="shared" si="2"/>
        <v>1</v>
      </c>
      <c r="I70" t="s">
        <v>388</v>
      </c>
      <c r="J70" t="s">
        <v>389</v>
      </c>
      <c r="K70">
        <v>0.05</v>
      </c>
      <c r="L70" t="s">
        <v>271</v>
      </c>
      <c r="M70" t="s">
        <v>368</v>
      </c>
      <c r="N70">
        <v>0</v>
      </c>
      <c r="O70">
        <v>20475</v>
      </c>
      <c r="P70" t="s">
        <v>369</v>
      </c>
      <c r="Q70">
        <v>0</v>
      </c>
      <c r="R70" t="s">
        <v>375</v>
      </c>
      <c r="S70" t="s">
        <v>17</v>
      </c>
      <c r="T70" t="s">
        <v>386</v>
      </c>
      <c r="U70">
        <v>89</v>
      </c>
      <c r="V70" s="65">
        <v>203148</v>
      </c>
      <c r="W70" s="65">
        <v>65350</v>
      </c>
      <c r="X70" s="65">
        <v>8202</v>
      </c>
      <c r="Y70" s="65">
        <v>5616</v>
      </c>
      <c r="Z70" s="65">
        <v>3046</v>
      </c>
      <c r="AA70">
        <v>12</v>
      </c>
      <c r="AB70" s="65">
        <f t="shared" si="3"/>
        <v>1537920</v>
      </c>
      <c r="AC70" s="65">
        <f t="shared" si="4"/>
        <v>2282.5617977528091</v>
      </c>
      <c r="AD70" s="65">
        <f t="shared" si="5"/>
        <v>734.2696629213483</v>
      </c>
      <c r="AE70" s="65">
        <f t="shared" si="6"/>
        <v>92.157303370786522</v>
      </c>
      <c r="AF70" s="65">
        <f t="shared" si="7"/>
        <v>63.101123595505619</v>
      </c>
      <c r="AG70" s="65">
        <f t="shared" si="8"/>
        <v>34.224719101123597</v>
      </c>
      <c r="AH70" s="72">
        <f t="shared" si="9"/>
        <v>0.1320926966292135</v>
      </c>
      <c r="AI70" s="199">
        <f t="shared" si="10"/>
        <v>0.32168665209600883</v>
      </c>
      <c r="AJ70" s="3">
        <f t="shared" si="11"/>
        <v>8.5937260902830909E-2</v>
      </c>
      <c r="AK70" s="3">
        <f t="shared" si="12"/>
        <v>4.6610558530986994E-2</v>
      </c>
      <c r="AL70" s="3">
        <f t="shared" si="13"/>
        <v>0.8437294812869337</v>
      </c>
    </row>
    <row r="71" spans="1:38" x14ac:dyDescent="0.2">
      <c r="A71" t="str">
        <f t="shared" ref="A71:A134" si="14">LEFT(C71,2)</f>
        <v>AA</v>
      </c>
      <c r="B71" t="str">
        <f t="shared" ref="B71:B134" si="15">LEFT(C71,5)</f>
        <v>AA-12</v>
      </c>
      <c r="C71" t="s">
        <v>573</v>
      </c>
      <c r="D71" t="s">
        <v>387</v>
      </c>
      <c r="E71" t="s">
        <v>371</v>
      </c>
      <c r="F71" s="81">
        <v>3.3</v>
      </c>
      <c r="G71" t="s">
        <v>372</v>
      </c>
      <c r="H71">
        <f t="shared" ref="H71:H134" si="16">IF(G71="Y",1,0)</f>
        <v>1</v>
      </c>
      <c r="I71" t="s">
        <v>388</v>
      </c>
      <c r="J71" t="s">
        <v>389</v>
      </c>
      <c r="K71">
        <v>0.05</v>
      </c>
      <c r="L71" t="s">
        <v>271</v>
      </c>
      <c r="M71" t="s">
        <v>368</v>
      </c>
      <c r="N71">
        <v>0</v>
      </c>
      <c r="O71">
        <v>20476</v>
      </c>
      <c r="P71" t="s">
        <v>369</v>
      </c>
      <c r="Q71">
        <v>0</v>
      </c>
      <c r="R71" t="s">
        <v>375</v>
      </c>
      <c r="S71" t="s">
        <v>17</v>
      </c>
      <c r="T71" t="s">
        <v>386</v>
      </c>
      <c r="U71">
        <v>89</v>
      </c>
      <c r="V71" s="65">
        <v>235538</v>
      </c>
      <c r="W71" s="65">
        <v>72904</v>
      </c>
      <c r="X71" s="65">
        <v>11864</v>
      </c>
      <c r="Y71" s="65">
        <v>3018</v>
      </c>
      <c r="Z71" s="65">
        <v>3398</v>
      </c>
      <c r="AA71">
        <v>12</v>
      </c>
      <c r="AB71" s="65">
        <f t="shared" ref="AB71:AB134" si="17">24*60*AA71*U71</f>
        <v>1537920</v>
      </c>
      <c r="AC71" s="65">
        <f t="shared" ref="AC71:AC134" si="18">V71/$U71</f>
        <v>2646.4943820224721</v>
      </c>
      <c r="AD71" s="65">
        <f t="shared" ref="AD71:AD134" si="19">W71/$U71</f>
        <v>819.14606741573039</v>
      </c>
      <c r="AE71" s="65">
        <f t="shared" ref="AE71:AE134" si="20">X71/$U71</f>
        <v>133.30337078651687</v>
      </c>
      <c r="AF71" s="65">
        <f t="shared" ref="AF71:AF134" si="21">Y71/$U71</f>
        <v>33.91011235955056</v>
      </c>
      <c r="AG71" s="65">
        <f t="shared" ref="AG71:AG134" si="22">Z71/$U71</f>
        <v>38.179775280898873</v>
      </c>
      <c r="AH71" s="72">
        <f t="shared" ref="AH71:AH134" si="23">V71/AB71</f>
        <v>0.15315361007074491</v>
      </c>
      <c r="AI71" s="199">
        <f t="shared" ref="AI71:AI134" si="24">W71/V71</f>
        <v>0.30952118129558714</v>
      </c>
      <c r="AJ71" s="3">
        <f t="shared" ref="AJ71:AJ134" si="25">Y71/W71</f>
        <v>4.1396905519587406E-2</v>
      </c>
      <c r="AK71" s="3">
        <f t="shared" ref="AK71:AK134" si="26">Z71/W71</f>
        <v>4.6609239547898605E-2</v>
      </c>
      <c r="AL71" s="3">
        <f t="shared" ref="AL71:AL134" si="27">(Y71-Z71)/Z71</f>
        <v>-0.11183048852266039</v>
      </c>
    </row>
    <row r="72" spans="1:38" x14ac:dyDescent="0.2">
      <c r="A72" t="str">
        <f t="shared" si="14"/>
        <v>AA</v>
      </c>
      <c r="B72" t="str">
        <f t="shared" si="15"/>
        <v>AA-12</v>
      </c>
      <c r="C72" t="s">
        <v>574</v>
      </c>
      <c r="D72" t="s">
        <v>387</v>
      </c>
      <c r="E72" t="s">
        <v>371</v>
      </c>
      <c r="F72" s="81">
        <v>3.3</v>
      </c>
      <c r="G72" t="s">
        <v>372</v>
      </c>
      <c r="H72">
        <f t="shared" si="16"/>
        <v>1</v>
      </c>
      <c r="I72" t="s">
        <v>373</v>
      </c>
      <c r="J72" t="s">
        <v>390</v>
      </c>
      <c r="K72">
        <v>0.05</v>
      </c>
      <c r="L72" t="s">
        <v>271</v>
      </c>
      <c r="M72" t="s">
        <v>368</v>
      </c>
      <c r="N72">
        <v>0</v>
      </c>
      <c r="O72">
        <v>20424</v>
      </c>
      <c r="P72" t="s">
        <v>369</v>
      </c>
      <c r="Q72">
        <v>0</v>
      </c>
      <c r="R72" t="s">
        <v>375</v>
      </c>
      <c r="S72" t="s">
        <v>17</v>
      </c>
      <c r="T72" t="s">
        <v>386</v>
      </c>
      <c r="U72">
        <v>89</v>
      </c>
      <c r="V72" s="65">
        <v>498388</v>
      </c>
      <c r="W72" s="65">
        <v>163058</v>
      </c>
      <c r="X72" s="65">
        <v>11864</v>
      </c>
      <c r="Y72" s="65">
        <v>10614</v>
      </c>
      <c r="Z72" s="65">
        <v>7598</v>
      </c>
      <c r="AA72">
        <v>12</v>
      </c>
      <c r="AB72" s="65">
        <f t="shared" si="17"/>
        <v>1537920</v>
      </c>
      <c r="AC72" s="65">
        <f t="shared" si="18"/>
        <v>5599.8651685393261</v>
      </c>
      <c r="AD72" s="65">
        <f t="shared" si="19"/>
        <v>1832.1123595505619</v>
      </c>
      <c r="AE72" s="65">
        <f t="shared" si="20"/>
        <v>133.30337078651687</v>
      </c>
      <c r="AF72" s="65">
        <f t="shared" si="21"/>
        <v>119.25842696629213</v>
      </c>
      <c r="AG72" s="65">
        <f t="shared" si="22"/>
        <v>85.370786516853926</v>
      </c>
      <c r="AH72" s="72">
        <f t="shared" si="23"/>
        <v>0.32406627132750726</v>
      </c>
      <c r="AI72" s="199">
        <f t="shared" si="24"/>
        <v>0.32717079865486326</v>
      </c>
      <c r="AJ72" s="3">
        <f t="shared" si="25"/>
        <v>6.5093402347630905E-2</v>
      </c>
      <c r="AK72" s="3">
        <f t="shared" si="26"/>
        <v>4.6596916434642886E-2</v>
      </c>
      <c r="AL72" s="3">
        <f t="shared" si="27"/>
        <v>0.39694656488549618</v>
      </c>
    </row>
    <row r="73" spans="1:38" x14ac:dyDescent="0.2">
      <c r="A73" t="str">
        <f t="shared" si="14"/>
        <v>AA</v>
      </c>
      <c r="B73" t="str">
        <f t="shared" si="15"/>
        <v>AA-12</v>
      </c>
      <c r="C73" t="s">
        <v>575</v>
      </c>
      <c r="D73" t="s">
        <v>387</v>
      </c>
      <c r="E73" t="s">
        <v>376</v>
      </c>
      <c r="F73" s="81">
        <v>2.1</v>
      </c>
      <c r="G73" t="s">
        <v>372</v>
      </c>
      <c r="H73">
        <f t="shared" si="16"/>
        <v>1</v>
      </c>
      <c r="I73" t="s">
        <v>373</v>
      </c>
      <c r="J73" t="s">
        <v>390</v>
      </c>
      <c r="K73">
        <v>0.05</v>
      </c>
      <c r="L73" t="s">
        <v>271</v>
      </c>
      <c r="M73" t="s">
        <v>368</v>
      </c>
      <c r="N73">
        <v>0</v>
      </c>
      <c r="O73">
        <v>20425</v>
      </c>
      <c r="P73" t="s">
        <v>369</v>
      </c>
      <c r="Q73">
        <v>0</v>
      </c>
      <c r="R73" t="s">
        <v>375</v>
      </c>
      <c r="S73" t="s">
        <v>17</v>
      </c>
      <c r="T73" t="s">
        <v>386</v>
      </c>
      <c r="U73">
        <v>89</v>
      </c>
      <c r="V73" s="65">
        <v>231952</v>
      </c>
      <c r="W73" s="65">
        <v>74210</v>
      </c>
      <c r="X73" s="65">
        <v>8202</v>
      </c>
      <c r="Y73" s="65">
        <v>3934</v>
      </c>
      <c r="Z73" s="65">
        <v>3458</v>
      </c>
      <c r="AA73">
        <v>12</v>
      </c>
      <c r="AB73" s="65">
        <f t="shared" si="17"/>
        <v>1537920</v>
      </c>
      <c r="AC73" s="65">
        <f t="shared" si="18"/>
        <v>2606.2022471910113</v>
      </c>
      <c r="AD73" s="65">
        <f t="shared" si="19"/>
        <v>833.82022471910113</v>
      </c>
      <c r="AE73" s="65">
        <f t="shared" si="20"/>
        <v>92.157303370786522</v>
      </c>
      <c r="AF73" s="65">
        <f t="shared" si="21"/>
        <v>44.202247191011239</v>
      </c>
      <c r="AG73" s="65">
        <f t="shared" si="22"/>
        <v>38.853932584269664</v>
      </c>
      <c r="AH73" s="72">
        <f t="shared" si="23"/>
        <v>0.15082188930503537</v>
      </c>
      <c r="AI73" s="199">
        <f t="shared" si="24"/>
        <v>0.31993688349313654</v>
      </c>
      <c r="AJ73" s="3">
        <f t="shared" si="25"/>
        <v>5.3011723487400617E-2</v>
      </c>
      <c r="AK73" s="3">
        <f t="shared" si="26"/>
        <v>4.6597493599245386E-2</v>
      </c>
      <c r="AL73" s="3">
        <f t="shared" si="27"/>
        <v>0.13765182186234817</v>
      </c>
    </row>
    <row r="74" spans="1:38" x14ac:dyDescent="0.2">
      <c r="A74" t="str">
        <f t="shared" si="14"/>
        <v>AA</v>
      </c>
      <c r="B74" t="str">
        <f t="shared" si="15"/>
        <v>AA-12</v>
      </c>
      <c r="C74" t="s">
        <v>576</v>
      </c>
      <c r="D74" t="s">
        <v>387</v>
      </c>
      <c r="E74" t="s">
        <v>376</v>
      </c>
      <c r="F74" s="81">
        <v>2.1</v>
      </c>
      <c r="G74" t="s">
        <v>372</v>
      </c>
      <c r="H74">
        <f t="shared" si="16"/>
        <v>1</v>
      </c>
      <c r="I74" t="s">
        <v>373</v>
      </c>
      <c r="J74" t="s">
        <v>390</v>
      </c>
      <c r="K74">
        <v>0.05</v>
      </c>
      <c r="L74" t="s">
        <v>271</v>
      </c>
      <c r="M74" t="s">
        <v>368</v>
      </c>
      <c r="N74">
        <v>0</v>
      </c>
      <c r="O74">
        <v>20426</v>
      </c>
      <c r="P74" t="s">
        <v>369</v>
      </c>
      <c r="Q74">
        <v>0</v>
      </c>
      <c r="R74" t="s">
        <v>375</v>
      </c>
      <c r="S74" t="s">
        <v>17</v>
      </c>
      <c r="T74" t="s">
        <v>386</v>
      </c>
      <c r="U74">
        <v>89</v>
      </c>
      <c r="V74" s="65">
        <v>211826</v>
      </c>
      <c r="W74" s="65">
        <v>58858</v>
      </c>
      <c r="X74" s="65">
        <v>8202</v>
      </c>
      <c r="Y74" s="65">
        <v>5572</v>
      </c>
      <c r="Z74" s="65">
        <v>2742</v>
      </c>
      <c r="AA74">
        <v>12</v>
      </c>
      <c r="AB74" s="65">
        <f t="shared" si="17"/>
        <v>1537920</v>
      </c>
      <c r="AC74" s="65">
        <f t="shared" si="18"/>
        <v>2380.067415730337</v>
      </c>
      <c r="AD74" s="65">
        <f t="shared" si="19"/>
        <v>661.32584269662925</v>
      </c>
      <c r="AE74" s="65">
        <f t="shared" si="20"/>
        <v>92.157303370786522</v>
      </c>
      <c r="AF74" s="65">
        <f t="shared" si="21"/>
        <v>62.606741573033709</v>
      </c>
      <c r="AG74" s="65">
        <f t="shared" si="22"/>
        <v>30.808988764044944</v>
      </c>
      <c r="AH74" s="72">
        <f t="shared" si="23"/>
        <v>0.13773538285476489</v>
      </c>
      <c r="AI74" s="199">
        <f t="shared" si="24"/>
        <v>0.27786013048445424</v>
      </c>
      <c r="AJ74" s="3">
        <f t="shared" si="25"/>
        <v>9.4668524244792551E-2</v>
      </c>
      <c r="AK74" s="3">
        <f t="shared" si="26"/>
        <v>4.6586700193686499E-2</v>
      </c>
      <c r="AL74" s="3">
        <f t="shared" si="27"/>
        <v>1.0320933625091175</v>
      </c>
    </row>
    <row r="75" spans="1:38" x14ac:dyDescent="0.2">
      <c r="A75" t="str">
        <f t="shared" si="14"/>
        <v>AA</v>
      </c>
      <c r="B75" t="str">
        <f t="shared" si="15"/>
        <v>AA-12</v>
      </c>
      <c r="C75" t="s">
        <v>577</v>
      </c>
      <c r="D75" t="s">
        <v>387</v>
      </c>
      <c r="E75" t="s">
        <v>376</v>
      </c>
      <c r="F75" s="81">
        <v>2.1</v>
      </c>
      <c r="G75" t="s">
        <v>372</v>
      </c>
      <c r="H75">
        <f t="shared" si="16"/>
        <v>1</v>
      </c>
      <c r="I75" t="s">
        <v>373</v>
      </c>
      <c r="J75" t="s">
        <v>390</v>
      </c>
      <c r="K75">
        <v>0.05</v>
      </c>
      <c r="L75" t="s">
        <v>271</v>
      </c>
      <c r="M75" t="s">
        <v>368</v>
      </c>
      <c r="N75">
        <v>0</v>
      </c>
      <c r="O75">
        <v>20427</v>
      </c>
      <c r="P75" t="s">
        <v>369</v>
      </c>
      <c r="Q75">
        <v>0</v>
      </c>
      <c r="R75" t="s">
        <v>375</v>
      </c>
      <c r="S75" t="s">
        <v>17</v>
      </c>
      <c r="T75" t="s">
        <v>386</v>
      </c>
      <c r="U75">
        <v>89</v>
      </c>
      <c r="V75" s="65">
        <v>428126</v>
      </c>
      <c r="W75" s="65">
        <v>151180</v>
      </c>
      <c r="X75" s="65">
        <v>8202</v>
      </c>
      <c r="Y75" s="65">
        <v>8742</v>
      </c>
      <c r="Z75" s="65">
        <v>7044</v>
      </c>
      <c r="AA75">
        <v>12</v>
      </c>
      <c r="AB75" s="65">
        <f t="shared" si="17"/>
        <v>1537920</v>
      </c>
      <c r="AC75" s="65">
        <f t="shared" si="18"/>
        <v>4810.4044943820227</v>
      </c>
      <c r="AD75" s="65">
        <f t="shared" si="19"/>
        <v>1698.6516853932585</v>
      </c>
      <c r="AE75" s="65">
        <f t="shared" si="20"/>
        <v>92.157303370786522</v>
      </c>
      <c r="AF75" s="65">
        <f t="shared" si="21"/>
        <v>98.224719101123597</v>
      </c>
      <c r="AG75" s="65">
        <f t="shared" si="22"/>
        <v>79.146067415730343</v>
      </c>
      <c r="AH75" s="72">
        <f t="shared" si="23"/>
        <v>0.27837988972118188</v>
      </c>
      <c r="AI75" s="199">
        <f t="shared" si="24"/>
        <v>0.35312034307657092</v>
      </c>
      <c r="AJ75" s="3">
        <f t="shared" si="25"/>
        <v>5.7825109141420826E-2</v>
      </c>
      <c r="AK75" s="3">
        <f t="shared" si="26"/>
        <v>4.6593464744013761E-2</v>
      </c>
      <c r="AL75" s="3">
        <f t="shared" si="27"/>
        <v>0.24105621805792163</v>
      </c>
    </row>
    <row r="76" spans="1:38" x14ac:dyDescent="0.2">
      <c r="A76" t="str">
        <f t="shared" si="14"/>
        <v>AA</v>
      </c>
      <c r="B76" t="str">
        <f t="shared" si="15"/>
        <v>AA-12</v>
      </c>
      <c r="C76" t="s">
        <v>578</v>
      </c>
      <c r="D76" t="s">
        <v>387</v>
      </c>
      <c r="E76" t="s">
        <v>376</v>
      </c>
      <c r="F76" s="81">
        <v>2.1</v>
      </c>
      <c r="G76" t="s">
        <v>372</v>
      </c>
      <c r="H76">
        <f t="shared" si="16"/>
        <v>1</v>
      </c>
      <c r="I76" t="s">
        <v>373</v>
      </c>
      <c r="J76" t="s">
        <v>390</v>
      </c>
      <c r="K76">
        <v>0.05</v>
      </c>
      <c r="L76" t="s">
        <v>271</v>
      </c>
      <c r="M76" t="s">
        <v>368</v>
      </c>
      <c r="N76">
        <v>0</v>
      </c>
      <c r="O76">
        <v>20428</v>
      </c>
      <c r="P76" t="s">
        <v>369</v>
      </c>
      <c r="Q76">
        <v>0</v>
      </c>
      <c r="R76" t="s">
        <v>375</v>
      </c>
      <c r="S76" t="s">
        <v>17</v>
      </c>
      <c r="T76" t="s">
        <v>386</v>
      </c>
      <c r="U76">
        <v>89</v>
      </c>
      <c r="V76" s="65">
        <v>350800</v>
      </c>
      <c r="W76" s="65">
        <v>88566</v>
      </c>
      <c r="X76" s="65">
        <v>8202</v>
      </c>
      <c r="Y76" s="65">
        <v>5204</v>
      </c>
      <c r="Z76" s="65">
        <v>4128</v>
      </c>
      <c r="AA76">
        <v>12</v>
      </c>
      <c r="AB76" s="65">
        <f t="shared" si="17"/>
        <v>1537920</v>
      </c>
      <c r="AC76" s="65">
        <f t="shared" si="18"/>
        <v>3941.5730337078653</v>
      </c>
      <c r="AD76" s="65">
        <f t="shared" si="19"/>
        <v>995.12359550561803</v>
      </c>
      <c r="AE76" s="65">
        <f t="shared" si="20"/>
        <v>92.157303370786522</v>
      </c>
      <c r="AF76" s="65">
        <f t="shared" si="21"/>
        <v>58.471910112359552</v>
      </c>
      <c r="AG76" s="65">
        <f t="shared" si="22"/>
        <v>46.382022471910112</v>
      </c>
      <c r="AH76" s="72">
        <f t="shared" si="23"/>
        <v>0.2281002913025385</v>
      </c>
      <c r="AI76" s="199">
        <f t="shared" si="24"/>
        <v>0.25246864310148232</v>
      </c>
      <c r="AJ76" s="3">
        <f t="shared" si="25"/>
        <v>5.8758440033421407E-2</v>
      </c>
      <c r="AK76" s="3">
        <f t="shared" si="26"/>
        <v>4.6609308312444954E-2</v>
      </c>
      <c r="AL76" s="3">
        <f t="shared" si="27"/>
        <v>0.26065891472868219</v>
      </c>
    </row>
    <row r="77" spans="1:38" x14ac:dyDescent="0.2">
      <c r="A77" t="str">
        <f t="shared" si="14"/>
        <v>AA</v>
      </c>
      <c r="B77" t="str">
        <f t="shared" si="15"/>
        <v>AA-12</v>
      </c>
      <c r="C77" t="s">
        <v>579</v>
      </c>
      <c r="D77" t="s">
        <v>387</v>
      </c>
      <c r="E77" t="s">
        <v>371</v>
      </c>
      <c r="F77" s="81">
        <v>3.3</v>
      </c>
      <c r="G77" t="s">
        <v>372</v>
      </c>
      <c r="H77">
        <f t="shared" si="16"/>
        <v>1</v>
      </c>
      <c r="I77" t="s">
        <v>373</v>
      </c>
      <c r="J77" t="s">
        <v>390</v>
      </c>
      <c r="K77">
        <v>0.05</v>
      </c>
      <c r="L77" t="s">
        <v>271</v>
      </c>
      <c r="M77" t="s">
        <v>368</v>
      </c>
      <c r="N77">
        <v>0</v>
      </c>
      <c r="O77">
        <v>20429</v>
      </c>
      <c r="P77" t="s">
        <v>369</v>
      </c>
      <c r="Q77">
        <v>0</v>
      </c>
      <c r="R77" t="s">
        <v>375</v>
      </c>
      <c r="S77" t="s">
        <v>17</v>
      </c>
      <c r="T77" t="s">
        <v>386</v>
      </c>
      <c r="U77">
        <v>89</v>
      </c>
      <c r="V77" s="65">
        <v>847608</v>
      </c>
      <c r="W77" s="65">
        <v>256288</v>
      </c>
      <c r="X77" s="65">
        <v>11864</v>
      </c>
      <c r="Y77" s="65">
        <v>24518</v>
      </c>
      <c r="Z77" s="65">
        <v>11942</v>
      </c>
      <c r="AA77">
        <v>12</v>
      </c>
      <c r="AB77" s="65">
        <f t="shared" si="17"/>
        <v>1537920</v>
      </c>
      <c r="AC77" s="65">
        <f t="shared" si="18"/>
        <v>9523.6853932584272</v>
      </c>
      <c r="AD77" s="65">
        <f t="shared" si="19"/>
        <v>2879.6404494382023</v>
      </c>
      <c r="AE77" s="65">
        <f t="shared" si="20"/>
        <v>133.30337078651687</v>
      </c>
      <c r="AF77" s="65">
        <f t="shared" si="21"/>
        <v>275.4831460674157</v>
      </c>
      <c r="AG77" s="65">
        <f t="shared" si="22"/>
        <v>134.17977528089887</v>
      </c>
      <c r="AH77" s="72">
        <f t="shared" si="23"/>
        <v>0.55113920099875158</v>
      </c>
      <c r="AI77" s="199">
        <f t="shared" si="24"/>
        <v>0.3023661881435758</v>
      </c>
      <c r="AJ77" s="3">
        <f t="shared" si="25"/>
        <v>9.5665813459857654E-2</v>
      </c>
      <c r="AK77" s="3">
        <f t="shared" si="26"/>
        <v>4.6596016980896493E-2</v>
      </c>
      <c r="AL77" s="3">
        <f t="shared" si="27"/>
        <v>1.0530899346843074</v>
      </c>
    </row>
    <row r="78" spans="1:38" x14ac:dyDescent="0.2">
      <c r="A78" t="str">
        <f t="shared" si="14"/>
        <v>AA</v>
      </c>
      <c r="B78" t="str">
        <f t="shared" si="15"/>
        <v>AA-14</v>
      </c>
      <c r="C78" t="s">
        <v>568</v>
      </c>
      <c r="D78" t="s">
        <v>387</v>
      </c>
      <c r="E78" t="s">
        <v>371</v>
      </c>
      <c r="F78" s="81">
        <v>3.3</v>
      </c>
      <c r="G78" t="s">
        <v>372</v>
      </c>
      <c r="H78">
        <f t="shared" si="16"/>
        <v>1</v>
      </c>
      <c r="I78" t="s">
        <v>373</v>
      </c>
      <c r="J78" t="s">
        <v>390</v>
      </c>
      <c r="K78">
        <v>0.05</v>
      </c>
      <c r="L78" t="s">
        <v>271</v>
      </c>
      <c r="M78" t="s">
        <v>394</v>
      </c>
      <c r="N78">
        <v>0</v>
      </c>
      <c r="O78">
        <v>20386</v>
      </c>
      <c r="P78" t="s">
        <v>369</v>
      </c>
      <c r="Q78">
        <v>80</v>
      </c>
      <c r="R78" t="s">
        <v>375</v>
      </c>
      <c r="S78" t="s">
        <v>28</v>
      </c>
      <c r="T78" t="s">
        <v>393</v>
      </c>
      <c r="U78">
        <v>89</v>
      </c>
      <c r="V78" s="65">
        <v>180688</v>
      </c>
      <c r="W78" s="65">
        <v>47750</v>
      </c>
      <c r="X78" s="65">
        <v>11864</v>
      </c>
      <c r="Y78" s="65">
        <v>9236</v>
      </c>
      <c r="Z78" s="65">
        <v>4340</v>
      </c>
      <c r="AA78">
        <v>7</v>
      </c>
      <c r="AB78" s="65">
        <f t="shared" si="17"/>
        <v>897120</v>
      </c>
      <c r="AC78" s="65">
        <f t="shared" si="18"/>
        <v>2030.2022471910113</v>
      </c>
      <c r="AD78" s="65">
        <f t="shared" si="19"/>
        <v>536.51685393258424</v>
      </c>
      <c r="AE78" s="65">
        <f t="shared" si="20"/>
        <v>133.30337078651687</v>
      </c>
      <c r="AF78" s="65">
        <f t="shared" si="21"/>
        <v>103.7752808988764</v>
      </c>
      <c r="AG78" s="65">
        <f t="shared" si="22"/>
        <v>48.764044943820224</v>
      </c>
      <c r="AH78" s="72">
        <f t="shared" si="23"/>
        <v>0.20140895309434637</v>
      </c>
      <c r="AI78" s="199">
        <f t="shared" si="24"/>
        <v>0.26426768794828653</v>
      </c>
      <c r="AJ78" s="3">
        <f t="shared" si="25"/>
        <v>0.19342408376963352</v>
      </c>
      <c r="AK78" s="3">
        <f t="shared" si="26"/>
        <v>9.0890052356020948E-2</v>
      </c>
      <c r="AL78" s="3">
        <f t="shared" si="27"/>
        <v>1.1281105990783411</v>
      </c>
    </row>
    <row r="79" spans="1:38" x14ac:dyDescent="0.2">
      <c r="A79" t="str">
        <f t="shared" si="14"/>
        <v>AA</v>
      </c>
      <c r="B79" t="str">
        <f t="shared" si="15"/>
        <v>AA-14</v>
      </c>
      <c r="C79" t="s">
        <v>569</v>
      </c>
      <c r="D79" t="s">
        <v>387</v>
      </c>
      <c r="E79" t="s">
        <v>376</v>
      </c>
      <c r="F79" s="81">
        <v>2.1</v>
      </c>
      <c r="G79" t="s">
        <v>372</v>
      </c>
      <c r="H79">
        <f t="shared" si="16"/>
        <v>1</v>
      </c>
      <c r="I79" t="s">
        <v>373</v>
      </c>
      <c r="J79" t="s">
        <v>390</v>
      </c>
      <c r="K79">
        <v>0.05</v>
      </c>
      <c r="L79" t="s">
        <v>271</v>
      </c>
      <c r="M79" t="s">
        <v>394</v>
      </c>
      <c r="N79">
        <v>0</v>
      </c>
      <c r="O79">
        <v>20389</v>
      </c>
      <c r="P79" t="s">
        <v>369</v>
      </c>
      <c r="Q79">
        <v>80</v>
      </c>
      <c r="R79" t="s">
        <v>375</v>
      </c>
      <c r="S79" t="s">
        <v>28</v>
      </c>
      <c r="T79" t="s">
        <v>393</v>
      </c>
      <c r="U79">
        <v>89</v>
      </c>
      <c r="V79" s="65">
        <v>269458</v>
      </c>
      <c r="W79" s="65">
        <v>78990</v>
      </c>
      <c r="X79" s="65">
        <v>8202</v>
      </c>
      <c r="Y79" s="65">
        <v>8862</v>
      </c>
      <c r="Z79" s="65">
        <v>7180</v>
      </c>
      <c r="AA79">
        <v>7</v>
      </c>
      <c r="AB79" s="65">
        <f t="shared" si="17"/>
        <v>897120</v>
      </c>
      <c r="AC79" s="65">
        <f t="shared" si="18"/>
        <v>3027.6179775280898</v>
      </c>
      <c r="AD79" s="65">
        <f t="shared" si="19"/>
        <v>887.52808988764048</v>
      </c>
      <c r="AE79" s="65">
        <f t="shared" si="20"/>
        <v>92.157303370786522</v>
      </c>
      <c r="AF79" s="65">
        <f t="shared" si="21"/>
        <v>99.573033707865164</v>
      </c>
      <c r="AG79" s="65">
        <f t="shared" si="22"/>
        <v>80.674157303370791</v>
      </c>
      <c r="AH79" s="72">
        <f t="shared" si="23"/>
        <v>0.3003589263420724</v>
      </c>
      <c r="AI79" s="199">
        <f t="shared" si="24"/>
        <v>0.29314401502274939</v>
      </c>
      <c r="AJ79" s="3">
        <f t="shared" si="25"/>
        <v>0.1121914166350171</v>
      </c>
      <c r="AK79" s="3">
        <f t="shared" si="26"/>
        <v>9.0897581972401567E-2</v>
      </c>
      <c r="AL79" s="3">
        <f t="shared" si="27"/>
        <v>0.23426183844011142</v>
      </c>
    </row>
    <row r="80" spans="1:38" x14ac:dyDescent="0.2">
      <c r="A80" t="str">
        <f t="shared" si="14"/>
        <v>AA</v>
      </c>
      <c r="B80" t="str">
        <f t="shared" si="15"/>
        <v>AA-14</v>
      </c>
      <c r="C80" t="s">
        <v>570</v>
      </c>
      <c r="D80" t="s">
        <v>387</v>
      </c>
      <c r="E80" t="s">
        <v>371</v>
      </c>
      <c r="F80" s="81">
        <v>3.3</v>
      </c>
      <c r="G80" t="s">
        <v>372</v>
      </c>
      <c r="H80">
        <f t="shared" si="16"/>
        <v>1</v>
      </c>
      <c r="I80" t="s">
        <v>373</v>
      </c>
      <c r="J80" t="s">
        <v>390</v>
      </c>
      <c r="K80">
        <v>0.05</v>
      </c>
      <c r="L80" t="s">
        <v>271</v>
      </c>
      <c r="M80" t="s">
        <v>394</v>
      </c>
      <c r="N80">
        <v>0</v>
      </c>
      <c r="O80">
        <v>20391</v>
      </c>
      <c r="P80" t="s">
        <v>369</v>
      </c>
      <c r="Q80">
        <v>80</v>
      </c>
      <c r="R80" t="s">
        <v>375</v>
      </c>
      <c r="S80" t="s">
        <v>28</v>
      </c>
      <c r="T80" t="s">
        <v>393</v>
      </c>
      <c r="U80">
        <v>89</v>
      </c>
      <c r="V80" s="65">
        <v>112850</v>
      </c>
      <c r="W80" s="65">
        <v>46862</v>
      </c>
      <c r="X80" s="65">
        <v>11864</v>
      </c>
      <c r="Y80" s="65">
        <v>4466</v>
      </c>
      <c r="Z80" s="65">
        <v>4260</v>
      </c>
      <c r="AA80">
        <v>7</v>
      </c>
      <c r="AB80" s="65">
        <f t="shared" si="17"/>
        <v>897120</v>
      </c>
      <c r="AC80" s="65">
        <f t="shared" si="18"/>
        <v>1267.9775280898875</v>
      </c>
      <c r="AD80" s="65">
        <f t="shared" si="19"/>
        <v>526.5393258426966</v>
      </c>
      <c r="AE80" s="65">
        <f t="shared" si="20"/>
        <v>133.30337078651687</v>
      </c>
      <c r="AF80" s="65">
        <f t="shared" si="21"/>
        <v>50.179775280898873</v>
      </c>
      <c r="AG80" s="65">
        <f t="shared" si="22"/>
        <v>47.865168539325843</v>
      </c>
      <c r="AH80" s="72">
        <f t="shared" si="23"/>
        <v>0.12579142143748887</v>
      </c>
      <c r="AI80" s="199">
        <f t="shared" si="24"/>
        <v>0.41525919361984936</v>
      </c>
      <c r="AJ80" s="3">
        <f t="shared" si="25"/>
        <v>9.5301096837522942E-2</v>
      </c>
      <c r="AK80" s="3">
        <f t="shared" si="26"/>
        <v>9.0905211045196541E-2</v>
      </c>
      <c r="AL80" s="3">
        <f t="shared" si="27"/>
        <v>4.8356807511737092E-2</v>
      </c>
    </row>
    <row r="81" spans="1:38" x14ac:dyDescent="0.2">
      <c r="A81" t="str">
        <f t="shared" si="14"/>
        <v>AA</v>
      </c>
      <c r="B81" t="str">
        <f t="shared" si="15"/>
        <v>AA-15</v>
      </c>
      <c r="C81" t="s">
        <v>593</v>
      </c>
      <c r="D81" t="s">
        <v>387</v>
      </c>
      <c r="E81" t="s">
        <v>371</v>
      </c>
      <c r="F81" s="81">
        <v>2.1</v>
      </c>
      <c r="G81" t="s">
        <v>372</v>
      </c>
      <c r="H81">
        <f t="shared" si="16"/>
        <v>1</v>
      </c>
      <c r="I81" t="s">
        <v>408</v>
      </c>
      <c r="J81" t="s">
        <v>374</v>
      </c>
      <c r="K81">
        <v>0.01</v>
      </c>
      <c r="L81" t="s">
        <v>271</v>
      </c>
      <c r="M81" t="s">
        <v>401</v>
      </c>
      <c r="N81">
        <v>25</v>
      </c>
      <c r="O81">
        <v>10549</v>
      </c>
      <c r="P81" t="s">
        <v>909</v>
      </c>
      <c r="Q81">
        <v>250</v>
      </c>
      <c r="R81" t="s">
        <v>372</v>
      </c>
      <c r="S81" t="s">
        <v>28</v>
      </c>
      <c r="T81" t="s">
        <v>465</v>
      </c>
      <c r="U81">
        <v>68</v>
      </c>
      <c r="V81" s="65">
        <v>90166</v>
      </c>
      <c r="W81" s="65">
        <v>76902</v>
      </c>
      <c r="X81" s="65">
        <v>7352</v>
      </c>
      <c r="Y81" s="65">
        <v>4950</v>
      </c>
      <c r="Z81" s="65">
        <v>8852</v>
      </c>
      <c r="AA81">
        <v>8</v>
      </c>
      <c r="AB81" s="65">
        <f t="shared" si="17"/>
        <v>783360</v>
      </c>
      <c r="AC81" s="65">
        <f t="shared" si="18"/>
        <v>1325.9705882352941</v>
      </c>
      <c r="AD81" s="65">
        <f t="shared" si="19"/>
        <v>1130.9117647058824</v>
      </c>
      <c r="AE81" s="65">
        <f t="shared" si="20"/>
        <v>108.11764705882354</v>
      </c>
      <c r="AF81" s="65">
        <f t="shared" si="21"/>
        <v>72.794117647058826</v>
      </c>
      <c r="AG81" s="65">
        <f t="shared" si="22"/>
        <v>130.1764705882353</v>
      </c>
      <c r="AH81" s="72">
        <f t="shared" si="23"/>
        <v>0.1151016135620915</v>
      </c>
      <c r="AI81" s="199">
        <f t="shared" si="24"/>
        <v>0.85289355189317484</v>
      </c>
      <c r="AJ81" s="3">
        <f t="shared" si="25"/>
        <v>6.4367636732464692E-2</v>
      </c>
      <c r="AK81" s="3">
        <f t="shared" si="26"/>
        <v>0.11510753946581363</v>
      </c>
      <c r="AL81" s="3">
        <f t="shared" si="27"/>
        <v>-0.44080433800271124</v>
      </c>
    </row>
    <row r="82" spans="1:38" x14ac:dyDescent="0.2">
      <c r="A82" t="str">
        <f t="shared" si="14"/>
        <v>AA</v>
      </c>
      <c r="B82" t="str">
        <f t="shared" si="15"/>
        <v>AA-15</v>
      </c>
      <c r="C82" t="s">
        <v>594</v>
      </c>
      <c r="D82" t="s">
        <v>387</v>
      </c>
      <c r="E82" t="s">
        <v>376</v>
      </c>
      <c r="F82" s="81">
        <v>2.1</v>
      </c>
      <c r="G82" t="s">
        <v>372</v>
      </c>
      <c r="H82">
        <f t="shared" si="16"/>
        <v>1</v>
      </c>
      <c r="I82" t="s">
        <v>408</v>
      </c>
      <c r="J82" t="s">
        <v>374</v>
      </c>
      <c r="K82">
        <v>0.01</v>
      </c>
      <c r="L82" t="s">
        <v>271</v>
      </c>
      <c r="M82" t="s">
        <v>401</v>
      </c>
      <c r="N82">
        <v>25</v>
      </c>
      <c r="O82">
        <v>10762</v>
      </c>
      <c r="P82" t="s">
        <v>909</v>
      </c>
      <c r="Q82">
        <v>250</v>
      </c>
      <c r="R82" t="s">
        <v>372</v>
      </c>
      <c r="S82" t="s">
        <v>28</v>
      </c>
      <c r="T82" t="s">
        <v>473</v>
      </c>
      <c r="U82">
        <v>68</v>
      </c>
      <c r="V82" s="65">
        <v>130214</v>
      </c>
      <c r="W82" s="65">
        <v>98168</v>
      </c>
      <c r="X82" s="65">
        <v>6860</v>
      </c>
      <c r="Y82" s="65">
        <v>12018</v>
      </c>
      <c r="Z82" s="65">
        <v>11300</v>
      </c>
      <c r="AA82">
        <v>8</v>
      </c>
      <c r="AB82" s="65">
        <f t="shared" si="17"/>
        <v>783360</v>
      </c>
      <c r="AC82" s="65">
        <f t="shared" si="18"/>
        <v>1914.9117647058824</v>
      </c>
      <c r="AD82" s="65">
        <f t="shared" si="19"/>
        <v>1443.6470588235295</v>
      </c>
      <c r="AE82" s="65">
        <f t="shared" si="20"/>
        <v>100.88235294117646</v>
      </c>
      <c r="AF82" s="65">
        <f t="shared" si="21"/>
        <v>176.73529411764707</v>
      </c>
      <c r="AG82" s="65">
        <f t="shared" si="22"/>
        <v>166.1764705882353</v>
      </c>
      <c r="AH82" s="72">
        <f t="shared" si="23"/>
        <v>0.16622497957516341</v>
      </c>
      <c r="AI82" s="199">
        <f t="shared" si="24"/>
        <v>0.75389743038382973</v>
      </c>
      <c r="AJ82" s="3">
        <f t="shared" si="25"/>
        <v>0.12242278542906039</v>
      </c>
      <c r="AK82" s="3">
        <f t="shared" si="26"/>
        <v>0.11510879308939777</v>
      </c>
      <c r="AL82" s="3">
        <f t="shared" si="27"/>
        <v>6.3539823008849555E-2</v>
      </c>
    </row>
    <row r="83" spans="1:38" x14ac:dyDescent="0.2">
      <c r="A83" t="str">
        <f t="shared" si="14"/>
        <v>AA</v>
      </c>
      <c r="B83" t="str">
        <f t="shared" si="15"/>
        <v>AA-15</v>
      </c>
      <c r="C83" t="s">
        <v>599</v>
      </c>
      <c r="D83" t="s">
        <v>387</v>
      </c>
      <c r="E83" t="s">
        <v>371</v>
      </c>
      <c r="F83" s="81">
        <v>2.1</v>
      </c>
      <c r="G83" t="s">
        <v>372</v>
      </c>
      <c r="H83">
        <f t="shared" si="16"/>
        <v>1</v>
      </c>
      <c r="I83" t="s">
        <v>408</v>
      </c>
      <c r="J83" t="s">
        <v>374</v>
      </c>
      <c r="K83">
        <v>0.01</v>
      </c>
      <c r="L83" t="s">
        <v>271</v>
      </c>
      <c r="M83" t="s">
        <v>401</v>
      </c>
      <c r="N83">
        <v>20</v>
      </c>
      <c r="O83">
        <v>11028</v>
      </c>
      <c r="P83" t="s">
        <v>909</v>
      </c>
      <c r="Q83">
        <v>200</v>
      </c>
      <c r="R83" t="s">
        <v>372</v>
      </c>
      <c r="S83" t="s">
        <v>28</v>
      </c>
      <c r="T83" t="s">
        <v>496</v>
      </c>
      <c r="U83">
        <v>68</v>
      </c>
      <c r="V83" s="65">
        <v>86986</v>
      </c>
      <c r="W83" s="65">
        <v>51930</v>
      </c>
      <c r="X83" s="65">
        <v>7352</v>
      </c>
      <c r="Y83" s="65">
        <v>2786</v>
      </c>
      <c r="Z83" s="65">
        <v>4040</v>
      </c>
      <c r="AA83">
        <v>8</v>
      </c>
      <c r="AB83" s="65">
        <f t="shared" si="17"/>
        <v>783360</v>
      </c>
      <c r="AC83" s="65">
        <f t="shared" si="18"/>
        <v>1279.2058823529412</v>
      </c>
      <c r="AD83" s="65">
        <f t="shared" si="19"/>
        <v>763.67647058823525</v>
      </c>
      <c r="AE83" s="65">
        <f t="shared" si="20"/>
        <v>108.11764705882354</v>
      </c>
      <c r="AF83" s="65">
        <f t="shared" si="21"/>
        <v>40.970588235294116</v>
      </c>
      <c r="AG83" s="65">
        <f t="shared" si="22"/>
        <v>59.411764705882355</v>
      </c>
      <c r="AH83" s="72">
        <f t="shared" si="23"/>
        <v>0.1110421772875817</v>
      </c>
      <c r="AI83" s="199">
        <f t="shared" si="24"/>
        <v>0.59699261950198879</v>
      </c>
      <c r="AJ83" s="3">
        <f t="shared" si="25"/>
        <v>5.3649143077219331E-2</v>
      </c>
      <c r="AK83" s="3">
        <f t="shared" si="26"/>
        <v>7.7797034469478138E-2</v>
      </c>
      <c r="AL83" s="3">
        <f t="shared" si="27"/>
        <v>-0.31039603960396039</v>
      </c>
    </row>
    <row r="84" spans="1:38" x14ac:dyDescent="0.2">
      <c r="A84" t="str">
        <f t="shared" si="14"/>
        <v>AA</v>
      </c>
      <c r="B84" t="str">
        <f t="shared" si="15"/>
        <v>AA-15</v>
      </c>
      <c r="C84" t="s">
        <v>597</v>
      </c>
      <c r="D84" t="s">
        <v>387</v>
      </c>
      <c r="E84" t="s">
        <v>371</v>
      </c>
      <c r="F84" s="81">
        <v>2.1</v>
      </c>
      <c r="G84" t="s">
        <v>372</v>
      </c>
      <c r="H84">
        <f t="shared" si="16"/>
        <v>1</v>
      </c>
      <c r="I84" t="s">
        <v>408</v>
      </c>
      <c r="J84" t="s">
        <v>374</v>
      </c>
      <c r="K84">
        <v>0.01</v>
      </c>
      <c r="L84" t="s">
        <v>271</v>
      </c>
      <c r="M84" t="s">
        <v>401</v>
      </c>
      <c r="N84">
        <v>20</v>
      </c>
      <c r="O84">
        <v>10544</v>
      </c>
      <c r="P84" t="s">
        <v>909</v>
      </c>
      <c r="Q84">
        <v>200</v>
      </c>
      <c r="R84" t="s">
        <v>372</v>
      </c>
      <c r="S84" t="s">
        <v>28</v>
      </c>
      <c r="T84" t="s">
        <v>486</v>
      </c>
      <c r="U84">
        <v>68</v>
      </c>
      <c r="V84" s="65">
        <v>81528</v>
      </c>
      <c r="W84" s="65">
        <v>52334</v>
      </c>
      <c r="X84" s="65">
        <v>7352</v>
      </c>
      <c r="Y84" s="65">
        <v>3776</v>
      </c>
      <c r="Z84" s="65">
        <v>5234</v>
      </c>
      <c r="AA84">
        <v>8</v>
      </c>
      <c r="AB84" s="65">
        <f t="shared" si="17"/>
        <v>783360</v>
      </c>
      <c r="AC84" s="65">
        <f t="shared" si="18"/>
        <v>1198.9411764705883</v>
      </c>
      <c r="AD84" s="65">
        <f t="shared" si="19"/>
        <v>769.61764705882354</v>
      </c>
      <c r="AE84" s="65">
        <f t="shared" si="20"/>
        <v>108.11764705882354</v>
      </c>
      <c r="AF84" s="65">
        <f t="shared" si="21"/>
        <v>55.529411764705884</v>
      </c>
      <c r="AG84" s="65">
        <f t="shared" si="22"/>
        <v>76.970588235294116</v>
      </c>
      <c r="AH84" s="72">
        <f t="shared" si="23"/>
        <v>0.10407475490196079</v>
      </c>
      <c r="AI84" s="199">
        <f t="shared" si="24"/>
        <v>0.64191443430477868</v>
      </c>
      <c r="AJ84" s="3">
        <f t="shared" si="25"/>
        <v>7.215194710895402E-2</v>
      </c>
      <c r="AK84" s="3">
        <f t="shared" si="26"/>
        <v>0.10001146482210417</v>
      </c>
      <c r="AL84" s="3">
        <f t="shared" si="27"/>
        <v>-0.27856324035154756</v>
      </c>
    </row>
    <row r="85" spans="1:38" x14ac:dyDescent="0.2">
      <c r="A85" t="str">
        <f t="shared" si="14"/>
        <v>AA</v>
      </c>
      <c r="B85" t="str">
        <f t="shared" si="15"/>
        <v>AA-15</v>
      </c>
      <c r="C85" t="s">
        <v>596</v>
      </c>
      <c r="D85" t="s">
        <v>387</v>
      </c>
      <c r="E85" t="s">
        <v>371</v>
      </c>
      <c r="F85" s="81">
        <v>2.1</v>
      </c>
      <c r="G85" t="s">
        <v>372</v>
      </c>
      <c r="H85">
        <f t="shared" si="16"/>
        <v>1</v>
      </c>
      <c r="I85" t="s">
        <v>408</v>
      </c>
      <c r="J85" t="s">
        <v>374</v>
      </c>
      <c r="K85">
        <v>0.01</v>
      </c>
      <c r="L85" t="s">
        <v>271</v>
      </c>
      <c r="M85" t="s">
        <v>401</v>
      </c>
      <c r="N85">
        <v>20</v>
      </c>
      <c r="O85">
        <v>10561</v>
      </c>
      <c r="P85" t="s">
        <v>909</v>
      </c>
      <c r="Q85">
        <v>200</v>
      </c>
      <c r="R85" t="s">
        <v>372</v>
      </c>
      <c r="S85" t="s">
        <v>28</v>
      </c>
      <c r="T85" t="s">
        <v>485</v>
      </c>
      <c r="U85">
        <v>68</v>
      </c>
      <c r="V85" s="65">
        <v>118846</v>
      </c>
      <c r="W85" s="65">
        <v>40862</v>
      </c>
      <c r="X85" s="65">
        <v>7352</v>
      </c>
      <c r="Y85" s="65">
        <v>6532</v>
      </c>
      <c r="Z85" s="65">
        <v>5304</v>
      </c>
      <c r="AA85">
        <v>8</v>
      </c>
      <c r="AB85" s="65">
        <f t="shared" si="17"/>
        <v>783360</v>
      </c>
      <c r="AC85" s="65">
        <f t="shared" si="18"/>
        <v>1747.7352941176471</v>
      </c>
      <c r="AD85" s="65">
        <f t="shared" si="19"/>
        <v>600.91176470588232</v>
      </c>
      <c r="AE85" s="65">
        <f t="shared" si="20"/>
        <v>108.11764705882354</v>
      </c>
      <c r="AF85" s="65">
        <f t="shared" si="21"/>
        <v>96.058823529411768</v>
      </c>
      <c r="AG85" s="65">
        <f t="shared" si="22"/>
        <v>78</v>
      </c>
      <c r="AH85" s="72">
        <f t="shared" si="23"/>
        <v>0.15171313316993465</v>
      </c>
      <c r="AI85" s="199">
        <f t="shared" si="24"/>
        <v>0.3438230988001279</v>
      </c>
      <c r="AJ85" s="3">
        <f t="shared" si="25"/>
        <v>0.15985512211834957</v>
      </c>
      <c r="AK85" s="3">
        <f t="shared" si="26"/>
        <v>0.12980275072194214</v>
      </c>
      <c r="AL85" s="3">
        <f t="shared" si="27"/>
        <v>0.23152337858220212</v>
      </c>
    </row>
    <row r="86" spans="1:38" x14ac:dyDescent="0.2">
      <c r="A86" t="str">
        <f t="shared" si="14"/>
        <v>BB</v>
      </c>
      <c r="B86" t="str">
        <f t="shared" si="15"/>
        <v>BB-01</v>
      </c>
      <c r="C86" t="s">
        <v>637</v>
      </c>
      <c r="D86" t="s">
        <v>378</v>
      </c>
      <c r="E86" t="s">
        <v>371</v>
      </c>
      <c r="F86" s="81">
        <v>3.2</v>
      </c>
      <c r="G86" t="s">
        <v>372</v>
      </c>
      <c r="H86">
        <f t="shared" si="16"/>
        <v>1</v>
      </c>
      <c r="I86" t="s">
        <v>373</v>
      </c>
      <c r="J86" t="s">
        <v>379</v>
      </c>
      <c r="K86">
        <v>0.25</v>
      </c>
      <c r="L86" t="s">
        <v>271</v>
      </c>
      <c r="M86" t="s">
        <v>368</v>
      </c>
      <c r="N86">
        <v>1</v>
      </c>
      <c r="O86">
        <v>40414</v>
      </c>
      <c r="P86" t="s">
        <v>369</v>
      </c>
      <c r="Q86">
        <v>5</v>
      </c>
      <c r="R86" t="s">
        <v>372</v>
      </c>
      <c r="S86" t="s">
        <v>17</v>
      </c>
      <c r="T86" t="s">
        <v>377</v>
      </c>
      <c r="U86">
        <v>89</v>
      </c>
      <c r="V86" s="65">
        <v>211728</v>
      </c>
      <c r="W86" s="65">
        <v>278588</v>
      </c>
      <c r="X86" s="65">
        <v>13450</v>
      </c>
      <c r="Y86" s="65">
        <v>4062</v>
      </c>
      <c r="Z86" s="65">
        <v>7326</v>
      </c>
      <c r="AA86">
        <v>12</v>
      </c>
      <c r="AB86" s="65">
        <f t="shared" si="17"/>
        <v>1537920</v>
      </c>
      <c r="AC86" s="65">
        <f t="shared" si="18"/>
        <v>2378.9662921348313</v>
      </c>
      <c r="AD86" s="65">
        <f t="shared" si="19"/>
        <v>3130.2022471910113</v>
      </c>
      <c r="AE86" s="65">
        <f t="shared" si="20"/>
        <v>151.12359550561797</v>
      </c>
      <c r="AF86" s="65">
        <f t="shared" si="21"/>
        <v>45.640449438202246</v>
      </c>
      <c r="AG86" s="65">
        <f t="shared" si="22"/>
        <v>82.31460674157303</v>
      </c>
      <c r="AH86" s="72">
        <f t="shared" si="23"/>
        <v>0.13767166042446941</v>
      </c>
      <c r="AI86" s="199">
        <f t="shared" si="24"/>
        <v>1.3157825134134362</v>
      </c>
      <c r="AJ86" s="3">
        <f t="shared" si="25"/>
        <v>1.4580671098539779E-2</v>
      </c>
      <c r="AK86" s="3">
        <f t="shared" si="26"/>
        <v>2.6296897210217239E-2</v>
      </c>
      <c r="AL86" s="3">
        <f t="shared" si="27"/>
        <v>-0.44553644553644556</v>
      </c>
    </row>
    <row r="87" spans="1:38" x14ac:dyDescent="0.2">
      <c r="A87" t="str">
        <f t="shared" si="14"/>
        <v>BB</v>
      </c>
      <c r="B87" t="str">
        <f t="shared" si="15"/>
        <v>BB-01</v>
      </c>
      <c r="C87" t="s">
        <v>638</v>
      </c>
      <c r="D87" t="s">
        <v>378</v>
      </c>
      <c r="E87" t="s">
        <v>371</v>
      </c>
      <c r="F87" s="81">
        <v>3.2</v>
      </c>
      <c r="G87" t="s">
        <v>372</v>
      </c>
      <c r="H87">
        <f t="shared" si="16"/>
        <v>1</v>
      </c>
      <c r="I87" t="s">
        <v>380</v>
      </c>
      <c r="J87" t="s">
        <v>379</v>
      </c>
      <c r="K87">
        <v>0.25</v>
      </c>
      <c r="L87" t="s">
        <v>271</v>
      </c>
      <c r="M87" t="s">
        <v>368</v>
      </c>
      <c r="N87">
        <v>1</v>
      </c>
      <c r="O87">
        <v>40415</v>
      </c>
      <c r="P87" t="s">
        <v>369</v>
      </c>
      <c r="Q87">
        <v>5</v>
      </c>
      <c r="R87" t="s">
        <v>372</v>
      </c>
      <c r="S87" t="s">
        <v>17</v>
      </c>
      <c r="T87" t="s">
        <v>377</v>
      </c>
      <c r="U87">
        <v>89</v>
      </c>
      <c r="V87" s="65">
        <v>210834</v>
      </c>
      <c r="W87" s="65">
        <v>285232</v>
      </c>
      <c r="X87" s="65">
        <v>13450</v>
      </c>
      <c r="Y87" s="65">
        <v>8734</v>
      </c>
      <c r="Z87" s="65">
        <v>7502</v>
      </c>
      <c r="AA87">
        <v>12</v>
      </c>
      <c r="AB87" s="65">
        <f t="shared" si="17"/>
        <v>1537920</v>
      </c>
      <c r="AC87" s="65">
        <f t="shared" si="18"/>
        <v>2368.9213483146068</v>
      </c>
      <c r="AD87" s="65">
        <f t="shared" si="19"/>
        <v>3204.8539325842698</v>
      </c>
      <c r="AE87" s="65">
        <f t="shared" si="20"/>
        <v>151.12359550561797</v>
      </c>
      <c r="AF87" s="65">
        <f t="shared" si="21"/>
        <v>98.134831460674164</v>
      </c>
      <c r="AG87" s="65">
        <f t="shared" si="22"/>
        <v>84.292134831460672</v>
      </c>
      <c r="AH87" s="72">
        <f t="shared" si="23"/>
        <v>0.13709035580524345</v>
      </c>
      <c r="AI87" s="199">
        <f t="shared" si="24"/>
        <v>1.3528747735185027</v>
      </c>
      <c r="AJ87" s="3">
        <f t="shared" si="25"/>
        <v>3.0620687720872834E-2</v>
      </c>
      <c r="AK87" s="3">
        <f t="shared" si="26"/>
        <v>2.6301396757727042E-2</v>
      </c>
      <c r="AL87" s="3">
        <f t="shared" si="27"/>
        <v>0.16422287390029325</v>
      </c>
    </row>
    <row r="88" spans="1:38" x14ac:dyDescent="0.2">
      <c r="A88" t="str">
        <f t="shared" si="14"/>
        <v>BB</v>
      </c>
      <c r="B88" t="str">
        <f t="shared" si="15"/>
        <v>BB-01</v>
      </c>
      <c r="C88" t="s">
        <v>639</v>
      </c>
      <c r="D88" t="s">
        <v>378</v>
      </c>
      <c r="E88" t="s">
        <v>371</v>
      </c>
      <c r="F88" s="81">
        <v>3.2</v>
      </c>
      <c r="G88" t="s">
        <v>372</v>
      </c>
      <c r="H88">
        <f t="shared" si="16"/>
        <v>1</v>
      </c>
      <c r="I88" t="s">
        <v>380</v>
      </c>
      <c r="J88" t="s">
        <v>379</v>
      </c>
      <c r="K88">
        <v>0.25</v>
      </c>
      <c r="L88" t="s">
        <v>271</v>
      </c>
      <c r="M88" t="s">
        <v>368</v>
      </c>
      <c r="N88">
        <v>1</v>
      </c>
      <c r="O88">
        <v>40416</v>
      </c>
      <c r="P88" t="s">
        <v>369</v>
      </c>
      <c r="Q88">
        <v>5</v>
      </c>
      <c r="R88" t="s">
        <v>372</v>
      </c>
      <c r="S88" t="s">
        <v>17</v>
      </c>
      <c r="T88" t="s">
        <v>377</v>
      </c>
      <c r="U88">
        <v>89</v>
      </c>
      <c r="V88" s="65">
        <v>161764</v>
      </c>
      <c r="W88" s="65">
        <v>192498</v>
      </c>
      <c r="X88" s="65">
        <v>13450</v>
      </c>
      <c r="Y88" s="65">
        <v>16018</v>
      </c>
      <c r="Z88" s="65">
        <v>5062</v>
      </c>
      <c r="AA88">
        <v>12</v>
      </c>
      <c r="AB88" s="65">
        <f t="shared" si="17"/>
        <v>1537920</v>
      </c>
      <c r="AC88" s="65">
        <f t="shared" si="18"/>
        <v>1817.5730337078651</v>
      </c>
      <c r="AD88" s="65">
        <f t="shared" si="19"/>
        <v>2162.8988764044943</v>
      </c>
      <c r="AE88" s="65">
        <f t="shared" si="20"/>
        <v>151.12359550561797</v>
      </c>
      <c r="AF88" s="65">
        <f t="shared" si="21"/>
        <v>179.97752808988764</v>
      </c>
      <c r="AG88" s="65">
        <f t="shared" si="22"/>
        <v>56.876404494382022</v>
      </c>
      <c r="AH88" s="72">
        <f t="shared" si="23"/>
        <v>0.10518362463587183</v>
      </c>
      <c r="AI88" s="199">
        <f t="shared" si="24"/>
        <v>1.1899928290596178</v>
      </c>
      <c r="AJ88" s="3">
        <f t="shared" si="25"/>
        <v>8.321125414290019E-2</v>
      </c>
      <c r="AK88" s="3">
        <f t="shared" si="26"/>
        <v>2.6296377105216678E-2</v>
      </c>
      <c r="AL88" s="3">
        <f t="shared" si="27"/>
        <v>2.1643619122876334</v>
      </c>
    </row>
    <row r="89" spans="1:38" x14ac:dyDescent="0.2">
      <c r="A89" t="str">
        <f t="shared" si="14"/>
        <v>BB</v>
      </c>
      <c r="B89" t="str">
        <f t="shared" si="15"/>
        <v>BB-01</v>
      </c>
      <c r="C89" t="s">
        <v>640</v>
      </c>
      <c r="D89" t="s">
        <v>378</v>
      </c>
      <c r="E89" t="s">
        <v>376</v>
      </c>
      <c r="F89" s="81">
        <v>2.2999999999999998</v>
      </c>
      <c r="G89" t="s">
        <v>372</v>
      </c>
      <c r="H89">
        <f t="shared" si="16"/>
        <v>1</v>
      </c>
      <c r="I89" t="s">
        <v>380</v>
      </c>
      <c r="J89" t="s">
        <v>379</v>
      </c>
      <c r="K89">
        <v>0.25</v>
      </c>
      <c r="L89" t="s">
        <v>271</v>
      </c>
      <c r="M89" t="s">
        <v>368</v>
      </c>
      <c r="N89">
        <v>1</v>
      </c>
      <c r="O89">
        <v>40417</v>
      </c>
      <c r="P89" t="s">
        <v>369</v>
      </c>
      <c r="Q89">
        <v>5</v>
      </c>
      <c r="R89" t="s">
        <v>372</v>
      </c>
      <c r="S89" t="s">
        <v>17</v>
      </c>
      <c r="T89" t="s">
        <v>377</v>
      </c>
      <c r="U89">
        <v>89</v>
      </c>
      <c r="V89" s="65">
        <v>203292</v>
      </c>
      <c r="W89" s="65">
        <v>249322</v>
      </c>
      <c r="X89" s="65">
        <v>10714</v>
      </c>
      <c r="Y89" s="65">
        <v>16476</v>
      </c>
      <c r="Z89" s="65">
        <v>6558</v>
      </c>
      <c r="AA89">
        <v>12</v>
      </c>
      <c r="AB89" s="65">
        <f t="shared" si="17"/>
        <v>1537920</v>
      </c>
      <c r="AC89" s="65">
        <f t="shared" si="18"/>
        <v>2284.1797752808989</v>
      </c>
      <c r="AD89" s="65">
        <f t="shared" si="19"/>
        <v>2801.370786516854</v>
      </c>
      <c r="AE89" s="65">
        <f t="shared" si="20"/>
        <v>120.38202247191012</v>
      </c>
      <c r="AF89" s="65">
        <f t="shared" si="21"/>
        <v>185.12359550561797</v>
      </c>
      <c r="AG89" s="65">
        <f t="shared" si="22"/>
        <v>73.68539325842697</v>
      </c>
      <c r="AH89" s="72">
        <f t="shared" si="23"/>
        <v>0.13218632958801499</v>
      </c>
      <c r="AI89" s="199">
        <f t="shared" si="24"/>
        <v>1.2264230761663026</v>
      </c>
      <c r="AJ89" s="3">
        <f t="shared" si="25"/>
        <v>6.6083217686365422E-2</v>
      </c>
      <c r="AK89" s="3">
        <f t="shared" si="26"/>
        <v>2.6303334643553316E-2</v>
      </c>
      <c r="AL89" s="3">
        <f t="shared" si="27"/>
        <v>1.5123513266239708</v>
      </c>
    </row>
    <row r="90" spans="1:38" x14ac:dyDescent="0.2">
      <c r="A90" t="str">
        <f t="shared" si="14"/>
        <v>BB</v>
      </c>
      <c r="B90" t="str">
        <f t="shared" si="15"/>
        <v>BB-01</v>
      </c>
      <c r="C90" t="s">
        <v>641</v>
      </c>
      <c r="D90" t="s">
        <v>378</v>
      </c>
      <c r="E90" t="s">
        <v>376</v>
      </c>
      <c r="F90" s="81">
        <v>2.2999999999999998</v>
      </c>
      <c r="G90" t="s">
        <v>372</v>
      </c>
      <c r="H90">
        <f t="shared" si="16"/>
        <v>1</v>
      </c>
      <c r="I90" t="s">
        <v>380</v>
      </c>
      <c r="J90" t="s">
        <v>379</v>
      </c>
      <c r="K90">
        <v>0.25</v>
      </c>
      <c r="L90" t="s">
        <v>271</v>
      </c>
      <c r="M90" t="s">
        <v>368</v>
      </c>
      <c r="N90">
        <v>1</v>
      </c>
      <c r="O90">
        <v>40418</v>
      </c>
      <c r="P90" t="s">
        <v>369</v>
      </c>
      <c r="Q90">
        <v>5</v>
      </c>
      <c r="R90" t="s">
        <v>372</v>
      </c>
      <c r="S90" t="s">
        <v>17</v>
      </c>
      <c r="T90" t="s">
        <v>377</v>
      </c>
      <c r="U90">
        <v>89</v>
      </c>
      <c r="V90" s="65">
        <v>160694</v>
      </c>
      <c r="W90" s="65">
        <v>215250</v>
      </c>
      <c r="X90" s="65">
        <v>10714</v>
      </c>
      <c r="Y90" s="65">
        <v>9484</v>
      </c>
      <c r="Z90" s="65">
        <v>5662</v>
      </c>
      <c r="AA90">
        <v>12</v>
      </c>
      <c r="AB90" s="65">
        <f t="shared" si="17"/>
        <v>1537920</v>
      </c>
      <c r="AC90" s="65">
        <f t="shared" si="18"/>
        <v>1805.5505617977528</v>
      </c>
      <c r="AD90" s="65">
        <f t="shared" si="19"/>
        <v>2418.5393258426966</v>
      </c>
      <c r="AE90" s="65">
        <f t="shared" si="20"/>
        <v>120.38202247191012</v>
      </c>
      <c r="AF90" s="65">
        <f t="shared" si="21"/>
        <v>106.56179775280899</v>
      </c>
      <c r="AG90" s="65">
        <f t="shared" si="22"/>
        <v>63.617977528089888</v>
      </c>
      <c r="AH90" s="72">
        <f t="shared" si="23"/>
        <v>0.10448787973366624</v>
      </c>
      <c r="AI90" s="199">
        <f t="shared" si="24"/>
        <v>1.3395024083039815</v>
      </c>
      <c r="AJ90" s="3">
        <f t="shared" si="25"/>
        <v>4.4060394889663179E-2</v>
      </c>
      <c r="AK90" s="3">
        <f t="shared" si="26"/>
        <v>2.6304297328687571E-2</v>
      </c>
      <c r="AL90" s="3">
        <f t="shared" si="27"/>
        <v>0.67502649240551038</v>
      </c>
    </row>
    <row r="91" spans="1:38" x14ac:dyDescent="0.2">
      <c r="A91" t="str">
        <f t="shared" si="14"/>
        <v>BB</v>
      </c>
      <c r="B91" t="str">
        <f t="shared" si="15"/>
        <v>BB-01</v>
      </c>
      <c r="C91" t="s">
        <v>642</v>
      </c>
      <c r="D91" t="s">
        <v>378</v>
      </c>
      <c r="E91" t="s">
        <v>376</v>
      </c>
      <c r="F91" s="81">
        <v>2.2999999999999998</v>
      </c>
      <c r="G91" t="s">
        <v>372</v>
      </c>
      <c r="H91">
        <f t="shared" si="16"/>
        <v>1</v>
      </c>
      <c r="I91" t="s">
        <v>380</v>
      </c>
      <c r="J91" t="s">
        <v>379</v>
      </c>
      <c r="K91">
        <v>0.25</v>
      </c>
      <c r="L91" t="s">
        <v>271</v>
      </c>
      <c r="M91" t="s">
        <v>368</v>
      </c>
      <c r="N91">
        <v>1</v>
      </c>
      <c r="O91">
        <v>40419</v>
      </c>
      <c r="P91" t="s">
        <v>369</v>
      </c>
      <c r="Q91">
        <v>5</v>
      </c>
      <c r="R91" t="s">
        <v>372</v>
      </c>
      <c r="S91" t="s">
        <v>17</v>
      </c>
      <c r="T91" t="s">
        <v>377</v>
      </c>
      <c r="U91">
        <v>89</v>
      </c>
      <c r="V91" s="65">
        <v>150556</v>
      </c>
      <c r="W91" s="65">
        <v>224196</v>
      </c>
      <c r="X91" s="65">
        <v>10714</v>
      </c>
      <c r="Y91" s="65">
        <v>14998</v>
      </c>
      <c r="Z91" s="65">
        <v>5896</v>
      </c>
      <c r="AA91">
        <v>12</v>
      </c>
      <c r="AB91" s="65">
        <f t="shared" si="17"/>
        <v>1537920</v>
      </c>
      <c r="AC91" s="65">
        <f t="shared" si="18"/>
        <v>1691.6404494382023</v>
      </c>
      <c r="AD91" s="65">
        <f t="shared" si="19"/>
        <v>2519.0561797752807</v>
      </c>
      <c r="AE91" s="65">
        <f t="shared" si="20"/>
        <v>120.38202247191012</v>
      </c>
      <c r="AF91" s="65">
        <f t="shared" si="21"/>
        <v>168.51685393258427</v>
      </c>
      <c r="AG91" s="65">
        <f t="shared" si="22"/>
        <v>66.247191011235955</v>
      </c>
      <c r="AH91" s="72">
        <f t="shared" si="23"/>
        <v>9.7895859342488553E-2</v>
      </c>
      <c r="AI91" s="199">
        <f t="shared" si="24"/>
        <v>1.489120327320067</v>
      </c>
      <c r="AJ91" s="3">
        <f t="shared" si="25"/>
        <v>6.6896822423236815E-2</v>
      </c>
      <c r="AK91" s="3">
        <f t="shared" si="26"/>
        <v>2.6298417456154435E-2</v>
      </c>
      <c r="AL91" s="3">
        <f t="shared" si="27"/>
        <v>1.5437584803256446</v>
      </c>
    </row>
    <row r="92" spans="1:38" x14ac:dyDescent="0.2">
      <c r="A92" t="str">
        <f t="shared" si="14"/>
        <v>BB</v>
      </c>
      <c r="B92" t="str">
        <f t="shared" si="15"/>
        <v>BB-01</v>
      </c>
      <c r="C92" t="s">
        <v>643</v>
      </c>
      <c r="D92" t="s">
        <v>378</v>
      </c>
      <c r="E92" t="s">
        <v>376</v>
      </c>
      <c r="F92" s="81">
        <v>2.2999999999999998</v>
      </c>
      <c r="G92" t="s">
        <v>372</v>
      </c>
      <c r="H92">
        <f t="shared" si="16"/>
        <v>1</v>
      </c>
      <c r="I92" t="s">
        <v>380</v>
      </c>
      <c r="J92" t="s">
        <v>379</v>
      </c>
      <c r="K92">
        <v>0.25</v>
      </c>
      <c r="L92" t="s">
        <v>271</v>
      </c>
      <c r="M92" t="s">
        <v>368</v>
      </c>
      <c r="N92">
        <v>1</v>
      </c>
      <c r="O92">
        <v>40420</v>
      </c>
      <c r="P92" t="s">
        <v>369</v>
      </c>
      <c r="Q92">
        <v>5</v>
      </c>
      <c r="R92" t="s">
        <v>372</v>
      </c>
      <c r="S92" t="s">
        <v>17</v>
      </c>
      <c r="T92" t="s">
        <v>377</v>
      </c>
      <c r="U92">
        <v>89</v>
      </c>
      <c r="V92" s="65">
        <v>155080</v>
      </c>
      <c r="W92" s="65">
        <v>216110</v>
      </c>
      <c r="X92" s="65">
        <v>10714</v>
      </c>
      <c r="Y92" s="65">
        <v>12256</v>
      </c>
      <c r="Z92" s="65">
        <v>5684</v>
      </c>
      <c r="AA92">
        <v>12</v>
      </c>
      <c r="AB92" s="65">
        <f t="shared" si="17"/>
        <v>1537920</v>
      </c>
      <c r="AC92" s="65">
        <f t="shared" si="18"/>
        <v>1742.4719101123596</v>
      </c>
      <c r="AD92" s="65">
        <f t="shared" si="19"/>
        <v>2428.2022471910113</v>
      </c>
      <c r="AE92" s="65">
        <f t="shared" si="20"/>
        <v>120.38202247191012</v>
      </c>
      <c r="AF92" s="65">
        <f t="shared" si="21"/>
        <v>137.70786516853931</v>
      </c>
      <c r="AG92" s="65">
        <f t="shared" si="22"/>
        <v>63.865168539325843</v>
      </c>
      <c r="AH92" s="72">
        <f t="shared" si="23"/>
        <v>0.10083749479816896</v>
      </c>
      <c r="AI92" s="199">
        <f t="shared" si="24"/>
        <v>1.3935388186742326</v>
      </c>
      <c r="AJ92" s="3">
        <f t="shared" si="25"/>
        <v>5.6711859701078157E-2</v>
      </c>
      <c r="AK92" s="3">
        <f t="shared" si="26"/>
        <v>2.6301420572856414E-2</v>
      </c>
      <c r="AL92" s="3">
        <f t="shared" si="27"/>
        <v>1.1562280084447571</v>
      </c>
    </row>
    <row r="93" spans="1:38" x14ac:dyDescent="0.2">
      <c r="A93" t="str">
        <f t="shared" si="14"/>
        <v>BB</v>
      </c>
      <c r="B93" t="str">
        <f t="shared" si="15"/>
        <v>BB-01</v>
      </c>
      <c r="C93" t="s">
        <v>644</v>
      </c>
      <c r="D93" t="s">
        <v>378</v>
      </c>
      <c r="E93" t="s">
        <v>376</v>
      </c>
      <c r="F93" s="81">
        <v>2.2999999999999998</v>
      </c>
      <c r="G93" t="s">
        <v>372</v>
      </c>
      <c r="H93">
        <f t="shared" si="16"/>
        <v>1</v>
      </c>
      <c r="I93" t="s">
        <v>380</v>
      </c>
      <c r="J93" t="s">
        <v>379</v>
      </c>
      <c r="K93">
        <v>0.25</v>
      </c>
      <c r="L93" t="s">
        <v>271</v>
      </c>
      <c r="M93" t="s">
        <v>368</v>
      </c>
      <c r="N93">
        <v>1</v>
      </c>
      <c r="O93">
        <v>40421</v>
      </c>
      <c r="P93" t="s">
        <v>369</v>
      </c>
      <c r="Q93">
        <v>5</v>
      </c>
      <c r="R93" t="s">
        <v>372</v>
      </c>
      <c r="S93" t="s">
        <v>17</v>
      </c>
      <c r="T93" t="s">
        <v>377</v>
      </c>
      <c r="U93">
        <v>89</v>
      </c>
      <c r="V93" s="65">
        <v>156306</v>
      </c>
      <c r="W93" s="65">
        <v>191878</v>
      </c>
      <c r="X93" s="65">
        <v>10714</v>
      </c>
      <c r="Y93" s="65">
        <v>12906</v>
      </c>
      <c r="Z93" s="65">
        <v>5046</v>
      </c>
      <c r="AA93">
        <v>12</v>
      </c>
      <c r="AB93" s="65">
        <f t="shared" si="17"/>
        <v>1537920</v>
      </c>
      <c r="AC93" s="65">
        <f t="shared" si="18"/>
        <v>1756.2471910112361</v>
      </c>
      <c r="AD93" s="65">
        <f t="shared" si="19"/>
        <v>2155.932584269663</v>
      </c>
      <c r="AE93" s="65">
        <f t="shared" si="20"/>
        <v>120.38202247191012</v>
      </c>
      <c r="AF93" s="65">
        <f t="shared" si="21"/>
        <v>145.01123595505618</v>
      </c>
      <c r="AG93" s="65">
        <f t="shared" si="22"/>
        <v>56.696629213483149</v>
      </c>
      <c r="AH93" s="72">
        <f t="shared" si="23"/>
        <v>0.10163467540574282</v>
      </c>
      <c r="AI93" s="199">
        <f t="shared" si="24"/>
        <v>1.2275792356019604</v>
      </c>
      <c r="AJ93" s="3">
        <f t="shared" si="25"/>
        <v>6.7261489071180652E-2</v>
      </c>
      <c r="AK93" s="3">
        <f t="shared" si="26"/>
        <v>2.6297960162186388E-2</v>
      </c>
      <c r="AL93" s="3">
        <f t="shared" si="27"/>
        <v>1.5576694411414982</v>
      </c>
    </row>
    <row r="94" spans="1:38" x14ac:dyDescent="0.2">
      <c r="A94" t="str">
        <f t="shared" si="14"/>
        <v>BB</v>
      </c>
      <c r="B94" t="str">
        <f t="shared" si="15"/>
        <v>BB-01</v>
      </c>
      <c r="C94" t="s">
        <v>645</v>
      </c>
      <c r="D94" t="s">
        <v>378</v>
      </c>
      <c r="E94" t="s">
        <v>376</v>
      </c>
      <c r="F94" s="81">
        <v>2.2999999999999998</v>
      </c>
      <c r="G94" t="s">
        <v>372</v>
      </c>
      <c r="H94">
        <f t="shared" si="16"/>
        <v>1</v>
      </c>
      <c r="I94" t="s">
        <v>380</v>
      </c>
      <c r="J94" t="s">
        <v>379</v>
      </c>
      <c r="K94">
        <v>0.25</v>
      </c>
      <c r="L94" t="s">
        <v>271</v>
      </c>
      <c r="M94" t="s">
        <v>368</v>
      </c>
      <c r="N94">
        <v>1</v>
      </c>
      <c r="O94">
        <v>40422</v>
      </c>
      <c r="P94" t="s">
        <v>369</v>
      </c>
      <c r="Q94">
        <v>5</v>
      </c>
      <c r="R94" t="s">
        <v>372</v>
      </c>
      <c r="S94" t="s">
        <v>17</v>
      </c>
      <c r="T94" t="s">
        <v>377</v>
      </c>
      <c r="U94">
        <v>89</v>
      </c>
      <c r="V94" s="65">
        <v>167288</v>
      </c>
      <c r="W94" s="65">
        <v>209784</v>
      </c>
      <c r="X94" s="65">
        <v>10714</v>
      </c>
      <c r="Y94" s="65">
        <v>11792</v>
      </c>
      <c r="Z94" s="65">
        <v>5518</v>
      </c>
      <c r="AA94">
        <v>12</v>
      </c>
      <c r="AB94" s="65">
        <f t="shared" si="17"/>
        <v>1537920</v>
      </c>
      <c r="AC94" s="65">
        <f t="shared" si="18"/>
        <v>1879.6404494382023</v>
      </c>
      <c r="AD94" s="65">
        <f t="shared" si="19"/>
        <v>2357.1235955056181</v>
      </c>
      <c r="AE94" s="65">
        <f t="shared" si="20"/>
        <v>120.38202247191012</v>
      </c>
      <c r="AF94" s="65">
        <f t="shared" si="21"/>
        <v>132.49438202247191</v>
      </c>
      <c r="AG94" s="65">
        <f t="shared" si="22"/>
        <v>62</v>
      </c>
      <c r="AH94" s="72">
        <f t="shared" si="23"/>
        <v>0.10877548897211818</v>
      </c>
      <c r="AI94" s="199">
        <f t="shared" si="24"/>
        <v>1.2540289799626991</v>
      </c>
      <c r="AJ94" s="3">
        <f t="shared" si="25"/>
        <v>5.6210197155169124E-2</v>
      </c>
      <c r="AK94" s="3">
        <f t="shared" si="26"/>
        <v>2.6303245242725853E-2</v>
      </c>
      <c r="AL94" s="3">
        <f t="shared" si="27"/>
        <v>1.1370061616527727</v>
      </c>
    </row>
    <row r="95" spans="1:38" x14ac:dyDescent="0.2">
      <c r="A95" t="str">
        <f t="shared" si="14"/>
        <v>BB</v>
      </c>
      <c r="B95" t="str">
        <f t="shared" si="15"/>
        <v>BB-01</v>
      </c>
      <c r="C95" t="s">
        <v>646</v>
      </c>
      <c r="D95" t="s">
        <v>378</v>
      </c>
      <c r="E95" t="s">
        <v>376</v>
      </c>
      <c r="F95" s="81">
        <v>2.2999999999999998</v>
      </c>
      <c r="G95" t="s">
        <v>372</v>
      </c>
      <c r="H95">
        <f t="shared" si="16"/>
        <v>1</v>
      </c>
      <c r="I95" t="s">
        <v>380</v>
      </c>
      <c r="J95" t="s">
        <v>379</v>
      </c>
      <c r="K95">
        <v>0.25</v>
      </c>
      <c r="L95" t="s">
        <v>271</v>
      </c>
      <c r="M95" t="s">
        <v>368</v>
      </c>
      <c r="N95">
        <v>1</v>
      </c>
      <c r="O95">
        <v>40423</v>
      </c>
      <c r="P95" t="s">
        <v>369</v>
      </c>
      <c r="Q95">
        <v>5</v>
      </c>
      <c r="R95" t="s">
        <v>372</v>
      </c>
      <c r="S95" t="s">
        <v>17</v>
      </c>
      <c r="T95" t="s">
        <v>377</v>
      </c>
      <c r="U95">
        <v>89</v>
      </c>
      <c r="V95" s="65">
        <v>165386</v>
      </c>
      <c r="W95" s="65">
        <v>198030</v>
      </c>
      <c r="X95" s="65">
        <v>10714</v>
      </c>
      <c r="Y95" s="65">
        <v>11566</v>
      </c>
      <c r="Z95" s="65">
        <v>5208</v>
      </c>
      <c r="AA95">
        <v>12</v>
      </c>
      <c r="AB95" s="65">
        <f t="shared" si="17"/>
        <v>1537920</v>
      </c>
      <c r="AC95" s="65">
        <f t="shared" si="18"/>
        <v>1858.2696629213483</v>
      </c>
      <c r="AD95" s="65">
        <f t="shared" si="19"/>
        <v>2225.0561797752807</v>
      </c>
      <c r="AE95" s="65">
        <f t="shared" si="20"/>
        <v>120.38202247191012</v>
      </c>
      <c r="AF95" s="65">
        <f t="shared" si="21"/>
        <v>129.95505617977528</v>
      </c>
      <c r="AG95" s="65">
        <f t="shared" si="22"/>
        <v>58.516853932584269</v>
      </c>
      <c r="AH95" s="72">
        <f t="shared" si="23"/>
        <v>0.10753875364128174</v>
      </c>
      <c r="AI95" s="199">
        <f t="shared" si="24"/>
        <v>1.1973806730920393</v>
      </c>
      <c r="AJ95" s="3">
        <f t="shared" si="25"/>
        <v>5.8405292127455433E-2</v>
      </c>
      <c r="AK95" s="3">
        <f t="shared" si="26"/>
        <v>2.6299045599151645E-2</v>
      </c>
      <c r="AL95" s="3">
        <f t="shared" si="27"/>
        <v>1.2208141321044548</v>
      </c>
    </row>
    <row r="96" spans="1:38" x14ac:dyDescent="0.2">
      <c r="A96" t="str">
        <f t="shared" si="14"/>
        <v>BB</v>
      </c>
      <c r="B96" t="str">
        <f t="shared" si="15"/>
        <v>BB-01</v>
      </c>
      <c r="C96" t="s">
        <v>647</v>
      </c>
      <c r="D96" t="s">
        <v>378</v>
      </c>
      <c r="E96" t="s">
        <v>376</v>
      </c>
      <c r="F96" s="81">
        <v>2.2999999999999998</v>
      </c>
      <c r="G96" t="s">
        <v>372</v>
      </c>
      <c r="H96">
        <f t="shared" si="16"/>
        <v>1</v>
      </c>
      <c r="I96" t="s">
        <v>380</v>
      </c>
      <c r="J96" t="s">
        <v>379</v>
      </c>
      <c r="K96">
        <v>0.25</v>
      </c>
      <c r="L96" t="s">
        <v>271</v>
      </c>
      <c r="M96" t="s">
        <v>368</v>
      </c>
      <c r="N96">
        <v>1</v>
      </c>
      <c r="O96">
        <v>40424</v>
      </c>
      <c r="P96" t="s">
        <v>369</v>
      </c>
      <c r="Q96">
        <v>5</v>
      </c>
      <c r="R96" t="s">
        <v>372</v>
      </c>
      <c r="S96" t="s">
        <v>17</v>
      </c>
      <c r="T96" t="s">
        <v>377</v>
      </c>
      <c r="U96">
        <v>89</v>
      </c>
      <c r="V96" s="65">
        <v>167950</v>
      </c>
      <c r="W96" s="65">
        <v>198202</v>
      </c>
      <c r="X96" s="65">
        <v>10714</v>
      </c>
      <c r="Y96" s="65">
        <v>3608</v>
      </c>
      <c r="Z96" s="65">
        <v>5212</v>
      </c>
      <c r="AA96">
        <v>12</v>
      </c>
      <c r="AB96" s="65">
        <f t="shared" si="17"/>
        <v>1537920</v>
      </c>
      <c r="AC96" s="65">
        <f t="shared" si="18"/>
        <v>1887.0786516853932</v>
      </c>
      <c r="AD96" s="65">
        <f t="shared" si="19"/>
        <v>2226.9887640449438</v>
      </c>
      <c r="AE96" s="65">
        <f t="shared" si="20"/>
        <v>120.38202247191012</v>
      </c>
      <c r="AF96" s="65">
        <f t="shared" si="21"/>
        <v>40.539325842696627</v>
      </c>
      <c r="AG96" s="65">
        <f t="shared" si="22"/>
        <v>58.561797752808985</v>
      </c>
      <c r="AH96" s="72">
        <f t="shared" si="23"/>
        <v>0.10920594049105285</v>
      </c>
      <c r="AI96" s="199">
        <f t="shared" si="24"/>
        <v>1.1801250372134564</v>
      </c>
      <c r="AJ96" s="3">
        <f t="shared" si="25"/>
        <v>1.820365082087971E-2</v>
      </c>
      <c r="AK96" s="3">
        <f t="shared" si="26"/>
        <v>2.6296404678055722E-2</v>
      </c>
      <c r="AL96" s="3">
        <f t="shared" si="27"/>
        <v>-0.30775134305448965</v>
      </c>
    </row>
    <row r="97" spans="1:38" x14ac:dyDescent="0.2">
      <c r="A97" t="str">
        <f t="shared" si="14"/>
        <v>BB</v>
      </c>
      <c r="B97" t="str">
        <f t="shared" si="15"/>
        <v>BB-01</v>
      </c>
      <c r="C97" t="s">
        <v>648</v>
      </c>
      <c r="D97" t="s">
        <v>378</v>
      </c>
      <c r="E97" t="s">
        <v>376</v>
      </c>
      <c r="F97" s="81">
        <v>2.2999999999999998</v>
      </c>
      <c r="G97" t="s">
        <v>372</v>
      </c>
      <c r="H97">
        <f t="shared" si="16"/>
        <v>1</v>
      </c>
      <c r="I97" t="s">
        <v>380</v>
      </c>
      <c r="J97" t="s">
        <v>379</v>
      </c>
      <c r="K97">
        <v>0.25</v>
      </c>
      <c r="L97" t="s">
        <v>271</v>
      </c>
      <c r="M97" t="s">
        <v>368</v>
      </c>
      <c r="N97">
        <v>1</v>
      </c>
      <c r="O97">
        <v>40425</v>
      </c>
      <c r="P97" t="s">
        <v>369</v>
      </c>
      <c r="Q97">
        <v>5</v>
      </c>
      <c r="R97" t="s">
        <v>372</v>
      </c>
      <c r="S97" t="s">
        <v>17</v>
      </c>
      <c r="T97" t="s">
        <v>377</v>
      </c>
      <c r="U97">
        <v>89</v>
      </c>
      <c r="V97" s="65">
        <v>116884</v>
      </c>
      <c r="W97" s="65">
        <v>138692</v>
      </c>
      <c r="X97" s="65">
        <v>10714</v>
      </c>
      <c r="Y97" s="65">
        <v>14458</v>
      </c>
      <c r="Z97" s="65">
        <v>3648</v>
      </c>
      <c r="AA97">
        <v>12</v>
      </c>
      <c r="AB97" s="65">
        <f t="shared" si="17"/>
        <v>1537920</v>
      </c>
      <c r="AC97" s="65">
        <f t="shared" si="18"/>
        <v>1313.3033707865168</v>
      </c>
      <c r="AD97" s="65">
        <f t="shared" si="19"/>
        <v>1558.3370786516855</v>
      </c>
      <c r="AE97" s="65">
        <f t="shared" si="20"/>
        <v>120.38202247191012</v>
      </c>
      <c r="AF97" s="65">
        <f t="shared" si="21"/>
        <v>162.44943820224719</v>
      </c>
      <c r="AG97" s="65">
        <f t="shared" si="22"/>
        <v>40.988764044943821</v>
      </c>
      <c r="AH97" s="72">
        <f t="shared" si="23"/>
        <v>7.6001352476071579E-2</v>
      </c>
      <c r="AI97" s="199">
        <f t="shared" si="24"/>
        <v>1.186578145854009</v>
      </c>
      <c r="AJ97" s="3">
        <f t="shared" si="25"/>
        <v>0.10424537824820465</v>
      </c>
      <c r="AK97" s="3">
        <f t="shared" si="26"/>
        <v>2.6302886972572319E-2</v>
      </c>
      <c r="AL97" s="3">
        <f t="shared" si="27"/>
        <v>2.963267543859649</v>
      </c>
    </row>
    <row r="98" spans="1:38" x14ac:dyDescent="0.2">
      <c r="A98" t="str">
        <f t="shared" si="14"/>
        <v>BB</v>
      </c>
      <c r="B98" t="str">
        <f t="shared" si="15"/>
        <v>BB-01</v>
      </c>
      <c r="C98" t="s">
        <v>649</v>
      </c>
      <c r="D98" t="s">
        <v>378</v>
      </c>
      <c r="E98" t="s">
        <v>376</v>
      </c>
      <c r="F98" s="81">
        <v>2.2999999999999998</v>
      </c>
      <c r="G98" t="s">
        <v>372</v>
      </c>
      <c r="H98">
        <f t="shared" si="16"/>
        <v>1</v>
      </c>
      <c r="I98" t="s">
        <v>380</v>
      </c>
      <c r="J98" t="s">
        <v>379</v>
      </c>
      <c r="K98">
        <v>0.25</v>
      </c>
      <c r="L98" t="s">
        <v>271</v>
      </c>
      <c r="M98" t="s">
        <v>368</v>
      </c>
      <c r="N98">
        <v>1</v>
      </c>
      <c r="O98">
        <v>40426</v>
      </c>
      <c r="P98" t="s">
        <v>369</v>
      </c>
      <c r="Q98">
        <v>5</v>
      </c>
      <c r="R98" t="s">
        <v>372</v>
      </c>
      <c r="S98" t="s">
        <v>17</v>
      </c>
      <c r="T98" t="s">
        <v>377</v>
      </c>
      <c r="U98">
        <v>89</v>
      </c>
      <c r="V98" s="65">
        <v>171610</v>
      </c>
      <c r="W98" s="65">
        <v>190200</v>
      </c>
      <c r="X98" s="65">
        <v>10714</v>
      </c>
      <c r="Y98" s="65">
        <v>8082</v>
      </c>
      <c r="Z98" s="65">
        <v>5002</v>
      </c>
      <c r="AA98">
        <v>12</v>
      </c>
      <c r="AB98" s="65">
        <f t="shared" si="17"/>
        <v>1537920</v>
      </c>
      <c r="AC98" s="65">
        <f t="shared" si="18"/>
        <v>1928.2022471910113</v>
      </c>
      <c r="AD98" s="65">
        <f t="shared" si="19"/>
        <v>2137.0786516853932</v>
      </c>
      <c r="AE98" s="65">
        <f t="shared" si="20"/>
        <v>120.38202247191012</v>
      </c>
      <c r="AF98" s="65">
        <f t="shared" si="21"/>
        <v>90.80898876404494</v>
      </c>
      <c r="AG98" s="65">
        <f t="shared" si="22"/>
        <v>56.202247191011239</v>
      </c>
      <c r="AH98" s="72">
        <f t="shared" si="23"/>
        <v>0.11158577819392426</v>
      </c>
      <c r="AI98" s="199">
        <f t="shared" si="24"/>
        <v>1.108327020569897</v>
      </c>
      <c r="AJ98" s="3">
        <f t="shared" si="25"/>
        <v>4.2492113564668768E-2</v>
      </c>
      <c r="AK98" s="3">
        <f t="shared" si="26"/>
        <v>2.6298633017875921E-2</v>
      </c>
      <c r="AL98" s="3">
        <f t="shared" si="27"/>
        <v>0.61575369852059181</v>
      </c>
    </row>
    <row r="99" spans="1:38" x14ac:dyDescent="0.2">
      <c r="A99" t="str">
        <f t="shared" si="14"/>
        <v>BB</v>
      </c>
      <c r="B99" t="str">
        <f t="shared" si="15"/>
        <v>BB-01</v>
      </c>
      <c r="C99" t="s">
        <v>650</v>
      </c>
      <c r="D99" t="s">
        <v>378</v>
      </c>
      <c r="E99" t="s">
        <v>376</v>
      </c>
      <c r="F99" s="81">
        <v>2.2999999999999998</v>
      </c>
      <c r="G99" t="s">
        <v>372</v>
      </c>
      <c r="H99">
        <f t="shared" si="16"/>
        <v>1</v>
      </c>
      <c r="I99" t="s">
        <v>380</v>
      </c>
      <c r="J99" t="s">
        <v>379</v>
      </c>
      <c r="K99">
        <v>0.25</v>
      </c>
      <c r="L99" t="s">
        <v>271</v>
      </c>
      <c r="M99" t="s">
        <v>368</v>
      </c>
      <c r="N99">
        <v>1</v>
      </c>
      <c r="O99">
        <v>40427</v>
      </c>
      <c r="P99" t="s">
        <v>369</v>
      </c>
      <c r="Q99">
        <v>5</v>
      </c>
      <c r="R99" t="s">
        <v>372</v>
      </c>
      <c r="S99" t="s">
        <v>17</v>
      </c>
      <c r="T99" t="s">
        <v>377</v>
      </c>
      <c r="U99">
        <v>89</v>
      </c>
      <c r="V99" s="65">
        <v>163552</v>
      </c>
      <c r="W99" s="65">
        <v>178890</v>
      </c>
      <c r="X99" s="65">
        <v>10714</v>
      </c>
      <c r="Y99" s="65">
        <v>9286</v>
      </c>
      <c r="Z99" s="65">
        <v>4704</v>
      </c>
      <c r="AA99">
        <v>12</v>
      </c>
      <c r="AB99" s="65">
        <f t="shared" si="17"/>
        <v>1537920</v>
      </c>
      <c r="AC99" s="65">
        <f t="shared" si="18"/>
        <v>1837.6629213483145</v>
      </c>
      <c r="AD99" s="65">
        <f t="shared" si="19"/>
        <v>2010</v>
      </c>
      <c r="AE99" s="65">
        <f t="shared" si="20"/>
        <v>120.38202247191012</v>
      </c>
      <c r="AF99" s="65">
        <f t="shared" si="21"/>
        <v>104.33707865168539</v>
      </c>
      <c r="AG99" s="65">
        <f t="shared" si="22"/>
        <v>52.853932584269664</v>
      </c>
      <c r="AH99" s="72">
        <f t="shared" si="23"/>
        <v>0.10634623387432376</v>
      </c>
      <c r="AI99" s="199">
        <f t="shared" si="24"/>
        <v>1.0937805713167676</v>
      </c>
      <c r="AJ99" s="3">
        <f t="shared" si="25"/>
        <v>5.1908994354072334E-2</v>
      </c>
      <c r="AK99" s="3">
        <f t="shared" si="26"/>
        <v>2.6295488847895353E-2</v>
      </c>
      <c r="AL99" s="3">
        <f t="shared" si="27"/>
        <v>0.97406462585034015</v>
      </c>
    </row>
    <row r="100" spans="1:38" x14ac:dyDescent="0.2">
      <c r="A100" t="str">
        <f t="shared" si="14"/>
        <v>BB</v>
      </c>
      <c r="B100" t="str">
        <f t="shared" si="15"/>
        <v>BB-01</v>
      </c>
      <c r="C100" t="s">
        <v>651</v>
      </c>
      <c r="D100" t="s">
        <v>378</v>
      </c>
      <c r="E100" t="s">
        <v>371</v>
      </c>
      <c r="F100" s="81">
        <v>3.2</v>
      </c>
      <c r="G100" t="s">
        <v>372</v>
      </c>
      <c r="H100">
        <f t="shared" si="16"/>
        <v>1</v>
      </c>
      <c r="I100" t="s">
        <v>380</v>
      </c>
      <c r="J100" t="s">
        <v>379</v>
      </c>
      <c r="K100">
        <v>0.25</v>
      </c>
      <c r="L100" t="s">
        <v>271</v>
      </c>
      <c r="M100" t="s">
        <v>368</v>
      </c>
      <c r="N100">
        <v>1</v>
      </c>
      <c r="O100">
        <v>40428</v>
      </c>
      <c r="P100" t="s">
        <v>369</v>
      </c>
      <c r="Q100">
        <v>5</v>
      </c>
      <c r="R100" t="s">
        <v>372</v>
      </c>
      <c r="S100" t="s">
        <v>17</v>
      </c>
      <c r="T100" t="s">
        <v>377</v>
      </c>
      <c r="U100">
        <v>89</v>
      </c>
      <c r="V100" s="65">
        <v>170880</v>
      </c>
      <c r="W100" s="65">
        <v>230138</v>
      </c>
      <c r="X100" s="65">
        <v>13450</v>
      </c>
      <c r="Y100" s="65">
        <v>11422</v>
      </c>
      <c r="Z100" s="65">
        <v>6052</v>
      </c>
      <c r="AA100">
        <v>12</v>
      </c>
      <c r="AB100" s="65">
        <f t="shared" si="17"/>
        <v>1537920</v>
      </c>
      <c r="AC100" s="65">
        <f t="shared" si="18"/>
        <v>1920</v>
      </c>
      <c r="AD100" s="65">
        <f t="shared" si="19"/>
        <v>2585.8202247191011</v>
      </c>
      <c r="AE100" s="65">
        <f t="shared" si="20"/>
        <v>151.12359550561797</v>
      </c>
      <c r="AF100" s="65">
        <f t="shared" si="21"/>
        <v>128.3370786516854</v>
      </c>
      <c r="AG100" s="65">
        <f t="shared" si="22"/>
        <v>68</v>
      </c>
      <c r="AH100" s="72">
        <f t="shared" si="23"/>
        <v>0.1111111111111111</v>
      </c>
      <c r="AI100" s="199">
        <f t="shared" si="24"/>
        <v>1.3467813670411986</v>
      </c>
      <c r="AJ100" s="3">
        <f t="shared" si="25"/>
        <v>4.9631090910670986E-2</v>
      </c>
      <c r="AK100" s="3">
        <f t="shared" si="26"/>
        <v>2.6297265119189357E-2</v>
      </c>
      <c r="AL100" s="3">
        <f t="shared" si="27"/>
        <v>0.88730998017184404</v>
      </c>
    </row>
    <row r="101" spans="1:38" x14ac:dyDescent="0.2">
      <c r="A101" t="str">
        <f t="shared" si="14"/>
        <v>BB</v>
      </c>
      <c r="B101" t="str">
        <f t="shared" si="15"/>
        <v>BB-01</v>
      </c>
      <c r="C101" t="s">
        <v>652</v>
      </c>
      <c r="D101" t="s">
        <v>378</v>
      </c>
      <c r="E101" t="s">
        <v>371</v>
      </c>
      <c r="F101" s="81">
        <v>3.2</v>
      </c>
      <c r="G101" t="s">
        <v>372</v>
      </c>
      <c r="H101">
        <f t="shared" si="16"/>
        <v>1</v>
      </c>
      <c r="I101" t="s">
        <v>380</v>
      </c>
      <c r="J101" t="s">
        <v>379</v>
      </c>
      <c r="K101">
        <v>0.25</v>
      </c>
      <c r="L101" t="s">
        <v>271</v>
      </c>
      <c r="M101" t="s">
        <v>368</v>
      </c>
      <c r="N101">
        <v>1</v>
      </c>
      <c r="O101">
        <v>40433</v>
      </c>
      <c r="P101" t="s">
        <v>369</v>
      </c>
      <c r="Q101">
        <v>5</v>
      </c>
      <c r="R101" t="s">
        <v>372</v>
      </c>
      <c r="S101" t="s">
        <v>17</v>
      </c>
      <c r="T101" t="s">
        <v>377</v>
      </c>
      <c r="U101">
        <v>89</v>
      </c>
      <c r="V101" s="65">
        <v>179418</v>
      </c>
      <c r="W101" s="65">
        <v>228150</v>
      </c>
      <c r="X101" s="65">
        <v>13450</v>
      </c>
      <c r="Y101" s="65">
        <v>16792</v>
      </c>
      <c r="Z101" s="65">
        <v>6000</v>
      </c>
      <c r="AA101">
        <v>12</v>
      </c>
      <c r="AB101" s="65">
        <f t="shared" si="17"/>
        <v>1537920</v>
      </c>
      <c r="AC101" s="65">
        <f t="shared" si="18"/>
        <v>2015.9325842696628</v>
      </c>
      <c r="AD101" s="65">
        <f t="shared" si="19"/>
        <v>2563.4831460674159</v>
      </c>
      <c r="AE101" s="65">
        <f t="shared" si="20"/>
        <v>151.12359550561797</v>
      </c>
      <c r="AF101" s="65">
        <f t="shared" si="21"/>
        <v>188.67415730337078</v>
      </c>
      <c r="AG101" s="65">
        <f t="shared" si="22"/>
        <v>67.415730337078656</v>
      </c>
      <c r="AH101" s="72">
        <f t="shared" si="23"/>
        <v>0.11666276529338328</v>
      </c>
      <c r="AI101" s="199">
        <f t="shared" si="24"/>
        <v>1.2716115439922415</v>
      </c>
      <c r="AJ101" s="3">
        <f t="shared" si="25"/>
        <v>7.3600701293008983E-2</v>
      </c>
      <c r="AK101" s="3">
        <f t="shared" si="26"/>
        <v>2.6298487836949377E-2</v>
      </c>
      <c r="AL101" s="3">
        <f t="shared" si="27"/>
        <v>1.7986666666666666</v>
      </c>
    </row>
    <row r="102" spans="1:38" x14ac:dyDescent="0.2">
      <c r="A102" t="str">
        <f t="shared" si="14"/>
        <v>BB</v>
      </c>
      <c r="B102" t="str">
        <f t="shared" si="15"/>
        <v>BB-01</v>
      </c>
      <c r="C102" t="s">
        <v>653</v>
      </c>
      <c r="D102" t="s">
        <v>378</v>
      </c>
      <c r="E102" t="s">
        <v>371</v>
      </c>
      <c r="F102" s="81">
        <v>3.2</v>
      </c>
      <c r="G102" t="s">
        <v>372</v>
      </c>
      <c r="H102">
        <f t="shared" si="16"/>
        <v>1</v>
      </c>
      <c r="I102" t="s">
        <v>380</v>
      </c>
      <c r="J102" t="s">
        <v>379</v>
      </c>
      <c r="K102">
        <v>0.25</v>
      </c>
      <c r="L102" t="s">
        <v>271</v>
      </c>
      <c r="M102" t="s">
        <v>368</v>
      </c>
      <c r="N102">
        <v>1</v>
      </c>
      <c r="O102">
        <v>40434</v>
      </c>
      <c r="P102" t="s">
        <v>369</v>
      </c>
      <c r="Q102">
        <v>5</v>
      </c>
      <c r="R102" t="s">
        <v>372</v>
      </c>
      <c r="S102" t="s">
        <v>17</v>
      </c>
      <c r="T102" t="s">
        <v>377</v>
      </c>
      <c r="U102">
        <v>89</v>
      </c>
      <c r="V102" s="65">
        <v>178156</v>
      </c>
      <c r="W102" s="65">
        <v>301356</v>
      </c>
      <c r="X102" s="65">
        <v>13450</v>
      </c>
      <c r="Y102" s="65">
        <v>15358</v>
      </c>
      <c r="Z102" s="65">
        <v>7926</v>
      </c>
      <c r="AA102">
        <v>12</v>
      </c>
      <c r="AB102" s="65">
        <f t="shared" si="17"/>
        <v>1537920</v>
      </c>
      <c r="AC102" s="65">
        <f t="shared" si="18"/>
        <v>2001.7528089887639</v>
      </c>
      <c r="AD102" s="65">
        <f t="shared" si="19"/>
        <v>3386.0224719101125</v>
      </c>
      <c r="AE102" s="65">
        <f t="shared" si="20"/>
        <v>151.12359550561797</v>
      </c>
      <c r="AF102" s="65">
        <f t="shared" si="21"/>
        <v>172.56179775280899</v>
      </c>
      <c r="AG102" s="65">
        <f t="shared" si="22"/>
        <v>89.056179775280896</v>
      </c>
      <c r="AH102" s="72">
        <f t="shared" si="23"/>
        <v>0.11584217644610903</v>
      </c>
      <c r="AI102" s="199">
        <f t="shared" si="24"/>
        <v>1.6915287725364287</v>
      </c>
      <c r="AJ102" s="3">
        <f t="shared" si="25"/>
        <v>5.0962980660746761E-2</v>
      </c>
      <c r="AK102" s="3">
        <f t="shared" si="26"/>
        <v>2.6301118942380439E-2</v>
      </c>
      <c r="AL102" s="3">
        <f t="shared" si="27"/>
        <v>0.93767347968710568</v>
      </c>
    </row>
    <row r="103" spans="1:38" x14ac:dyDescent="0.2">
      <c r="A103" t="str">
        <f t="shared" si="14"/>
        <v>BB</v>
      </c>
      <c r="B103" t="str">
        <f t="shared" si="15"/>
        <v>BB-01</v>
      </c>
      <c r="C103" t="s">
        <v>666</v>
      </c>
      <c r="D103" t="s">
        <v>378</v>
      </c>
      <c r="E103" t="s">
        <v>371</v>
      </c>
      <c r="F103" s="81">
        <v>3.2</v>
      </c>
      <c r="G103" t="s">
        <v>372</v>
      </c>
      <c r="H103">
        <f t="shared" si="16"/>
        <v>1</v>
      </c>
      <c r="I103" t="s">
        <v>380</v>
      </c>
      <c r="J103" t="s">
        <v>379</v>
      </c>
      <c r="K103">
        <v>0.25</v>
      </c>
      <c r="L103" t="s">
        <v>271</v>
      </c>
      <c r="M103" t="s">
        <v>368</v>
      </c>
      <c r="N103">
        <v>1</v>
      </c>
      <c r="O103">
        <v>40357</v>
      </c>
      <c r="P103" t="s">
        <v>369</v>
      </c>
      <c r="Q103">
        <v>5</v>
      </c>
      <c r="R103" t="s">
        <v>372</v>
      </c>
      <c r="S103" t="s">
        <v>17</v>
      </c>
      <c r="T103" t="s">
        <v>397</v>
      </c>
      <c r="U103">
        <v>89</v>
      </c>
      <c r="V103" s="65">
        <v>194828</v>
      </c>
      <c r="W103" s="65">
        <v>476962</v>
      </c>
      <c r="X103" s="65">
        <v>13450</v>
      </c>
      <c r="Y103" s="65">
        <v>13238</v>
      </c>
      <c r="Z103" s="65">
        <v>15788</v>
      </c>
      <c r="AA103">
        <v>12</v>
      </c>
      <c r="AB103" s="65">
        <f t="shared" si="17"/>
        <v>1537920</v>
      </c>
      <c r="AC103" s="65">
        <f t="shared" si="18"/>
        <v>2189.0786516853932</v>
      </c>
      <c r="AD103" s="65">
        <f t="shared" si="19"/>
        <v>5359.1235955056181</v>
      </c>
      <c r="AE103" s="65">
        <f t="shared" si="20"/>
        <v>151.12359550561797</v>
      </c>
      <c r="AF103" s="65">
        <f t="shared" si="21"/>
        <v>148.74157303370785</v>
      </c>
      <c r="AG103" s="65">
        <f t="shared" si="22"/>
        <v>177.3932584269663</v>
      </c>
      <c r="AH103" s="72">
        <f t="shared" si="23"/>
        <v>0.12668279234290469</v>
      </c>
      <c r="AI103" s="199">
        <f t="shared" si="24"/>
        <v>2.4481183402796312</v>
      </c>
      <c r="AJ103" s="3">
        <f t="shared" si="25"/>
        <v>2.775483162180635E-2</v>
      </c>
      <c r="AK103" s="3">
        <f t="shared" si="26"/>
        <v>3.3101169485200081E-2</v>
      </c>
      <c r="AL103" s="3">
        <f t="shared" si="27"/>
        <v>-0.1615150747403091</v>
      </c>
    </row>
    <row r="104" spans="1:38" x14ac:dyDescent="0.2">
      <c r="A104" t="str">
        <f t="shared" si="14"/>
        <v>BB</v>
      </c>
      <c r="B104" t="str">
        <f t="shared" si="15"/>
        <v>BB-01</v>
      </c>
      <c r="C104" t="s">
        <v>667</v>
      </c>
      <c r="D104" t="s">
        <v>378</v>
      </c>
      <c r="E104" t="s">
        <v>371</v>
      </c>
      <c r="F104" s="81">
        <v>3.2</v>
      </c>
      <c r="G104" t="s">
        <v>372</v>
      </c>
      <c r="H104">
        <f t="shared" si="16"/>
        <v>1</v>
      </c>
      <c r="I104" t="s">
        <v>380</v>
      </c>
      <c r="J104" t="s">
        <v>379</v>
      </c>
      <c r="K104">
        <v>0.25</v>
      </c>
      <c r="L104" t="s">
        <v>271</v>
      </c>
      <c r="M104" t="s">
        <v>368</v>
      </c>
      <c r="N104">
        <v>1</v>
      </c>
      <c r="O104">
        <v>40358</v>
      </c>
      <c r="P104" t="s">
        <v>369</v>
      </c>
      <c r="Q104">
        <v>5</v>
      </c>
      <c r="R104" t="s">
        <v>372</v>
      </c>
      <c r="S104" t="s">
        <v>17</v>
      </c>
      <c r="T104" t="s">
        <v>397</v>
      </c>
      <c r="U104">
        <v>89</v>
      </c>
      <c r="V104" s="65">
        <v>194342</v>
      </c>
      <c r="W104" s="65">
        <v>406814</v>
      </c>
      <c r="X104" s="65">
        <v>13450</v>
      </c>
      <c r="Y104" s="65">
        <v>28752</v>
      </c>
      <c r="Z104" s="65">
        <v>13466</v>
      </c>
      <c r="AA104">
        <v>12</v>
      </c>
      <c r="AB104" s="65">
        <f t="shared" si="17"/>
        <v>1537920</v>
      </c>
      <c r="AC104" s="65">
        <f t="shared" si="18"/>
        <v>2183.6179775280898</v>
      </c>
      <c r="AD104" s="65">
        <f t="shared" si="19"/>
        <v>4570.9438202247193</v>
      </c>
      <c r="AE104" s="65">
        <f t="shared" si="20"/>
        <v>151.12359550561797</v>
      </c>
      <c r="AF104" s="65">
        <f t="shared" si="21"/>
        <v>323.0561797752809</v>
      </c>
      <c r="AG104" s="65">
        <f t="shared" si="22"/>
        <v>151.30337078651687</v>
      </c>
      <c r="AH104" s="72">
        <f t="shared" si="23"/>
        <v>0.12636678110694965</v>
      </c>
      <c r="AI104" s="199">
        <f t="shared" si="24"/>
        <v>2.0932891500550577</v>
      </c>
      <c r="AJ104" s="3">
        <f t="shared" si="25"/>
        <v>7.0676033764816348E-2</v>
      </c>
      <c r="AK104" s="3">
        <f t="shared" si="26"/>
        <v>3.3101122380252403E-2</v>
      </c>
      <c r="AL104" s="3">
        <f t="shared" si="27"/>
        <v>1.1351552057032526</v>
      </c>
    </row>
    <row r="105" spans="1:38" x14ac:dyDescent="0.2">
      <c r="A105" t="str">
        <f t="shared" si="14"/>
        <v>BB</v>
      </c>
      <c r="B105" t="str">
        <f t="shared" si="15"/>
        <v>BB-01</v>
      </c>
      <c r="C105" t="s">
        <v>668</v>
      </c>
      <c r="D105" t="s">
        <v>378</v>
      </c>
      <c r="E105" t="s">
        <v>371</v>
      </c>
      <c r="F105" s="81">
        <v>3.2</v>
      </c>
      <c r="G105" t="s">
        <v>372</v>
      </c>
      <c r="H105">
        <f t="shared" si="16"/>
        <v>1</v>
      </c>
      <c r="I105" t="s">
        <v>398</v>
      </c>
      <c r="J105" t="s">
        <v>379</v>
      </c>
      <c r="K105">
        <v>0.25</v>
      </c>
      <c r="L105" t="s">
        <v>271</v>
      </c>
      <c r="M105" t="s">
        <v>368</v>
      </c>
      <c r="N105">
        <v>1</v>
      </c>
      <c r="O105">
        <v>40359</v>
      </c>
      <c r="P105" t="s">
        <v>369</v>
      </c>
      <c r="Q105">
        <v>5</v>
      </c>
      <c r="R105" t="s">
        <v>372</v>
      </c>
      <c r="S105" t="s">
        <v>17</v>
      </c>
      <c r="T105" t="s">
        <v>397</v>
      </c>
      <c r="U105">
        <v>89</v>
      </c>
      <c r="V105" s="65">
        <v>221484</v>
      </c>
      <c r="W105" s="65">
        <v>426580</v>
      </c>
      <c r="X105" s="65">
        <v>13450</v>
      </c>
      <c r="Y105" s="65">
        <v>28960</v>
      </c>
      <c r="Z105" s="65">
        <v>14120</v>
      </c>
      <c r="AA105">
        <v>12</v>
      </c>
      <c r="AB105" s="65">
        <f t="shared" si="17"/>
        <v>1537920</v>
      </c>
      <c r="AC105" s="65">
        <f t="shared" si="18"/>
        <v>2488.5842696629215</v>
      </c>
      <c r="AD105" s="65">
        <f t="shared" si="19"/>
        <v>4793.0337078651683</v>
      </c>
      <c r="AE105" s="65">
        <f t="shared" si="20"/>
        <v>151.12359550561797</v>
      </c>
      <c r="AF105" s="65">
        <f t="shared" si="21"/>
        <v>325.39325842696627</v>
      </c>
      <c r="AG105" s="65">
        <f t="shared" si="22"/>
        <v>158.65168539325842</v>
      </c>
      <c r="AH105" s="72">
        <f t="shared" si="23"/>
        <v>0.1440152933832709</v>
      </c>
      <c r="AI105" s="199">
        <f t="shared" si="24"/>
        <v>1.9260081992378681</v>
      </c>
      <c r="AJ105" s="3">
        <f t="shared" si="25"/>
        <v>6.7888789910450567E-2</v>
      </c>
      <c r="AK105" s="3">
        <f t="shared" si="26"/>
        <v>3.3100473533686531E-2</v>
      </c>
      <c r="AL105" s="3">
        <f t="shared" si="27"/>
        <v>1.0509915014164306</v>
      </c>
    </row>
    <row r="106" spans="1:38" x14ac:dyDescent="0.2">
      <c r="A106" t="str">
        <f t="shared" si="14"/>
        <v>BB</v>
      </c>
      <c r="B106" t="str">
        <f t="shared" si="15"/>
        <v>BB-01</v>
      </c>
      <c r="C106" t="s">
        <v>669</v>
      </c>
      <c r="D106" t="s">
        <v>378</v>
      </c>
      <c r="E106" t="s">
        <v>376</v>
      </c>
      <c r="F106" s="81">
        <v>2.2999999999999998</v>
      </c>
      <c r="G106" t="s">
        <v>372</v>
      </c>
      <c r="H106">
        <f t="shared" si="16"/>
        <v>1</v>
      </c>
      <c r="I106" t="s">
        <v>398</v>
      </c>
      <c r="J106" t="s">
        <v>379</v>
      </c>
      <c r="K106">
        <v>0.25</v>
      </c>
      <c r="L106" t="s">
        <v>271</v>
      </c>
      <c r="M106" t="s">
        <v>368</v>
      </c>
      <c r="N106">
        <v>1</v>
      </c>
      <c r="O106">
        <v>40360</v>
      </c>
      <c r="P106" t="s">
        <v>369</v>
      </c>
      <c r="Q106">
        <v>5</v>
      </c>
      <c r="R106" t="s">
        <v>372</v>
      </c>
      <c r="S106" t="s">
        <v>17</v>
      </c>
      <c r="T106" t="s">
        <v>397</v>
      </c>
      <c r="U106">
        <v>89</v>
      </c>
      <c r="V106" s="65">
        <v>237142</v>
      </c>
      <c r="W106" s="65">
        <v>593830</v>
      </c>
      <c r="X106" s="65">
        <v>10714</v>
      </c>
      <c r="Y106" s="65">
        <v>19526</v>
      </c>
      <c r="Z106" s="65">
        <v>19656</v>
      </c>
      <c r="AA106">
        <v>12</v>
      </c>
      <c r="AB106" s="65">
        <f t="shared" si="17"/>
        <v>1537920</v>
      </c>
      <c r="AC106" s="65">
        <f t="shared" si="18"/>
        <v>2664.5168539325841</v>
      </c>
      <c r="AD106" s="65">
        <f t="shared" si="19"/>
        <v>6672.2471910112363</v>
      </c>
      <c r="AE106" s="65">
        <f t="shared" si="20"/>
        <v>120.38202247191012</v>
      </c>
      <c r="AF106" s="65">
        <f t="shared" si="21"/>
        <v>219.3932584269663</v>
      </c>
      <c r="AG106" s="65">
        <f t="shared" si="22"/>
        <v>220.85393258426967</v>
      </c>
      <c r="AH106" s="72">
        <f t="shared" si="23"/>
        <v>0.15419657719517271</v>
      </c>
      <c r="AI106" s="199">
        <f t="shared" si="24"/>
        <v>2.5041114606438337</v>
      </c>
      <c r="AJ106" s="3">
        <f t="shared" si="25"/>
        <v>3.2881464392166111E-2</v>
      </c>
      <c r="AK106" s="3">
        <f t="shared" si="26"/>
        <v>3.3100382264284391E-2</v>
      </c>
      <c r="AL106" s="3">
        <f t="shared" si="27"/>
        <v>-6.6137566137566134E-3</v>
      </c>
    </row>
    <row r="107" spans="1:38" x14ac:dyDescent="0.2">
      <c r="A107" t="str">
        <f t="shared" si="14"/>
        <v>BB</v>
      </c>
      <c r="B107" t="str">
        <f t="shared" si="15"/>
        <v>BB-01</v>
      </c>
      <c r="C107" t="s">
        <v>670</v>
      </c>
      <c r="D107" t="s">
        <v>378</v>
      </c>
      <c r="E107" t="s">
        <v>376</v>
      </c>
      <c r="F107" s="81">
        <v>2.2999999999999998</v>
      </c>
      <c r="G107" t="s">
        <v>372</v>
      </c>
      <c r="H107">
        <f t="shared" si="16"/>
        <v>1</v>
      </c>
      <c r="I107" t="s">
        <v>398</v>
      </c>
      <c r="J107" t="s">
        <v>379</v>
      </c>
      <c r="K107">
        <v>0.25</v>
      </c>
      <c r="L107" t="s">
        <v>271</v>
      </c>
      <c r="M107" t="s">
        <v>368</v>
      </c>
      <c r="N107">
        <v>1</v>
      </c>
      <c r="O107">
        <v>40361</v>
      </c>
      <c r="P107" t="s">
        <v>369</v>
      </c>
      <c r="Q107">
        <v>5</v>
      </c>
      <c r="R107" t="s">
        <v>372</v>
      </c>
      <c r="S107" t="s">
        <v>17</v>
      </c>
      <c r="T107" t="s">
        <v>397</v>
      </c>
      <c r="U107">
        <v>89</v>
      </c>
      <c r="V107" s="65">
        <v>185090</v>
      </c>
      <c r="W107" s="65">
        <v>328360</v>
      </c>
      <c r="X107" s="65">
        <v>10714</v>
      </c>
      <c r="Y107" s="65">
        <v>19008</v>
      </c>
      <c r="Z107" s="65">
        <v>10868</v>
      </c>
      <c r="AA107">
        <v>12</v>
      </c>
      <c r="AB107" s="65">
        <f t="shared" si="17"/>
        <v>1537920</v>
      </c>
      <c r="AC107" s="65">
        <f t="shared" si="18"/>
        <v>2079.6629213483147</v>
      </c>
      <c r="AD107" s="65">
        <f t="shared" si="19"/>
        <v>3689.4382022471909</v>
      </c>
      <c r="AE107" s="65">
        <f t="shared" si="20"/>
        <v>120.38202247191012</v>
      </c>
      <c r="AF107" s="65">
        <f t="shared" si="21"/>
        <v>213.57303370786516</v>
      </c>
      <c r="AG107" s="65">
        <f t="shared" si="22"/>
        <v>122.11235955056179</v>
      </c>
      <c r="AH107" s="72">
        <f t="shared" si="23"/>
        <v>0.1203508635039534</v>
      </c>
      <c r="AI107" s="199">
        <f t="shared" si="24"/>
        <v>1.7740558647144633</v>
      </c>
      <c r="AJ107" s="3">
        <f t="shared" si="25"/>
        <v>5.7887684248995007E-2</v>
      </c>
      <c r="AK107" s="3">
        <f t="shared" si="26"/>
        <v>3.3097819466439277E-2</v>
      </c>
      <c r="AL107" s="3">
        <f t="shared" si="27"/>
        <v>0.74898785425101211</v>
      </c>
    </row>
    <row r="108" spans="1:38" x14ac:dyDescent="0.2">
      <c r="A108" t="str">
        <f t="shared" si="14"/>
        <v>BB</v>
      </c>
      <c r="B108" t="str">
        <f t="shared" si="15"/>
        <v>BB-01</v>
      </c>
      <c r="C108" t="s">
        <v>671</v>
      </c>
      <c r="D108" t="s">
        <v>378</v>
      </c>
      <c r="E108" t="s">
        <v>376</v>
      </c>
      <c r="F108" s="81">
        <v>2.2999999999999998</v>
      </c>
      <c r="G108" t="s">
        <v>372</v>
      </c>
      <c r="H108">
        <f t="shared" si="16"/>
        <v>1</v>
      </c>
      <c r="I108" t="s">
        <v>398</v>
      </c>
      <c r="J108" t="s">
        <v>379</v>
      </c>
      <c r="K108">
        <v>0.25</v>
      </c>
      <c r="L108" t="s">
        <v>271</v>
      </c>
      <c r="M108" t="s">
        <v>368</v>
      </c>
      <c r="N108">
        <v>1</v>
      </c>
      <c r="O108">
        <v>40362</v>
      </c>
      <c r="P108" t="s">
        <v>369</v>
      </c>
      <c r="Q108">
        <v>5</v>
      </c>
      <c r="R108" t="s">
        <v>372</v>
      </c>
      <c r="S108" t="s">
        <v>17</v>
      </c>
      <c r="T108" t="s">
        <v>397</v>
      </c>
      <c r="U108">
        <v>89</v>
      </c>
      <c r="V108" s="65">
        <v>170902</v>
      </c>
      <c r="W108" s="65">
        <v>312282</v>
      </c>
      <c r="X108" s="65">
        <v>10714</v>
      </c>
      <c r="Y108" s="65">
        <v>6940</v>
      </c>
      <c r="Z108" s="65">
        <v>10336</v>
      </c>
      <c r="AA108">
        <v>12</v>
      </c>
      <c r="AB108" s="65">
        <f t="shared" si="17"/>
        <v>1537920</v>
      </c>
      <c r="AC108" s="65">
        <f t="shared" si="18"/>
        <v>1920.2471910112361</v>
      </c>
      <c r="AD108" s="65">
        <f t="shared" si="19"/>
        <v>3508.7865168539324</v>
      </c>
      <c r="AE108" s="65">
        <f t="shared" si="20"/>
        <v>120.38202247191012</v>
      </c>
      <c r="AF108" s="65">
        <f t="shared" si="21"/>
        <v>77.977528089887642</v>
      </c>
      <c r="AG108" s="65">
        <f t="shared" si="22"/>
        <v>116.13483146067416</v>
      </c>
      <c r="AH108" s="72">
        <f t="shared" si="23"/>
        <v>0.11112541614648357</v>
      </c>
      <c r="AI108" s="199">
        <f t="shared" si="24"/>
        <v>1.8272577266503611</v>
      </c>
      <c r="AJ108" s="3">
        <f t="shared" si="25"/>
        <v>2.2223503115773563E-2</v>
      </c>
      <c r="AK108" s="3">
        <f t="shared" si="26"/>
        <v>3.3098289366662183E-2</v>
      </c>
      <c r="AL108" s="3">
        <f t="shared" si="27"/>
        <v>-0.32856037151702788</v>
      </c>
    </row>
    <row r="109" spans="1:38" x14ac:dyDescent="0.2">
      <c r="A109" t="str">
        <f t="shared" si="14"/>
        <v>BB</v>
      </c>
      <c r="B109" t="str">
        <f t="shared" si="15"/>
        <v>BB-01</v>
      </c>
      <c r="C109" t="s">
        <v>672</v>
      </c>
      <c r="D109" t="s">
        <v>378</v>
      </c>
      <c r="E109" t="s">
        <v>376</v>
      </c>
      <c r="F109" s="81">
        <v>2.2999999999999998</v>
      </c>
      <c r="G109" t="s">
        <v>372</v>
      </c>
      <c r="H109">
        <f t="shared" si="16"/>
        <v>1</v>
      </c>
      <c r="I109" t="s">
        <v>373</v>
      </c>
      <c r="J109" t="s">
        <v>379</v>
      </c>
      <c r="K109">
        <v>0.25</v>
      </c>
      <c r="L109" t="s">
        <v>271</v>
      </c>
      <c r="M109" t="s">
        <v>368</v>
      </c>
      <c r="N109">
        <v>1</v>
      </c>
      <c r="O109">
        <v>40363</v>
      </c>
      <c r="P109" t="s">
        <v>369</v>
      </c>
      <c r="Q109">
        <v>5</v>
      </c>
      <c r="R109" t="s">
        <v>372</v>
      </c>
      <c r="S109" t="s">
        <v>17</v>
      </c>
      <c r="T109" t="s">
        <v>397</v>
      </c>
      <c r="U109">
        <v>89</v>
      </c>
      <c r="V109" s="65">
        <v>212706</v>
      </c>
      <c r="W109" s="65">
        <v>357034</v>
      </c>
      <c r="X109" s="65">
        <v>10714</v>
      </c>
      <c r="Y109" s="65">
        <v>20952</v>
      </c>
      <c r="Z109" s="65">
        <v>11818</v>
      </c>
      <c r="AA109">
        <v>12</v>
      </c>
      <c r="AB109" s="65">
        <f t="shared" si="17"/>
        <v>1537920</v>
      </c>
      <c r="AC109" s="65">
        <f t="shared" si="18"/>
        <v>2389.9550561797751</v>
      </c>
      <c r="AD109" s="65">
        <f t="shared" si="19"/>
        <v>4011.6179775280898</v>
      </c>
      <c r="AE109" s="65">
        <f t="shared" si="20"/>
        <v>120.38202247191012</v>
      </c>
      <c r="AF109" s="65">
        <f t="shared" si="21"/>
        <v>235.41573033707866</v>
      </c>
      <c r="AG109" s="65">
        <f t="shared" si="22"/>
        <v>132.7865168539326</v>
      </c>
      <c r="AH109" s="72">
        <f t="shared" si="23"/>
        <v>0.13830758426966291</v>
      </c>
      <c r="AI109" s="199">
        <f t="shared" si="24"/>
        <v>1.6785328105460118</v>
      </c>
      <c r="AJ109" s="3">
        <f t="shared" si="25"/>
        <v>5.8683486726754316E-2</v>
      </c>
      <c r="AK109" s="3">
        <f t="shared" si="26"/>
        <v>3.3100489029056053E-2</v>
      </c>
      <c r="AL109" s="3">
        <f t="shared" si="27"/>
        <v>0.77288881367405649</v>
      </c>
    </row>
    <row r="110" spans="1:38" x14ac:dyDescent="0.2">
      <c r="A110" t="str">
        <f t="shared" si="14"/>
        <v>BB</v>
      </c>
      <c r="B110" t="str">
        <f t="shared" si="15"/>
        <v>BB-01</v>
      </c>
      <c r="C110" t="s">
        <v>673</v>
      </c>
      <c r="D110" t="s">
        <v>378</v>
      </c>
      <c r="E110" t="s">
        <v>376</v>
      </c>
      <c r="F110" s="81">
        <v>2.2999999999999998</v>
      </c>
      <c r="G110" t="s">
        <v>372</v>
      </c>
      <c r="H110">
        <f t="shared" si="16"/>
        <v>1</v>
      </c>
      <c r="I110" t="s">
        <v>398</v>
      </c>
      <c r="J110" t="s">
        <v>379</v>
      </c>
      <c r="K110">
        <v>0.25</v>
      </c>
      <c r="L110" t="s">
        <v>271</v>
      </c>
      <c r="M110" t="s">
        <v>368</v>
      </c>
      <c r="N110">
        <v>1</v>
      </c>
      <c r="O110">
        <v>40364</v>
      </c>
      <c r="P110" t="s">
        <v>369</v>
      </c>
      <c r="Q110">
        <v>5</v>
      </c>
      <c r="R110" t="s">
        <v>372</v>
      </c>
      <c r="S110" t="s">
        <v>17</v>
      </c>
      <c r="T110" t="s">
        <v>397</v>
      </c>
      <c r="U110">
        <v>89</v>
      </c>
      <c r="V110" s="65">
        <v>197532</v>
      </c>
      <c r="W110" s="65">
        <v>370746</v>
      </c>
      <c r="X110" s="65">
        <v>10714</v>
      </c>
      <c r="Y110" s="65">
        <v>30740</v>
      </c>
      <c r="Z110" s="65">
        <v>12272</v>
      </c>
      <c r="AA110">
        <v>12</v>
      </c>
      <c r="AB110" s="65">
        <f t="shared" si="17"/>
        <v>1537920</v>
      </c>
      <c r="AC110" s="65">
        <f t="shared" si="18"/>
        <v>2219.4606741573034</v>
      </c>
      <c r="AD110" s="65">
        <f t="shared" si="19"/>
        <v>4165.6853932584272</v>
      </c>
      <c r="AE110" s="65">
        <f t="shared" si="20"/>
        <v>120.38202247191012</v>
      </c>
      <c r="AF110" s="65">
        <f t="shared" si="21"/>
        <v>345.39325842696627</v>
      </c>
      <c r="AG110" s="65">
        <f t="shared" si="22"/>
        <v>137.88764044943821</v>
      </c>
      <c r="AH110" s="72">
        <f t="shared" si="23"/>
        <v>0.12844101123595505</v>
      </c>
      <c r="AI110" s="199">
        <f t="shared" si="24"/>
        <v>1.876890832877711</v>
      </c>
      <c r="AJ110" s="3">
        <f t="shared" si="25"/>
        <v>8.2913908713782486E-2</v>
      </c>
      <c r="AK110" s="3">
        <f t="shared" si="26"/>
        <v>3.3100829139087136E-2</v>
      </c>
      <c r="AL110" s="3">
        <f t="shared" si="27"/>
        <v>1.5048891786179921</v>
      </c>
    </row>
    <row r="111" spans="1:38" x14ac:dyDescent="0.2">
      <c r="A111" t="str">
        <f t="shared" si="14"/>
        <v>BB</v>
      </c>
      <c r="B111" t="str">
        <f t="shared" si="15"/>
        <v>BB-01</v>
      </c>
      <c r="C111" t="s">
        <v>674</v>
      </c>
      <c r="D111" t="s">
        <v>378</v>
      </c>
      <c r="E111" t="s">
        <v>376</v>
      </c>
      <c r="F111" s="81">
        <v>2.2999999999999998</v>
      </c>
      <c r="G111" t="s">
        <v>372</v>
      </c>
      <c r="H111">
        <f t="shared" si="16"/>
        <v>1</v>
      </c>
      <c r="I111" t="s">
        <v>398</v>
      </c>
      <c r="J111" t="s">
        <v>379</v>
      </c>
      <c r="K111">
        <v>0.25</v>
      </c>
      <c r="L111" t="s">
        <v>271</v>
      </c>
      <c r="M111" t="s">
        <v>368</v>
      </c>
      <c r="N111">
        <v>1</v>
      </c>
      <c r="O111">
        <v>40365</v>
      </c>
      <c r="P111" t="s">
        <v>369</v>
      </c>
      <c r="Q111">
        <v>5</v>
      </c>
      <c r="R111" t="s">
        <v>372</v>
      </c>
      <c r="S111" t="s">
        <v>17</v>
      </c>
      <c r="T111" t="s">
        <v>397</v>
      </c>
      <c r="U111">
        <v>89</v>
      </c>
      <c r="V111" s="65">
        <v>205694</v>
      </c>
      <c r="W111" s="65">
        <v>418402</v>
      </c>
      <c r="X111" s="65">
        <v>10714</v>
      </c>
      <c r="Y111" s="65">
        <v>21922</v>
      </c>
      <c r="Z111" s="65">
        <v>13850</v>
      </c>
      <c r="AA111">
        <v>12</v>
      </c>
      <c r="AB111" s="65">
        <f t="shared" si="17"/>
        <v>1537920</v>
      </c>
      <c r="AC111" s="65">
        <f t="shared" si="18"/>
        <v>2311.1685393258426</v>
      </c>
      <c r="AD111" s="65">
        <f t="shared" si="19"/>
        <v>4701.1460674157306</v>
      </c>
      <c r="AE111" s="65">
        <f t="shared" si="20"/>
        <v>120.38202247191012</v>
      </c>
      <c r="AF111" s="65">
        <f t="shared" si="21"/>
        <v>246.31460674157304</v>
      </c>
      <c r="AG111" s="65">
        <f t="shared" si="22"/>
        <v>155.61797752808988</v>
      </c>
      <c r="AH111" s="72">
        <f t="shared" si="23"/>
        <v>0.13374817935913441</v>
      </c>
      <c r="AI111" s="199">
        <f t="shared" si="24"/>
        <v>2.0340991958929284</v>
      </c>
      <c r="AJ111" s="3">
        <f t="shared" si="25"/>
        <v>5.2394587023962602E-2</v>
      </c>
      <c r="AK111" s="3">
        <f t="shared" si="26"/>
        <v>3.3102136223058208E-2</v>
      </c>
      <c r="AL111" s="3">
        <f t="shared" si="27"/>
        <v>0.58281588447653432</v>
      </c>
    </row>
    <row r="112" spans="1:38" x14ac:dyDescent="0.2">
      <c r="A112" t="str">
        <f t="shared" si="14"/>
        <v>BB</v>
      </c>
      <c r="B112" t="str">
        <f t="shared" si="15"/>
        <v>BB-01</v>
      </c>
      <c r="C112" t="s">
        <v>675</v>
      </c>
      <c r="D112" t="s">
        <v>378</v>
      </c>
      <c r="E112" t="s">
        <v>376</v>
      </c>
      <c r="F112" s="81">
        <v>2.2999999999999998</v>
      </c>
      <c r="G112" t="s">
        <v>372</v>
      </c>
      <c r="H112">
        <f t="shared" si="16"/>
        <v>1</v>
      </c>
      <c r="I112" t="s">
        <v>398</v>
      </c>
      <c r="J112" t="s">
        <v>379</v>
      </c>
      <c r="K112">
        <v>0.25</v>
      </c>
      <c r="L112" t="s">
        <v>271</v>
      </c>
      <c r="M112" t="s">
        <v>368</v>
      </c>
      <c r="N112">
        <v>1</v>
      </c>
      <c r="O112">
        <v>40366</v>
      </c>
      <c r="P112" t="s">
        <v>369</v>
      </c>
      <c r="Q112">
        <v>5</v>
      </c>
      <c r="R112" t="s">
        <v>372</v>
      </c>
      <c r="S112" t="s">
        <v>17</v>
      </c>
      <c r="T112" t="s">
        <v>397</v>
      </c>
      <c r="U112">
        <v>89</v>
      </c>
      <c r="V112" s="65">
        <v>179210</v>
      </c>
      <c r="W112" s="65">
        <v>331956</v>
      </c>
      <c r="X112" s="65">
        <v>10714</v>
      </c>
      <c r="Y112" s="65">
        <v>28576</v>
      </c>
      <c r="Z112" s="65">
        <v>10988</v>
      </c>
      <c r="AA112">
        <v>12</v>
      </c>
      <c r="AB112" s="65">
        <f t="shared" si="17"/>
        <v>1537920</v>
      </c>
      <c r="AC112" s="65">
        <f t="shared" si="18"/>
        <v>2013.5955056179776</v>
      </c>
      <c r="AD112" s="65">
        <f t="shared" si="19"/>
        <v>3729.8426966292136</v>
      </c>
      <c r="AE112" s="65">
        <f t="shared" si="20"/>
        <v>120.38202247191012</v>
      </c>
      <c r="AF112" s="65">
        <f t="shared" si="21"/>
        <v>321.07865168539325</v>
      </c>
      <c r="AG112" s="65">
        <f t="shared" si="22"/>
        <v>123.46067415730337</v>
      </c>
      <c r="AH112" s="72">
        <f t="shared" si="23"/>
        <v>0.11652751768622555</v>
      </c>
      <c r="AI112" s="199">
        <f t="shared" si="24"/>
        <v>1.8523296691032867</v>
      </c>
      <c r="AJ112" s="3">
        <f t="shared" si="25"/>
        <v>8.60836978394727E-2</v>
      </c>
      <c r="AK112" s="3">
        <f t="shared" si="26"/>
        <v>3.3100772391521767E-2</v>
      </c>
      <c r="AL112" s="3">
        <f t="shared" si="27"/>
        <v>1.6006552602839461</v>
      </c>
    </row>
    <row r="113" spans="1:38" x14ac:dyDescent="0.2">
      <c r="A113" t="str">
        <f t="shared" si="14"/>
        <v>BB</v>
      </c>
      <c r="B113" t="str">
        <f t="shared" si="15"/>
        <v>BB-01</v>
      </c>
      <c r="C113" t="s">
        <v>676</v>
      </c>
      <c r="D113" t="s">
        <v>378</v>
      </c>
      <c r="E113" t="s">
        <v>376</v>
      </c>
      <c r="F113" s="81">
        <v>2.2999999999999998</v>
      </c>
      <c r="G113" t="s">
        <v>372</v>
      </c>
      <c r="H113">
        <f t="shared" si="16"/>
        <v>1</v>
      </c>
      <c r="I113" t="s">
        <v>398</v>
      </c>
      <c r="J113" t="s">
        <v>379</v>
      </c>
      <c r="K113">
        <v>0.25</v>
      </c>
      <c r="L113" t="s">
        <v>271</v>
      </c>
      <c r="M113" t="s">
        <v>368</v>
      </c>
      <c r="N113">
        <v>1</v>
      </c>
      <c r="O113">
        <v>40367</v>
      </c>
      <c r="P113" t="s">
        <v>369</v>
      </c>
      <c r="Q113">
        <v>5</v>
      </c>
      <c r="R113" t="s">
        <v>372</v>
      </c>
      <c r="S113" t="s">
        <v>17</v>
      </c>
      <c r="T113" t="s">
        <v>397</v>
      </c>
      <c r="U113">
        <v>89</v>
      </c>
      <c r="V113" s="65">
        <v>207122</v>
      </c>
      <c r="W113" s="65">
        <v>360266</v>
      </c>
      <c r="X113" s="65">
        <v>10714</v>
      </c>
      <c r="Y113" s="65">
        <v>9838</v>
      </c>
      <c r="Z113" s="65">
        <v>11924</v>
      </c>
      <c r="AA113">
        <v>12</v>
      </c>
      <c r="AB113" s="65">
        <f t="shared" si="17"/>
        <v>1537920</v>
      </c>
      <c r="AC113" s="65">
        <f t="shared" si="18"/>
        <v>2327.2134831460676</v>
      </c>
      <c r="AD113" s="65">
        <f t="shared" si="19"/>
        <v>4047.932584269663</v>
      </c>
      <c r="AE113" s="65">
        <f t="shared" si="20"/>
        <v>120.38202247191012</v>
      </c>
      <c r="AF113" s="65">
        <f t="shared" si="21"/>
        <v>110.53932584269663</v>
      </c>
      <c r="AG113" s="65">
        <f t="shared" si="22"/>
        <v>133.97752808988764</v>
      </c>
      <c r="AH113" s="72">
        <f t="shared" si="23"/>
        <v>0.13467670620058261</v>
      </c>
      <c r="AI113" s="199">
        <f t="shared" si="24"/>
        <v>1.7393903110244204</v>
      </c>
      <c r="AJ113" s="3">
        <f t="shared" si="25"/>
        <v>2.7307600495189665E-2</v>
      </c>
      <c r="AK113" s="3">
        <f t="shared" si="26"/>
        <v>3.3097766650197355E-2</v>
      </c>
      <c r="AL113" s="3">
        <f t="shared" si="27"/>
        <v>-0.17494129486749413</v>
      </c>
    </row>
    <row r="114" spans="1:38" x14ac:dyDescent="0.2">
      <c r="A114" t="str">
        <f t="shared" si="14"/>
        <v>BB</v>
      </c>
      <c r="B114" t="str">
        <f t="shared" si="15"/>
        <v>BB-01</v>
      </c>
      <c r="C114" t="s">
        <v>677</v>
      </c>
      <c r="D114" t="s">
        <v>378</v>
      </c>
      <c r="E114" t="s">
        <v>376</v>
      </c>
      <c r="F114" s="81">
        <v>2.2999999999999998</v>
      </c>
      <c r="G114" t="s">
        <v>372</v>
      </c>
      <c r="H114">
        <f t="shared" si="16"/>
        <v>1</v>
      </c>
      <c r="I114" t="s">
        <v>398</v>
      </c>
      <c r="J114" t="s">
        <v>379</v>
      </c>
      <c r="K114">
        <v>0.25</v>
      </c>
      <c r="L114" t="s">
        <v>271</v>
      </c>
      <c r="M114" t="s">
        <v>368</v>
      </c>
      <c r="N114">
        <v>1</v>
      </c>
      <c r="O114">
        <v>40368</v>
      </c>
      <c r="P114" t="s">
        <v>369</v>
      </c>
      <c r="Q114">
        <v>5</v>
      </c>
      <c r="R114" t="s">
        <v>372</v>
      </c>
      <c r="S114" t="s">
        <v>17</v>
      </c>
      <c r="T114" t="s">
        <v>397</v>
      </c>
      <c r="U114">
        <v>89</v>
      </c>
      <c r="V114" s="65">
        <v>279802</v>
      </c>
      <c r="W114" s="65">
        <v>541080</v>
      </c>
      <c r="X114" s="65">
        <v>10714</v>
      </c>
      <c r="Y114" s="65">
        <v>4414</v>
      </c>
      <c r="Z114" s="65">
        <v>17910</v>
      </c>
      <c r="AA114">
        <v>12</v>
      </c>
      <c r="AB114" s="65">
        <f t="shared" si="17"/>
        <v>1537920</v>
      </c>
      <c r="AC114" s="65">
        <f t="shared" si="18"/>
        <v>3143.8426966292136</v>
      </c>
      <c r="AD114" s="65">
        <f t="shared" si="19"/>
        <v>6079.5505617977524</v>
      </c>
      <c r="AE114" s="65">
        <f t="shared" si="20"/>
        <v>120.38202247191012</v>
      </c>
      <c r="AF114" s="65">
        <f t="shared" si="21"/>
        <v>49.59550561797753</v>
      </c>
      <c r="AG114" s="65">
        <f t="shared" si="22"/>
        <v>201.23595505617976</v>
      </c>
      <c r="AH114" s="72">
        <f t="shared" si="23"/>
        <v>0.18193534124011651</v>
      </c>
      <c r="AI114" s="199">
        <f t="shared" si="24"/>
        <v>1.9337960414864797</v>
      </c>
      <c r="AJ114" s="3">
        <f t="shared" si="25"/>
        <v>8.1577585569601544E-3</v>
      </c>
      <c r="AK114" s="3">
        <f t="shared" si="26"/>
        <v>3.3100465735196274E-2</v>
      </c>
      <c r="AL114" s="3">
        <f t="shared" si="27"/>
        <v>-0.75354550530429931</v>
      </c>
    </row>
    <row r="115" spans="1:38" x14ac:dyDescent="0.2">
      <c r="A115" t="str">
        <f t="shared" si="14"/>
        <v>BB</v>
      </c>
      <c r="B115" t="str">
        <f t="shared" si="15"/>
        <v>BB-01</v>
      </c>
      <c r="C115" t="s">
        <v>678</v>
      </c>
      <c r="D115" t="s">
        <v>378</v>
      </c>
      <c r="E115" t="s">
        <v>376</v>
      </c>
      <c r="F115" s="81">
        <v>2.2999999999999998</v>
      </c>
      <c r="G115" t="s">
        <v>372</v>
      </c>
      <c r="H115">
        <f t="shared" si="16"/>
        <v>1</v>
      </c>
      <c r="I115" t="s">
        <v>373</v>
      </c>
      <c r="J115" t="s">
        <v>379</v>
      </c>
      <c r="K115">
        <v>0.25</v>
      </c>
      <c r="L115" t="s">
        <v>271</v>
      </c>
      <c r="M115" t="s">
        <v>368</v>
      </c>
      <c r="N115">
        <v>1</v>
      </c>
      <c r="O115">
        <v>40369</v>
      </c>
      <c r="P115" t="s">
        <v>369</v>
      </c>
      <c r="Q115">
        <v>5</v>
      </c>
      <c r="R115" t="s">
        <v>372</v>
      </c>
      <c r="S115" t="s">
        <v>17</v>
      </c>
      <c r="T115" t="s">
        <v>397</v>
      </c>
      <c r="U115">
        <v>89</v>
      </c>
      <c r="V115" s="65">
        <v>214478</v>
      </c>
      <c r="W115" s="65">
        <v>652656</v>
      </c>
      <c r="X115" s="65">
        <v>10714</v>
      </c>
      <c r="Y115" s="65">
        <v>19206</v>
      </c>
      <c r="Z115" s="65">
        <v>21602</v>
      </c>
      <c r="AA115">
        <v>12</v>
      </c>
      <c r="AB115" s="65">
        <f t="shared" si="17"/>
        <v>1537920</v>
      </c>
      <c r="AC115" s="65">
        <f t="shared" si="18"/>
        <v>2409.8651685393256</v>
      </c>
      <c r="AD115" s="65">
        <f t="shared" si="19"/>
        <v>7333.2134831460671</v>
      </c>
      <c r="AE115" s="65">
        <f t="shared" si="20"/>
        <v>120.38202247191012</v>
      </c>
      <c r="AF115" s="65">
        <f t="shared" si="21"/>
        <v>215.79775280898878</v>
      </c>
      <c r="AG115" s="65">
        <f t="shared" si="22"/>
        <v>242.71910112359549</v>
      </c>
      <c r="AH115" s="72">
        <f t="shared" si="23"/>
        <v>0.13945978984602581</v>
      </c>
      <c r="AI115" s="199">
        <f t="shared" si="24"/>
        <v>3.0429974169844924</v>
      </c>
      <c r="AJ115" s="3">
        <f t="shared" si="25"/>
        <v>2.9427447231006841E-2</v>
      </c>
      <c r="AK115" s="3">
        <f t="shared" si="26"/>
        <v>3.3098600181412564E-2</v>
      </c>
      <c r="AL115" s="3">
        <f t="shared" si="27"/>
        <v>-0.11091565595778169</v>
      </c>
    </row>
    <row r="116" spans="1:38" x14ac:dyDescent="0.2">
      <c r="A116" t="str">
        <f t="shared" si="14"/>
        <v>BB</v>
      </c>
      <c r="B116" t="str">
        <f t="shared" si="15"/>
        <v>BB-01</v>
      </c>
      <c r="C116" t="s">
        <v>679</v>
      </c>
      <c r="D116" t="s">
        <v>378</v>
      </c>
      <c r="E116" t="s">
        <v>371</v>
      </c>
      <c r="F116" s="81">
        <v>3.2</v>
      </c>
      <c r="G116" t="s">
        <v>372</v>
      </c>
      <c r="H116">
        <f t="shared" si="16"/>
        <v>1</v>
      </c>
      <c r="I116" t="s">
        <v>373</v>
      </c>
      <c r="J116" t="s">
        <v>379</v>
      </c>
      <c r="K116">
        <v>0.25</v>
      </c>
      <c r="L116" t="s">
        <v>271</v>
      </c>
      <c r="M116" t="s">
        <v>368</v>
      </c>
      <c r="N116">
        <v>1</v>
      </c>
      <c r="O116">
        <v>40370</v>
      </c>
      <c r="P116" t="s">
        <v>369</v>
      </c>
      <c r="Q116">
        <v>5</v>
      </c>
      <c r="R116" t="s">
        <v>372</v>
      </c>
      <c r="S116" t="s">
        <v>17</v>
      </c>
      <c r="T116" t="s">
        <v>397</v>
      </c>
      <c r="U116">
        <v>89</v>
      </c>
      <c r="V116" s="65">
        <v>196932</v>
      </c>
      <c r="W116" s="65">
        <v>850962</v>
      </c>
      <c r="X116" s="65">
        <v>13450</v>
      </c>
      <c r="Y116" s="65">
        <v>41582</v>
      </c>
      <c r="Z116" s="65">
        <v>28166</v>
      </c>
      <c r="AA116">
        <v>12</v>
      </c>
      <c r="AB116" s="65">
        <f t="shared" si="17"/>
        <v>1537920</v>
      </c>
      <c r="AC116" s="65">
        <f t="shared" si="18"/>
        <v>2212.7191011235955</v>
      </c>
      <c r="AD116" s="65">
        <f t="shared" si="19"/>
        <v>9561.3707865168544</v>
      </c>
      <c r="AE116" s="65">
        <f t="shared" si="20"/>
        <v>151.12359550561797</v>
      </c>
      <c r="AF116" s="65">
        <f t="shared" si="21"/>
        <v>467.2134831460674</v>
      </c>
      <c r="AG116" s="65">
        <f t="shared" si="22"/>
        <v>316.47191011235952</v>
      </c>
      <c r="AH116" s="72">
        <f t="shared" si="23"/>
        <v>0.12805087390761549</v>
      </c>
      <c r="AI116" s="199">
        <f t="shared" si="24"/>
        <v>4.3210956066053257</v>
      </c>
      <c r="AJ116" s="3">
        <f t="shared" si="25"/>
        <v>4.8864696660955484E-2</v>
      </c>
      <c r="AK116" s="3">
        <f t="shared" si="26"/>
        <v>3.3099010296581986E-2</v>
      </c>
      <c r="AL116" s="3">
        <f t="shared" si="27"/>
        <v>0.47631896612937585</v>
      </c>
    </row>
    <row r="117" spans="1:38" x14ac:dyDescent="0.2">
      <c r="A117" t="str">
        <f t="shared" si="14"/>
        <v>BB</v>
      </c>
      <c r="B117" t="str">
        <f t="shared" si="15"/>
        <v>BB-01</v>
      </c>
      <c r="C117" t="s">
        <v>893</v>
      </c>
      <c r="D117" t="s">
        <v>378</v>
      </c>
      <c r="E117" t="s">
        <v>371</v>
      </c>
      <c r="F117" s="81">
        <v>3.2</v>
      </c>
      <c r="G117" t="s">
        <v>372</v>
      </c>
      <c r="H117">
        <f t="shared" si="16"/>
        <v>1</v>
      </c>
      <c r="I117" t="s">
        <v>415</v>
      </c>
      <c r="J117" t="s">
        <v>379</v>
      </c>
      <c r="K117">
        <v>0.05</v>
      </c>
      <c r="L117" t="s">
        <v>153</v>
      </c>
      <c r="M117" t="s">
        <v>368</v>
      </c>
      <c r="N117">
        <v>1</v>
      </c>
      <c r="O117">
        <v>20490</v>
      </c>
      <c r="P117" t="s">
        <v>369</v>
      </c>
      <c r="Q117">
        <v>100</v>
      </c>
      <c r="R117" t="s">
        <v>372</v>
      </c>
      <c r="S117" t="s">
        <v>28</v>
      </c>
      <c r="T117" t="s">
        <v>504</v>
      </c>
      <c r="U117">
        <v>89</v>
      </c>
      <c r="V117" s="65">
        <v>217086</v>
      </c>
      <c r="W117" s="65">
        <v>554506</v>
      </c>
      <c r="X117" s="65">
        <v>17776</v>
      </c>
      <c r="Y117" s="65">
        <v>29782</v>
      </c>
      <c r="Z117" s="65">
        <v>19074</v>
      </c>
      <c r="AA117">
        <v>12</v>
      </c>
      <c r="AB117" s="65">
        <f t="shared" si="17"/>
        <v>1537920</v>
      </c>
      <c r="AC117" s="65">
        <f t="shared" si="18"/>
        <v>2439.1685393258426</v>
      </c>
      <c r="AD117" s="65">
        <f t="shared" si="19"/>
        <v>6230.4044943820227</v>
      </c>
      <c r="AE117" s="65">
        <f t="shared" si="20"/>
        <v>199.73033707865167</v>
      </c>
      <c r="AF117" s="65">
        <f t="shared" si="21"/>
        <v>334.62921348314609</v>
      </c>
      <c r="AG117" s="65">
        <f t="shared" si="22"/>
        <v>214.31460674157304</v>
      </c>
      <c r="AH117" s="72">
        <f t="shared" si="23"/>
        <v>0.14115558676654183</v>
      </c>
      <c r="AI117" s="199">
        <f t="shared" si="24"/>
        <v>2.5543148798172153</v>
      </c>
      <c r="AJ117" s="3">
        <f t="shared" si="25"/>
        <v>5.3709067169696992E-2</v>
      </c>
      <c r="AK117" s="3">
        <f t="shared" si="26"/>
        <v>3.4398185051198724E-2</v>
      </c>
      <c r="AL117" s="3">
        <f t="shared" si="27"/>
        <v>0.56139247142707349</v>
      </c>
    </row>
    <row r="118" spans="1:38" x14ac:dyDescent="0.2">
      <c r="A118" t="str">
        <f t="shared" si="14"/>
        <v>BB</v>
      </c>
      <c r="B118" t="str">
        <f t="shared" si="15"/>
        <v>BB-01</v>
      </c>
      <c r="C118" t="s">
        <v>894</v>
      </c>
      <c r="D118" t="s">
        <v>378</v>
      </c>
      <c r="E118" t="s">
        <v>376</v>
      </c>
      <c r="F118" s="81">
        <v>2.2999999999999998</v>
      </c>
      <c r="G118" t="s">
        <v>372</v>
      </c>
      <c r="H118">
        <f t="shared" si="16"/>
        <v>1</v>
      </c>
      <c r="I118" t="s">
        <v>415</v>
      </c>
      <c r="J118" t="s">
        <v>379</v>
      </c>
      <c r="K118">
        <v>0.05</v>
      </c>
      <c r="L118" t="s">
        <v>153</v>
      </c>
      <c r="M118" t="s">
        <v>368</v>
      </c>
      <c r="N118">
        <v>1</v>
      </c>
      <c r="O118">
        <v>20491</v>
      </c>
      <c r="P118" t="s">
        <v>369</v>
      </c>
      <c r="Q118">
        <v>100</v>
      </c>
      <c r="R118" t="s">
        <v>372</v>
      </c>
      <c r="S118" t="s">
        <v>28</v>
      </c>
      <c r="T118" t="s">
        <v>504</v>
      </c>
      <c r="U118">
        <v>89</v>
      </c>
      <c r="V118" s="65">
        <v>159118</v>
      </c>
      <c r="W118" s="65">
        <v>497984</v>
      </c>
      <c r="X118" s="65">
        <v>15038</v>
      </c>
      <c r="Y118" s="65">
        <v>18532</v>
      </c>
      <c r="Z118" s="65">
        <v>17130</v>
      </c>
      <c r="AA118">
        <v>12</v>
      </c>
      <c r="AB118" s="65">
        <f t="shared" si="17"/>
        <v>1537920</v>
      </c>
      <c r="AC118" s="65">
        <f t="shared" si="18"/>
        <v>1787.8426966292134</v>
      </c>
      <c r="AD118" s="65">
        <f t="shared" si="19"/>
        <v>5595.3258426966295</v>
      </c>
      <c r="AE118" s="65">
        <f t="shared" si="20"/>
        <v>168.96629213483146</v>
      </c>
      <c r="AF118" s="65">
        <f t="shared" si="21"/>
        <v>208.22471910112358</v>
      </c>
      <c r="AG118" s="65">
        <f t="shared" si="22"/>
        <v>192.47191011235955</v>
      </c>
      <c r="AH118" s="72">
        <f t="shared" si="23"/>
        <v>0.1034631190178943</v>
      </c>
      <c r="AI118" s="199">
        <f t="shared" si="24"/>
        <v>3.1296522077954725</v>
      </c>
      <c r="AJ118" s="3">
        <f t="shared" si="25"/>
        <v>3.721404703765583E-2</v>
      </c>
      <c r="AK118" s="3">
        <f t="shared" si="26"/>
        <v>3.4398695540418966E-2</v>
      </c>
      <c r="AL118" s="3">
        <f t="shared" si="27"/>
        <v>8.1844716870986572E-2</v>
      </c>
    </row>
    <row r="119" spans="1:38" x14ac:dyDescent="0.2">
      <c r="A119" t="str">
        <f t="shared" si="14"/>
        <v>BB</v>
      </c>
      <c r="B119" t="str">
        <f t="shared" si="15"/>
        <v>BB-01</v>
      </c>
      <c r="C119" t="s">
        <v>895</v>
      </c>
      <c r="D119" t="s">
        <v>378</v>
      </c>
      <c r="E119" t="s">
        <v>371</v>
      </c>
      <c r="F119" s="81">
        <v>3.2</v>
      </c>
      <c r="G119" t="s">
        <v>372</v>
      </c>
      <c r="H119">
        <f t="shared" si="16"/>
        <v>1</v>
      </c>
      <c r="I119" t="s">
        <v>415</v>
      </c>
      <c r="J119" t="s">
        <v>379</v>
      </c>
      <c r="K119">
        <v>0.05</v>
      </c>
      <c r="L119" t="s">
        <v>153</v>
      </c>
      <c r="M119" t="s">
        <v>368</v>
      </c>
      <c r="N119">
        <v>1</v>
      </c>
      <c r="O119">
        <v>20492</v>
      </c>
      <c r="P119" t="s">
        <v>369</v>
      </c>
      <c r="Q119">
        <v>100</v>
      </c>
      <c r="R119" t="s">
        <v>372</v>
      </c>
      <c r="S119" t="s">
        <v>28</v>
      </c>
      <c r="T119" t="s">
        <v>504</v>
      </c>
      <c r="U119">
        <v>89</v>
      </c>
      <c r="V119" s="65">
        <v>225868</v>
      </c>
      <c r="W119" s="65">
        <v>616710</v>
      </c>
      <c r="X119" s="65">
        <v>17776</v>
      </c>
      <c r="Y119" s="65">
        <v>41208</v>
      </c>
      <c r="Z119" s="65">
        <v>21214</v>
      </c>
      <c r="AA119">
        <v>12</v>
      </c>
      <c r="AB119" s="65">
        <f t="shared" si="17"/>
        <v>1537920</v>
      </c>
      <c r="AC119" s="65">
        <f t="shared" si="18"/>
        <v>2537.8426966292136</v>
      </c>
      <c r="AD119" s="65">
        <f t="shared" si="19"/>
        <v>6929.3258426966295</v>
      </c>
      <c r="AE119" s="65">
        <f t="shared" si="20"/>
        <v>199.73033707865167</v>
      </c>
      <c r="AF119" s="65">
        <f t="shared" si="21"/>
        <v>463.01123595505618</v>
      </c>
      <c r="AG119" s="65">
        <f t="shared" si="22"/>
        <v>238.35955056179776</v>
      </c>
      <c r="AH119" s="72">
        <f t="shared" si="23"/>
        <v>0.14686589679567208</v>
      </c>
      <c r="AI119" s="199">
        <f t="shared" si="24"/>
        <v>2.7304000566702675</v>
      </c>
      <c r="AJ119" s="3">
        <f t="shared" si="25"/>
        <v>6.6819088388383518E-2</v>
      </c>
      <c r="AK119" s="3">
        <f t="shared" si="26"/>
        <v>3.4398663877673458E-2</v>
      </c>
      <c r="AL119" s="3">
        <f t="shared" si="27"/>
        <v>0.94249080795700957</v>
      </c>
    </row>
    <row r="120" spans="1:38" x14ac:dyDescent="0.2">
      <c r="A120" t="str">
        <f t="shared" si="14"/>
        <v>BB</v>
      </c>
      <c r="B120" t="str">
        <f t="shared" si="15"/>
        <v>BB-02</v>
      </c>
      <c r="C120" t="s">
        <v>699</v>
      </c>
      <c r="D120" t="s">
        <v>387</v>
      </c>
      <c r="E120" t="s">
        <v>371</v>
      </c>
      <c r="F120" s="81">
        <v>2.9</v>
      </c>
      <c r="G120" t="s">
        <v>372</v>
      </c>
      <c r="H120">
        <f t="shared" si="16"/>
        <v>1</v>
      </c>
      <c r="I120" t="s">
        <v>408</v>
      </c>
      <c r="J120" t="s">
        <v>374</v>
      </c>
      <c r="K120">
        <v>0.01</v>
      </c>
      <c r="L120" t="s">
        <v>271</v>
      </c>
      <c r="M120" t="s">
        <v>401</v>
      </c>
      <c r="N120">
        <v>20</v>
      </c>
      <c r="O120">
        <v>10450</v>
      </c>
      <c r="P120" t="s">
        <v>909</v>
      </c>
      <c r="Q120">
        <v>300</v>
      </c>
      <c r="R120" t="s">
        <v>375</v>
      </c>
      <c r="S120" t="s">
        <v>28</v>
      </c>
      <c r="T120" t="s">
        <v>457</v>
      </c>
      <c r="U120">
        <v>89</v>
      </c>
      <c r="V120" s="65">
        <v>109914</v>
      </c>
      <c r="W120" s="65">
        <v>70880</v>
      </c>
      <c r="X120" s="65">
        <v>10614</v>
      </c>
      <c r="Y120" s="65">
        <v>8920</v>
      </c>
      <c r="Z120" s="65">
        <v>7088</v>
      </c>
      <c r="AA120">
        <v>8</v>
      </c>
      <c r="AB120" s="65">
        <f t="shared" si="17"/>
        <v>1025280</v>
      </c>
      <c r="AC120" s="65">
        <f t="shared" si="18"/>
        <v>1234.9887640449438</v>
      </c>
      <c r="AD120" s="65">
        <f t="shared" si="19"/>
        <v>796.40449438202245</v>
      </c>
      <c r="AE120" s="65">
        <f t="shared" si="20"/>
        <v>119.25842696629213</v>
      </c>
      <c r="AF120" s="65">
        <f t="shared" si="21"/>
        <v>100.2247191011236</v>
      </c>
      <c r="AG120" s="65">
        <f t="shared" si="22"/>
        <v>79.640449438202253</v>
      </c>
      <c r="AH120" s="72">
        <f t="shared" si="23"/>
        <v>0.10720388576779026</v>
      </c>
      <c r="AI120" s="199">
        <f t="shared" si="24"/>
        <v>0.64486780573903235</v>
      </c>
      <c r="AJ120" s="3">
        <f t="shared" si="25"/>
        <v>0.12584650112866816</v>
      </c>
      <c r="AK120" s="3">
        <f t="shared" si="26"/>
        <v>0.1</v>
      </c>
      <c r="AL120" s="3">
        <f t="shared" si="27"/>
        <v>0.2584650112866817</v>
      </c>
    </row>
    <row r="121" spans="1:38" x14ac:dyDescent="0.2">
      <c r="A121" t="str">
        <f t="shared" si="14"/>
        <v>BB</v>
      </c>
      <c r="B121" t="str">
        <f t="shared" si="15"/>
        <v>BB-02</v>
      </c>
      <c r="C121" t="s">
        <v>712</v>
      </c>
      <c r="D121" t="s">
        <v>387</v>
      </c>
      <c r="E121" t="s">
        <v>376</v>
      </c>
      <c r="F121" s="81">
        <v>2.9</v>
      </c>
      <c r="G121" t="s">
        <v>372</v>
      </c>
      <c r="H121">
        <f t="shared" si="16"/>
        <v>1</v>
      </c>
      <c r="I121" t="s">
        <v>408</v>
      </c>
      <c r="J121" t="s">
        <v>374</v>
      </c>
      <c r="K121">
        <v>0.01</v>
      </c>
      <c r="L121" t="s">
        <v>271</v>
      </c>
      <c r="M121" t="s">
        <v>401</v>
      </c>
      <c r="N121">
        <v>20</v>
      </c>
      <c r="O121">
        <v>10511</v>
      </c>
      <c r="P121" t="s">
        <v>909</v>
      </c>
      <c r="Q121">
        <v>200</v>
      </c>
      <c r="R121" t="s">
        <v>372</v>
      </c>
      <c r="S121" t="s">
        <v>28</v>
      </c>
      <c r="T121" t="s">
        <v>470</v>
      </c>
      <c r="U121">
        <v>89</v>
      </c>
      <c r="V121" s="65">
        <v>120750</v>
      </c>
      <c r="W121" s="65">
        <v>84172</v>
      </c>
      <c r="X121" s="65">
        <v>10268</v>
      </c>
      <c r="Y121" s="65">
        <v>4252</v>
      </c>
      <c r="Z121" s="65">
        <v>8098</v>
      </c>
      <c r="AA121">
        <v>8</v>
      </c>
      <c r="AB121" s="65">
        <f t="shared" si="17"/>
        <v>1025280</v>
      </c>
      <c r="AC121" s="65">
        <f t="shared" si="18"/>
        <v>1356.7415730337079</v>
      </c>
      <c r="AD121" s="65">
        <f t="shared" si="19"/>
        <v>945.75280898876406</v>
      </c>
      <c r="AE121" s="65">
        <f t="shared" si="20"/>
        <v>115.37078651685393</v>
      </c>
      <c r="AF121" s="65">
        <f t="shared" si="21"/>
        <v>47.775280898876403</v>
      </c>
      <c r="AG121" s="65">
        <f t="shared" si="22"/>
        <v>90.988764044943821</v>
      </c>
      <c r="AH121" s="72">
        <f t="shared" si="23"/>
        <v>0.11777270599250936</v>
      </c>
      <c r="AI121" s="199">
        <f t="shared" si="24"/>
        <v>0.69707660455486542</v>
      </c>
      <c r="AJ121" s="3">
        <f t="shared" si="25"/>
        <v>5.051561089198308E-2</v>
      </c>
      <c r="AK121" s="3">
        <f t="shared" si="26"/>
        <v>9.6207765052511524E-2</v>
      </c>
      <c r="AL121" s="3">
        <f t="shared" si="27"/>
        <v>-0.47493208199555448</v>
      </c>
    </row>
    <row r="122" spans="1:38" x14ac:dyDescent="0.2">
      <c r="A122" t="str">
        <f t="shared" si="14"/>
        <v>BB</v>
      </c>
      <c r="B122" t="str">
        <f t="shared" si="15"/>
        <v>BB-02</v>
      </c>
      <c r="C122" t="s">
        <v>708</v>
      </c>
      <c r="D122" t="s">
        <v>387</v>
      </c>
      <c r="E122" t="s">
        <v>371</v>
      </c>
      <c r="F122" s="81">
        <v>2.9</v>
      </c>
      <c r="G122" t="s">
        <v>372</v>
      </c>
      <c r="H122">
        <f t="shared" si="16"/>
        <v>1</v>
      </c>
      <c r="I122" t="s">
        <v>408</v>
      </c>
      <c r="J122" t="s">
        <v>374</v>
      </c>
      <c r="K122">
        <v>0.01</v>
      </c>
      <c r="L122" t="s">
        <v>271</v>
      </c>
      <c r="M122" t="s">
        <v>401</v>
      </c>
      <c r="N122">
        <v>25</v>
      </c>
      <c r="O122">
        <v>10743</v>
      </c>
      <c r="P122" t="s">
        <v>909</v>
      </c>
      <c r="Q122">
        <v>250</v>
      </c>
      <c r="R122" t="s">
        <v>372</v>
      </c>
      <c r="S122" t="s">
        <v>28</v>
      </c>
      <c r="T122" t="s">
        <v>465</v>
      </c>
      <c r="U122">
        <v>89</v>
      </c>
      <c r="V122" s="65">
        <v>132696</v>
      </c>
      <c r="W122" s="65">
        <v>132240</v>
      </c>
      <c r="X122" s="65">
        <v>10614</v>
      </c>
      <c r="Y122" s="65">
        <v>17722</v>
      </c>
      <c r="Z122" s="65">
        <v>15220</v>
      </c>
      <c r="AA122">
        <v>8</v>
      </c>
      <c r="AB122" s="65">
        <f t="shared" si="17"/>
        <v>1025280</v>
      </c>
      <c r="AC122" s="65">
        <f t="shared" si="18"/>
        <v>1490.9662921348315</v>
      </c>
      <c r="AD122" s="65">
        <f t="shared" si="19"/>
        <v>1485.8426966292134</v>
      </c>
      <c r="AE122" s="65">
        <f t="shared" si="20"/>
        <v>119.25842696629213</v>
      </c>
      <c r="AF122" s="65">
        <f t="shared" si="21"/>
        <v>199.12359550561797</v>
      </c>
      <c r="AG122" s="65">
        <f t="shared" si="22"/>
        <v>171.01123595505618</v>
      </c>
      <c r="AH122" s="72">
        <f t="shared" si="23"/>
        <v>0.12942415730337078</v>
      </c>
      <c r="AI122" s="199">
        <f t="shared" si="24"/>
        <v>0.99656357388316152</v>
      </c>
      <c r="AJ122" s="3">
        <f t="shared" si="25"/>
        <v>0.13401391409558377</v>
      </c>
      <c r="AK122" s="3">
        <f t="shared" si="26"/>
        <v>0.11509376890502117</v>
      </c>
      <c r="AL122" s="3">
        <f t="shared" si="27"/>
        <v>0.16438896189224705</v>
      </c>
    </row>
    <row r="123" spans="1:38" x14ac:dyDescent="0.2">
      <c r="A123" t="str">
        <f t="shared" si="14"/>
        <v>BB</v>
      </c>
      <c r="B123" t="str">
        <f t="shared" si="15"/>
        <v>BB-02</v>
      </c>
      <c r="C123" t="s">
        <v>724</v>
      </c>
      <c r="G123" t="s">
        <v>375</v>
      </c>
      <c r="H123">
        <f t="shared" si="16"/>
        <v>0</v>
      </c>
      <c r="I123" t="s">
        <v>408</v>
      </c>
      <c r="J123" t="s">
        <v>374</v>
      </c>
      <c r="K123">
        <v>0.01</v>
      </c>
      <c r="L123" t="s">
        <v>271</v>
      </c>
      <c r="M123" t="s">
        <v>401</v>
      </c>
      <c r="N123">
        <v>20</v>
      </c>
      <c r="O123">
        <v>11028</v>
      </c>
      <c r="P123" t="s">
        <v>909</v>
      </c>
      <c r="Q123">
        <v>200</v>
      </c>
      <c r="R123" t="s">
        <v>372</v>
      </c>
      <c r="S123" t="s">
        <v>28</v>
      </c>
      <c r="T123" t="s">
        <v>496</v>
      </c>
      <c r="U123">
        <v>21</v>
      </c>
      <c r="V123" s="65">
        <v>19986</v>
      </c>
      <c r="W123" s="65">
        <v>10164</v>
      </c>
      <c r="X123" s="65">
        <v>790</v>
      </c>
      <c r="Y123" s="65">
        <v>1644</v>
      </c>
      <c r="Z123" s="65">
        <v>790</v>
      </c>
      <c r="AA123">
        <v>8</v>
      </c>
      <c r="AB123" s="65">
        <f t="shared" si="17"/>
        <v>241920</v>
      </c>
      <c r="AC123" s="65">
        <f t="shared" si="18"/>
        <v>951.71428571428567</v>
      </c>
      <c r="AD123" s="65">
        <f t="shared" si="19"/>
        <v>484</v>
      </c>
      <c r="AE123" s="65">
        <f t="shared" si="20"/>
        <v>37.61904761904762</v>
      </c>
      <c r="AF123" s="65">
        <f t="shared" si="21"/>
        <v>78.285714285714292</v>
      </c>
      <c r="AG123" s="65">
        <f t="shared" si="22"/>
        <v>37.61904761904762</v>
      </c>
      <c r="AH123" s="72">
        <f t="shared" si="23"/>
        <v>8.26140873015873E-2</v>
      </c>
      <c r="AI123" s="199">
        <f t="shared" si="24"/>
        <v>0.50855598919243472</v>
      </c>
      <c r="AJ123" s="3">
        <f t="shared" si="25"/>
        <v>0.16174734356552539</v>
      </c>
      <c r="AK123" s="3">
        <f t="shared" si="26"/>
        <v>7.7725304998032277E-2</v>
      </c>
      <c r="AL123" s="3">
        <f t="shared" si="27"/>
        <v>1.0810126582278481</v>
      </c>
    </row>
    <row r="124" spans="1:38" x14ac:dyDescent="0.2">
      <c r="A124" t="str">
        <f t="shared" si="14"/>
        <v>BB</v>
      </c>
      <c r="B124" t="str">
        <f t="shared" si="15"/>
        <v>BB-02</v>
      </c>
      <c r="C124" t="s">
        <v>719</v>
      </c>
      <c r="G124" t="s">
        <v>375</v>
      </c>
      <c r="H124">
        <f t="shared" si="16"/>
        <v>0</v>
      </c>
      <c r="I124" t="s">
        <v>408</v>
      </c>
      <c r="J124" t="s">
        <v>374</v>
      </c>
      <c r="K124">
        <v>0.01</v>
      </c>
      <c r="L124" t="s">
        <v>271</v>
      </c>
      <c r="M124" t="s">
        <v>401</v>
      </c>
      <c r="N124">
        <v>20</v>
      </c>
      <c r="O124">
        <v>10544</v>
      </c>
      <c r="P124" t="s">
        <v>909</v>
      </c>
      <c r="Q124">
        <v>200</v>
      </c>
      <c r="R124" t="s">
        <v>372</v>
      </c>
      <c r="S124" t="s">
        <v>28</v>
      </c>
      <c r="T124" t="s">
        <v>486</v>
      </c>
      <c r="U124">
        <v>21</v>
      </c>
      <c r="V124" s="65">
        <v>26994</v>
      </c>
      <c r="W124" s="65">
        <v>12494</v>
      </c>
      <c r="X124" s="65">
        <v>1250</v>
      </c>
      <c r="Y124" s="65">
        <v>2326</v>
      </c>
      <c r="Z124" s="65">
        <v>1250</v>
      </c>
      <c r="AA124">
        <v>8</v>
      </c>
      <c r="AB124" s="65">
        <f t="shared" si="17"/>
        <v>241920</v>
      </c>
      <c r="AC124" s="65">
        <f t="shared" si="18"/>
        <v>1285.4285714285713</v>
      </c>
      <c r="AD124" s="65">
        <f t="shared" si="19"/>
        <v>594.95238095238096</v>
      </c>
      <c r="AE124" s="65">
        <f t="shared" si="20"/>
        <v>59.523809523809526</v>
      </c>
      <c r="AF124" s="65">
        <f t="shared" si="21"/>
        <v>110.76190476190476</v>
      </c>
      <c r="AG124" s="65">
        <f t="shared" si="22"/>
        <v>59.523809523809526</v>
      </c>
      <c r="AH124" s="72">
        <f t="shared" si="23"/>
        <v>0.11158234126984128</v>
      </c>
      <c r="AI124" s="199">
        <f t="shared" si="24"/>
        <v>0.46284359487293475</v>
      </c>
      <c r="AJ124" s="3">
        <f t="shared" si="25"/>
        <v>0.18616936129342085</v>
      </c>
      <c r="AK124" s="3">
        <f t="shared" si="26"/>
        <v>0.10004802305106451</v>
      </c>
      <c r="AL124" s="3">
        <f t="shared" si="27"/>
        <v>0.86080000000000001</v>
      </c>
    </row>
    <row r="125" spans="1:38" x14ac:dyDescent="0.2">
      <c r="A125" t="str">
        <f t="shared" si="14"/>
        <v>BB</v>
      </c>
      <c r="B125" t="str">
        <f t="shared" si="15"/>
        <v>BB-02</v>
      </c>
      <c r="C125" t="s">
        <v>718</v>
      </c>
      <c r="G125" t="s">
        <v>375</v>
      </c>
      <c r="H125">
        <f t="shared" si="16"/>
        <v>0</v>
      </c>
      <c r="I125" t="s">
        <v>408</v>
      </c>
      <c r="J125" t="s">
        <v>374</v>
      </c>
      <c r="K125">
        <v>0.01</v>
      </c>
      <c r="L125" t="s">
        <v>271</v>
      </c>
      <c r="M125" t="s">
        <v>401</v>
      </c>
      <c r="N125">
        <v>20</v>
      </c>
      <c r="O125">
        <v>10561</v>
      </c>
      <c r="P125" t="s">
        <v>909</v>
      </c>
      <c r="Q125">
        <v>200</v>
      </c>
      <c r="R125" t="s">
        <v>372</v>
      </c>
      <c r="S125" t="s">
        <v>28</v>
      </c>
      <c r="T125" t="s">
        <v>485</v>
      </c>
      <c r="U125">
        <v>21</v>
      </c>
      <c r="V125" s="65">
        <v>32820</v>
      </c>
      <c r="W125" s="65">
        <v>16902</v>
      </c>
      <c r="X125" s="65">
        <v>2194</v>
      </c>
      <c r="Y125" s="65">
        <v>1310</v>
      </c>
      <c r="Z125" s="65">
        <v>2194</v>
      </c>
      <c r="AA125">
        <v>8</v>
      </c>
      <c r="AB125" s="65">
        <f t="shared" si="17"/>
        <v>241920</v>
      </c>
      <c r="AC125" s="65">
        <f t="shared" si="18"/>
        <v>1562.8571428571429</v>
      </c>
      <c r="AD125" s="65">
        <f t="shared" si="19"/>
        <v>804.85714285714289</v>
      </c>
      <c r="AE125" s="65">
        <f t="shared" si="20"/>
        <v>104.47619047619048</v>
      </c>
      <c r="AF125" s="65">
        <f t="shared" si="21"/>
        <v>62.38095238095238</v>
      </c>
      <c r="AG125" s="65">
        <f t="shared" si="22"/>
        <v>104.47619047619048</v>
      </c>
      <c r="AH125" s="72">
        <f t="shared" si="23"/>
        <v>0.13566468253968253</v>
      </c>
      <c r="AI125" s="199">
        <f t="shared" si="24"/>
        <v>0.51499085923217547</v>
      </c>
      <c r="AJ125" s="3">
        <f t="shared" si="25"/>
        <v>7.7505620636611053E-2</v>
      </c>
      <c r="AK125" s="3">
        <f t="shared" si="26"/>
        <v>0.12980712341734707</v>
      </c>
      <c r="AL125" s="3">
        <f t="shared" si="27"/>
        <v>-0.40291704649042842</v>
      </c>
    </row>
    <row r="126" spans="1:38" x14ac:dyDescent="0.2">
      <c r="A126" t="str">
        <f t="shared" si="14"/>
        <v>BB</v>
      </c>
      <c r="B126" t="str">
        <f t="shared" si="15"/>
        <v>BB-03</v>
      </c>
      <c r="C126" t="s">
        <v>716</v>
      </c>
      <c r="G126" t="s">
        <v>375</v>
      </c>
      <c r="H126">
        <f t="shared" si="16"/>
        <v>0</v>
      </c>
      <c r="I126" t="s">
        <v>409</v>
      </c>
      <c r="J126" t="s">
        <v>374</v>
      </c>
      <c r="K126">
        <v>0.01</v>
      </c>
      <c r="L126" t="s">
        <v>271</v>
      </c>
      <c r="M126" t="s">
        <v>401</v>
      </c>
      <c r="N126">
        <v>20</v>
      </c>
      <c r="O126">
        <v>10686</v>
      </c>
      <c r="P126" t="s">
        <v>907</v>
      </c>
      <c r="Q126">
        <v>300</v>
      </c>
      <c r="R126" t="s">
        <v>375</v>
      </c>
      <c r="S126" t="s">
        <v>28</v>
      </c>
      <c r="T126" t="s">
        <v>480</v>
      </c>
      <c r="U126">
        <v>26</v>
      </c>
      <c r="V126" s="65">
        <v>26128</v>
      </c>
      <c r="W126" s="65">
        <v>26992</v>
      </c>
      <c r="X126" s="65">
        <v>1936</v>
      </c>
      <c r="Y126" s="65">
        <v>1388</v>
      </c>
      <c r="Z126" s="65">
        <v>1936</v>
      </c>
      <c r="AA126">
        <v>8</v>
      </c>
      <c r="AB126" s="65">
        <f t="shared" si="17"/>
        <v>299520</v>
      </c>
      <c r="AC126" s="65">
        <f t="shared" si="18"/>
        <v>1004.9230769230769</v>
      </c>
      <c r="AD126" s="65">
        <f t="shared" si="19"/>
        <v>1038.1538461538462</v>
      </c>
      <c r="AE126" s="65">
        <f t="shared" si="20"/>
        <v>74.461538461538467</v>
      </c>
      <c r="AF126" s="65">
        <f t="shared" si="21"/>
        <v>53.384615384615387</v>
      </c>
      <c r="AG126" s="65">
        <f t="shared" si="22"/>
        <v>74.461538461538467</v>
      </c>
      <c r="AH126" s="72">
        <f t="shared" si="23"/>
        <v>8.7232905982905978E-2</v>
      </c>
      <c r="AI126" s="199">
        <f t="shared" si="24"/>
        <v>1.0330679730557257</v>
      </c>
      <c r="AJ126" s="3">
        <f t="shared" si="25"/>
        <v>5.1422643746295196E-2</v>
      </c>
      <c r="AK126" s="3">
        <f t="shared" si="26"/>
        <v>7.1724955542382923E-2</v>
      </c>
      <c r="AL126" s="3">
        <f t="shared" si="27"/>
        <v>-0.28305785123966942</v>
      </c>
    </row>
    <row r="127" spans="1:38" x14ac:dyDescent="0.2">
      <c r="A127" t="str">
        <f t="shared" si="14"/>
        <v>BB</v>
      </c>
      <c r="B127" t="str">
        <f t="shared" si="15"/>
        <v>BB-03</v>
      </c>
      <c r="C127" t="s">
        <v>654</v>
      </c>
      <c r="D127" t="s">
        <v>370</v>
      </c>
      <c r="E127" t="s">
        <v>371</v>
      </c>
      <c r="F127" s="81">
        <v>3.8</v>
      </c>
      <c r="G127" t="s">
        <v>372</v>
      </c>
      <c r="H127">
        <f t="shared" si="16"/>
        <v>1</v>
      </c>
      <c r="I127" t="s">
        <v>373</v>
      </c>
      <c r="J127" t="s">
        <v>374</v>
      </c>
      <c r="K127">
        <v>0.05</v>
      </c>
      <c r="L127" t="s">
        <v>271</v>
      </c>
      <c r="M127" t="s">
        <v>368</v>
      </c>
      <c r="N127">
        <v>0</v>
      </c>
      <c r="O127">
        <v>20396</v>
      </c>
      <c r="P127" t="s">
        <v>369</v>
      </c>
      <c r="Q127">
        <v>80</v>
      </c>
      <c r="R127" t="s">
        <v>375</v>
      </c>
      <c r="S127" t="s">
        <v>28</v>
      </c>
      <c r="T127" t="s">
        <v>392</v>
      </c>
      <c r="U127">
        <v>64</v>
      </c>
      <c r="V127" s="65">
        <v>252498</v>
      </c>
      <c r="W127" s="65">
        <v>230714</v>
      </c>
      <c r="X127" s="65">
        <v>8948</v>
      </c>
      <c r="Y127" s="65">
        <v>17726</v>
      </c>
      <c r="Z127" s="65">
        <v>13820</v>
      </c>
      <c r="AA127">
        <v>12</v>
      </c>
      <c r="AB127" s="65">
        <f t="shared" si="17"/>
        <v>1105920</v>
      </c>
      <c r="AC127" s="65">
        <f t="shared" si="18"/>
        <v>3945.28125</v>
      </c>
      <c r="AD127" s="65">
        <f t="shared" si="19"/>
        <v>3604.90625</v>
      </c>
      <c r="AE127" s="65">
        <f t="shared" si="20"/>
        <v>139.8125</v>
      </c>
      <c r="AF127" s="65">
        <f t="shared" si="21"/>
        <v>276.96875</v>
      </c>
      <c r="AG127" s="65">
        <f t="shared" si="22"/>
        <v>215.9375</v>
      </c>
      <c r="AH127" s="72">
        <f t="shared" si="23"/>
        <v>0.22831488715277778</v>
      </c>
      <c r="AI127" s="199">
        <f t="shared" si="24"/>
        <v>0.91372604931524215</v>
      </c>
      <c r="AJ127" s="3">
        <f t="shared" si="25"/>
        <v>7.683105489913919E-2</v>
      </c>
      <c r="AK127" s="3">
        <f t="shared" si="26"/>
        <v>5.9901002973378296E-2</v>
      </c>
      <c r="AL127" s="3">
        <f t="shared" si="27"/>
        <v>0.28263386396526774</v>
      </c>
    </row>
    <row r="128" spans="1:38" x14ac:dyDescent="0.2">
      <c r="A128" t="str">
        <f t="shared" si="14"/>
        <v>BB</v>
      </c>
      <c r="B128" t="str">
        <f t="shared" si="15"/>
        <v>BB-03</v>
      </c>
      <c r="C128" t="s">
        <v>654</v>
      </c>
      <c r="D128" t="s">
        <v>370</v>
      </c>
      <c r="E128" t="s">
        <v>371</v>
      </c>
      <c r="F128" s="81">
        <v>3.8</v>
      </c>
      <c r="G128" t="s">
        <v>375</v>
      </c>
      <c r="H128">
        <f t="shared" si="16"/>
        <v>0</v>
      </c>
      <c r="I128" t="s">
        <v>407</v>
      </c>
      <c r="J128" t="s">
        <v>374</v>
      </c>
      <c r="K128">
        <v>0.25</v>
      </c>
      <c r="L128" t="s">
        <v>271</v>
      </c>
      <c r="M128" t="s">
        <v>406</v>
      </c>
      <c r="N128">
        <v>1</v>
      </c>
      <c r="O128">
        <v>40237</v>
      </c>
      <c r="P128" t="s">
        <v>369</v>
      </c>
      <c r="Q128">
        <v>3</v>
      </c>
      <c r="R128" t="s">
        <v>375</v>
      </c>
      <c r="S128" t="s">
        <v>28</v>
      </c>
      <c r="T128" t="s">
        <v>456</v>
      </c>
      <c r="U128">
        <v>25</v>
      </c>
      <c r="V128" s="65">
        <v>28202</v>
      </c>
      <c r="W128" s="65">
        <v>18156</v>
      </c>
      <c r="X128" s="65">
        <v>1632</v>
      </c>
      <c r="Y128" s="65">
        <v>2956</v>
      </c>
      <c r="Z128" s="65">
        <v>1632</v>
      </c>
      <c r="AA128">
        <v>8</v>
      </c>
      <c r="AB128" s="65">
        <f t="shared" si="17"/>
        <v>288000</v>
      </c>
      <c r="AC128" s="65">
        <f t="shared" si="18"/>
        <v>1128.08</v>
      </c>
      <c r="AD128" s="65">
        <f t="shared" si="19"/>
        <v>726.24</v>
      </c>
      <c r="AE128" s="65">
        <f t="shared" si="20"/>
        <v>65.28</v>
      </c>
      <c r="AF128" s="65">
        <f t="shared" si="21"/>
        <v>118.24</v>
      </c>
      <c r="AG128" s="65">
        <f t="shared" si="22"/>
        <v>65.28</v>
      </c>
      <c r="AH128" s="72">
        <f t="shared" si="23"/>
        <v>9.7923611111111114E-2</v>
      </c>
      <c r="AI128" s="199">
        <f t="shared" si="24"/>
        <v>0.64378412878519253</v>
      </c>
      <c r="AJ128" s="3">
        <f t="shared" si="25"/>
        <v>0.16281119189248733</v>
      </c>
      <c r="AK128" s="3">
        <f t="shared" si="26"/>
        <v>8.98876404494382E-2</v>
      </c>
      <c r="AL128" s="3">
        <f t="shared" si="27"/>
        <v>0.81127450980392157</v>
      </c>
    </row>
    <row r="129" spans="1:38" x14ac:dyDescent="0.2">
      <c r="A129" t="str">
        <f t="shared" si="14"/>
        <v>BB</v>
      </c>
      <c r="B129" t="str">
        <f t="shared" si="15"/>
        <v>BB-03</v>
      </c>
      <c r="C129" t="s">
        <v>655</v>
      </c>
      <c r="D129" t="s">
        <v>370</v>
      </c>
      <c r="E129" t="s">
        <v>376</v>
      </c>
      <c r="F129" s="81">
        <v>2.7</v>
      </c>
      <c r="G129" t="s">
        <v>372</v>
      </c>
      <c r="H129">
        <f t="shared" si="16"/>
        <v>1</v>
      </c>
      <c r="I129" t="s">
        <v>373</v>
      </c>
      <c r="J129" t="s">
        <v>374</v>
      </c>
      <c r="K129">
        <v>0.05</v>
      </c>
      <c r="L129" t="s">
        <v>271</v>
      </c>
      <c r="M129" t="s">
        <v>368</v>
      </c>
      <c r="N129">
        <v>0</v>
      </c>
      <c r="O129">
        <v>20393</v>
      </c>
      <c r="P129" t="s">
        <v>369</v>
      </c>
      <c r="Q129">
        <v>80</v>
      </c>
      <c r="R129" t="s">
        <v>375</v>
      </c>
      <c r="S129" t="s">
        <v>28</v>
      </c>
      <c r="T129" t="s">
        <v>392</v>
      </c>
      <c r="U129">
        <v>64</v>
      </c>
      <c r="V129" s="65">
        <v>122060</v>
      </c>
      <c r="W129" s="65">
        <v>102422</v>
      </c>
      <c r="X129" s="65">
        <v>6048</v>
      </c>
      <c r="Y129" s="65">
        <v>9238</v>
      </c>
      <c r="Z129" s="65">
        <v>6136</v>
      </c>
      <c r="AA129">
        <v>12</v>
      </c>
      <c r="AB129" s="65">
        <f t="shared" si="17"/>
        <v>1105920</v>
      </c>
      <c r="AC129" s="65">
        <f t="shared" si="18"/>
        <v>1907.1875</v>
      </c>
      <c r="AD129" s="65">
        <f t="shared" si="19"/>
        <v>1600.34375</v>
      </c>
      <c r="AE129" s="65">
        <f t="shared" si="20"/>
        <v>94.5</v>
      </c>
      <c r="AF129" s="65">
        <f t="shared" si="21"/>
        <v>144.34375</v>
      </c>
      <c r="AG129" s="65">
        <f t="shared" si="22"/>
        <v>95.875</v>
      </c>
      <c r="AH129" s="72">
        <f t="shared" si="23"/>
        <v>0.11036964699074074</v>
      </c>
      <c r="AI129" s="199">
        <f t="shared" si="24"/>
        <v>0.83911191217434045</v>
      </c>
      <c r="AJ129" s="3">
        <f t="shared" si="25"/>
        <v>9.0195465817890688E-2</v>
      </c>
      <c r="AK129" s="3">
        <f t="shared" si="26"/>
        <v>5.9909003924938004E-2</v>
      </c>
      <c r="AL129" s="3">
        <f t="shared" si="27"/>
        <v>0.50554106910039109</v>
      </c>
    </row>
    <row r="130" spans="1:38" x14ac:dyDescent="0.2">
      <c r="A130" t="str">
        <f t="shared" si="14"/>
        <v>BB</v>
      </c>
      <c r="B130" t="str">
        <f t="shared" si="15"/>
        <v>BB-03</v>
      </c>
      <c r="C130" t="s">
        <v>655</v>
      </c>
      <c r="D130" t="s">
        <v>370</v>
      </c>
      <c r="E130" t="s">
        <v>376</v>
      </c>
      <c r="F130" s="81">
        <v>2.7</v>
      </c>
      <c r="G130" t="s">
        <v>375</v>
      </c>
      <c r="H130">
        <f t="shared" si="16"/>
        <v>0</v>
      </c>
      <c r="I130" t="s">
        <v>407</v>
      </c>
      <c r="J130" t="s">
        <v>374</v>
      </c>
      <c r="K130">
        <v>0.25</v>
      </c>
      <c r="L130" t="s">
        <v>271</v>
      </c>
      <c r="M130" t="s">
        <v>406</v>
      </c>
      <c r="N130">
        <v>1</v>
      </c>
      <c r="O130">
        <v>40213</v>
      </c>
      <c r="P130" t="s">
        <v>369</v>
      </c>
      <c r="Q130">
        <v>2</v>
      </c>
      <c r="R130" t="s">
        <v>375</v>
      </c>
      <c r="S130" t="s">
        <v>28</v>
      </c>
      <c r="T130" t="s">
        <v>490</v>
      </c>
      <c r="U130">
        <v>25</v>
      </c>
      <c r="V130" s="65">
        <v>27104</v>
      </c>
      <c r="W130" s="65">
        <v>12906</v>
      </c>
      <c r="X130" s="65">
        <v>1288</v>
      </c>
      <c r="Y130" s="65">
        <v>1682</v>
      </c>
      <c r="Z130" s="65">
        <v>1288</v>
      </c>
      <c r="AA130">
        <v>8</v>
      </c>
      <c r="AB130" s="65">
        <f t="shared" si="17"/>
        <v>288000</v>
      </c>
      <c r="AC130" s="65">
        <f t="shared" si="18"/>
        <v>1084.1600000000001</v>
      </c>
      <c r="AD130" s="65">
        <f t="shared" si="19"/>
        <v>516.24</v>
      </c>
      <c r="AE130" s="65">
        <f t="shared" si="20"/>
        <v>51.52</v>
      </c>
      <c r="AF130" s="65">
        <f t="shared" si="21"/>
        <v>67.28</v>
      </c>
      <c r="AG130" s="65">
        <f t="shared" si="22"/>
        <v>51.52</v>
      </c>
      <c r="AH130" s="72">
        <f t="shared" si="23"/>
        <v>9.4111111111111118E-2</v>
      </c>
      <c r="AI130" s="199">
        <f t="shared" si="24"/>
        <v>0.47616587957497047</v>
      </c>
      <c r="AJ130" s="3">
        <f t="shared" si="25"/>
        <v>0.13032697969936463</v>
      </c>
      <c r="AK130" s="3">
        <f t="shared" si="26"/>
        <v>9.979854331318766E-2</v>
      </c>
      <c r="AL130" s="3">
        <f t="shared" si="27"/>
        <v>0.30590062111801242</v>
      </c>
    </row>
    <row r="131" spans="1:38" x14ac:dyDescent="0.2">
      <c r="A131" t="str">
        <f t="shared" si="14"/>
        <v>BB</v>
      </c>
      <c r="B131" t="str">
        <f t="shared" si="15"/>
        <v>BB-03</v>
      </c>
      <c r="C131" t="s">
        <v>656</v>
      </c>
      <c r="D131" t="s">
        <v>370</v>
      </c>
      <c r="E131" t="s">
        <v>376</v>
      </c>
      <c r="F131" s="81">
        <v>2.7</v>
      </c>
      <c r="G131" t="s">
        <v>372</v>
      </c>
      <c r="H131">
        <f t="shared" si="16"/>
        <v>1</v>
      </c>
      <c r="I131" t="s">
        <v>373</v>
      </c>
      <c r="J131" t="s">
        <v>374</v>
      </c>
      <c r="K131">
        <v>0.05</v>
      </c>
      <c r="L131" t="s">
        <v>271</v>
      </c>
      <c r="M131" t="s">
        <v>368</v>
      </c>
      <c r="N131">
        <v>0</v>
      </c>
      <c r="O131">
        <v>20394</v>
      </c>
      <c r="P131" t="s">
        <v>369</v>
      </c>
      <c r="Q131">
        <v>80</v>
      </c>
      <c r="R131" t="s">
        <v>375</v>
      </c>
      <c r="S131" t="s">
        <v>28</v>
      </c>
      <c r="T131" t="s">
        <v>392</v>
      </c>
      <c r="U131">
        <v>64</v>
      </c>
      <c r="V131" s="65">
        <v>186750</v>
      </c>
      <c r="W131" s="65">
        <v>117886</v>
      </c>
      <c r="X131" s="65">
        <v>6048</v>
      </c>
      <c r="Y131" s="65">
        <v>8632</v>
      </c>
      <c r="Z131" s="65">
        <v>7062</v>
      </c>
      <c r="AA131">
        <v>12</v>
      </c>
      <c r="AB131" s="65">
        <f t="shared" si="17"/>
        <v>1105920</v>
      </c>
      <c r="AC131" s="65">
        <f t="shared" si="18"/>
        <v>2917.96875</v>
      </c>
      <c r="AD131" s="65">
        <f t="shared" si="19"/>
        <v>1841.96875</v>
      </c>
      <c r="AE131" s="65">
        <f t="shared" si="20"/>
        <v>94.5</v>
      </c>
      <c r="AF131" s="65">
        <f t="shared" si="21"/>
        <v>134.875</v>
      </c>
      <c r="AG131" s="65">
        <f t="shared" si="22"/>
        <v>110.34375</v>
      </c>
      <c r="AH131" s="72">
        <f t="shared" si="23"/>
        <v>0.16886393229166666</v>
      </c>
      <c r="AI131" s="199">
        <f t="shared" si="24"/>
        <v>0.63125033467202141</v>
      </c>
      <c r="AJ131" s="3">
        <f t="shared" si="25"/>
        <v>7.3223283511188772E-2</v>
      </c>
      <c r="AK131" s="3">
        <f t="shared" si="26"/>
        <v>5.9905332270159303E-2</v>
      </c>
      <c r="AL131" s="3">
        <f t="shared" si="27"/>
        <v>0.22231662418578307</v>
      </c>
    </row>
    <row r="132" spans="1:38" x14ac:dyDescent="0.2">
      <c r="A132" t="str">
        <f t="shared" si="14"/>
        <v>BB</v>
      </c>
      <c r="B132" t="str">
        <f t="shared" si="15"/>
        <v>BB-03</v>
      </c>
      <c r="C132" t="s">
        <v>656</v>
      </c>
      <c r="D132" t="s">
        <v>370</v>
      </c>
      <c r="E132" t="s">
        <v>376</v>
      </c>
      <c r="F132" s="81">
        <v>2.7</v>
      </c>
      <c r="G132" t="s">
        <v>375</v>
      </c>
      <c r="H132">
        <f t="shared" si="16"/>
        <v>0</v>
      </c>
      <c r="I132" t="s">
        <v>408</v>
      </c>
      <c r="J132" t="s">
        <v>374</v>
      </c>
      <c r="K132">
        <v>0.01</v>
      </c>
      <c r="L132" t="s">
        <v>271</v>
      </c>
      <c r="M132" t="s">
        <v>401</v>
      </c>
      <c r="N132">
        <v>20</v>
      </c>
      <c r="O132">
        <v>10684</v>
      </c>
      <c r="P132" t="s">
        <v>909</v>
      </c>
      <c r="Q132">
        <v>100</v>
      </c>
      <c r="R132" t="s">
        <v>372</v>
      </c>
      <c r="S132" t="s">
        <v>28</v>
      </c>
      <c r="T132" t="s">
        <v>493</v>
      </c>
      <c r="U132">
        <v>25</v>
      </c>
      <c r="V132" s="65">
        <v>47142</v>
      </c>
      <c r="W132" s="65">
        <v>20552</v>
      </c>
      <c r="X132" s="65">
        <v>2468</v>
      </c>
      <c r="Y132" s="65">
        <v>2588</v>
      </c>
      <c r="Z132" s="65">
        <v>2468</v>
      </c>
      <c r="AA132">
        <v>8</v>
      </c>
      <c r="AB132" s="65">
        <f t="shared" si="17"/>
        <v>288000</v>
      </c>
      <c r="AC132" s="65">
        <f t="shared" si="18"/>
        <v>1885.68</v>
      </c>
      <c r="AD132" s="65">
        <f t="shared" si="19"/>
        <v>822.08</v>
      </c>
      <c r="AE132" s="65">
        <f t="shared" si="20"/>
        <v>98.72</v>
      </c>
      <c r="AF132" s="65">
        <f t="shared" si="21"/>
        <v>103.52</v>
      </c>
      <c r="AG132" s="65">
        <f t="shared" si="22"/>
        <v>98.72</v>
      </c>
      <c r="AH132" s="72">
        <f t="shared" si="23"/>
        <v>0.16368750000000001</v>
      </c>
      <c r="AI132" s="199">
        <f t="shared" si="24"/>
        <v>0.43595944168681855</v>
      </c>
      <c r="AJ132" s="3">
        <f t="shared" si="25"/>
        <v>0.12592448423511093</v>
      </c>
      <c r="AK132" s="3">
        <f t="shared" si="26"/>
        <v>0.12008563643441028</v>
      </c>
      <c r="AL132" s="3">
        <f t="shared" si="27"/>
        <v>4.8622366288492709E-2</v>
      </c>
    </row>
    <row r="133" spans="1:38" x14ac:dyDescent="0.2">
      <c r="A133" t="str">
        <f t="shared" si="14"/>
        <v>BB</v>
      </c>
      <c r="B133" t="str">
        <f t="shared" si="15"/>
        <v>BB-03</v>
      </c>
      <c r="C133" t="s">
        <v>657</v>
      </c>
      <c r="D133" t="s">
        <v>370</v>
      </c>
      <c r="E133" t="s">
        <v>371</v>
      </c>
      <c r="F133" s="81">
        <v>3.8</v>
      </c>
      <c r="G133" t="s">
        <v>372</v>
      </c>
      <c r="H133">
        <f t="shared" si="16"/>
        <v>1</v>
      </c>
      <c r="I133" t="s">
        <v>373</v>
      </c>
      <c r="J133" t="s">
        <v>374</v>
      </c>
      <c r="K133">
        <v>0.05</v>
      </c>
      <c r="L133" t="s">
        <v>271</v>
      </c>
      <c r="M133" t="s">
        <v>368</v>
      </c>
      <c r="N133">
        <v>0</v>
      </c>
      <c r="O133">
        <v>20395</v>
      </c>
      <c r="P133" t="s">
        <v>369</v>
      </c>
      <c r="Q133">
        <v>80</v>
      </c>
      <c r="R133" t="s">
        <v>375</v>
      </c>
      <c r="S133" t="s">
        <v>28</v>
      </c>
      <c r="T133" t="s">
        <v>392</v>
      </c>
      <c r="U133">
        <v>64</v>
      </c>
      <c r="V133" s="65">
        <v>321382</v>
      </c>
      <c r="W133" s="65">
        <v>225522</v>
      </c>
      <c r="X133" s="65">
        <v>8948</v>
      </c>
      <c r="Y133" s="65">
        <v>11664</v>
      </c>
      <c r="Z133" s="65">
        <v>13508</v>
      </c>
      <c r="AA133">
        <v>12</v>
      </c>
      <c r="AB133" s="65">
        <f t="shared" si="17"/>
        <v>1105920</v>
      </c>
      <c r="AC133" s="65">
        <f t="shared" si="18"/>
        <v>5021.59375</v>
      </c>
      <c r="AD133" s="65">
        <f t="shared" si="19"/>
        <v>3523.78125</v>
      </c>
      <c r="AE133" s="65">
        <f t="shared" si="20"/>
        <v>139.8125</v>
      </c>
      <c r="AF133" s="65">
        <f t="shared" si="21"/>
        <v>182.25</v>
      </c>
      <c r="AG133" s="65">
        <f t="shared" si="22"/>
        <v>211.0625</v>
      </c>
      <c r="AH133" s="72">
        <f t="shared" si="23"/>
        <v>0.29060149016203701</v>
      </c>
      <c r="AI133" s="199">
        <f t="shared" si="24"/>
        <v>0.70172567225295757</v>
      </c>
      <c r="AJ133" s="3">
        <f t="shared" si="25"/>
        <v>5.1720009577779551E-2</v>
      </c>
      <c r="AK133" s="3">
        <f t="shared" si="26"/>
        <v>5.9896595454102038E-2</v>
      </c>
      <c r="AL133" s="3">
        <f t="shared" si="27"/>
        <v>-0.13651169677228309</v>
      </c>
    </row>
    <row r="134" spans="1:38" x14ac:dyDescent="0.2">
      <c r="A134" t="str">
        <f t="shared" si="14"/>
        <v>BB</v>
      </c>
      <c r="B134" t="str">
        <f t="shared" si="15"/>
        <v>BB-03</v>
      </c>
      <c r="C134" t="s">
        <v>657</v>
      </c>
      <c r="D134" t="s">
        <v>370</v>
      </c>
      <c r="E134" t="s">
        <v>371</v>
      </c>
      <c r="F134" s="81">
        <v>3.8</v>
      </c>
      <c r="G134" t="s">
        <v>375</v>
      </c>
      <c r="H134">
        <f t="shared" si="16"/>
        <v>0</v>
      </c>
      <c r="I134" t="s">
        <v>408</v>
      </c>
      <c r="J134" t="s">
        <v>374</v>
      </c>
      <c r="K134">
        <v>0.01</v>
      </c>
      <c r="L134" t="s">
        <v>271</v>
      </c>
      <c r="M134" t="s">
        <v>401</v>
      </c>
      <c r="N134">
        <v>20</v>
      </c>
      <c r="O134">
        <v>11036</v>
      </c>
      <c r="P134" t="s">
        <v>909</v>
      </c>
      <c r="Q134">
        <v>200</v>
      </c>
      <c r="R134" t="s">
        <v>375</v>
      </c>
      <c r="S134" t="s">
        <v>28</v>
      </c>
      <c r="T134" t="s">
        <v>483</v>
      </c>
      <c r="U134">
        <v>25</v>
      </c>
      <c r="V134" s="65">
        <v>34628</v>
      </c>
      <c r="W134" s="65">
        <v>13502</v>
      </c>
      <c r="X134" s="65">
        <v>1098</v>
      </c>
      <c r="Y134" s="65">
        <v>2112</v>
      </c>
      <c r="Z134" s="65">
        <v>1098</v>
      </c>
      <c r="AA134">
        <v>8</v>
      </c>
      <c r="AB134" s="65">
        <f t="shared" si="17"/>
        <v>288000</v>
      </c>
      <c r="AC134" s="65">
        <f t="shared" si="18"/>
        <v>1385.12</v>
      </c>
      <c r="AD134" s="65">
        <f t="shared" si="19"/>
        <v>540.08000000000004</v>
      </c>
      <c r="AE134" s="65">
        <f t="shared" si="20"/>
        <v>43.92</v>
      </c>
      <c r="AF134" s="65">
        <f t="shared" si="21"/>
        <v>84.48</v>
      </c>
      <c r="AG134" s="65">
        <f t="shared" si="22"/>
        <v>43.92</v>
      </c>
      <c r="AH134" s="72">
        <f t="shared" si="23"/>
        <v>0.12023611111111111</v>
      </c>
      <c r="AI134" s="199">
        <f t="shared" si="24"/>
        <v>0.38991567517615805</v>
      </c>
      <c r="AJ134" s="3">
        <f t="shared" si="25"/>
        <v>0.15642127092282626</v>
      </c>
      <c r="AK134" s="3">
        <f t="shared" si="26"/>
        <v>8.13212857354466E-2</v>
      </c>
      <c r="AL134" s="3">
        <f t="shared" si="27"/>
        <v>0.92349726775956287</v>
      </c>
    </row>
    <row r="135" spans="1:38" x14ac:dyDescent="0.2">
      <c r="A135" t="str">
        <f t="shared" ref="A135:A198" si="28">LEFT(C135,2)</f>
        <v>BB</v>
      </c>
      <c r="B135" t="str">
        <f t="shared" ref="B135:B198" si="29">LEFT(C135,5)</f>
        <v>BB-03</v>
      </c>
      <c r="C135" t="s">
        <v>658</v>
      </c>
      <c r="D135" t="s">
        <v>370</v>
      </c>
      <c r="E135" t="s">
        <v>371</v>
      </c>
      <c r="F135" s="81">
        <v>3.8</v>
      </c>
      <c r="G135" t="s">
        <v>372</v>
      </c>
      <c r="H135">
        <f t="shared" ref="H135:H198" si="30">IF(G135="Y",1,0)</f>
        <v>1</v>
      </c>
      <c r="I135" t="s">
        <v>373</v>
      </c>
      <c r="J135" t="s">
        <v>374</v>
      </c>
      <c r="K135">
        <v>0.05</v>
      </c>
      <c r="L135" t="s">
        <v>271</v>
      </c>
      <c r="M135" t="s">
        <v>368</v>
      </c>
      <c r="N135">
        <v>0</v>
      </c>
      <c r="O135">
        <v>20477</v>
      </c>
      <c r="P135" t="s">
        <v>369</v>
      </c>
      <c r="Q135">
        <v>80</v>
      </c>
      <c r="R135" t="s">
        <v>375</v>
      </c>
      <c r="S135" t="s">
        <v>28</v>
      </c>
      <c r="T135" t="s">
        <v>392</v>
      </c>
      <c r="U135">
        <v>64</v>
      </c>
      <c r="V135" s="65">
        <v>253162</v>
      </c>
      <c r="W135" s="65">
        <v>199622</v>
      </c>
      <c r="X135" s="65">
        <v>8948</v>
      </c>
      <c r="Y135" s="65">
        <v>18008</v>
      </c>
      <c r="Z135" s="65">
        <v>11958</v>
      </c>
      <c r="AA135">
        <v>12</v>
      </c>
      <c r="AB135" s="65">
        <f t="shared" ref="AB135:AB198" si="31">24*60*AA135*U135</f>
        <v>1105920</v>
      </c>
      <c r="AC135" s="65">
        <f t="shared" ref="AC135:AC198" si="32">V135/$U135</f>
        <v>3955.65625</v>
      </c>
      <c r="AD135" s="65">
        <f t="shared" ref="AD135:AD198" si="33">W135/$U135</f>
        <v>3119.09375</v>
      </c>
      <c r="AE135" s="65">
        <f t="shared" ref="AE135:AE198" si="34">X135/$U135</f>
        <v>139.8125</v>
      </c>
      <c r="AF135" s="65">
        <f t="shared" ref="AF135:AF198" si="35">Y135/$U135</f>
        <v>281.375</v>
      </c>
      <c r="AG135" s="65">
        <f t="shared" ref="AG135:AG198" si="36">Z135/$U135</f>
        <v>186.84375</v>
      </c>
      <c r="AH135" s="72">
        <f t="shared" ref="AH135:AH198" si="37">V135/AB135</f>
        <v>0.22891529224537038</v>
      </c>
      <c r="AI135" s="199">
        <f t="shared" ref="AI135:AI198" si="38">W135/V135</f>
        <v>0.78851486400012638</v>
      </c>
      <c r="AJ135" s="3">
        <f t="shared" ref="AJ135:AJ198" si="39">Y135/W135</f>
        <v>9.0210497840919335E-2</v>
      </c>
      <c r="AK135" s="3">
        <f t="shared" ref="AK135:AK198" si="40">Z135/W135</f>
        <v>5.9903217080281734E-2</v>
      </c>
      <c r="AL135" s="3">
        <f t="shared" ref="AL135:AL198" si="41">(Y135-Z135)/Z135</f>
        <v>0.50593744773373472</v>
      </c>
    </row>
    <row r="136" spans="1:38" x14ac:dyDescent="0.2">
      <c r="A136" t="str">
        <f t="shared" si="28"/>
        <v>BB</v>
      </c>
      <c r="B136" t="str">
        <f t="shared" si="29"/>
        <v>BB-03</v>
      </c>
      <c r="C136" t="s">
        <v>658</v>
      </c>
      <c r="D136" t="s">
        <v>370</v>
      </c>
      <c r="E136" t="s">
        <v>371</v>
      </c>
      <c r="F136" s="81">
        <v>3.8</v>
      </c>
      <c r="G136" t="s">
        <v>375</v>
      </c>
      <c r="H136">
        <f t="shared" si="30"/>
        <v>0</v>
      </c>
      <c r="I136" t="s">
        <v>408</v>
      </c>
      <c r="J136" t="s">
        <v>374</v>
      </c>
      <c r="K136">
        <v>0.01</v>
      </c>
      <c r="L136" t="s">
        <v>271</v>
      </c>
      <c r="M136" t="s">
        <v>401</v>
      </c>
      <c r="N136">
        <v>20</v>
      </c>
      <c r="O136">
        <v>10523</v>
      </c>
      <c r="P136" t="s">
        <v>909</v>
      </c>
      <c r="Q136">
        <v>200</v>
      </c>
      <c r="R136" t="s">
        <v>372</v>
      </c>
      <c r="S136" t="s">
        <v>28</v>
      </c>
      <c r="T136" t="s">
        <v>463</v>
      </c>
      <c r="U136">
        <v>25</v>
      </c>
      <c r="V136" s="65">
        <v>48864</v>
      </c>
      <c r="W136" s="65">
        <v>39570</v>
      </c>
      <c r="X136" s="65">
        <v>3960</v>
      </c>
      <c r="Y136" s="65">
        <v>3596</v>
      </c>
      <c r="Z136" s="65">
        <v>3960</v>
      </c>
      <c r="AA136">
        <v>8</v>
      </c>
      <c r="AB136" s="65">
        <f t="shared" si="31"/>
        <v>288000</v>
      </c>
      <c r="AC136" s="65">
        <f t="shared" si="32"/>
        <v>1954.56</v>
      </c>
      <c r="AD136" s="65">
        <f t="shared" si="33"/>
        <v>1582.8</v>
      </c>
      <c r="AE136" s="65">
        <f t="shared" si="34"/>
        <v>158.4</v>
      </c>
      <c r="AF136" s="65">
        <f t="shared" si="35"/>
        <v>143.84</v>
      </c>
      <c r="AG136" s="65">
        <f t="shared" si="36"/>
        <v>158.4</v>
      </c>
      <c r="AH136" s="72">
        <f t="shared" si="37"/>
        <v>0.16966666666666666</v>
      </c>
      <c r="AI136" s="199">
        <f t="shared" si="38"/>
        <v>0.80979862475442044</v>
      </c>
      <c r="AJ136" s="3">
        <f t="shared" si="39"/>
        <v>9.0876926964872373E-2</v>
      </c>
      <c r="AK136" s="3">
        <f t="shared" si="40"/>
        <v>0.10007581501137225</v>
      </c>
      <c r="AL136" s="3">
        <f t="shared" si="41"/>
        <v>-9.1919191919191914E-2</v>
      </c>
    </row>
    <row r="137" spans="1:38" x14ac:dyDescent="0.2">
      <c r="A137" t="str">
        <f t="shared" si="28"/>
        <v>BB</v>
      </c>
      <c r="B137" t="str">
        <f t="shared" si="29"/>
        <v>BB-03</v>
      </c>
      <c r="C137" t="s">
        <v>659</v>
      </c>
      <c r="D137" t="s">
        <v>370</v>
      </c>
      <c r="E137" t="s">
        <v>371</v>
      </c>
      <c r="F137" s="81">
        <v>3.8</v>
      </c>
      <c r="G137" t="s">
        <v>372</v>
      </c>
      <c r="H137">
        <f t="shared" si="30"/>
        <v>1</v>
      </c>
      <c r="I137" t="s">
        <v>373</v>
      </c>
      <c r="J137" t="s">
        <v>374</v>
      </c>
      <c r="K137">
        <v>0.05</v>
      </c>
      <c r="L137" t="s">
        <v>271</v>
      </c>
      <c r="M137" t="s">
        <v>368</v>
      </c>
      <c r="N137">
        <v>0</v>
      </c>
      <c r="O137">
        <v>20478</v>
      </c>
      <c r="P137" t="s">
        <v>369</v>
      </c>
      <c r="Q137">
        <v>80</v>
      </c>
      <c r="R137" t="s">
        <v>375</v>
      </c>
      <c r="S137" t="s">
        <v>28</v>
      </c>
      <c r="T137" t="s">
        <v>392</v>
      </c>
      <c r="U137">
        <v>64</v>
      </c>
      <c r="V137" s="65">
        <v>284744</v>
      </c>
      <c r="W137" s="65">
        <v>187314</v>
      </c>
      <c r="X137" s="65">
        <v>8948</v>
      </c>
      <c r="Y137" s="65">
        <v>8948</v>
      </c>
      <c r="Z137" s="65">
        <v>11220</v>
      </c>
      <c r="AA137">
        <v>12</v>
      </c>
      <c r="AB137" s="65">
        <f t="shared" si="31"/>
        <v>1105920</v>
      </c>
      <c r="AC137" s="65">
        <f t="shared" si="32"/>
        <v>4449.125</v>
      </c>
      <c r="AD137" s="65">
        <f t="shared" si="33"/>
        <v>2926.78125</v>
      </c>
      <c r="AE137" s="65">
        <f t="shared" si="34"/>
        <v>139.8125</v>
      </c>
      <c r="AF137" s="65">
        <f t="shared" si="35"/>
        <v>139.8125</v>
      </c>
      <c r="AG137" s="65">
        <f t="shared" si="36"/>
        <v>175.3125</v>
      </c>
      <c r="AH137" s="72">
        <f t="shared" si="37"/>
        <v>0.25747251157407408</v>
      </c>
      <c r="AI137" s="199">
        <f t="shared" si="38"/>
        <v>0.65783300087095775</v>
      </c>
      <c r="AJ137" s="3">
        <f t="shared" si="39"/>
        <v>4.7770054560790969E-2</v>
      </c>
      <c r="AK137" s="3">
        <f t="shared" si="40"/>
        <v>5.9899420224863067E-2</v>
      </c>
      <c r="AL137" s="3">
        <f t="shared" si="41"/>
        <v>-0.20249554367201425</v>
      </c>
    </row>
    <row r="138" spans="1:38" x14ac:dyDescent="0.2">
      <c r="A138" t="str">
        <f t="shared" si="28"/>
        <v>BB</v>
      </c>
      <c r="B138" t="str">
        <f t="shared" si="29"/>
        <v>BB-03</v>
      </c>
      <c r="C138" t="s">
        <v>659</v>
      </c>
      <c r="D138" t="s">
        <v>370</v>
      </c>
      <c r="E138" t="s">
        <v>371</v>
      </c>
      <c r="F138" s="81">
        <v>3.8</v>
      </c>
      <c r="G138" t="s">
        <v>375</v>
      </c>
      <c r="H138">
        <f t="shared" si="30"/>
        <v>0</v>
      </c>
      <c r="I138" t="s">
        <v>408</v>
      </c>
      <c r="J138" t="s">
        <v>374</v>
      </c>
      <c r="K138">
        <v>0.01</v>
      </c>
      <c r="L138" t="s">
        <v>271</v>
      </c>
      <c r="M138" t="s">
        <v>401</v>
      </c>
      <c r="N138">
        <v>20</v>
      </c>
      <c r="O138">
        <v>10519</v>
      </c>
      <c r="P138" t="s">
        <v>909</v>
      </c>
      <c r="Q138">
        <v>200</v>
      </c>
      <c r="R138" t="s">
        <v>372</v>
      </c>
      <c r="S138" t="s">
        <v>28</v>
      </c>
      <c r="T138" t="s">
        <v>479</v>
      </c>
      <c r="U138">
        <v>25</v>
      </c>
      <c r="V138" s="65">
        <v>37966</v>
      </c>
      <c r="W138" s="65">
        <v>39866</v>
      </c>
      <c r="X138" s="65">
        <v>3946</v>
      </c>
      <c r="Y138" s="65">
        <v>1934</v>
      </c>
      <c r="Z138" s="65">
        <v>3946</v>
      </c>
      <c r="AA138">
        <v>8</v>
      </c>
      <c r="AB138" s="65">
        <f t="shared" si="31"/>
        <v>288000</v>
      </c>
      <c r="AC138" s="65">
        <f t="shared" si="32"/>
        <v>1518.64</v>
      </c>
      <c r="AD138" s="65">
        <f t="shared" si="33"/>
        <v>1594.64</v>
      </c>
      <c r="AE138" s="65">
        <f t="shared" si="34"/>
        <v>157.84</v>
      </c>
      <c r="AF138" s="65">
        <f t="shared" si="35"/>
        <v>77.36</v>
      </c>
      <c r="AG138" s="65">
        <f t="shared" si="36"/>
        <v>157.84</v>
      </c>
      <c r="AH138" s="72">
        <f t="shared" si="37"/>
        <v>0.1318263888888889</v>
      </c>
      <c r="AI138" s="199">
        <f t="shared" si="38"/>
        <v>1.0500447769056525</v>
      </c>
      <c r="AJ138" s="3">
        <f t="shared" si="39"/>
        <v>4.8512516931721268E-2</v>
      </c>
      <c r="AK138" s="3">
        <f t="shared" si="40"/>
        <v>9.8981588320874933E-2</v>
      </c>
      <c r="AL138" s="3">
        <f t="shared" si="41"/>
        <v>-0.50988342625443484</v>
      </c>
    </row>
    <row r="139" spans="1:38" x14ac:dyDescent="0.2">
      <c r="A139" t="str">
        <f t="shared" si="28"/>
        <v>BB</v>
      </c>
      <c r="B139" t="str">
        <f t="shared" si="29"/>
        <v>BB-03</v>
      </c>
      <c r="C139" t="s">
        <v>660</v>
      </c>
      <c r="D139" t="s">
        <v>370</v>
      </c>
      <c r="E139" t="s">
        <v>371</v>
      </c>
      <c r="F139" s="81">
        <v>3.8</v>
      </c>
      <c r="G139" t="s">
        <v>372</v>
      </c>
      <c r="H139">
        <f t="shared" si="30"/>
        <v>1</v>
      </c>
      <c r="I139" t="s">
        <v>373</v>
      </c>
      <c r="J139" t="s">
        <v>374</v>
      </c>
      <c r="K139">
        <v>0.05</v>
      </c>
      <c r="L139" t="s">
        <v>271</v>
      </c>
      <c r="M139" t="s">
        <v>368</v>
      </c>
      <c r="N139">
        <v>0</v>
      </c>
      <c r="O139">
        <v>20398</v>
      </c>
      <c r="P139" t="s">
        <v>369</v>
      </c>
      <c r="Q139">
        <v>80</v>
      </c>
      <c r="R139" t="s">
        <v>375</v>
      </c>
      <c r="S139" t="s">
        <v>28</v>
      </c>
      <c r="T139" t="s">
        <v>392</v>
      </c>
      <c r="U139">
        <v>64</v>
      </c>
      <c r="V139" s="65">
        <v>244926</v>
      </c>
      <c r="W139" s="65">
        <v>180828</v>
      </c>
      <c r="X139" s="65">
        <v>8948</v>
      </c>
      <c r="Y139" s="65">
        <v>7898</v>
      </c>
      <c r="Z139" s="65">
        <v>10832</v>
      </c>
      <c r="AA139">
        <v>12</v>
      </c>
      <c r="AB139" s="65">
        <f t="shared" si="31"/>
        <v>1105920</v>
      </c>
      <c r="AC139" s="65">
        <f t="shared" si="32"/>
        <v>3826.96875</v>
      </c>
      <c r="AD139" s="65">
        <f t="shared" si="33"/>
        <v>2825.4375</v>
      </c>
      <c r="AE139" s="65">
        <f t="shared" si="34"/>
        <v>139.8125</v>
      </c>
      <c r="AF139" s="65">
        <f t="shared" si="35"/>
        <v>123.40625</v>
      </c>
      <c r="AG139" s="65">
        <f t="shared" si="36"/>
        <v>169.25</v>
      </c>
      <c r="AH139" s="72">
        <f t="shared" si="37"/>
        <v>0.22146809895833333</v>
      </c>
      <c r="AI139" s="199">
        <f t="shared" si="38"/>
        <v>0.73829646505475122</v>
      </c>
      <c r="AJ139" s="3">
        <f t="shared" si="39"/>
        <v>4.3676864202446521E-2</v>
      </c>
      <c r="AK139" s="3">
        <f t="shared" si="40"/>
        <v>5.9902227531134555E-2</v>
      </c>
      <c r="AL139" s="3">
        <f t="shared" si="41"/>
        <v>-0.27086410635155095</v>
      </c>
    </row>
    <row r="140" spans="1:38" x14ac:dyDescent="0.2">
      <c r="A140" t="str">
        <f t="shared" si="28"/>
        <v>BB</v>
      </c>
      <c r="B140" t="str">
        <f t="shared" si="29"/>
        <v>BB-03</v>
      </c>
      <c r="C140" t="s">
        <v>660</v>
      </c>
      <c r="D140" t="s">
        <v>370</v>
      </c>
      <c r="E140" t="s">
        <v>371</v>
      </c>
      <c r="F140" s="81">
        <v>3.8</v>
      </c>
      <c r="G140" t="s">
        <v>375</v>
      </c>
      <c r="H140">
        <f t="shared" si="30"/>
        <v>0</v>
      </c>
      <c r="I140" t="s">
        <v>408</v>
      </c>
      <c r="J140" t="s">
        <v>374</v>
      </c>
      <c r="K140">
        <v>0.01</v>
      </c>
      <c r="L140" t="s">
        <v>271</v>
      </c>
      <c r="M140" t="s">
        <v>401</v>
      </c>
      <c r="N140">
        <v>20</v>
      </c>
      <c r="O140">
        <v>10643</v>
      </c>
      <c r="P140" t="s">
        <v>909</v>
      </c>
      <c r="Q140">
        <v>100</v>
      </c>
      <c r="R140" t="s">
        <v>372</v>
      </c>
      <c r="S140" t="s">
        <v>28</v>
      </c>
      <c r="T140" t="s">
        <v>475</v>
      </c>
      <c r="U140">
        <v>25</v>
      </c>
      <c r="V140" s="65">
        <v>32810</v>
      </c>
      <c r="W140" s="65">
        <v>15720</v>
      </c>
      <c r="X140" s="65">
        <v>1420</v>
      </c>
      <c r="Y140" s="65">
        <v>350</v>
      </c>
      <c r="Z140" s="65">
        <v>1420</v>
      </c>
      <c r="AA140">
        <v>8</v>
      </c>
      <c r="AB140" s="65">
        <f t="shared" si="31"/>
        <v>288000</v>
      </c>
      <c r="AC140" s="65">
        <f t="shared" si="32"/>
        <v>1312.4</v>
      </c>
      <c r="AD140" s="65">
        <f t="shared" si="33"/>
        <v>628.79999999999995</v>
      </c>
      <c r="AE140" s="65">
        <f t="shared" si="34"/>
        <v>56.8</v>
      </c>
      <c r="AF140" s="65">
        <f t="shared" si="35"/>
        <v>14</v>
      </c>
      <c r="AG140" s="65">
        <f t="shared" si="36"/>
        <v>56.8</v>
      </c>
      <c r="AH140" s="72">
        <f t="shared" si="37"/>
        <v>0.11392361111111111</v>
      </c>
      <c r="AI140" s="199">
        <f t="shared" si="38"/>
        <v>0.47912221883572081</v>
      </c>
      <c r="AJ140" s="3">
        <f t="shared" si="39"/>
        <v>2.2264631043256999E-2</v>
      </c>
      <c r="AK140" s="3">
        <f t="shared" si="40"/>
        <v>9.0330788804071249E-2</v>
      </c>
      <c r="AL140" s="3">
        <f t="shared" si="41"/>
        <v>-0.75352112676056338</v>
      </c>
    </row>
    <row r="141" spans="1:38" x14ac:dyDescent="0.2">
      <c r="A141" t="str">
        <f t="shared" si="28"/>
        <v>BB</v>
      </c>
      <c r="B141" t="str">
        <f t="shared" si="29"/>
        <v>BB-03</v>
      </c>
      <c r="C141" t="s">
        <v>661</v>
      </c>
      <c r="D141" t="s">
        <v>370</v>
      </c>
      <c r="E141" t="s">
        <v>376</v>
      </c>
      <c r="F141" s="81">
        <v>2.7</v>
      </c>
      <c r="G141" t="s">
        <v>372</v>
      </c>
      <c r="H141">
        <f t="shared" si="30"/>
        <v>1</v>
      </c>
      <c r="I141" t="s">
        <v>373</v>
      </c>
      <c r="J141" t="s">
        <v>374</v>
      </c>
      <c r="K141">
        <v>0.05</v>
      </c>
      <c r="L141" t="s">
        <v>271</v>
      </c>
      <c r="M141" t="s">
        <v>368</v>
      </c>
      <c r="N141">
        <v>0</v>
      </c>
      <c r="O141">
        <v>20399</v>
      </c>
      <c r="P141" t="s">
        <v>369</v>
      </c>
      <c r="Q141">
        <v>80</v>
      </c>
      <c r="R141" t="s">
        <v>375</v>
      </c>
      <c r="S141" t="s">
        <v>28</v>
      </c>
      <c r="T141" t="s">
        <v>392</v>
      </c>
      <c r="U141">
        <v>64</v>
      </c>
      <c r="V141" s="65">
        <v>245364</v>
      </c>
      <c r="W141" s="65">
        <v>179198</v>
      </c>
      <c r="X141" s="65">
        <v>6048</v>
      </c>
      <c r="Y141" s="65">
        <v>-5512</v>
      </c>
      <c r="Z141" s="65">
        <v>10734</v>
      </c>
      <c r="AA141">
        <v>12</v>
      </c>
      <c r="AB141" s="65">
        <f t="shared" si="31"/>
        <v>1105920</v>
      </c>
      <c r="AC141" s="65">
        <f t="shared" si="32"/>
        <v>3833.8125</v>
      </c>
      <c r="AD141" s="65">
        <f t="shared" si="33"/>
        <v>2799.96875</v>
      </c>
      <c r="AE141" s="65">
        <f t="shared" si="34"/>
        <v>94.5</v>
      </c>
      <c r="AF141" s="65">
        <f t="shared" si="35"/>
        <v>-86.125</v>
      </c>
      <c r="AG141" s="65">
        <f t="shared" si="36"/>
        <v>167.71875</v>
      </c>
      <c r="AH141" s="72">
        <f t="shared" si="37"/>
        <v>0.22186414930555556</v>
      </c>
      <c r="AI141" s="199">
        <f t="shared" si="38"/>
        <v>0.7303353385174679</v>
      </c>
      <c r="AJ141" s="3">
        <f t="shared" si="39"/>
        <v>-3.0759271866873515E-2</v>
      </c>
      <c r="AK141" s="3">
        <f t="shared" si="40"/>
        <v>5.9900222100693089E-2</v>
      </c>
      <c r="AL141" s="3">
        <f t="shared" si="41"/>
        <v>-1.5135084777343022</v>
      </c>
    </row>
    <row r="142" spans="1:38" x14ac:dyDescent="0.2">
      <c r="A142" t="str">
        <f t="shared" si="28"/>
        <v>BB</v>
      </c>
      <c r="B142" t="str">
        <f t="shared" si="29"/>
        <v>BB-03</v>
      </c>
      <c r="C142" t="s">
        <v>661</v>
      </c>
      <c r="D142" t="s">
        <v>370</v>
      </c>
      <c r="E142" t="s">
        <v>376</v>
      </c>
      <c r="F142" s="81">
        <v>2.7</v>
      </c>
      <c r="G142" t="s">
        <v>375</v>
      </c>
      <c r="H142">
        <f t="shared" si="30"/>
        <v>0</v>
      </c>
      <c r="I142" t="s">
        <v>408</v>
      </c>
      <c r="J142" t="s">
        <v>374</v>
      </c>
      <c r="K142">
        <v>0.01</v>
      </c>
      <c r="L142" t="s">
        <v>271</v>
      </c>
      <c r="M142" t="s">
        <v>401</v>
      </c>
      <c r="N142">
        <v>20</v>
      </c>
      <c r="O142">
        <v>10487</v>
      </c>
      <c r="P142" t="s">
        <v>909</v>
      </c>
      <c r="Q142">
        <v>200</v>
      </c>
      <c r="R142" t="s">
        <v>372</v>
      </c>
      <c r="S142" t="s">
        <v>28</v>
      </c>
      <c r="T142" t="s">
        <v>477</v>
      </c>
      <c r="U142">
        <v>25</v>
      </c>
      <c r="V142" s="65">
        <v>35360</v>
      </c>
      <c r="W142" s="65">
        <v>26098</v>
      </c>
      <c r="X142" s="65">
        <v>2064</v>
      </c>
      <c r="Y142" s="65">
        <v>1324</v>
      </c>
      <c r="Z142" s="65">
        <v>2064</v>
      </c>
      <c r="AA142">
        <v>8</v>
      </c>
      <c r="AB142" s="65">
        <f t="shared" si="31"/>
        <v>288000</v>
      </c>
      <c r="AC142" s="65">
        <f t="shared" si="32"/>
        <v>1414.4</v>
      </c>
      <c r="AD142" s="65">
        <f t="shared" si="33"/>
        <v>1043.92</v>
      </c>
      <c r="AE142" s="65">
        <f t="shared" si="34"/>
        <v>82.56</v>
      </c>
      <c r="AF142" s="65">
        <f t="shared" si="35"/>
        <v>52.96</v>
      </c>
      <c r="AG142" s="65">
        <f t="shared" si="36"/>
        <v>82.56</v>
      </c>
      <c r="AH142" s="72">
        <f t="shared" si="37"/>
        <v>0.12277777777777778</v>
      </c>
      <c r="AI142" s="199">
        <f t="shared" si="38"/>
        <v>0.73806561085972855</v>
      </c>
      <c r="AJ142" s="3">
        <f t="shared" si="39"/>
        <v>5.0731856847267991E-2</v>
      </c>
      <c r="AK142" s="3">
        <f t="shared" si="40"/>
        <v>7.9086520039849798E-2</v>
      </c>
      <c r="AL142" s="3">
        <f t="shared" si="41"/>
        <v>-0.35852713178294576</v>
      </c>
    </row>
    <row r="143" spans="1:38" x14ac:dyDescent="0.2">
      <c r="A143" t="str">
        <f t="shared" si="28"/>
        <v>BB</v>
      </c>
      <c r="B143" t="str">
        <f t="shared" si="29"/>
        <v>BB-03</v>
      </c>
      <c r="C143" t="s">
        <v>662</v>
      </c>
      <c r="D143" t="s">
        <v>370</v>
      </c>
      <c r="E143" t="s">
        <v>376</v>
      </c>
      <c r="F143" s="81">
        <v>2.7</v>
      </c>
      <c r="G143" t="s">
        <v>372</v>
      </c>
      <c r="H143">
        <f t="shared" si="30"/>
        <v>1</v>
      </c>
      <c r="I143" t="s">
        <v>373</v>
      </c>
      <c r="J143" t="s">
        <v>374</v>
      </c>
      <c r="K143">
        <v>0.05</v>
      </c>
      <c r="L143" t="s">
        <v>271</v>
      </c>
      <c r="M143" t="s">
        <v>368</v>
      </c>
      <c r="N143">
        <v>0</v>
      </c>
      <c r="O143">
        <v>20400</v>
      </c>
      <c r="P143" t="s">
        <v>369</v>
      </c>
      <c r="Q143">
        <v>80</v>
      </c>
      <c r="R143" t="s">
        <v>375</v>
      </c>
      <c r="S143" t="s">
        <v>28</v>
      </c>
      <c r="T143" t="s">
        <v>392</v>
      </c>
      <c r="U143">
        <v>64</v>
      </c>
      <c r="V143" s="65">
        <v>184512</v>
      </c>
      <c r="W143" s="65">
        <v>118560</v>
      </c>
      <c r="X143" s="65">
        <v>6048</v>
      </c>
      <c r="Y143" s="65">
        <v>11090</v>
      </c>
      <c r="Z143" s="65">
        <v>7102</v>
      </c>
      <c r="AA143">
        <v>12</v>
      </c>
      <c r="AB143" s="65">
        <f t="shared" si="31"/>
        <v>1105920</v>
      </c>
      <c r="AC143" s="65">
        <f t="shared" si="32"/>
        <v>2883</v>
      </c>
      <c r="AD143" s="65">
        <f t="shared" si="33"/>
        <v>1852.5</v>
      </c>
      <c r="AE143" s="65">
        <f t="shared" si="34"/>
        <v>94.5</v>
      </c>
      <c r="AF143" s="65">
        <f t="shared" si="35"/>
        <v>173.28125</v>
      </c>
      <c r="AG143" s="65">
        <f t="shared" si="36"/>
        <v>110.96875</v>
      </c>
      <c r="AH143" s="72">
        <f t="shared" si="37"/>
        <v>0.16684027777777777</v>
      </c>
      <c r="AI143" s="199">
        <f t="shared" si="38"/>
        <v>0.64255983350676382</v>
      </c>
      <c r="AJ143" s="3">
        <f t="shared" si="39"/>
        <v>9.3539136302294199E-2</v>
      </c>
      <c r="AK143" s="3">
        <f t="shared" si="40"/>
        <v>5.9902159244264508E-2</v>
      </c>
      <c r="AL143" s="3">
        <f t="shared" si="41"/>
        <v>0.56153196282737261</v>
      </c>
    </row>
    <row r="144" spans="1:38" x14ac:dyDescent="0.2">
      <c r="A144" t="str">
        <f t="shared" si="28"/>
        <v>BB</v>
      </c>
      <c r="B144" t="str">
        <f t="shared" si="29"/>
        <v>BB-03</v>
      </c>
      <c r="C144" t="s">
        <v>662</v>
      </c>
      <c r="D144" t="s">
        <v>370</v>
      </c>
      <c r="E144" t="s">
        <v>376</v>
      </c>
      <c r="F144" s="81">
        <v>2.7</v>
      </c>
      <c r="G144" t="s">
        <v>375</v>
      </c>
      <c r="H144">
        <f t="shared" si="30"/>
        <v>0</v>
      </c>
      <c r="I144" t="s">
        <v>408</v>
      </c>
      <c r="J144" t="s">
        <v>374</v>
      </c>
      <c r="K144">
        <v>0.01</v>
      </c>
      <c r="L144" t="s">
        <v>271</v>
      </c>
      <c r="M144" t="s">
        <v>401</v>
      </c>
      <c r="N144">
        <v>25</v>
      </c>
      <c r="O144">
        <v>11121</v>
      </c>
      <c r="P144" t="s">
        <v>909</v>
      </c>
      <c r="Q144">
        <v>250</v>
      </c>
      <c r="R144" t="s">
        <v>372</v>
      </c>
      <c r="S144" t="s">
        <v>28</v>
      </c>
      <c r="T144" t="s">
        <v>465</v>
      </c>
      <c r="U144">
        <v>25</v>
      </c>
      <c r="V144" s="65">
        <v>69554</v>
      </c>
      <c r="W144" s="65">
        <v>47330</v>
      </c>
      <c r="X144" s="65">
        <v>5448</v>
      </c>
      <c r="Y144" s="65">
        <v>4608</v>
      </c>
      <c r="Z144" s="65">
        <v>5448</v>
      </c>
      <c r="AA144">
        <v>8</v>
      </c>
      <c r="AB144" s="65">
        <f t="shared" si="31"/>
        <v>288000</v>
      </c>
      <c r="AC144" s="65">
        <f t="shared" si="32"/>
        <v>2782.16</v>
      </c>
      <c r="AD144" s="65">
        <f t="shared" si="33"/>
        <v>1893.2</v>
      </c>
      <c r="AE144" s="65">
        <f t="shared" si="34"/>
        <v>217.92</v>
      </c>
      <c r="AF144" s="65">
        <f t="shared" si="35"/>
        <v>184.32</v>
      </c>
      <c r="AG144" s="65">
        <f t="shared" si="36"/>
        <v>217.92</v>
      </c>
      <c r="AH144" s="72">
        <f t="shared" si="37"/>
        <v>0.24150694444444445</v>
      </c>
      <c r="AI144" s="199">
        <f t="shared" si="38"/>
        <v>0.68047847715444121</v>
      </c>
      <c r="AJ144" s="3">
        <f t="shared" si="39"/>
        <v>9.7358968941474749E-2</v>
      </c>
      <c r="AK144" s="3">
        <f t="shared" si="40"/>
        <v>0.11510669765476442</v>
      </c>
      <c r="AL144" s="3">
        <f t="shared" si="41"/>
        <v>-0.15418502202643172</v>
      </c>
    </row>
    <row r="145" spans="1:38" x14ac:dyDescent="0.2">
      <c r="A145" t="str">
        <f t="shared" si="28"/>
        <v>BB</v>
      </c>
      <c r="B145" t="str">
        <f t="shared" si="29"/>
        <v>BB-03</v>
      </c>
      <c r="C145" t="s">
        <v>663</v>
      </c>
      <c r="D145" t="s">
        <v>370</v>
      </c>
      <c r="E145" t="s">
        <v>371</v>
      </c>
      <c r="F145" s="81">
        <v>3.8</v>
      </c>
      <c r="G145" t="s">
        <v>372</v>
      </c>
      <c r="H145">
        <f t="shared" si="30"/>
        <v>1</v>
      </c>
      <c r="I145" t="s">
        <v>373</v>
      </c>
      <c r="J145" t="s">
        <v>374</v>
      </c>
      <c r="K145">
        <v>0.05</v>
      </c>
      <c r="L145" t="s">
        <v>271</v>
      </c>
      <c r="M145" t="s">
        <v>368</v>
      </c>
      <c r="N145">
        <v>0</v>
      </c>
      <c r="O145">
        <v>20397</v>
      </c>
      <c r="P145" t="s">
        <v>369</v>
      </c>
      <c r="Q145">
        <v>80</v>
      </c>
      <c r="R145" t="s">
        <v>375</v>
      </c>
      <c r="S145" t="s">
        <v>28</v>
      </c>
      <c r="T145" t="s">
        <v>392</v>
      </c>
      <c r="U145">
        <v>64</v>
      </c>
      <c r="V145" s="65">
        <v>199364</v>
      </c>
      <c r="W145" s="65">
        <v>144470</v>
      </c>
      <c r="X145" s="65">
        <v>8948</v>
      </c>
      <c r="Y145" s="65">
        <v>3662</v>
      </c>
      <c r="Z145" s="65">
        <v>8654</v>
      </c>
      <c r="AA145">
        <v>12</v>
      </c>
      <c r="AB145" s="65">
        <f t="shared" si="31"/>
        <v>1105920</v>
      </c>
      <c r="AC145" s="65">
        <f t="shared" si="32"/>
        <v>3115.0625</v>
      </c>
      <c r="AD145" s="65">
        <f t="shared" si="33"/>
        <v>2257.34375</v>
      </c>
      <c r="AE145" s="65">
        <f t="shared" si="34"/>
        <v>139.8125</v>
      </c>
      <c r="AF145" s="65">
        <f t="shared" si="35"/>
        <v>57.21875</v>
      </c>
      <c r="AG145" s="65">
        <f t="shared" si="36"/>
        <v>135.21875</v>
      </c>
      <c r="AH145" s="72">
        <f t="shared" si="37"/>
        <v>0.18026982060185184</v>
      </c>
      <c r="AI145" s="199">
        <f t="shared" si="38"/>
        <v>0.72465440099516465</v>
      </c>
      <c r="AJ145" s="3">
        <f t="shared" si="39"/>
        <v>2.5347823077455527E-2</v>
      </c>
      <c r="AK145" s="3">
        <f t="shared" si="40"/>
        <v>5.9901709697515057E-2</v>
      </c>
      <c r="AL145" s="3">
        <f t="shared" si="41"/>
        <v>-0.57684307834527382</v>
      </c>
    </row>
    <row r="146" spans="1:38" x14ac:dyDescent="0.2">
      <c r="A146" t="str">
        <f t="shared" si="28"/>
        <v>BB</v>
      </c>
      <c r="B146" t="str">
        <f t="shared" si="29"/>
        <v>BB-03</v>
      </c>
      <c r="C146" t="s">
        <v>663</v>
      </c>
      <c r="D146" t="s">
        <v>370</v>
      </c>
      <c r="E146" t="s">
        <v>371</v>
      </c>
      <c r="F146" s="81">
        <v>3.8</v>
      </c>
      <c r="G146" t="s">
        <v>375</v>
      </c>
      <c r="H146">
        <f t="shared" si="30"/>
        <v>0</v>
      </c>
      <c r="I146" t="s">
        <v>408</v>
      </c>
      <c r="J146" t="s">
        <v>374</v>
      </c>
      <c r="K146">
        <v>0.01</v>
      </c>
      <c r="L146" t="s">
        <v>271</v>
      </c>
      <c r="M146" t="s">
        <v>401</v>
      </c>
      <c r="N146">
        <v>20</v>
      </c>
      <c r="O146">
        <v>10451</v>
      </c>
      <c r="P146" t="s">
        <v>909</v>
      </c>
      <c r="Q146">
        <v>300</v>
      </c>
      <c r="R146" t="s">
        <v>372</v>
      </c>
      <c r="S146" t="s">
        <v>28</v>
      </c>
      <c r="T146" t="s">
        <v>481</v>
      </c>
      <c r="U146">
        <v>25</v>
      </c>
      <c r="V146" s="65">
        <v>37738</v>
      </c>
      <c r="W146" s="65">
        <v>20714</v>
      </c>
      <c r="X146" s="65">
        <v>2072</v>
      </c>
      <c r="Y146" s="65">
        <v>2618</v>
      </c>
      <c r="Z146" s="65">
        <v>2072</v>
      </c>
      <c r="AA146">
        <v>8</v>
      </c>
      <c r="AB146" s="65">
        <f t="shared" si="31"/>
        <v>288000</v>
      </c>
      <c r="AC146" s="65">
        <f t="shared" si="32"/>
        <v>1509.52</v>
      </c>
      <c r="AD146" s="65">
        <f t="shared" si="33"/>
        <v>828.56</v>
      </c>
      <c r="AE146" s="65">
        <f t="shared" si="34"/>
        <v>82.88</v>
      </c>
      <c r="AF146" s="65">
        <f t="shared" si="35"/>
        <v>104.72</v>
      </c>
      <c r="AG146" s="65">
        <f t="shared" si="36"/>
        <v>82.88</v>
      </c>
      <c r="AH146" s="72">
        <f t="shared" si="37"/>
        <v>0.13103472222222223</v>
      </c>
      <c r="AI146" s="199">
        <f t="shared" si="38"/>
        <v>0.54888971328634273</v>
      </c>
      <c r="AJ146" s="3">
        <f t="shared" si="39"/>
        <v>0.12638795017862314</v>
      </c>
      <c r="AK146" s="3">
        <f t="shared" si="40"/>
        <v>0.10002896591677127</v>
      </c>
      <c r="AL146" s="3">
        <f t="shared" si="41"/>
        <v>0.26351351351351349</v>
      </c>
    </row>
    <row r="147" spans="1:38" x14ac:dyDescent="0.2">
      <c r="A147" t="str">
        <f t="shared" si="28"/>
        <v>BB</v>
      </c>
      <c r="B147" t="str">
        <f t="shared" si="29"/>
        <v>BB-04</v>
      </c>
      <c r="C147" t="s">
        <v>720</v>
      </c>
      <c r="D147" t="s">
        <v>370</v>
      </c>
      <c r="E147" t="s">
        <v>376</v>
      </c>
      <c r="F147" s="81">
        <v>2.9</v>
      </c>
      <c r="G147" t="s">
        <v>372</v>
      </c>
      <c r="H147">
        <f t="shared" si="30"/>
        <v>1</v>
      </c>
      <c r="I147" t="s">
        <v>403</v>
      </c>
      <c r="J147" t="s">
        <v>374</v>
      </c>
      <c r="K147">
        <v>0.01</v>
      </c>
      <c r="L147" t="s">
        <v>271</v>
      </c>
      <c r="M147" t="s">
        <v>401</v>
      </c>
      <c r="N147">
        <v>15</v>
      </c>
      <c r="O147">
        <v>10724</v>
      </c>
      <c r="P147" t="s">
        <v>369</v>
      </c>
      <c r="Q147">
        <v>150</v>
      </c>
      <c r="R147" t="s">
        <v>375</v>
      </c>
      <c r="S147" t="s">
        <v>28</v>
      </c>
      <c r="T147" t="s">
        <v>491</v>
      </c>
      <c r="U147">
        <v>89</v>
      </c>
      <c r="V147" s="65">
        <v>67736</v>
      </c>
      <c r="W147" s="65">
        <v>36012</v>
      </c>
      <c r="X147" s="65">
        <v>10268</v>
      </c>
      <c r="Y147" s="65">
        <v>6544</v>
      </c>
      <c r="Z147" s="65">
        <v>5388</v>
      </c>
      <c r="AA147">
        <v>8</v>
      </c>
      <c r="AB147" s="65">
        <f t="shared" si="31"/>
        <v>1025280</v>
      </c>
      <c r="AC147" s="65">
        <f t="shared" si="32"/>
        <v>761.07865168539331</v>
      </c>
      <c r="AD147" s="65">
        <f t="shared" si="33"/>
        <v>404.62921348314609</v>
      </c>
      <c r="AE147" s="65">
        <f t="shared" si="34"/>
        <v>115.37078651685393</v>
      </c>
      <c r="AF147" s="65">
        <f t="shared" si="35"/>
        <v>73.528089887640448</v>
      </c>
      <c r="AG147" s="65">
        <f t="shared" si="36"/>
        <v>60.539325842696627</v>
      </c>
      <c r="AH147" s="72">
        <f t="shared" si="37"/>
        <v>6.6065855181023717E-2</v>
      </c>
      <c r="AI147" s="199">
        <f t="shared" si="38"/>
        <v>0.53165229715365536</v>
      </c>
      <c r="AJ147" s="3">
        <f t="shared" si="39"/>
        <v>0.18171720537598579</v>
      </c>
      <c r="AK147" s="3">
        <f t="shared" si="40"/>
        <v>0.14961679440186604</v>
      </c>
      <c r="AL147" s="3">
        <f t="shared" si="41"/>
        <v>0.21455085374907201</v>
      </c>
    </row>
    <row r="148" spans="1:38" x14ac:dyDescent="0.2">
      <c r="A148" t="str">
        <f t="shared" si="28"/>
        <v>BB</v>
      </c>
      <c r="B148" t="str">
        <f t="shared" si="29"/>
        <v>BB-04</v>
      </c>
      <c r="C148" t="s">
        <v>704</v>
      </c>
      <c r="D148" t="s">
        <v>370</v>
      </c>
      <c r="E148" t="s">
        <v>376</v>
      </c>
      <c r="F148" s="81">
        <v>2.9</v>
      </c>
      <c r="G148" t="s">
        <v>372</v>
      </c>
      <c r="H148">
        <f t="shared" si="30"/>
        <v>1</v>
      </c>
      <c r="I148" t="s">
        <v>403</v>
      </c>
      <c r="J148" t="s">
        <v>374</v>
      </c>
      <c r="K148">
        <v>0.01</v>
      </c>
      <c r="L148" t="s">
        <v>271</v>
      </c>
      <c r="M148" t="s">
        <v>401</v>
      </c>
      <c r="N148">
        <v>20</v>
      </c>
      <c r="O148">
        <v>10725</v>
      </c>
      <c r="P148" t="s">
        <v>369</v>
      </c>
      <c r="Q148">
        <v>400</v>
      </c>
      <c r="R148" t="s">
        <v>375</v>
      </c>
      <c r="S148" t="s">
        <v>28</v>
      </c>
      <c r="T148" t="s">
        <v>462</v>
      </c>
      <c r="U148">
        <v>89</v>
      </c>
      <c r="V148" s="65">
        <v>76100</v>
      </c>
      <c r="W148" s="65">
        <v>61676</v>
      </c>
      <c r="X148" s="65">
        <v>10268</v>
      </c>
      <c r="Y148" s="65">
        <v>6172</v>
      </c>
      <c r="Z148" s="65">
        <v>9270</v>
      </c>
      <c r="AA148">
        <v>8</v>
      </c>
      <c r="AB148" s="65">
        <f t="shared" si="31"/>
        <v>1025280</v>
      </c>
      <c r="AC148" s="65">
        <f t="shared" si="32"/>
        <v>855.05617977528095</v>
      </c>
      <c r="AD148" s="65">
        <f t="shared" si="33"/>
        <v>692.98876404494376</v>
      </c>
      <c r="AE148" s="65">
        <f t="shared" si="34"/>
        <v>115.37078651685393</v>
      </c>
      <c r="AF148" s="65">
        <f t="shared" si="35"/>
        <v>69.348314606741567</v>
      </c>
      <c r="AG148" s="65">
        <f t="shared" si="36"/>
        <v>104.15730337078652</v>
      </c>
      <c r="AH148" s="72">
        <f t="shared" si="37"/>
        <v>7.4223626716604249E-2</v>
      </c>
      <c r="AI148" s="199">
        <f t="shared" si="38"/>
        <v>0.81045992115637322</v>
      </c>
      <c r="AJ148" s="3">
        <f t="shared" si="39"/>
        <v>0.10007134055386212</v>
      </c>
      <c r="AK148" s="3">
        <f t="shared" si="40"/>
        <v>0.15030157597768987</v>
      </c>
      <c r="AL148" s="3">
        <f t="shared" si="41"/>
        <v>-0.33419633225458467</v>
      </c>
    </row>
    <row r="149" spans="1:38" x14ac:dyDescent="0.2">
      <c r="A149" t="str">
        <f t="shared" si="28"/>
        <v>BB</v>
      </c>
      <c r="B149" t="str">
        <f t="shared" si="29"/>
        <v>BB-04</v>
      </c>
      <c r="C149" t="s">
        <v>709</v>
      </c>
      <c r="D149" t="s">
        <v>370</v>
      </c>
      <c r="E149" t="s">
        <v>371</v>
      </c>
      <c r="F149" s="81">
        <v>2.9</v>
      </c>
      <c r="G149" t="s">
        <v>372</v>
      </c>
      <c r="H149">
        <f t="shared" si="30"/>
        <v>1</v>
      </c>
      <c r="I149" t="s">
        <v>373</v>
      </c>
      <c r="J149" t="s">
        <v>374</v>
      </c>
      <c r="K149">
        <v>0.01</v>
      </c>
      <c r="L149" t="s">
        <v>271</v>
      </c>
      <c r="M149" t="s">
        <v>401</v>
      </c>
      <c r="N149">
        <v>20</v>
      </c>
      <c r="O149">
        <v>10726</v>
      </c>
      <c r="P149" t="s">
        <v>369</v>
      </c>
      <c r="Q149">
        <v>400</v>
      </c>
      <c r="R149" t="s">
        <v>375</v>
      </c>
      <c r="S149" t="s">
        <v>28</v>
      </c>
      <c r="T149" t="s">
        <v>466</v>
      </c>
      <c r="U149">
        <v>89</v>
      </c>
      <c r="V149" s="65">
        <v>177074</v>
      </c>
      <c r="W149" s="65">
        <v>122622</v>
      </c>
      <c r="X149" s="65">
        <v>10614</v>
      </c>
      <c r="Y149" s="65">
        <v>11422</v>
      </c>
      <c r="Z149" s="65">
        <v>14838</v>
      </c>
      <c r="AA149">
        <v>8</v>
      </c>
      <c r="AB149" s="65">
        <f t="shared" si="31"/>
        <v>1025280</v>
      </c>
      <c r="AC149" s="65">
        <f t="shared" si="32"/>
        <v>1989.5955056179776</v>
      </c>
      <c r="AD149" s="65">
        <f t="shared" si="33"/>
        <v>1377.7752808988764</v>
      </c>
      <c r="AE149" s="65">
        <f t="shared" si="34"/>
        <v>119.25842696629213</v>
      </c>
      <c r="AF149" s="65">
        <f t="shared" si="35"/>
        <v>128.3370786516854</v>
      </c>
      <c r="AG149" s="65">
        <f t="shared" si="36"/>
        <v>166.71910112359549</v>
      </c>
      <c r="AH149" s="72">
        <f t="shared" si="37"/>
        <v>0.17270794319600499</v>
      </c>
      <c r="AI149" s="199">
        <f t="shared" si="38"/>
        <v>0.69249014536295561</v>
      </c>
      <c r="AJ149" s="3">
        <f t="shared" si="39"/>
        <v>9.3148048474172657E-2</v>
      </c>
      <c r="AK149" s="3">
        <f t="shared" si="40"/>
        <v>0.12100601849586534</v>
      </c>
      <c r="AL149" s="3">
        <f t="shared" si="41"/>
        <v>-0.23021970615985982</v>
      </c>
    </row>
    <row r="150" spans="1:38" x14ac:dyDescent="0.2">
      <c r="A150" t="str">
        <f t="shared" si="28"/>
        <v>BB</v>
      </c>
      <c r="B150" t="str">
        <f t="shared" si="29"/>
        <v>BB-04</v>
      </c>
      <c r="C150" t="s">
        <v>715</v>
      </c>
      <c r="D150" t="s">
        <v>370</v>
      </c>
      <c r="E150" t="s">
        <v>371</v>
      </c>
      <c r="F150" s="81">
        <v>2.9</v>
      </c>
      <c r="G150" t="s">
        <v>372</v>
      </c>
      <c r="H150">
        <f t="shared" si="30"/>
        <v>1</v>
      </c>
      <c r="I150" t="s">
        <v>403</v>
      </c>
      <c r="J150" t="s">
        <v>374</v>
      </c>
      <c r="K150">
        <v>0.01</v>
      </c>
      <c r="L150" t="s">
        <v>271</v>
      </c>
      <c r="M150" t="s">
        <v>401</v>
      </c>
      <c r="N150">
        <v>20</v>
      </c>
      <c r="O150">
        <v>10727</v>
      </c>
      <c r="P150" t="s">
        <v>369</v>
      </c>
      <c r="Q150">
        <v>200</v>
      </c>
      <c r="R150" t="s">
        <v>375</v>
      </c>
      <c r="S150" t="s">
        <v>28</v>
      </c>
      <c r="T150" t="s">
        <v>478</v>
      </c>
      <c r="U150">
        <v>89</v>
      </c>
      <c r="V150" s="65">
        <v>98680</v>
      </c>
      <c r="W150" s="65">
        <v>62580</v>
      </c>
      <c r="X150" s="65">
        <v>10614</v>
      </c>
      <c r="Y150" s="65">
        <v>7034</v>
      </c>
      <c r="Z150" s="65">
        <v>9074</v>
      </c>
      <c r="AA150">
        <v>8</v>
      </c>
      <c r="AB150" s="65">
        <f t="shared" si="31"/>
        <v>1025280</v>
      </c>
      <c r="AC150" s="65">
        <f t="shared" si="32"/>
        <v>1108.7640449438202</v>
      </c>
      <c r="AD150" s="65">
        <f t="shared" si="33"/>
        <v>703.14606741573039</v>
      </c>
      <c r="AE150" s="65">
        <f t="shared" si="34"/>
        <v>119.25842696629213</v>
      </c>
      <c r="AF150" s="65">
        <f t="shared" si="35"/>
        <v>79.033707865168537</v>
      </c>
      <c r="AG150" s="65">
        <f t="shared" si="36"/>
        <v>101.95505617977528</v>
      </c>
      <c r="AH150" s="72">
        <f t="shared" si="37"/>
        <v>9.6246878901373289E-2</v>
      </c>
      <c r="AI150" s="199">
        <f t="shared" si="38"/>
        <v>0.63417105796513984</v>
      </c>
      <c r="AJ150" s="3">
        <f t="shared" si="39"/>
        <v>0.11240012783636945</v>
      </c>
      <c r="AK150" s="3">
        <f t="shared" si="40"/>
        <v>0.14499840204538192</v>
      </c>
      <c r="AL150" s="3">
        <f t="shared" si="41"/>
        <v>-0.22481816178091249</v>
      </c>
    </row>
    <row r="151" spans="1:38" x14ac:dyDescent="0.2">
      <c r="A151" t="str">
        <f t="shared" si="28"/>
        <v>BB</v>
      </c>
      <c r="B151" t="str">
        <f t="shared" si="29"/>
        <v>BB-04</v>
      </c>
      <c r="C151" t="s">
        <v>705</v>
      </c>
      <c r="D151" t="s">
        <v>370</v>
      </c>
      <c r="E151" t="s">
        <v>371</v>
      </c>
      <c r="F151" s="81">
        <v>2.9</v>
      </c>
      <c r="G151" t="s">
        <v>372</v>
      </c>
      <c r="H151">
        <f t="shared" si="30"/>
        <v>1</v>
      </c>
      <c r="I151" t="s">
        <v>373</v>
      </c>
      <c r="J151" t="s">
        <v>374</v>
      </c>
      <c r="K151">
        <v>0.01</v>
      </c>
      <c r="L151" t="s">
        <v>271</v>
      </c>
      <c r="M151" t="s">
        <v>401</v>
      </c>
      <c r="N151">
        <v>40</v>
      </c>
      <c r="O151">
        <v>10719</v>
      </c>
      <c r="P151" t="s">
        <v>369</v>
      </c>
      <c r="Q151">
        <v>400</v>
      </c>
      <c r="R151" t="s">
        <v>372</v>
      </c>
      <c r="S151" t="s">
        <v>28</v>
      </c>
      <c r="T151" t="s">
        <v>464</v>
      </c>
      <c r="U151">
        <v>89</v>
      </c>
      <c r="V151" s="65">
        <v>170056</v>
      </c>
      <c r="W151" s="65">
        <v>111894</v>
      </c>
      <c r="X151" s="65">
        <v>10614</v>
      </c>
      <c r="Y151" s="65">
        <v>11238</v>
      </c>
      <c r="Z151" s="65">
        <v>13938</v>
      </c>
      <c r="AA151">
        <v>8</v>
      </c>
      <c r="AB151" s="65">
        <f t="shared" si="31"/>
        <v>1025280</v>
      </c>
      <c r="AC151" s="65">
        <f t="shared" si="32"/>
        <v>1910.7415730337079</v>
      </c>
      <c r="AD151" s="65">
        <f t="shared" si="33"/>
        <v>1257.2359550561798</v>
      </c>
      <c r="AE151" s="65">
        <f t="shared" si="34"/>
        <v>119.25842696629213</v>
      </c>
      <c r="AF151" s="65">
        <f t="shared" si="35"/>
        <v>126.26966292134831</v>
      </c>
      <c r="AG151" s="65">
        <f t="shared" si="36"/>
        <v>156.6067415730337</v>
      </c>
      <c r="AH151" s="72">
        <f t="shared" si="37"/>
        <v>0.16586298377028713</v>
      </c>
      <c r="AI151" s="199">
        <f t="shared" si="38"/>
        <v>0.65798325257562218</v>
      </c>
      <c r="AJ151" s="3">
        <f t="shared" si="39"/>
        <v>0.10043433964287629</v>
      </c>
      <c r="AK151" s="3">
        <f t="shared" si="40"/>
        <v>0.12456431980267038</v>
      </c>
      <c r="AL151" s="3">
        <f t="shared" si="41"/>
        <v>-0.19371502367628068</v>
      </c>
    </row>
    <row r="152" spans="1:38" x14ac:dyDescent="0.2">
      <c r="A152" t="str">
        <f t="shared" si="28"/>
        <v>BB</v>
      </c>
      <c r="B152" t="str">
        <f t="shared" si="29"/>
        <v>BB-04</v>
      </c>
      <c r="C152" t="s">
        <v>714</v>
      </c>
      <c r="D152" t="s">
        <v>370</v>
      </c>
      <c r="E152" t="s">
        <v>371</v>
      </c>
      <c r="F152" s="81">
        <v>2.9</v>
      </c>
      <c r="G152" t="s">
        <v>372</v>
      </c>
      <c r="H152">
        <f t="shared" si="30"/>
        <v>1</v>
      </c>
      <c r="I152" t="s">
        <v>403</v>
      </c>
      <c r="J152" t="s">
        <v>374</v>
      </c>
      <c r="K152">
        <v>0.01</v>
      </c>
      <c r="L152" t="s">
        <v>271</v>
      </c>
      <c r="M152" t="s">
        <v>401</v>
      </c>
      <c r="N152">
        <v>15</v>
      </c>
      <c r="O152">
        <v>10723</v>
      </c>
      <c r="P152" t="s">
        <v>369</v>
      </c>
      <c r="Q152">
        <v>150</v>
      </c>
      <c r="R152" t="s">
        <v>375</v>
      </c>
      <c r="S152" t="s">
        <v>28</v>
      </c>
      <c r="T152" t="s">
        <v>476</v>
      </c>
      <c r="U152">
        <v>89</v>
      </c>
      <c r="V152" s="65">
        <v>99010</v>
      </c>
      <c r="W152" s="65">
        <v>62266</v>
      </c>
      <c r="X152" s="65">
        <v>10614</v>
      </c>
      <c r="Y152" s="65">
        <v>8704</v>
      </c>
      <c r="Z152" s="65">
        <v>9334</v>
      </c>
      <c r="AA152">
        <v>8</v>
      </c>
      <c r="AB152" s="65">
        <f t="shared" si="31"/>
        <v>1025280</v>
      </c>
      <c r="AC152" s="65">
        <f t="shared" si="32"/>
        <v>1112.4719101123596</v>
      </c>
      <c r="AD152" s="65">
        <f t="shared" si="33"/>
        <v>699.61797752808991</v>
      </c>
      <c r="AE152" s="65">
        <f t="shared" si="34"/>
        <v>119.25842696629213</v>
      </c>
      <c r="AF152" s="65">
        <f t="shared" si="35"/>
        <v>97.797752808988761</v>
      </c>
      <c r="AG152" s="65">
        <f t="shared" si="36"/>
        <v>104.87640449438203</v>
      </c>
      <c r="AH152" s="72">
        <f t="shared" si="37"/>
        <v>9.6568742197253435E-2</v>
      </c>
      <c r="AI152" s="199">
        <f t="shared" si="38"/>
        <v>0.62888597111402889</v>
      </c>
      <c r="AJ152" s="3">
        <f t="shared" si="39"/>
        <v>0.13978736389040569</v>
      </c>
      <c r="AK152" s="3">
        <f t="shared" si="40"/>
        <v>0.14990524523817172</v>
      </c>
      <c r="AL152" s="3">
        <f t="shared" si="41"/>
        <v>-6.7495178915791723E-2</v>
      </c>
    </row>
    <row r="153" spans="1:38" x14ac:dyDescent="0.2">
      <c r="A153" t="str">
        <f t="shared" si="28"/>
        <v>BB</v>
      </c>
      <c r="B153" t="str">
        <f t="shared" si="29"/>
        <v>BB-04</v>
      </c>
      <c r="C153" t="s">
        <v>710</v>
      </c>
      <c r="D153" t="s">
        <v>370</v>
      </c>
      <c r="E153" t="s">
        <v>376</v>
      </c>
      <c r="F153" s="81">
        <v>2.9</v>
      </c>
      <c r="G153" t="s">
        <v>372</v>
      </c>
      <c r="H153">
        <f t="shared" si="30"/>
        <v>1</v>
      </c>
      <c r="I153" t="s">
        <v>373</v>
      </c>
      <c r="J153" t="s">
        <v>374</v>
      </c>
      <c r="K153">
        <v>0.01</v>
      </c>
      <c r="L153" t="s">
        <v>271</v>
      </c>
      <c r="M153" t="s">
        <v>401</v>
      </c>
      <c r="N153">
        <v>20</v>
      </c>
      <c r="O153">
        <v>10721</v>
      </c>
      <c r="P153" t="s">
        <v>369</v>
      </c>
      <c r="Q153">
        <v>400</v>
      </c>
      <c r="R153" t="s">
        <v>375</v>
      </c>
      <c r="S153" t="s">
        <v>28</v>
      </c>
      <c r="T153" t="s">
        <v>466</v>
      </c>
      <c r="U153">
        <v>89</v>
      </c>
      <c r="V153" s="65">
        <v>139924</v>
      </c>
      <c r="W153" s="65">
        <v>96658</v>
      </c>
      <c r="X153" s="65">
        <v>10268</v>
      </c>
      <c r="Y153" s="65">
        <v>9102</v>
      </c>
      <c r="Z153" s="65">
        <v>11696</v>
      </c>
      <c r="AA153">
        <v>8</v>
      </c>
      <c r="AB153" s="65">
        <f t="shared" si="31"/>
        <v>1025280</v>
      </c>
      <c r="AC153" s="65">
        <f t="shared" si="32"/>
        <v>1572.1797752808989</v>
      </c>
      <c r="AD153" s="65">
        <f t="shared" si="33"/>
        <v>1086.0449438202247</v>
      </c>
      <c r="AE153" s="65">
        <f t="shared" si="34"/>
        <v>115.37078651685393</v>
      </c>
      <c r="AF153" s="65">
        <f t="shared" si="35"/>
        <v>102.26966292134831</v>
      </c>
      <c r="AG153" s="65">
        <f t="shared" si="36"/>
        <v>131.41573033707866</v>
      </c>
      <c r="AH153" s="72">
        <f t="shared" si="37"/>
        <v>0.13647393882646691</v>
      </c>
      <c r="AI153" s="199">
        <f t="shared" si="38"/>
        <v>0.69078928561218944</v>
      </c>
      <c r="AJ153" s="3">
        <f t="shared" si="39"/>
        <v>9.41670632539469E-2</v>
      </c>
      <c r="AK153" s="3">
        <f t="shared" si="40"/>
        <v>0.12100395207846221</v>
      </c>
      <c r="AL153" s="3">
        <f t="shared" si="41"/>
        <v>-0.22178522571819426</v>
      </c>
    </row>
    <row r="154" spans="1:38" x14ac:dyDescent="0.2">
      <c r="A154" t="str">
        <f t="shared" si="28"/>
        <v>BB</v>
      </c>
      <c r="B154" t="str">
        <f t="shared" si="29"/>
        <v>BB-04</v>
      </c>
      <c r="C154" t="s">
        <v>721</v>
      </c>
      <c r="D154" t="s">
        <v>370</v>
      </c>
      <c r="E154" t="s">
        <v>376</v>
      </c>
      <c r="F154" s="81">
        <v>2.9</v>
      </c>
      <c r="G154" t="s">
        <v>372</v>
      </c>
      <c r="H154">
        <f t="shared" si="30"/>
        <v>1</v>
      </c>
      <c r="I154" t="s">
        <v>373</v>
      </c>
      <c r="J154" t="s">
        <v>374</v>
      </c>
      <c r="K154">
        <v>0.01</v>
      </c>
      <c r="L154" t="s">
        <v>271</v>
      </c>
      <c r="M154" t="s">
        <v>401</v>
      </c>
      <c r="N154">
        <v>40</v>
      </c>
      <c r="O154">
        <v>10722</v>
      </c>
      <c r="P154" t="s">
        <v>369</v>
      </c>
      <c r="Q154">
        <v>200</v>
      </c>
      <c r="R154" t="s">
        <v>372</v>
      </c>
      <c r="S154" t="s">
        <v>28</v>
      </c>
      <c r="T154" t="s">
        <v>494</v>
      </c>
      <c r="U154">
        <v>89</v>
      </c>
      <c r="V154" s="65">
        <v>105346</v>
      </c>
      <c r="W154" s="65">
        <v>82032</v>
      </c>
      <c r="X154" s="65">
        <v>10268</v>
      </c>
      <c r="Y154" s="65">
        <v>9132</v>
      </c>
      <c r="Z154" s="65">
        <v>10222</v>
      </c>
      <c r="AA154">
        <v>8</v>
      </c>
      <c r="AB154" s="65">
        <f t="shared" si="31"/>
        <v>1025280</v>
      </c>
      <c r="AC154" s="65">
        <f t="shared" si="32"/>
        <v>1183.6629213483145</v>
      </c>
      <c r="AD154" s="65">
        <f t="shared" si="33"/>
        <v>921.70786516853934</v>
      </c>
      <c r="AE154" s="65">
        <f t="shared" si="34"/>
        <v>115.37078651685393</v>
      </c>
      <c r="AF154" s="65">
        <f t="shared" si="35"/>
        <v>102.6067415730337</v>
      </c>
      <c r="AG154" s="65">
        <f t="shared" si="36"/>
        <v>114.85393258426966</v>
      </c>
      <c r="AH154" s="72">
        <f t="shared" si="37"/>
        <v>0.10274851747815231</v>
      </c>
      <c r="AI154" s="199">
        <f t="shared" si="38"/>
        <v>0.77869117004917132</v>
      </c>
      <c r="AJ154" s="3">
        <f t="shared" si="39"/>
        <v>0.11132241076653013</v>
      </c>
      <c r="AK154" s="3">
        <f t="shared" si="40"/>
        <v>0.12460990832845718</v>
      </c>
      <c r="AL154" s="3">
        <f t="shared" si="41"/>
        <v>-0.1066327528859323</v>
      </c>
    </row>
    <row r="155" spans="1:38" x14ac:dyDescent="0.2">
      <c r="A155" t="str">
        <f t="shared" si="28"/>
        <v>BB</v>
      </c>
      <c r="B155" t="str">
        <f t="shared" si="29"/>
        <v>BB-04</v>
      </c>
      <c r="C155" t="s">
        <v>693</v>
      </c>
      <c r="D155" t="s">
        <v>370</v>
      </c>
      <c r="E155" t="s">
        <v>371</v>
      </c>
      <c r="F155" s="81">
        <v>2.4</v>
      </c>
      <c r="G155" t="s">
        <v>372</v>
      </c>
      <c r="H155">
        <f t="shared" si="30"/>
        <v>1</v>
      </c>
      <c r="I155" t="s">
        <v>407</v>
      </c>
      <c r="J155" t="s">
        <v>374</v>
      </c>
      <c r="K155">
        <v>0.25</v>
      </c>
      <c r="L155" t="s">
        <v>271</v>
      </c>
      <c r="M155" t="s">
        <v>406</v>
      </c>
      <c r="N155">
        <v>1</v>
      </c>
      <c r="O155">
        <v>40237</v>
      </c>
      <c r="P155" t="s">
        <v>369</v>
      </c>
      <c r="Q155">
        <v>3</v>
      </c>
      <c r="R155" t="s">
        <v>375</v>
      </c>
      <c r="S155" t="s">
        <v>28</v>
      </c>
      <c r="T155" t="s">
        <v>456</v>
      </c>
      <c r="U155">
        <v>64</v>
      </c>
      <c r="V155" s="65">
        <v>74678</v>
      </c>
      <c r="W155" s="65">
        <v>47396</v>
      </c>
      <c r="X155" s="65">
        <v>6792</v>
      </c>
      <c r="Y155" s="65">
        <v>3344</v>
      </c>
      <c r="Z155" s="65">
        <v>4260</v>
      </c>
      <c r="AA155">
        <v>8</v>
      </c>
      <c r="AB155" s="65">
        <f t="shared" si="31"/>
        <v>737280</v>
      </c>
      <c r="AC155" s="65">
        <f t="shared" si="32"/>
        <v>1166.84375</v>
      </c>
      <c r="AD155" s="65">
        <f t="shared" si="33"/>
        <v>740.5625</v>
      </c>
      <c r="AE155" s="65">
        <f t="shared" si="34"/>
        <v>106.125</v>
      </c>
      <c r="AF155" s="65">
        <f t="shared" si="35"/>
        <v>52.25</v>
      </c>
      <c r="AG155" s="65">
        <f t="shared" si="36"/>
        <v>66.5625</v>
      </c>
      <c r="AH155" s="72">
        <f t="shared" si="37"/>
        <v>0.10128851996527778</v>
      </c>
      <c r="AI155" s="199">
        <f t="shared" si="38"/>
        <v>0.63467152307239083</v>
      </c>
      <c r="AJ155" s="3">
        <f t="shared" si="39"/>
        <v>7.0554477171069288E-2</v>
      </c>
      <c r="AK155" s="3">
        <f t="shared" si="40"/>
        <v>8.9881002616254535E-2</v>
      </c>
      <c r="AL155" s="3">
        <f t="shared" si="41"/>
        <v>-0.21502347417840376</v>
      </c>
    </row>
    <row r="156" spans="1:38" x14ac:dyDescent="0.2">
      <c r="A156" t="str">
        <f t="shared" si="28"/>
        <v>BB</v>
      </c>
      <c r="B156" t="str">
        <f t="shared" si="29"/>
        <v>BB-04</v>
      </c>
      <c r="C156" t="s">
        <v>697</v>
      </c>
      <c r="D156" t="s">
        <v>370</v>
      </c>
      <c r="E156" t="s">
        <v>371</v>
      </c>
      <c r="F156" s="81">
        <v>2.4</v>
      </c>
      <c r="G156" t="s">
        <v>372</v>
      </c>
      <c r="H156">
        <f t="shared" si="30"/>
        <v>1</v>
      </c>
      <c r="I156" t="s">
        <v>407</v>
      </c>
      <c r="J156" t="s">
        <v>374</v>
      </c>
      <c r="K156">
        <v>0.25</v>
      </c>
      <c r="L156" t="s">
        <v>271</v>
      </c>
      <c r="M156" t="s">
        <v>406</v>
      </c>
      <c r="N156">
        <v>1</v>
      </c>
      <c r="O156">
        <v>40213</v>
      </c>
      <c r="P156" t="s">
        <v>369</v>
      </c>
      <c r="Q156">
        <v>2</v>
      </c>
      <c r="R156" t="s">
        <v>375</v>
      </c>
      <c r="S156" t="s">
        <v>28</v>
      </c>
      <c r="T156" t="s">
        <v>490</v>
      </c>
      <c r="U156">
        <v>64</v>
      </c>
      <c r="V156" s="65">
        <v>81188</v>
      </c>
      <c r="W156" s="65">
        <v>38296</v>
      </c>
      <c r="X156" s="65">
        <v>6792</v>
      </c>
      <c r="Y156" s="65">
        <v>178</v>
      </c>
      <c r="Z156" s="65">
        <v>3822</v>
      </c>
      <c r="AA156">
        <v>8</v>
      </c>
      <c r="AB156" s="65">
        <f t="shared" si="31"/>
        <v>737280</v>
      </c>
      <c r="AC156" s="65">
        <f t="shared" si="32"/>
        <v>1268.5625</v>
      </c>
      <c r="AD156" s="65">
        <f t="shared" si="33"/>
        <v>598.375</v>
      </c>
      <c r="AE156" s="65">
        <f t="shared" si="34"/>
        <v>106.125</v>
      </c>
      <c r="AF156" s="65">
        <f t="shared" si="35"/>
        <v>2.78125</v>
      </c>
      <c r="AG156" s="65">
        <f t="shared" si="36"/>
        <v>59.71875</v>
      </c>
      <c r="AH156" s="72">
        <f t="shared" si="37"/>
        <v>0.11011827256944444</v>
      </c>
      <c r="AI156" s="199">
        <f t="shared" si="38"/>
        <v>0.47169532443218209</v>
      </c>
      <c r="AJ156" s="3">
        <f t="shared" si="39"/>
        <v>4.6480050135784415E-3</v>
      </c>
      <c r="AK156" s="3">
        <f t="shared" si="40"/>
        <v>9.9801545853352824E-2</v>
      </c>
      <c r="AL156" s="3">
        <f t="shared" si="41"/>
        <v>-0.95342752485609628</v>
      </c>
    </row>
    <row r="157" spans="1:38" x14ac:dyDescent="0.2">
      <c r="A157" t="str">
        <f t="shared" si="28"/>
        <v>BB</v>
      </c>
      <c r="B157" t="str">
        <f t="shared" si="29"/>
        <v>BB-05</v>
      </c>
      <c r="C157" t="s">
        <v>745</v>
      </c>
      <c r="D157" t="s">
        <v>370</v>
      </c>
      <c r="E157" t="s">
        <v>371</v>
      </c>
      <c r="F157" s="81">
        <v>2.9</v>
      </c>
      <c r="G157" t="s">
        <v>372</v>
      </c>
      <c r="H157">
        <f t="shared" si="30"/>
        <v>1</v>
      </c>
      <c r="I157" t="s">
        <v>449</v>
      </c>
      <c r="J157" t="s">
        <v>374</v>
      </c>
      <c r="K157">
        <v>0.01</v>
      </c>
      <c r="L157" t="s">
        <v>423</v>
      </c>
      <c r="M157" t="s">
        <v>401</v>
      </c>
      <c r="N157">
        <v>40</v>
      </c>
      <c r="O157">
        <v>11209</v>
      </c>
      <c r="P157" t="s">
        <v>369</v>
      </c>
      <c r="Q157">
        <v>375</v>
      </c>
      <c r="R157" t="s">
        <v>375</v>
      </c>
      <c r="S157" t="s">
        <v>424</v>
      </c>
      <c r="T157" t="s">
        <v>563</v>
      </c>
      <c r="U157">
        <v>41</v>
      </c>
      <c r="V157" s="65">
        <v>34388</v>
      </c>
      <c r="W157" s="65">
        <v>59290</v>
      </c>
      <c r="X157" s="65">
        <v>9910</v>
      </c>
      <c r="Y157" s="65">
        <v>8640</v>
      </c>
      <c r="Z157" s="65">
        <v>7120</v>
      </c>
      <c r="AA157">
        <v>8</v>
      </c>
      <c r="AB157" s="65">
        <f t="shared" si="31"/>
        <v>472320</v>
      </c>
      <c r="AC157" s="65">
        <f t="shared" si="32"/>
        <v>838.73170731707319</v>
      </c>
      <c r="AD157" s="65">
        <f t="shared" si="33"/>
        <v>1446.0975609756097</v>
      </c>
      <c r="AE157" s="65">
        <f t="shared" si="34"/>
        <v>241.70731707317074</v>
      </c>
      <c r="AF157" s="65">
        <f t="shared" si="35"/>
        <v>210.73170731707316</v>
      </c>
      <c r="AG157" s="65">
        <f t="shared" si="36"/>
        <v>173.65853658536585</v>
      </c>
      <c r="AH157" s="72">
        <f t="shared" si="37"/>
        <v>7.280657181571816E-2</v>
      </c>
      <c r="AI157" s="199">
        <f t="shared" si="38"/>
        <v>1.724147958590206</v>
      </c>
      <c r="AJ157" s="3">
        <f t="shared" si="39"/>
        <v>0.1457244054646652</v>
      </c>
      <c r="AK157" s="3">
        <f t="shared" si="40"/>
        <v>0.12008770450328891</v>
      </c>
      <c r="AL157" s="3">
        <f t="shared" si="41"/>
        <v>0.21348314606741572</v>
      </c>
    </row>
    <row r="158" spans="1:38" x14ac:dyDescent="0.2">
      <c r="A158" t="str">
        <f t="shared" si="28"/>
        <v>BB</v>
      </c>
      <c r="B158" t="str">
        <f t="shared" si="29"/>
        <v>BB-05</v>
      </c>
      <c r="C158" t="s">
        <v>745</v>
      </c>
      <c r="D158" t="s">
        <v>370</v>
      </c>
      <c r="E158" t="s">
        <v>371</v>
      </c>
      <c r="F158" s="81">
        <v>2.9</v>
      </c>
      <c r="G158" t="s">
        <v>375</v>
      </c>
      <c r="H158">
        <f t="shared" si="30"/>
        <v>0</v>
      </c>
      <c r="I158" t="s">
        <v>449</v>
      </c>
      <c r="J158" t="s">
        <v>374</v>
      </c>
      <c r="K158">
        <v>0.01</v>
      </c>
      <c r="L158" t="s">
        <v>423</v>
      </c>
      <c r="M158" t="s">
        <v>401</v>
      </c>
      <c r="N158">
        <v>30</v>
      </c>
      <c r="O158">
        <v>11176</v>
      </c>
      <c r="P158" t="s">
        <v>369</v>
      </c>
      <c r="Q158">
        <v>375</v>
      </c>
      <c r="R158" t="s">
        <v>375</v>
      </c>
      <c r="S158" t="s">
        <v>424</v>
      </c>
      <c r="T158" t="s">
        <v>565</v>
      </c>
      <c r="U158">
        <v>48</v>
      </c>
      <c r="V158" s="65">
        <v>37442</v>
      </c>
      <c r="W158" s="65">
        <v>64516</v>
      </c>
      <c r="X158" s="65">
        <v>10780</v>
      </c>
      <c r="Y158" s="65">
        <v>6918</v>
      </c>
      <c r="Z158" s="65">
        <v>8400</v>
      </c>
      <c r="AA158">
        <v>8</v>
      </c>
      <c r="AB158" s="65">
        <f t="shared" si="31"/>
        <v>552960</v>
      </c>
      <c r="AC158" s="65">
        <f t="shared" si="32"/>
        <v>780.04166666666663</v>
      </c>
      <c r="AD158" s="65">
        <f t="shared" si="33"/>
        <v>1344.0833333333333</v>
      </c>
      <c r="AE158" s="65">
        <f t="shared" si="34"/>
        <v>224.58333333333334</v>
      </c>
      <c r="AF158" s="65">
        <f t="shared" si="35"/>
        <v>144.125</v>
      </c>
      <c r="AG158" s="65">
        <f t="shared" si="36"/>
        <v>175</v>
      </c>
      <c r="AH158" s="72">
        <f t="shared" si="37"/>
        <v>6.771195023148148E-2</v>
      </c>
      <c r="AI158" s="199">
        <f t="shared" si="38"/>
        <v>1.7230917151861547</v>
      </c>
      <c r="AJ158" s="3">
        <f t="shared" si="39"/>
        <v>0.10722921445842892</v>
      </c>
      <c r="AK158" s="3">
        <f t="shared" si="40"/>
        <v>0.1302002604005208</v>
      </c>
      <c r="AL158" s="3">
        <f t="shared" si="41"/>
        <v>-0.17642857142857143</v>
      </c>
    </row>
    <row r="159" spans="1:38" x14ac:dyDescent="0.2">
      <c r="A159" t="str">
        <f t="shared" si="28"/>
        <v>BB</v>
      </c>
      <c r="B159" t="str">
        <f t="shared" si="29"/>
        <v>BB-05</v>
      </c>
      <c r="C159" t="s">
        <v>746</v>
      </c>
      <c r="D159" t="s">
        <v>370</v>
      </c>
      <c r="E159" t="s">
        <v>371</v>
      </c>
      <c r="F159" s="81">
        <v>2.9</v>
      </c>
      <c r="G159" t="s">
        <v>372</v>
      </c>
      <c r="H159">
        <f t="shared" si="30"/>
        <v>1</v>
      </c>
      <c r="I159" t="s">
        <v>449</v>
      </c>
      <c r="J159" t="s">
        <v>374</v>
      </c>
      <c r="K159">
        <v>0.01</v>
      </c>
      <c r="L159" t="s">
        <v>423</v>
      </c>
      <c r="M159" t="s">
        <v>401</v>
      </c>
      <c r="N159">
        <v>40</v>
      </c>
      <c r="O159">
        <v>11210</v>
      </c>
      <c r="P159" t="s">
        <v>369</v>
      </c>
      <c r="Q159">
        <v>375</v>
      </c>
      <c r="R159" t="s">
        <v>375</v>
      </c>
      <c r="S159" t="s">
        <v>424</v>
      </c>
      <c r="T159" t="s">
        <v>563</v>
      </c>
      <c r="U159">
        <v>41</v>
      </c>
      <c r="V159" s="65">
        <v>35532</v>
      </c>
      <c r="W159" s="65">
        <v>66012</v>
      </c>
      <c r="X159" s="65">
        <v>9910</v>
      </c>
      <c r="Y159" s="65">
        <v>5792</v>
      </c>
      <c r="Z159" s="65">
        <v>7928</v>
      </c>
      <c r="AA159">
        <v>8</v>
      </c>
      <c r="AB159" s="65">
        <f t="shared" si="31"/>
        <v>472320</v>
      </c>
      <c r="AC159" s="65">
        <f t="shared" si="32"/>
        <v>866.63414634146341</v>
      </c>
      <c r="AD159" s="65">
        <f t="shared" si="33"/>
        <v>1610.0487804878048</v>
      </c>
      <c r="AE159" s="65">
        <f t="shared" si="34"/>
        <v>241.70731707317074</v>
      </c>
      <c r="AF159" s="65">
        <f t="shared" si="35"/>
        <v>141.26829268292684</v>
      </c>
      <c r="AG159" s="65">
        <f t="shared" si="36"/>
        <v>193.36585365853659</v>
      </c>
      <c r="AH159" s="72">
        <f t="shared" si="37"/>
        <v>7.5228658536585363E-2</v>
      </c>
      <c r="AI159" s="199">
        <f t="shared" si="38"/>
        <v>1.8578183046268153</v>
      </c>
      <c r="AJ159" s="3">
        <f t="shared" si="39"/>
        <v>8.7741622735260261E-2</v>
      </c>
      <c r="AK159" s="3">
        <f t="shared" si="40"/>
        <v>0.12009937587105375</v>
      </c>
      <c r="AL159" s="3">
        <f t="shared" si="41"/>
        <v>-0.26942482341069629</v>
      </c>
    </row>
    <row r="160" spans="1:38" x14ac:dyDescent="0.2">
      <c r="A160" t="str">
        <f t="shared" si="28"/>
        <v>BB</v>
      </c>
      <c r="B160" t="str">
        <f t="shared" si="29"/>
        <v>BB-05</v>
      </c>
      <c r="C160" t="s">
        <v>746</v>
      </c>
      <c r="D160" t="s">
        <v>370</v>
      </c>
      <c r="E160" t="s">
        <v>371</v>
      </c>
      <c r="F160" s="81">
        <v>2.9</v>
      </c>
      <c r="G160" t="s">
        <v>375</v>
      </c>
      <c r="H160">
        <f t="shared" si="30"/>
        <v>0</v>
      </c>
      <c r="I160" t="s">
        <v>449</v>
      </c>
      <c r="J160" t="s">
        <v>374</v>
      </c>
      <c r="K160">
        <v>0.01</v>
      </c>
      <c r="L160" t="s">
        <v>423</v>
      </c>
      <c r="M160" t="s">
        <v>401</v>
      </c>
      <c r="N160">
        <v>30</v>
      </c>
      <c r="O160">
        <v>11177</v>
      </c>
      <c r="P160" t="s">
        <v>369</v>
      </c>
      <c r="Q160">
        <v>375</v>
      </c>
      <c r="R160" t="s">
        <v>375</v>
      </c>
      <c r="S160" t="s">
        <v>424</v>
      </c>
      <c r="T160" t="s">
        <v>565</v>
      </c>
      <c r="U160">
        <v>48</v>
      </c>
      <c r="V160" s="65">
        <v>32598</v>
      </c>
      <c r="W160" s="65">
        <v>61362</v>
      </c>
      <c r="X160" s="65">
        <v>10640</v>
      </c>
      <c r="Y160" s="65">
        <v>9334</v>
      </c>
      <c r="Z160" s="65">
        <v>7990</v>
      </c>
      <c r="AA160">
        <v>8</v>
      </c>
      <c r="AB160" s="65">
        <f t="shared" si="31"/>
        <v>552960</v>
      </c>
      <c r="AC160" s="65">
        <f t="shared" si="32"/>
        <v>679.125</v>
      </c>
      <c r="AD160" s="65">
        <f t="shared" si="33"/>
        <v>1278.375</v>
      </c>
      <c r="AE160" s="65">
        <f t="shared" si="34"/>
        <v>221.66666666666666</v>
      </c>
      <c r="AF160" s="65">
        <f t="shared" si="35"/>
        <v>194.45833333333334</v>
      </c>
      <c r="AG160" s="65">
        <f t="shared" si="36"/>
        <v>166.45833333333334</v>
      </c>
      <c r="AH160" s="72">
        <f t="shared" si="37"/>
        <v>5.8951822916666667E-2</v>
      </c>
      <c r="AI160" s="199">
        <f t="shared" si="38"/>
        <v>1.8823854224185532</v>
      </c>
      <c r="AJ160" s="3">
        <f t="shared" si="39"/>
        <v>0.15211368599458949</v>
      </c>
      <c r="AK160" s="3">
        <f t="shared" si="40"/>
        <v>0.13021087969753267</v>
      </c>
      <c r="AL160" s="3">
        <f t="shared" si="41"/>
        <v>0.16821026282853566</v>
      </c>
    </row>
    <row r="161" spans="1:38" x14ac:dyDescent="0.2">
      <c r="A161" t="str">
        <f t="shared" si="28"/>
        <v>BB</v>
      </c>
      <c r="B161" t="str">
        <f t="shared" si="29"/>
        <v>BB-05</v>
      </c>
      <c r="C161" t="s">
        <v>735</v>
      </c>
      <c r="D161" t="s">
        <v>370</v>
      </c>
      <c r="E161" t="s">
        <v>371</v>
      </c>
      <c r="F161" s="81">
        <v>2.9</v>
      </c>
      <c r="G161" t="s">
        <v>372</v>
      </c>
      <c r="H161">
        <f t="shared" si="30"/>
        <v>1</v>
      </c>
      <c r="I161" t="s">
        <v>444</v>
      </c>
      <c r="J161" t="s">
        <v>413</v>
      </c>
      <c r="K161">
        <v>0.01</v>
      </c>
      <c r="L161" t="s">
        <v>423</v>
      </c>
      <c r="M161" t="s">
        <v>401</v>
      </c>
      <c r="N161">
        <v>720</v>
      </c>
      <c r="O161">
        <v>10836</v>
      </c>
      <c r="P161" t="s">
        <v>369</v>
      </c>
      <c r="Q161">
        <v>300</v>
      </c>
      <c r="R161" t="s">
        <v>375</v>
      </c>
      <c r="S161" t="s">
        <v>424</v>
      </c>
      <c r="T161" t="s">
        <v>550</v>
      </c>
      <c r="U161">
        <v>89</v>
      </c>
      <c r="V161" s="65">
        <v>193980</v>
      </c>
      <c r="W161" s="65">
        <v>262696</v>
      </c>
      <c r="X161" s="65">
        <v>21782</v>
      </c>
      <c r="Y161" s="65">
        <v>20514</v>
      </c>
      <c r="Z161" s="65">
        <v>28766</v>
      </c>
      <c r="AA161">
        <v>8</v>
      </c>
      <c r="AB161" s="65">
        <f t="shared" si="31"/>
        <v>1025280</v>
      </c>
      <c r="AC161" s="65">
        <f t="shared" si="32"/>
        <v>2179.5505617977528</v>
      </c>
      <c r="AD161" s="65">
        <f t="shared" si="33"/>
        <v>2951.6404494382023</v>
      </c>
      <c r="AE161" s="65">
        <f t="shared" si="34"/>
        <v>244.74157303370785</v>
      </c>
      <c r="AF161" s="65">
        <f t="shared" si="35"/>
        <v>230.49438202247191</v>
      </c>
      <c r="AG161" s="65">
        <f t="shared" si="36"/>
        <v>323.2134831460674</v>
      </c>
      <c r="AH161" s="72">
        <f t="shared" si="37"/>
        <v>0.18919709737827714</v>
      </c>
      <c r="AI161" s="199">
        <f t="shared" si="38"/>
        <v>1.3542427054335497</v>
      </c>
      <c r="AJ161" s="3">
        <f t="shared" si="39"/>
        <v>7.8090264031427964E-2</v>
      </c>
      <c r="AK161" s="3">
        <f t="shared" si="40"/>
        <v>0.10950299966501204</v>
      </c>
      <c r="AL161" s="3">
        <f t="shared" si="41"/>
        <v>-0.28686643954668706</v>
      </c>
    </row>
    <row r="162" spans="1:38" x14ac:dyDescent="0.2">
      <c r="A162" t="str">
        <f t="shared" si="28"/>
        <v>BB</v>
      </c>
      <c r="B162" t="str">
        <f t="shared" si="29"/>
        <v>BB-05</v>
      </c>
      <c r="C162" t="s">
        <v>736</v>
      </c>
      <c r="D162" t="s">
        <v>370</v>
      </c>
      <c r="E162" t="s">
        <v>371</v>
      </c>
      <c r="F162" s="81">
        <v>2.9</v>
      </c>
      <c r="G162" t="s">
        <v>372</v>
      </c>
      <c r="H162">
        <f t="shared" si="30"/>
        <v>1</v>
      </c>
      <c r="I162" t="s">
        <v>444</v>
      </c>
      <c r="J162" t="s">
        <v>413</v>
      </c>
      <c r="K162">
        <v>0.01</v>
      </c>
      <c r="L162" t="s">
        <v>423</v>
      </c>
      <c r="M162" t="s">
        <v>401</v>
      </c>
      <c r="N162">
        <v>720</v>
      </c>
      <c r="O162">
        <v>10837</v>
      </c>
      <c r="P162" t="s">
        <v>369</v>
      </c>
      <c r="Q162">
        <v>300</v>
      </c>
      <c r="R162" t="s">
        <v>375</v>
      </c>
      <c r="S162" t="s">
        <v>424</v>
      </c>
      <c r="T162" t="s">
        <v>550</v>
      </c>
      <c r="U162">
        <v>89</v>
      </c>
      <c r="V162" s="65">
        <v>229180</v>
      </c>
      <c r="W162" s="65">
        <v>378530</v>
      </c>
      <c r="X162" s="65">
        <v>21782</v>
      </c>
      <c r="Y162" s="65">
        <v>40972</v>
      </c>
      <c r="Z162" s="65">
        <v>41448</v>
      </c>
      <c r="AA162">
        <v>8</v>
      </c>
      <c r="AB162" s="65">
        <f t="shared" si="31"/>
        <v>1025280</v>
      </c>
      <c r="AC162" s="65">
        <f t="shared" si="32"/>
        <v>2575.0561797752807</v>
      </c>
      <c r="AD162" s="65">
        <f t="shared" si="33"/>
        <v>4253.1460674157306</v>
      </c>
      <c r="AE162" s="65">
        <f t="shared" si="34"/>
        <v>244.74157303370785</v>
      </c>
      <c r="AF162" s="65">
        <f t="shared" si="35"/>
        <v>460.35955056179773</v>
      </c>
      <c r="AG162" s="65">
        <f t="shared" si="36"/>
        <v>465.70786516853934</v>
      </c>
      <c r="AH162" s="72">
        <f t="shared" si="37"/>
        <v>0.22352918227215979</v>
      </c>
      <c r="AI162" s="199">
        <f t="shared" si="38"/>
        <v>1.651671175495244</v>
      </c>
      <c r="AJ162" s="3">
        <f t="shared" si="39"/>
        <v>0.10823976963516763</v>
      </c>
      <c r="AK162" s="3">
        <f t="shared" si="40"/>
        <v>0.10949726573851479</v>
      </c>
      <c r="AL162" s="3">
        <f t="shared" si="41"/>
        <v>-1.1484269446052886E-2</v>
      </c>
    </row>
    <row r="163" spans="1:38" x14ac:dyDescent="0.2">
      <c r="A163" t="str">
        <f t="shared" si="28"/>
        <v>BB</v>
      </c>
      <c r="B163" t="str">
        <f t="shared" si="29"/>
        <v>BB-09</v>
      </c>
      <c r="C163" t="s">
        <v>692</v>
      </c>
      <c r="D163" t="s">
        <v>370</v>
      </c>
      <c r="E163" t="s">
        <v>385</v>
      </c>
      <c r="F163" s="81">
        <v>2.9</v>
      </c>
      <c r="G163" t="s">
        <v>372</v>
      </c>
      <c r="H163">
        <f t="shared" si="30"/>
        <v>1</v>
      </c>
      <c r="I163" t="s">
        <v>407</v>
      </c>
      <c r="J163" t="s">
        <v>374</v>
      </c>
      <c r="K163">
        <v>1</v>
      </c>
      <c r="L163" t="s">
        <v>271</v>
      </c>
      <c r="M163" t="s">
        <v>406</v>
      </c>
      <c r="N163">
        <v>1</v>
      </c>
      <c r="O163">
        <v>60075</v>
      </c>
      <c r="P163" t="s">
        <v>369</v>
      </c>
      <c r="Q163">
        <v>2</v>
      </c>
      <c r="R163" t="s">
        <v>375</v>
      </c>
      <c r="S163" t="s">
        <v>28</v>
      </c>
      <c r="T163" t="s">
        <v>455</v>
      </c>
      <c r="U163">
        <v>89</v>
      </c>
      <c r="V163" s="65">
        <v>35754</v>
      </c>
      <c r="W163" s="65">
        <v>60528</v>
      </c>
      <c r="X163" s="65">
        <v>10878</v>
      </c>
      <c r="Y163" s="65">
        <v>5292</v>
      </c>
      <c r="Z163" s="65">
        <v>3026</v>
      </c>
      <c r="AA163">
        <v>8</v>
      </c>
      <c r="AB163" s="65">
        <f t="shared" si="31"/>
        <v>1025280</v>
      </c>
      <c r="AC163" s="65">
        <f t="shared" si="32"/>
        <v>401.7303370786517</v>
      </c>
      <c r="AD163" s="65">
        <f t="shared" si="33"/>
        <v>680.08988764044943</v>
      </c>
      <c r="AE163" s="65">
        <f t="shared" si="34"/>
        <v>122.2247191011236</v>
      </c>
      <c r="AF163" s="65">
        <f t="shared" si="35"/>
        <v>59.460674157303373</v>
      </c>
      <c r="AG163" s="65">
        <f t="shared" si="36"/>
        <v>34</v>
      </c>
      <c r="AH163" s="72">
        <f t="shared" si="37"/>
        <v>3.4872425093632961E-2</v>
      </c>
      <c r="AI163" s="199">
        <f t="shared" si="38"/>
        <v>1.6929014935391844</v>
      </c>
      <c r="AJ163" s="3">
        <f t="shared" si="39"/>
        <v>8.743061062648691E-2</v>
      </c>
      <c r="AK163" s="3">
        <f t="shared" si="40"/>
        <v>4.9993391488236852E-2</v>
      </c>
      <c r="AL163" s="3">
        <f t="shared" si="41"/>
        <v>0.74884335756774623</v>
      </c>
    </row>
    <row r="164" spans="1:38" x14ac:dyDescent="0.2">
      <c r="A164" t="str">
        <f t="shared" si="28"/>
        <v>BB</v>
      </c>
      <c r="B164" t="str">
        <f t="shared" si="29"/>
        <v>BB-09</v>
      </c>
      <c r="C164" t="s">
        <v>696</v>
      </c>
      <c r="D164" t="s">
        <v>370</v>
      </c>
      <c r="E164" t="s">
        <v>371</v>
      </c>
      <c r="F164" s="81">
        <v>2.9</v>
      </c>
      <c r="G164" t="s">
        <v>372</v>
      </c>
      <c r="H164">
        <f t="shared" si="30"/>
        <v>1</v>
      </c>
      <c r="I164" t="s">
        <v>407</v>
      </c>
      <c r="J164" t="s">
        <v>374</v>
      </c>
      <c r="K164">
        <v>1</v>
      </c>
      <c r="L164" t="s">
        <v>271</v>
      </c>
      <c r="M164" t="s">
        <v>406</v>
      </c>
      <c r="N164">
        <v>1</v>
      </c>
      <c r="O164">
        <v>60074</v>
      </c>
      <c r="P164" t="s">
        <v>369</v>
      </c>
      <c r="Q164">
        <v>2</v>
      </c>
      <c r="R164" t="s">
        <v>375</v>
      </c>
      <c r="S164" t="s">
        <v>28</v>
      </c>
      <c r="T164" t="s">
        <v>488</v>
      </c>
      <c r="U164">
        <v>89</v>
      </c>
      <c r="V164" s="65">
        <v>45880</v>
      </c>
      <c r="W164" s="65">
        <v>62062</v>
      </c>
      <c r="X164" s="65">
        <v>10614</v>
      </c>
      <c r="Y164" s="65">
        <v>-2240</v>
      </c>
      <c r="Z164" s="65">
        <v>3122</v>
      </c>
      <c r="AA164">
        <v>8</v>
      </c>
      <c r="AB164" s="65">
        <f t="shared" si="31"/>
        <v>1025280</v>
      </c>
      <c r="AC164" s="65">
        <f t="shared" si="32"/>
        <v>515.50561797752812</v>
      </c>
      <c r="AD164" s="65">
        <f t="shared" si="33"/>
        <v>697.32584269662925</v>
      </c>
      <c r="AE164" s="65">
        <f t="shared" si="34"/>
        <v>119.25842696629213</v>
      </c>
      <c r="AF164" s="65">
        <f t="shared" si="35"/>
        <v>-25.168539325842698</v>
      </c>
      <c r="AG164" s="65">
        <f t="shared" si="36"/>
        <v>35.078651685393261</v>
      </c>
      <c r="AH164" s="72">
        <f t="shared" si="37"/>
        <v>4.4748751560549312E-2</v>
      </c>
      <c r="AI164" s="199">
        <f t="shared" si="38"/>
        <v>1.3527027027027028</v>
      </c>
      <c r="AJ164" s="3">
        <f t="shared" si="39"/>
        <v>-3.609293931874577E-2</v>
      </c>
      <c r="AK164" s="3">
        <f t="shared" si="40"/>
        <v>5.0304534175501917E-2</v>
      </c>
      <c r="AL164" s="3">
        <f t="shared" si="41"/>
        <v>-1.7174887892376682</v>
      </c>
    </row>
    <row r="165" spans="1:38" x14ac:dyDescent="0.2">
      <c r="A165" t="str">
        <f t="shared" si="28"/>
        <v>BB</v>
      </c>
      <c r="B165" t="str">
        <f t="shared" si="29"/>
        <v>BB-09</v>
      </c>
      <c r="C165" t="s">
        <v>725</v>
      </c>
      <c r="D165" t="s">
        <v>370</v>
      </c>
      <c r="E165" t="s">
        <v>371</v>
      </c>
      <c r="F165" s="81">
        <v>2.9</v>
      </c>
      <c r="G165" t="s">
        <v>372</v>
      </c>
      <c r="H165">
        <f t="shared" si="30"/>
        <v>1</v>
      </c>
      <c r="I165" t="s">
        <v>407</v>
      </c>
      <c r="J165" t="s">
        <v>374</v>
      </c>
      <c r="K165">
        <v>1</v>
      </c>
      <c r="L165" t="s">
        <v>271</v>
      </c>
      <c r="M165" t="s">
        <v>401</v>
      </c>
      <c r="N165">
        <v>1</v>
      </c>
      <c r="O165">
        <v>60108</v>
      </c>
      <c r="P165" t="s">
        <v>369</v>
      </c>
      <c r="Q165">
        <v>2</v>
      </c>
      <c r="R165" t="s">
        <v>375</v>
      </c>
      <c r="S165" t="s">
        <v>28</v>
      </c>
      <c r="T165" t="s">
        <v>497</v>
      </c>
      <c r="U165">
        <v>89</v>
      </c>
      <c r="V165" s="65">
        <v>45596</v>
      </c>
      <c r="W165" s="65">
        <v>67684</v>
      </c>
      <c r="X165" s="65">
        <v>10614</v>
      </c>
      <c r="Y165" s="65">
        <v>-4162</v>
      </c>
      <c r="Z165" s="65">
        <v>3398</v>
      </c>
      <c r="AA165">
        <v>8</v>
      </c>
      <c r="AB165" s="65">
        <f t="shared" si="31"/>
        <v>1025280</v>
      </c>
      <c r="AC165" s="65">
        <f t="shared" si="32"/>
        <v>512.31460674157302</v>
      </c>
      <c r="AD165" s="65">
        <f t="shared" si="33"/>
        <v>760.49438202247188</v>
      </c>
      <c r="AE165" s="65">
        <f t="shared" si="34"/>
        <v>119.25842696629213</v>
      </c>
      <c r="AF165" s="65">
        <f t="shared" si="35"/>
        <v>-46.764044943820224</v>
      </c>
      <c r="AG165" s="65">
        <f t="shared" si="36"/>
        <v>38.179775280898873</v>
      </c>
      <c r="AH165" s="72">
        <f t="shared" si="37"/>
        <v>4.4471754057428217E-2</v>
      </c>
      <c r="AI165" s="199">
        <f t="shared" si="38"/>
        <v>1.4844284586367225</v>
      </c>
      <c r="AJ165" s="3">
        <f t="shared" si="39"/>
        <v>-6.1491637610070329E-2</v>
      </c>
      <c r="AK165" s="3">
        <f t="shared" si="40"/>
        <v>5.0203888659062702E-2</v>
      </c>
      <c r="AL165" s="3">
        <f t="shared" si="41"/>
        <v>-2.2248381400824013</v>
      </c>
    </row>
    <row r="166" spans="1:38" x14ac:dyDescent="0.2">
      <c r="A166" t="str">
        <f t="shared" si="28"/>
        <v>BB</v>
      </c>
      <c r="B166" t="str">
        <f t="shared" si="29"/>
        <v>BB-09</v>
      </c>
      <c r="C166" t="s">
        <v>694</v>
      </c>
      <c r="D166" t="s">
        <v>370</v>
      </c>
      <c r="E166" t="s">
        <v>371</v>
      </c>
      <c r="F166" s="81">
        <v>2.9</v>
      </c>
      <c r="G166" t="s">
        <v>372</v>
      </c>
      <c r="H166">
        <f t="shared" si="30"/>
        <v>1</v>
      </c>
      <c r="I166" t="s">
        <v>407</v>
      </c>
      <c r="J166" t="s">
        <v>374</v>
      </c>
      <c r="K166">
        <v>1</v>
      </c>
      <c r="L166" t="s">
        <v>271</v>
      </c>
      <c r="M166" t="s">
        <v>406</v>
      </c>
      <c r="N166">
        <v>1</v>
      </c>
      <c r="O166">
        <v>60087</v>
      </c>
      <c r="P166" t="s">
        <v>369</v>
      </c>
      <c r="Q166">
        <v>2</v>
      </c>
      <c r="R166" t="s">
        <v>375</v>
      </c>
      <c r="S166" t="s">
        <v>28</v>
      </c>
      <c r="T166" t="s">
        <v>468</v>
      </c>
      <c r="U166">
        <v>89</v>
      </c>
      <c r="V166" s="65">
        <v>47122</v>
      </c>
      <c r="W166" s="65">
        <v>71260</v>
      </c>
      <c r="X166" s="65">
        <v>10614</v>
      </c>
      <c r="Y166" s="65">
        <v>-3902</v>
      </c>
      <c r="Z166" s="65">
        <v>3564</v>
      </c>
      <c r="AA166">
        <v>8</v>
      </c>
      <c r="AB166" s="65">
        <f t="shared" si="31"/>
        <v>1025280</v>
      </c>
      <c r="AC166" s="65">
        <f t="shared" si="32"/>
        <v>529.4606741573034</v>
      </c>
      <c r="AD166" s="65">
        <f t="shared" si="33"/>
        <v>800.67415730337075</v>
      </c>
      <c r="AE166" s="65">
        <f t="shared" si="34"/>
        <v>119.25842696629213</v>
      </c>
      <c r="AF166" s="65">
        <f t="shared" si="35"/>
        <v>-43.842696629213485</v>
      </c>
      <c r="AG166" s="65">
        <f t="shared" si="36"/>
        <v>40.044943820224717</v>
      </c>
      <c r="AH166" s="72">
        <f t="shared" si="37"/>
        <v>4.5960127965043694E-2</v>
      </c>
      <c r="AI166" s="199">
        <f t="shared" si="38"/>
        <v>1.5122448113407749</v>
      </c>
      <c r="AJ166" s="3">
        <f t="shared" si="39"/>
        <v>-5.4757227055851808E-2</v>
      </c>
      <c r="AK166" s="3">
        <f t="shared" si="40"/>
        <v>5.0014033118158857E-2</v>
      </c>
      <c r="AL166" s="3">
        <f t="shared" si="41"/>
        <v>-2.0948372615039283</v>
      </c>
    </row>
    <row r="167" spans="1:38" x14ac:dyDescent="0.2">
      <c r="A167" t="str">
        <f t="shared" si="28"/>
        <v>BB</v>
      </c>
      <c r="B167" t="str">
        <f t="shared" si="29"/>
        <v>BB-09</v>
      </c>
      <c r="C167" t="s">
        <v>695</v>
      </c>
      <c r="D167" t="s">
        <v>370</v>
      </c>
      <c r="E167" t="s">
        <v>371</v>
      </c>
      <c r="F167" s="81">
        <v>2.9</v>
      </c>
      <c r="G167" t="s">
        <v>372</v>
      </c>
      <c r="H167">
        <f t="shared" si="30"/>
        <v>1</v>
      </c>
      <c r="I167" t="s">
        <v>407</v>
      </c>
      <c r="J167" t="s">
        <v>374</v>
      </c>
      <c r="K167">
        <v>1</v>
      </c>
      <c r="L167" t="s">
        <v>271</v>
      </c>
      <c r="M167" t="s">
        <v>406</v>
      </c>
      <c r="N167">
        <v>1</v>
      </c>
      <c r="O167">
        <v>60086</v>
      </c>
      <c r="P167" t="s">
        <v>369</v>
      </c>
      <c r="Q167">
        <v>2</v>
      </c>
      <c r="R167" t="s">
        <v>375</v>
      </c>
      <c r="S167" t="s">
        <v>28</v>
      </c>
      <c r="T167" t="s">
        <v>487</v>
      </c>
      <c r="U167">
        <v>89</v>
      </c>
      <c r="V167" s="65">
        <v>28946</v>
      </c>
      <c r="W167" s="65">
        <v>50720</v>
      </c>
      <c r="X167" s="65">
        <v>10614</v>
      </c>
      <c r="Y167" s="65">
        <v>-718</v>
      </c>
      <c r="Z167" s="65">
        <v>2542</v>
      </c>
      <c r="AA167">
        <v>8</v>
      </c>
      <c r="AB167" s="65">
        <f t="shared" si="31"/>
        <v>1025280</v>
      </c>
      <c r="AC167" s="65">
        <f t="shared" si="32"/>
        <v>325.23595505617976</v>
      </c>
      <c r="AD167" s="65">
        <f t="shared" si="33"/>
        <v>569.88764044943821</v>
      </c>
      <c r="AE167" s="65">
        <f t="shared" si="34"/>
        <v>119.25842696629213</v>
      </c>
      <c r="AF167" s="65">
        <f t="shared" si="35"/>
        <v>-8.0674157303370784</v>
      </c>
      <c r="AG167" s="65">
        <f t="shared" si="36"/>
        <v>28.561797752808989</v>
      </c>
      <c r="AH167" s="72">
        <f t="shared" si="37"/>
        <v>2.8232287765293382E-2</v>
      </c>
      <c r="AI167" s="199">
        <f t="shared" si="38"/>
        <v>1.7522282871553927</v>
      </c>
      <c r="AJ167" s="3">
        <f t="shared" si="39"/>
        <v>-1.4156151419558359E-2</v>
      </c>
      <c r="AK167" s="3">
        <f t="shared" si="40"/>
        <v>5.0118296529968458E-2</v>
      </c>
      <c r="AL167" s="3">
        <f t="shared" si="41"/>
        <v>-1.2824547600314713</v>
      </c>
    </row>
    <row r="168" spans="1:38" x14ac:dyDescent="0.2">
      <c r="A168" t="str">
        <f t="shared" si="28"/>
        <v>BB</v>
      </c>
      <c r="B168" t="str">
        <f t="shared" si="29"/>
        <v>BB-10</v>
      </c>
      <c r="C168" t="s">
        <v>742</v>
      </c>
      <c r="D168" t="s">
        <v>370</v>
      </c>
      <c r="E168" t="s">
        <v>385</v>
      </c>
      <c r="F168" s="81">
        <v>2.9</v>
      </c>
      <c r="G168" t="s">
        <v>372</v>
      </c>
      <c r="H168">
        <f t="shared" si="30"/>
        <v>1</v>
      </c>
      <c r="I168" t="s">
        <v>445</v>
      </c>
      <c r="J168" t="s">
        <v>374</v>
      </c>
      <c r="K168">
        <v>0.01</v>
      </c>
      <c r="L168" t="s">
        <v>417</v>
      </c>
      <c r="M168" t="s">
        <v>401</v>
      </c>
      <c r="N168">
        <v>1024</v>
      </c>
      <c r="O168">
        <v>10998</v>
      </c>
      <c r="P168" t="s">
        <v>907</v>
      </c>
      <c r="Q168">
        <v>200</v>
      </c>
      <c r="R168" t="s">
        <v>375</v>
      </c>
      <c r="S168" t="s">
        <v>28</v>
      </c>
      <c r="T168" t="s">
        <v>554</v>
      </c>
      <c r="U168">
        <v>89</v>
      </c>
      <c r="V168" s="65">
        <v>282368</v>
      </c>
      <c r="W168" s="65">
        <v>289444</v>
      </c>
      <c r="X168" s="65">
        <v>22046</v>
      </c>
      <c r="Y168" s="65">
        <v>32258</v>
      </c>
      <c r="Z168" s="65">
        <v>27700</v>
      </c>
      <c r="AA168">
        <v>8</v>
      </c>
      <c r="AB168" s="65">
        <f t="shared" si="31"/>
        <v>1025280</v>
      </c>
      <c r="AC168" s="65">
        <f t="shared" si="32"/>
        <v>3172.674157303371</v>
      </c>
      <c r="AD168" s="65">
        <f t="shared" si="33"/>
        <v>3252.1797752808989</v>
      </c>
      <c r="AE168" s="65">
        <f t="shared" si="34"/>
        <v>247.70786516853931</v>
      </c>
      <c r="AF168" s="65">
        <f t="shared" si="35"/>
        <v>362.44943820224717</v>
      </c>
      <c r="AG168" s="65">
        <f t="shared" si="36"/>
        <v>311.23595505617976</v>
      </c>
      <c r="AH168" s="72">
        <f t="shared" si="37"/>
        <v>0.27540574282147318</v>
      </c>
      <c r="AI168" s="199">
        <f t="shared" si="38"/>
        <v>1.0250594968268358</v>
      </c>
      <c r="AJ168" s="3">
        <f t="shared" si="39"/>
        <v>0.11144815577451943</v>
      </c>
      <c r="AK168" s="3">
        <f t="shared" si="40"/>
        <v>9.5700722765025364E-2</v>
      </c>
      <c r="AL168" s="3">
        <f t="shared" si="41"/>
        <v>0.16454873646209386</v>
      </c>
    </row>
    <row r="169" spans="1:38" x14ac:dyDescent="0.2">
      <c r="A169" t="str">
        <f t="shared" si="28"/>
        <v>BB</v>
      </c>
      <c r="B169" t="str">
        <f t="shared" si="29"/>
        <v>BB-10</v>
      </c>
      <c r="C169" t="s">
        <v>737</v>
      </c>
      <c r="D169" t="s">
        <v>370</v>
      </c>
      <c r="E169" t="s">
        <v>371</v>
      </c>
      <c r="F169" s="81">
        <v>2.9</v>
      </c>
      <c r="G169" t="s">
        <v>372</v>
      </c>
      <c r="H169">
        <f t="shared" si="30"/>
        <v>1</v>
      </c>
      <c r="I169" t="s">
        <v>445</v>
      </c>
      <c r="J169" t="s">
        <v>374</v>
      </c>
      <c r="K169">
        <v>0.01</v>
      </c>
      <c r="L169" t="s">
        <v>417</v>
      </c>
      <c r="M169" t="s">
        <v>401</v>
      </c>
      <c r="N169">
        <v>40</v>
      </c>
      <c r="O169">
        <v>10931</v>
      </c>
      <c r="P169" t="s">
        <v>907</v>
      </c>
      <c r="Q169">
        <v>200</v>
      </c>
      <c r="R169" t="s">
        <v>375</v>
      </c>
      <c r="S169" t="s">
        <v>28</v>
      </c>
      <c r="T169" t="s">
        <v>551</v>
      </c>
      <c r="U169">
        <v>89</v>
      </c>
      <c r="V169" s="65">
        <v>652736</v>
      </c>
      <c r="W169" s="65">
        <v>475124</v>
      </c>
      <c r="X169" s="65">
        <v>21782</v>
      </c>
      <c r="Y169" s="65">
        <v>20516</v>
      </c>
      <c r="Z169" s="65">
        <v>44282</v>
      </c>
      <c r="AA169">
        <v>8</v>
      </c>
      <c r="AB169" s="65">
        <f t="shared" si="31"/>
        <v>1025280</v>
      </c>
      <c r="AC169" s="65">
        <f t="shared" si="32"/>
        <v>7334.1123595505615</v>
      </c>
      <c r="AD169" s="65">
        <f t="shared" si="33"/>
        <v>5338.4719101123592</v>
      </c>
      <c r="AE169" s="65">
        <f t="shared" si="34"/>
        <v>244.74157303370785</v>
      </c>
      <c r="AF169" s="65">
        <f t="shared" si="35"/>
        <v>230.51685393258427</v>
      </c>
      <c r="AG169" s="65">
        <f t="shared" si="36"/>
        <v>497.55056179775283</v>
      </c>
      <c r="AH169" s="72">
        <f t="shared" si="37"/>
        <v>0.6366416978776529</v>
      </c>
      <c r="AI169" s="199">
        <f t="shared" si="38"/>
        <v>0.72789611726639869</v>
      </c>
      <c r="AJ169" s="3">
        <f t="shared" si="39"/>
        <v>4.3180306614694269E-2</v>
      </c>
      <c r="AK169" s="3">
        <f t="shared" si="40"/>
        <v>9.32009328091193E-2</v>
      </c>
      <c r="AL169" s="3">
        <f t="shared" si="41"/>
        <v>-0.53669662616864644</v>
      </c>
    </row>
    <row r="170" spans="1:38" x14ac:dyDescent="0.2">
      <c r="A170" t="str">
        <f t="shared" si="28"/>
        <v>BB</v>
      </c>
      <c r="B170" t="str">
        <f t="shared" si="29"/>
        <v>BB-10</v>
      </c>
      <c r="C170" t="s">
        <v>741</v>
      </c>
      <c r="D170" t="s">
        <v>370</v>
      </c>
      <c r="E170" t="s">
        <v>371</v>
      </c>
      <c r="F170" s="81">
        <v>2.9</v>
      </c>
      <c r="G170" t="s">
        <v>372</v>
      </c>
      <c r="H170">
        <f t="shared" si="30"/>
        <v>1</v>
      </c>
      <c r="I170" t="s">
        <v>445</v>
      </c>
      <c r="J170" t="s">
        <v>374</v>
      </c>
      <c r="K170">
        <v>0.01</v>
      </c>
      <c r="L170" t="s">
        <v>417</v>
      </c>
      <c r="M170" t="s">
        <v>401</v>
      </c>
      <c r="N170">
        <v>50</v>
      </c>
      <c r="O170">
        <v>11088</v>
      </c>
      <c r="P170" t="s">
        <v>907</v>
      </c>
      <c r="Q170">
        <v>250</v>
      </c>
      <c r="R170" t="s">
        <v>375</v>
      </c>
      <c r="S170" t="s">
        <v>28</v>
      </c>
      <c r="T170" t="s">
        <v>553</v>
      </c>
      <c r="U170">
        <v>89</v>
      </c>
      <c r="V170" s="65">
        <v>261460</v>
      </c>
      <c r="W170" s="65">
        <v>224090</v>
      </c>
      <c r="X170" s="65">
        <v>21782</v>
      </c>
      <c r="Y170" s="65">
        <v>16000</v>
      </c>
      <c r="Z170" s="65">
        <v>20908</v>
      </c>
      <c r="AA170">
        <v>8</v>
      </c>
      <c r="AB170" s="65">
        <f t="shared" si="31"/>
        <v>1025280</v>
      </c>
      <c r="AC170" s="65">
        <f t="shared" si="32"/>
        <v>2937.7528089887642</v>
      </c>
      <c r="AD170" s="65">
        <f t="shared" si="33"/>
        <v>2517.8651685393256</v>
      </c>
      <c r="AE170" s="65">
        <f t="shared" si="34"/>
        <v>244.74157303370785</v>
      </c>
      <c r="AF170" s="65">
        <f t="shared" si="35"/>
        <v>179.77528089887642</v>
      </c>
      <c r="AG170" s="65">
        <f t="shared" si="36"/>
        <v>234.92134831460675</v>
      </c>
      <c r="AH170" s="72">
        <f t="shared" si="37"/>
        <v>0.25501326466916352</v>
      </c>
      <c r="AI170" s="199">
        <f t="shared" si="38"/>
        <v>0.85707182743058208</v>
      </c>
      <c r="AJ170" s="3">
        <f t="shared" si="39"/>
        <v>7.1399883975188538E-2</v>
      </c>
      <c r="AK170" s="3">
        <f t="shared" si="40"/>
        <v>9.3301798384577625E-2</v>
      </c>
      <c r="AL170" s="3">
        <f t="shared" si="41"/>
        <v>-0.23474268222689879</v>
      </c>
    </row>
    <row r="171" spans="1:38" x14ac:dyDescent="0.2">
      <c r="A171" t="str">
        <f t="shared" si="28"/>
        <v>BB</v>
      </c>
      <c r="B171" t="str">
        <f t="shared" si="29"/>
        <v>BB-10</v>
      </c>
      <c r="C171" t="s">
        <v>740</v>
      </c>
      <c r="D171" t="s">
        <v>370</v>
      </c>
      <c r="E171" t="s">
        <v>385</v>
      </c>
      <c r="F171" s="81">
        <v>2.9</v>
      </c>
      <c r="G171" t="s">
        <v>372</v>
      </c>
      <c r="H171">
        <f t="shared" si="30"/>
        <v>1</v>
      </c>
      <c r="I171" t="s">
        <v>445</v>
      </c>
      <c r="J171" t="s">
        <v>374</v>
      </c>
      <c r="K171">
        <v>0.01</v>
      </c>
      <c r="L171" t="s">
        <v>417</v>
      </c>
      <c r="M171" t="s">
        <v>401</v>
      </c>
      <c r="N171">
        <v>40</v>
      </c>
      <c r="O171">
        <v>10932</v>
      </c>
      <c r="P171" t="s">
        <v>907</v>
      </c>
      <c r="Q171">
        <v>200</v>
      </c>
      <c r="R171" t="s">
        <v>375</v>
      </c>
      <c r="S171" t="s">
        <v>28</v>
      </c>
      <c r="T171" t="s">
        <v>552</v>
      </c>
      <c r="U171">
        <v>89</v>
      </c>
      <c r="V171" s="65">
        <v>431324</v>
      </c>
      <c r="W171" s="65">
        <v>436816</v>
      </c>
      <c r="X171" s="65">
        <v>22046</v>
      </c>
      <c r="Y171" s="65">
        <v>41852</v>
      </c>
      <c r="Z171" s="65">
        <v>40754</v>
      </c>
      <c r="AA171">
        <v>8</v>
      </c>
      <c r="AB171" s="65">
        <f t="shared" si="31"/>
        <v>1025280</v>
      </c>
      <c r="AC171" s="65">
        <f t="shared" si="32"/>
        <v>4846.3370786516853</v>
      </c>
      <c r="AD171" s="65">
        <f t="shared" si="33"/>
        <v>4908.0449438202249</v>
      </c>
      <c r="AE171" s="65">
        <f t="shared" si="34"/>
        <v>247.70786516853931</v>
      </c>
      <c r="AF171" s="65">
        <f t="shared" si="35"/>
        <v>470.24719101123594</v>
      </c>
      <c r="AG171" s="65">
        <f t="shared" si="36"/>
        <v>457.91011235955057</v>
      </c>
      <c r="AH171" s="72">
        <f t="shared" si="37"/>
        <v>0.42068898252184767</v>
      </c>
      <c r="AI171" s="199">
        <f t="shared" si="38"/>
        <v>1.0127328875740742</v>
      </c>
      <c r="AJ171" s="3">
        <f t="shared" si="39"/>
        <v>9.581150873594374E-2</v>
      </c>
      <c r="AK171" s="3">
        <f t="shared" si="40"/>
        <v>9.329786454708619E-2</v>
      </c>
      <c r="AL171" s="3">
        <f t="shared" si="41"/>
        <v>2.6942140648770672E-2</v>
      </c>
    </row>
    <row r="172" spans="1:38" x14ac:dyDescent="0.2">
      <c r="A172" t="str">
        <f t="shared" si="28"/>
        <v>BB</v>
      </c>
      <c r="B172" t="str">
        <f t="shared" si="29"/>
        <v>BB-10</v>
      </c>
      <c r="C172" t="s">
        <v>738</v>
      </c>
      <c r="D172" t="s">
        <v>370</v>
      </c>
      <c r="E172" t="s">
        <v>371</v>
      </c>
      <c r="F172" s="81">
        <v>2.9</v>
      </c>
      <c r="G172" t="s">
        <v>372</v>
      </c>
      <c r="H172">
        <f t="shared" si="30"/>
        <v>1</v>
      </c>
      <c r="I172" t="s">
        <v>446</v>
      </c>
      <c r="J172" t="s">
        <v>374</v>
      </c>
      <c r="K172">
        <v>0.01</v>
      </c>
      <c r="L172" t="s">
        <v>417</v>
      </c>
      <c r="M172" t="s">
        <v>401</v>
      </c>
      <c r="N172">
        <v>40</v>
      </c>
      <c r="O172">
        <v>10890</v>
      </c>
      <c r="P172" t="s">
        <v>907</v>
      </c>
      <c r="Q172">
        <v>200</v>
      </c>
      <c r="R172" t="s">
        <v>375</v>
      </c>
      <c r="S172" t="s">
        <v>28</v>
      </c>
      <c r="T172" t="s">
        <v>551</v>
      </c>
      <c r="U172">
        <v>89</v>
      </c>
      <c r="V172" s="65">
        <v>525614</v>
      </c>
      <c r="W172" s="65">
        <v>348404</v>
      </c>
      <c r="X172" s="65">
        <v>21782</v>
      </c>
      <c r="Y172" s="65">
        <v>36428</v>
      </c>
      <c r="Z172" s="65">
        <v>32472</v>
      </c>
      <c r="AA172">
        <v>8</v>
      </c>
      <c r="AB172" s="65">
        <f t="shared" si="31"/>
        <v>1025280</v>
      </c>
      <c r="AC172" s="65">
        <f t="shared" si="32"/>
        <v>5905.7752808988762</v>
      </c>
      <c r="AD172" s="65">
        <f t="shared" si="33"/>
        <v>3914.6516853932585</v>
      </c>
      <c r="AE172" s="65">
        <f t="shared" si="34"/>
        <v>244.74157303370785</v>
      </c>
      <c r="AF172" s="65">
        <f t="shared" si="35"/>
        <v>409.30337078651684</v>
      </c>
      <c r="AG172" s="65">
        <f t="shared" si="36"/>
        <v>364.85393258426967</v>
      </c>
      <c r="AH172" s="72">
        <f t="shared" si="37"/>
        <v>0.51265410424469415</v>
      </c>
      <c r="AI172" s="199">
        <f t="shared" si="38"/>
        <v>0.66285144611825408</v>
      </c>
      <c r="AJ172" s="3">
        <f t="shared" si="39"/>
        <v>0.10455677891183798</v>
      </c>
      <c r="AK172" s="3">
        <f t="shared" si="40"/>
        <v>9.3202144636686149E-2</v>
      </c>
      <c r="AL172" s="3">
        <f t="shared" si="41"/>
        <v>0.12182803646218281</v>
      </c>
    </row>
    <row r="173" spans="1:38" x14ac:dyDescent="0.2">
      <c r="A173" t="str">
        <f t="shared" si="28"/>
        <v>BB</v>
      </c>
      <c r="B173" t="str">
        <f t="shared" si="29"/>
        <v>BB-10</v>
      </c>
      <c r="C173" t="s">
        <v>739</v>
      </c>
      <c r="D173" t="s">
        <v>370</v>
      </c>
      <c r="E173" t="s">
        <v>371</v>
      </c>
      <c r="F173" s="81">
        <v>2.9</v>
      </c>
      <c r="G173" t="s">
        <v>372</v>
      </c>
      <c r="H173">
        <f t="shared" si="30"/>
        <v>1</v>
      </c>
      <c r="I173" t="s">
        <v>446</v>
      </c>
      <c r="J173" t="s">
        <v>374</v>
      </c>
      <c r="K173">
        <v>0.01</v>
      </c>
      <c r="L173" t="s">
        <v>417</v>
      </c>
      <c r="M173" t="s">
        <v>401</v>
      </c>
      <c r="N173">
        <v>40</v>
      </c>
      <c r="O173">
        <v>10891</v>
      </c>
      <c r="P173" t="s">
        <v>907</v>
      </c>
      <c r="Q173">
        <v>200</v>
      </c>
      <c r="R173" t="s">
        <v>375</v>
      </c>
      <c r="S173" t="s">
        <v>28</v>
      </c>
      <c r="T173" t="s">
        <v>551</v>
      </c>
      <c r="U173">
        <v>89</v>
      </c>
      <c r="V173" s="65">
        <v>792174</v>
      </c>
      <c r="W173" s="65">
        <v>457604</v>
      </c>
      <c r="X173" s="65">
        <v>21782</v>
      </c>
      <c r="Y173" s="65">
        <v>45834</v>
      </c>
      <c r="Z173" s="65">
        <v>42648</v>
      </c>
      <c r="AA173">
        <v>8</v>
      </c>
      <c r="AB173" s="65">
        <f t="shared" si="31"/>
        <v>1025280</v>
      </c>
      <c r="AC173" s="65">
        <f t="shared" si="32"/>
        <v>8900.8314606741569</v>
      </c>
      <c r="AD173" s="65">
        <f t="shared" si="33"/>
        <v>5141.6179775280898</v>
      </c>
      <c r="AE173" s="65">
        <f t="shared" si="34"/>
        <v>244.74157303370785</v>
      </c>
      <c r="AF173" s="65">
        <f t="shared" si="35"/>
        <v>514.98876404494376</v>
      </c>
      <c r="AG173" s="65">
        <f t="shared" si="36"/>
        <v>479.19101123595505</v>
      </c>
      <c r="AH173" s="72">
        <f t="shared" si="37"/>
        <v>0.77264161985018731</v>
      </c>
      <c r="AI173" s="199">
        <f t="shared" si="38"/>
        <v>0.57765591902789037</v>
      </c>
      <c r="AJ173" s="3">
        <f t="shared" si="39"/>
        <v>0.10016083775491473</v>
      </c>
      <c r="AK173" s="3">
        <f t="shared" si="40"/>
        <v>9.3198486027220043E-2</v>
      </c>
      <c r="AL173" s="3">
        <f t="shared" si="41"/>
        <v>7.4704558244231847E-2</v>
      </c>
    </row>
    <row r="174" spans="1:38" x14ac:dyDescent="0.2">
      <c r="A174" t="str">
        <f t="shared" si="28"/>
        <v>BB</v>
      </c>
      <c r="B174" t="str">
        <f t="shared" si="29"/>
        <v>BB-12</v>
      </c>
      <c r="C174" t="s">
        <v>700</v>
      </c>
      <c r="D174" t="s">
        <v>405</v>
      </c>
      <c r="E174" t="s">
        <v>405</v>
      </c>
      <c r="F174" s="81">
        <v>3.7</v>
      </c>
      <c r="G174" t="s">
        <v>372</v>
      </c>
      <c r="H174">
        <f t="shared" si="30"/>
        <v>1</v>
      </c>
      <c r="I174" t="s">
        <v>409</v>
      </c>
      <c r="J174" t="s">
        <v>389</v>
      </c>
      <c r="K174">
        <v>0.01</v>
      </c>
      <c r="L174" t="s">
        <v>271</v>
      </c>
      <c r="M174" t="s">
        <v>401</v>
      </c>
      <c r="N174">
        <v>20</v>
      </c>
      <c r="O174">
        <v>10801</v>
      </c>
      <c r="P174" t="s">
        <v>907</v>
      </c>
      <c r="Q174">
        <v>200</v>
      </c>
      <c r="R174" t="s">
        <v>375</v>
      </c>
      <c r="S174" t="s">
        <v>28</v>
      </c>
      <c r="T174" t="s">
        <v>458</v>
      </c>
      <c r="U174">
        <v>89</v>
      </c>
      <c r="V174" s="65">
        <v>741926</v>
      </c>
      <c r="W174" s="65">
        <v>544572</v>
      </c>
      <c r="X174" s="65">
        <v>18376</v>
      </c>
      <c r="Y174" s="65">
        <v>43526</v>
      </c>
      <c r="Z174" s="65">
        <v>53640</v>
      </c>
      <c r="AA174">
        <v>8</v>
      </c>
      <c r="AB174" s="65">
        <f t="shared" si="31"/>
        <v>1025280</v>
      </c>
      <c r="AC174" s="65">
        <f t="shared" si="32"/>
        <v>8336.2471910112363</v>
      </c>
      <c r="AD174" s="65">
        <f t="shared" si="33"/>
        <v>6118.7865168539329</v>
      </c>
      <c r="AE174" s="65">
        <f t="shared" si="34"/>
        <v>206.47191011235955</v>
      </c>
      <c r="AF174" s="65">
        <f t="shared" si="35"/>
        <v>489.0561797752809</v>
      </c>
      <c r="AG174" s="65">
        <f t="shared" si="36"/>
        <v>602.69662921348311</v>
      </c>
      <c r="AH174" s="72">
        <f t="shared" si="37"/>
        <v>0.72363256866416981</v>
      </c>
      <c r="AI174" s="199">
        <f t="shared" si="38"/>
        <v>0.73399773023185599</v>
      </c>
      <c r="AJ174" s="3">
        <f t="shared" si="39"/>
        <v>7.9926988534114868E-2</v>
      </c>
      <c r="AK174" s="3">
        <f t="shared" si="40"/>
        <v>9.8499371983869904E-2</v>
      </c>
      <c r="AL174" s="3">
        <f t="shared" si="41"/>
        <v>-0.18855331841909023</v>
      </c>
    </row>
    <row r="175" spans="1:38" x14ac:dyDescent="0.2">
      <c r="A175" t="str">
        <f t="shared" si="28"/>
        <v>BB</v>
      </c>
      <c r="B175" t="str">
        <f t="shared" si="29"/>
        <v>BB-12</v>
      </c>
      <c r="C175" t="s">
        <v>701</v>
      </c>
      <c r="D175" t="s">
        <v>405</v>
      </c>
      <c r="E175" t="s">
        <v>405</v>
      </c>
      <c r="F175" s="81">
        <v>3.7</v>
      </c>
      <c r="G175" t="s">
        <v>372</v>
      </c>
      <c r="H175">
        <f t="shared" si="30"/>
        <v>1</v>
      </c>
      <c r="I175" t="s">
        <v>409</v>
      </c>
      <c r="J175" t="s">
        <v>389</v>
      </c>
      <c r="K175">
        <v>0.01</v>
      </c>
      <c r="L175" t="s">
        <v>271</v>
      </c>
      <c r="M175" t="s">
        <v>401</v>
      </c>
      <c r="N175">
        <v>20</v>
      </c>
      <c r="O175">
        <v>10709</v>
      </c>
      <c r="P175" t="s">
        <v>907</v>
      </c>
      <c r="Q175">
        <v>200</v>
      </c>
      <c r="R175" t="s">
        <v>375</v>
      </c>
      <c r="S175" t="s">
        <v>28</v>
      </c>
      <c r="T175" t="s">
        <v>458</v>
      </c>
      <c r="U175">
        <v>89</v>
      </c>
      <c r="V175" s="65">
        <v>575372</v>
      </c>
      <c r="W175" s="65">
        <v>497470</v>
      </c>
      <c r="X175" s="65">
        <v>18376</v>
      </c>
      <c r="Y175" s="65">
        <v>49420</v>
      </c>
      <c r="Z175" s="65">
        <v>49000</v>
      </c>
      <c r="AA175">
        <v>8</v>
      </c>
      <c r="AB175" s="65">
        <f t="shared" si="31"/>
        <v>1025280</v>
      </c>
      <c r="AC175" s="65">
        <f t="shared" si="32"/>
        <v>6464.8539325842694</v>
      </c>
      <c r="AD175" s="65">
        <f t="shared" si="33"/>
        <v>5589.5505617977524</v>
      </c>
      <c r="AE175" s="65">
        <f t="shared" si="34"/>
        <v>206.47191011235955</v>
      </c>
      <c r="AF175" s="65">
        <f t="shared" si="35"/>
        <v>555.28089887640454</v>
      </c>
      <c r="AG175" s="65">
        <f t="shared" si="36"/>
        <v>550.56179775280896</v>
      </c>
      <c r="AH175" s="72">
        <f t="shared" si="37"/>
        <v>0.56118523720349567</v>
      </c>
      <c r="AI175" s="199">
        <f t="shared" si="38"/>
        <v>0.86460585499468168</v>
      </c>
      <c r="AJ175" s="3">
        <f t="shared" si="39"/>
        <v>9.9342673930086237E-2</v>
      </c>
      <c r="AK175" s="3">
        <f t="shared" si="40"/>
        <v>9.8498401913683239E-2</v>
      </c>
      <c r="AL175" s="3">
        <f t="shared" si="41"/>
        <v>8.5714285714285719E-3</v>
      </c>
    </row>
    <row r="176" spans="1:38" x14ac:dyDescent="0.2">
      <c r="A176" t="str">
        <f t="shared" si="28"/>
        <v>BB</v>
      </c>
      <c r="B176" t="str">
        <f t="shared" si="29"/>
        <v>BB-12</v>
      </c>
      <c r="C176" t="s">
        <v>702</v>
      </c>
      <c r="D176" t="s">
        <v>405</v>
      </c>
      <c r="E176" t="s">
        <v>405</v>
      </c>
      <c r="F176" s="81">
        <v>3.7</v>
      </c>
      <c r="G176" t="s">
        <v>372</v>
      </c>
      <c r="H176">
        <f t="shared" si="30"/>
        <v>1</v>
      </c>
      <c r="I176" t="s">
        <v>409</v>
      </c>
      <c r="J176" t="s">
        <v>389</v>
      </c>
      <c r="K176">
        <v>0.01</v>
      </c>
      <c r="L176" t="s">
        <v>271</v>
      </c>
      <c r="M176" t="s">
        <v>401</v>
      </c>
      <c r="N176">
        <v>20</v>
      </c>
      <c r="O176">
        <v>10802</v>
      </c>
      <c r="P176" t="s">
        <v>907</v>
      </c>
      <c r="Q176">
        <v>200</v>
      </c>
      <c r="R176" t="s">
        <v>375</v>
      </c>
      <c r="S176" t="s">
        <v>28</v>
      </c>
      <c r="T176" t="s">
        <v>458</v>
      </c>
      <c r="U176">
        <v>89</v>
      </c>
      <c r="V176" s="65">
        <v>592106</v>
      </c>
      <c r="W176" s="65">
        <v>486422</v>
      </c>
      <c r="X176" s="65">
        <v>18376</v>
      </c>
      <c r="Y176" s="65">
        <v>45494</v>
      </c>
      <c r="Z176" s="65">
        <v>47912</v>
      </c>
      <c r="AA176">
        <v>8</v>
      </c>
      <c r="AB176" s="65">
        <f t="shared" si="31"/>
        <v>1025280</v>
      </c>
      <c r="AC176" s="65">
        <f t="shared" si="32"/>
        <v>6652.8764044943819</v>
      </c>
      <c r="AD176" s="65">
        <f t="shared" si="33"/>
        <v>5465.4157303370785</v>
      </c>
      <c r="AE176" s="65">
        <f t="shared" si="34"/>
        <v>206.47191011235955</v>
      </c>
      <c r="AF176" s="65">
        <f t="shared" si="35"/>
        <v>511.16853932584269</v>
      </c>
      <c r="AG176" s="65">
        <f t="shared" si="36"/>
        <v>538.33707865168537</v>
      </c>
      <c r="AH176" s="72">
        <f t="shared" si="37"/>
        <v>0.57750663233458177</v>
      </c>
      <c r="AI176" s="199">
        <f t="shared" si="38"/>
        <v>0.821511688785454</v>
      </c>
      <c r="AJ176" s="3">
        <f t="shared" si="39"/>
        <v>9.3527842079511203E-2</v>
      </c>
      <c r="AK176" s="3">
        <f t="shared" si="40"/>
        <v>9.8498834345486022E-2</v>
      </c>
      <c r="AL176" s="3">
        <f t="shared" si="41"/>
        <v>-5.0467523793621641E-2</v>
      </c>
    </row>
    <row r="177" spans="1:38" x14ac:dyDescent="0.2">
      <c r="A177" t="str">
        <f t="shared" si="28"/>
        <v>BB</v>
      </c>
      <c r="B177" t="str">
        <f t="shared" si="29"/>
        <v>BB-12</v>
      </c>
      <c r="C177" t="s">
        <v>703</v>
      </c>
      <c r="D177" t="s">
        <v>405</v>
      </c>
      <c r="E177" t="s">
        <v>405</v>
      </c>
      <c r="F177" s="81">
        <v>3.7</v>
      </c>
      <c r="G177" t="s">
        <v>372</v>
      </c>
      <c r="H177">
        <f t="shared" si="30"/>
        <v>1</v>
      </c>
      <c r="I177" t="s">
        <v>409</v>
      </c>
      <c r="J177" t="s">
        <v>389</v>
      </c>
      <c r="K177">
        <v>0.01</v>
      </c>
      <c r="L177" t="s">
        <v>271</v>
      </c>
      <c r="M177" t="s">
        <v>401</v>
      </c>
      <c r="N177">
        <v>20</v>
      </c>
      <c r="O177">
        <v>10689</v>
      </c>
      <c r="P177" t="s">
        <v>907</v>
      </c>
      <c r="Q177">
        <v>200</v>
      </c>
      <c r="R177" t="s">
        <v>375</v>
      </c>
      <c r="S177" t="s">
        <v>28</v>
      </c>
      <c r="T177" t="s">
        <v>458</v>
      </c>
      <c r="U177">
        <v>89</v>
      </c>
      <c r="V177" s="65">
        <v>673464</v>
      </c>
      <c r="W177" s="65">
        <v>462688</v>
      </c>
      <c r="X177" s="65">
        <v>18376</v>
      </c>
      <c r="Y177" s="65">
        <v>58562</v>
      </c>
      <c r="Z177" s="65">
        <v>45574</v>
      </c>
      <c r="AA177">
        <v>8</v>
      </c>
      <c r="AB177" s="65">
        <f t="shared" si="31"/>
        <v>1025280</v>
      </c>
      <c r="AC177" s="65">
        <f t="shared" si="32"/>
        <v>7567.0112359550558</v>
      </c>
      <c r="AD177" s="65">
        <f t="shared" si="33"/>
        <v>5198.7415730337079</v>
      </c>
      <c r="AE177" s="65">
        <f t="shared" si="34"/>
        <v>206.47191011235955</v>
      </c>
      <c r="AF177" s="65">
        <f t="shared" si="35"/>
        <v>658</v>
      </c>
      <c r="AG177" s="65">
        <f t="shared" si="36"/>
        <v>512.06741573033707</v>
      </c>
      <c r="AH177" s="72">
        <f t="shared" si="37"/>
        <v>0.6568586142322097</v>
      </c>
      <c r="AI177" s="199">
        <f t="shared" si="38"/>
        <v>0.68702707197415158</v>
      </c>
      <c r="AJ177" s="3">
        <f t="shared" si="39"/>
        <v>0.12656909191507021</v>
      </c>
      <c r="AK177" s="3">
        <f t="shared" si="40"/>
        <v>9.8498340134172482E-2</v>
      </c>
      <c r="AL177" s="3">
        <f t="shared" si="41"/>
        <v>0.28498705402203012</v>
      </c>
    </row>
    <row r="178" spans="1:38" x14ac:dyDescent="0.2">
      <c r="A178" t="str">
        <f t="shared" si="28"/>
        <v>BB</v>
      </c>
      <c r="B178" t="str">
        <f t="shared" si="29"/>
        <v>BB-13</v>
      </c>
      <c r="C178" t="s">
        <v>734</v>
      </c>
      <c r="D178" t="s">
        <v>370</v>
      </c>
      <c r="E178" t="s">
        <v>385</v>
      </c>
      <c r="F178" s="81">
        <v>2.5</v>
      </c>
      <c r="G178" t="s">
        <v>372</v>
      </c>
      <c r="H178">
        <f t="shared" si="30"/>
        <v>1</v>
      </c>
      <c r="I178" t="s">
        <v>403</v>
      </c>
      <c r="J178" t="s">
        <v>374</v>
      </c>
      <c r="K178">
        <v>0.01</v>
      </c>
      <c r="L178" t="s">
        <v>417</v>
      </c>
      <c r="M178" t="s">
        <v>401</v>
      </c>
      <c r="N178">
        <v>20</v>
      </c>
      <c r="O178">
        <v>10470</v>
      </c>
      <c r="P178" t="s">
        <v>369</v>
      </c>
      <c r="Q178">
        <v>200</v>
      </c>
      <c r="R178" t="s">
        <v>372</v>
      </c>
      <c r="S178" t="s">
        <v>28</v>
      </c>
      <c r="T178" t="s">
        <v>549</v>
      </c>
      <c r="U178">
        <v>63</v>
      </c>
      <c r="V178" s="65">
        <v>201338</v>
      </c>
      <c r="W178" s="65">
        <v>130574</v>
      </c>
      <c r="X178" s="65">
        <v>14658</v>
      </c>
      <c r="Y178" s="65">
        <v>15748</v>
      </c>
      <c r="Z178" s="65">
        <v>15656</v>
      </c>
      <c r="AA178">
        <v>8</v>
      </c>
      <c r="AB178" s="65">
        <f t="shared" si="31"/>
        <v>725760</v>
      </c>
      <c r="AC178" s="65">
        <f t="shared" si="32"/>
        <v>3195.8412698412699</v>
      </c>
      <c r="AD178" s="65">
        <f t="shared" si="33"/>
        <v>2072.6031746031745</v>
      </c>
      <c r="AE178" s="65">
        <f t="shared" si="34"/>
        <v>232.66666666666666</v>
      </c>
      <c r="AF178" s="65">
        <f t="shared" si="35"/>
        <v>249.96825396825398</v>
      </c>
      <c r="AG178" s="65">
        <f t="shared" si="36"/>
        <v>248.50793650793651</v>
      </c>
      <c r="AH178" s="72">
        <f t="shared" si="37"/>
        <v>0.27741677689594357</v>
      </c>
      <c r="AI178" s="199">
        <f t="shared" si="38"/>
        <v>0.64853132543285419</v>
      </c>
      <c r="AJ178" s="3">
        <f t="shared" si="39"/>
        <v>0.12060593992678481</v>
      </c>
      <c r="AK178" s="3">
        <f t="shared" si="40"/>
        <v>0.11990135861656992</v>
      </c>
      <c r="AL178" s="3">
        <f t="shared" si="41"/>
        <v>5.8763413387838527E-3</v>
      </c>
    </row>
    <row r="179" spans="1:38" x14ac:dyDescent="0.2">
      <c r="A179" t="str">
        <f t="shared" si="28"/>
        <v>BB</v>
      </c>
      <c r="B179" t="str">
        <f t="shared" si="29"/>
        <v>BB-13</v>
      </c>
      <c r="C179" t="s">
        <v>732</v>
      </c>
      <c r="D179" t="s">
        <v>370</v>
      </c>
      <c r="E179" t="s">
        <v>371</v>
      </c>
      <c r="F179" s="81">
        <v>2.9</v>
      </c>
      <c r="G179" t="s">
        <v>372</v>
      </c>
      <c r="H179">
        <f t="shared" si="30"/>
        <v>1</v>
      </c>
      <c r="I179" t="s">
        <v>442</v>
      </c>
      <c r="J179" t="s">
        <v>413</v>
      </c>
      <c r="K179">
        <v>0.01</v>
      </c>
      <c r="L179" t="s">
        <v>417</v>
      </c>
      <c r="M179" t="s">
        <v>401</v>
      </c>
      <c r="N179">
        <v>25</v>
      </c>
      <c r="O179">
        <v>10892</v>
      </c>
      <c r="P179" t="s">
        <v>907</v>
      </c>
      <c r="Q179">
        <v>250</v>
      </c>
      <c r="R179" t="s">
        <v>375</v>
      </c>
      <c r="S179" t="s">
        <v>17</v>
      </c>
      <c r="T179" t="s">
        <v>548</v>
      </c>
      <c r="U179">
        <v>89</v>
      </c>
      <c r="V179" s="65">
        <v>303826</v>
      </c>
      <c r="W179" s="65">
        <v>209038</v>
      </c>
      <c r="X179" s="65">
        <v>21782</v>
      </c>
      <c r="Y179" s="65">
        <v>18974</v>
      </c>
      <c r="Z179" s="65">
        <v>14130</v>
      </c>
      <c r="AA179">
        <v>8</v>
      </c>
      <c r="AB179" s="65">
        <f t="shared" si="31"/>
        <v>1025280</v>
      </c>
      <c r="AC179" s="65">
        <f t="shared" si="32"/>
        <v>3413.7752808988762</v>
      </c>
      <c r="AD179" s="65">
        <f t="shared" si="33"/>
        <v>2348.7415730337079</v>
      </c>
      <c r="AE179" s="65">
        <f t="shared" si="34"/>
        <v>244.74157303370785</v>
      </c>
      <c r="AF179" s="65">
        <f t="shared" si="35"/>
        <v>213.19101123595505</v>
      </c>
      <c r="AG179" s="65">
        <f t="shared" si="36"/>
        <v>158.76404494382024</v>
      </c>
      <c r="AH179" s="72">
        <f t="shared" si="37"/>
        <v>0.2963346598002497</v>
      </c>
      <c r="AI179" s="199">
        <f t="shared" si="38"/>
        <v>0.6880188002343447</v>
      </c>
      <c r="AJ179" s="3">
        <f t="shared" si="39"/>
        <v>9.0768185688726452E-2</v>
      </c>
      <c r="AK179" s="3">
        <f t="shared" si="40"/>
        <v>6.7595365435949448E-2</v>
      </c>
      <c r="AL179" s="3">
        <f t="shared" si="41"/>
        <v>0.34281670205237086</v>
      </c>
    </row>
    <row r="180" spans="1:38" x14ac:dyDescent="0.2">
      <c r="A180" t="str">
        <f t="shared" si="28"/>
        <v>BB</v>
      </c>
      <c r="B180" t="str">
        <f t="shared" si="29"/>
        <v>BB-13</v>
      </c>
      <c r="C180" t="s">
        <v>728</v>
      </c>
      <c r="D180" t="s">
        <v>370</v>
      </c>
      <c r="E180" t="s">
        <v>376</v>
      </c>
      <c r="F180" s="81">
        <v>2.9</v>
      </c>
      <c r="G180" t="s">
        <v>372</v>
      </c>
      <c r="H180">
        <f t="shared" si="30"/>
        <v>1</v>
      </c>
      <c r="I180" t="s">
        <v>442</v>
      </c>
      <c r="J180" t="s">
        <v>413</v>
      </c>
      <c r="K180">
        <v>0.01</v>
      </c>
      <c r="L180" t="s">
        <v>417</v>
      </c>
      <c r="M180" t="s">
        <v>401</v>
      </c>
      <c r="N180">
        <v>25</v>
      </c>
      <c r="O180">
        <v>10429</v>
      </c>
      <c r="P180" t="s">
        <v>907</v>
      </c>
      <c r="Q180">
        <v>250</v>
      </c>
      <c r="R180" t="s">
        <v>375</v>
      </c>
      <c r="S180" t="s">
        <v>17</v>
      </c>
      <c r="T180" t="s">
        <v>545</v>
      </c>
      <c r="U180">
        <v>89</v>
      </c>
      <c r="V180" s="65">
        <v>205926</v>
      </c>
      <c r="W180" s="65">
        <v>171496</v>
      </c>
      <c r="X180" s="65">
        <v>21436</v>
      </c>
      <c r="Y180" s="65">
        <v>15628</v>
      </c>
      <c r="Z180" s="65">
        <v>13000</v>
      </c>
      <c r="AA180">
        <v>8</v>
      </c>
      <c r="AB180" s="65">
        <f t="shared" si="31"/>
        <v>1025280</v>
      </c>
      <c r="AC180" s="65">
        <f t="shared" si="32"/>
        <v>2313.7752808988762</v>
      </c>
      <c r="AD180" s="65">
        <f t="shared" si="33"/>
        <v>1926.9213483146068</v>
      </c>
      <c r="AE180" s="65">
        <f t="shared" si="34"/>
        <v>240.85393258426967</v>
      </c>
      <c r="AF180" s="65">
        <f t="shared" si="35"/>
        <v>175.59550561797752</v>
      </c>
      <c r="AG180" s="65">
        <f t="shared" si="36"/>
        <v>146.06741573033707</v>
      </c>
      <c r="AH180" s="72">
        <f t="shared" si="37"/>
        <v>0.20084854868913857</v>
      </c>
      <c r="AI180" s="199">
        <f t="shared" si="38"/>
        <v>0.83280401697697226</v>
      </c>
      <c r="AJ180" s="3">
        <f t="shared" si="39"/>
        <v>9.1127489853990759E-2</v>
      </c>
      <c r="AK180" s="3">
        <f t="shared" si="40"/>
        <v>7.5803517283201935E-2</v>
      </c>
      <c r="AL180" s="3">
        <f t="shared" si="41"/>
        <v>0.20215384615384616</v>
      </c>
    </row>
    <row r="181" spans="1:38" x14ac:dyDescent="0.2">
      <c r="A181" t="str">
        <f t="shared" si="28"/>
        <v>BB</v>
      </c>
      <c r="B181" t="str">
        <f t="shared" si="29"/>
        <v>BB-13</v>
      </c>
      <c r="C181" t="s">
        <v>730</v>
      </c>
      <c r="D181" t="s">
        <v>370</v>
      </c>
      <c r="E181" t="s">
        <v>371</v>
      </c>
      <c r="F181" s="81">
        <v>2.9</v>
      </c>
      <c r="G181" t="s">
        <v>372</v>
      </c>
      <c r="H181">
        <f t="shared" si="30"/>
        <v>1</v>
      </c>
      <c r="I181" t="s">
        <v>443</v>
      </c>
      <c r="J181" t="s">
        <v>413</v>
      </c>
      <c r="K181">
        <v>0.01</v>
      </c>
      <c r="L181" t="s">
        <v>417</v>
      </c>
      <c r="M181" t="s">
        <v>401</v>
      </c>
      <c r="N181">
        <v>25</v>
      </c>
      <c r="O181">
        <v>10688</v>
      </c>
      <c r="P181" t="s">
        <v>907</v>
      </c>
      <c r="Q181">
        <v>200</v>
      </c>
      <c r="R181" t="s">
        <v>375</v>
      </c>
      <c r="S181" t="s">
        <v>17</v>
      </c>
      <c r="T181" t="s">
        <v>546</v>
      </c>
      <c r="U181">
        <v>89</v>
      </c>
      <c r="V181" s="65">
        <v>463376</v>
      </c>
      <c r="W181" s="65">
        <v>310102</v>
      </c>
      <c r="X181" s="65">
        <v>21782</v>
      </c>
      <c r="Y181" s="65">
        <v>29996</v>
      </c>
      <c r="Z181" s="65">
        <v>23382</v>
      </c>
      <c r="AA181">
        <v>8</v>
      </c>
      <c r="AB181" s="65">
        <f t="shared" si="31"/>
        <v>1025280</v>
      </c>
      <c r="AC181" s="65">
        <f t="shared" si="32"/>
        <v>5206.4719101123592</v>
      </c>
      <c r="AD181" s="65">
        <f t="shared" si="33"/>
        <v>3484.2921348314608</v>
      </c>
      <c r="AE181" s="65">
        <f t="shared" si="34"/>
        <v>244.74157303370785</v>
      </c>
      <c r="AF181" s="65">
        <f t="shared" si="35"/>
        <v>337.03370786516854</v>
      </c>
      <c r="AG181" s="65">
        <f t="shared" si="36"/>
        <v>262.71910112359552</v>
      </c>
      <c r="AH181" s="72">
        <f t="shared" si="37"/>
        <v>0.45195068664169785</v>
      </c>
      <c r="AI181" s="199">
        <f t="shared" si="38"/>
        <v>0.66922326577120961</v>
      </c>
      <c r="AJ181" s="3">
        <f t="shared" si="39"/>
        <v>9.6729463208879665E-2</v>
      </c>
      <c r="AK181" s="3">
        <f t="shared" si="40"/>
        <v>7.5400997091279648E-2</v>
      </c>
      <c r="AL181" s="3">
        <f t="shared" si="41"/>
        <v>0.28286716277478402</v>
      </c>
    </row>
    <row r="182" spans="1:38" x14ac:dyDescent="0.2">
      <c r="A182" t="str">
        <f t="shared" si="28"/>
        <v>BB</v>
      </c>
      <c r="B182" t="str">
        <f t="shared" si="29"/>
        <v>BB-13</v>
      </c>
      <c r="C182" t="s">
        <v>729</v>
      </c>
      <c r="D182" t="s">
        <v>370</v>
      </c>
      <c r="E182" t="s">
        <v>371</v>
      </c>
      <c r="F182" s="81">
        <v>2.9</v>
      </c>
      <c r="G182" t="s">
        <v>372</v>
      </c>
      <c r="H182">
        <f t="shared" si="30"/>
        <v>1</v>
      </c>
      <c r="I182" t="s">
        <v>442</v>
      </c>
      <c r="J182" t="s">
        <v>413</v>
      </c>
      <c r="K182">
        <v>0.01</v>
      </c>
      <c r="L182" t="s">
        <v>417</v>
      </c>
      <c r="M182" t="s">
        <v>401</v>
      </c>
      <c r="N182">
        <v>25</v>
      </c>
      <c r="O182">
        <v>10428</v>
      </c>
      <c r="P182" t="s">
        <v>907</v>
      </c>
      <c r="Q182">
        <v>250</v>
      </c>
      <c r="R182" t="s">
        <v>375</v>
      </c>
      <c r="S182" t="s">
        <v>17</v>
      </c>
      <c r="T182" t="s">
        <v>545</v>
      </c>
      <c r="U182">
        <v>89</v>
      </c>
      <c r="V182" s="65">
        <v>300558</v>
      </c>
      <c r="W182" s="65">
        <v>248888</v>
      </c>
      <c r="X182" s="65">
        <v>21782</v>
      </c>
      <c r="Y182" s="65">
        <v>11212</v>
      </c>
      <c r="Z182" s="65">
        <v>18866</v>
      </c>
      <c r="AA182">
        <v>8</v>
      </c>
      <c r="AB182" s="65">
        <f t="shared" si="31"/>
        <v>1025280</v>
      </c>
      <c r="AC182" s="65">
        <f t="shared" si="32"/>
        <v>3377.0561797752807</v>
      </c>
      <c r="AD182" s="65">
        <f t="shared" si="33"/>
        <v>2796.4943820224721</v>
      </c>
      <c r="AE182" s="65">
        <f t="shared" si="34"/>
        <v>244.74157303370785</v>
      </c>
      <c r="AF182" s="65">
        <f t="shared" si="35"/>
        <v>125.97752808988764</v>
      </c>
      <c r="AG182" s="65">
        <f t="shared" si="36"/>
        <v>211.97752808988764</v>
      </c>
      <c r="AH182" s="72">
        <f t="shared" si="37"/>
        <v>0.29314723782771535</v>
      </c>
      <c r="AI182" s="199">
        <f t="shared" si="38"/>
        <v>0.8280864259144658</v>
      </c>
      <c r="AJ182" s="3">
        <f t="shared" si="39"/>
        <v>4.5048375172768475E-2</v>
      </c>
      <c r="AK182" s="3">
        <f t="shared" si="40"/>
        <v>7.5801163575584196E-2</v>
      </c>
      <c r="AL182" s="3">
        <f t="shared" si="41"/>
        <v>-0.40570338174493797</v>
      </c>
    </row>
    <row r="183" spans="1:38" x14ac:dyDescent="0.2">
      <c r="A183" t="str">
        <f t="shared" si="28"/>
        <v>BB</v>
      </c>
      <c r="B183" t="str">
        <f t="shared" si="29"/>
        <v>BB-13</v>
      </c>
      <c r="C183" t="s">
        <v>731</v>
      </c>
      <c r="D183" t="s">
        <v>370</v>
      </c>
      <c r="E183" t="s">
        <v>376</v>
      </c>
      <c r="F183" s="81">
        <v>2.9</v>
      </c>
      <c r="G183" t="s">
        <v>372</v>
      </c>
      <c r="H183">
        <f t="shared" si="30"/>
        <v>1</v>
      </c>
      <c r="I183" t="s">
        <v>442</v>
      </c>
      <c r="J183" t="s">
        <v>413</v>
      </c>
      <c r="K183">
        <v>0.01</v>
      </c>
      <c r="L183" t="s">
        <v>417</v>
      </c>
      <c r="M183" t="s">
        <v>401</v>
      </c>
      <c r="N183">
        <v>243</v>
      </c>
      <c r="O183">
        <v>10586</v>
      </c>
      <c r="P183" t="s">
        <v>907</v>
      </c>
      <c r="Q183">
        <v>250</v>
      </c>
      <c r="R183" t="s">
        <v>375</v>
      </c>
      <c r="S183" t="s">
        <v>17</v>
      </c>
      <c r="T183" t="s">
        <v>547</v>
      </c>
      <c r="U183">
        <v>89</v>
      </c>
      <c r="V183" s="65">
        <v>424426</v>
      </c>
      <c r="W183" s="65">
        <v>225576</v>
      </c>
      <c r="X183" s="65">
        <v>21436</v>
      </c>
      <c r="Y183" s="65">
        <v>18000</v>
      </c>
      <c r="Z183" s="65">
        <v>15340</v>
      </c>
      <c r="AA183">
        <v>8</v>
      </c>
      <c r="AB183" s="65">
        <f t="shared" si="31"/>
        <v>1025280</v>
      </c>
      <c r="AC183" s="65">
        <f t="shared" si="32"/>
        <v>4768.8314606741569</v>
      </c>
      <c r="AD183" s="65">
        <f t="shared" si="33"/>
        <v>2534.5617977528091</v>
      </c>
      <c r="AE183" s="65">
        <f t="shared" si="34"/>
        <v>240.85393258426967</v>
      </c>
      <c r="AF183" s="65">
        <f t="shared" si="35"/>
        <v>202.24719101123594</v>
      </c>
      <c r="AG183" s="65">
        <f t="shared" si="36"/>
        <v>172.35955056179776</v>
      </c>
      <c r="AH183" s="72">
        <f t="shared" si="37"/>
        <v>0.4139610642946317</v>
      </c>
      <c r="AI183" s="199">
        <f t="shared" si="38"/>
        <v>0.53148487604435168</v>
      </c>
      <c r="AJ183" s="3">
        <f t="shared" si="39"/>
        <v>7.9795722949249914E-2</v>
      </c>
      <c r="AK183" s="3">
        <f t="shared" si="40"/>
        <v>6.8003688335638537E-2</v>
      </c>
      <c r="AL183" s="3">
        <f t="shared" si="41"/>
        <v>0.17340286831812254</v>
      </c>
    </row>
    <row r="184" spans="1:38" x14ac:dyDescent="0.2">
      <c r="A184" t="str">
        <f t="shared" si="28"/>
        <v>BB</v>
      </c>
      <c r="B184" t="str">
        <f t="shared" si="29"/>
        <v>BB-13</v>
      </c>
      <c r="C184" t="s">
        <v>733</v>
      </c>
      <c r="D184" t="s">
        <v>370</v>
      </c>
      <c r="E184" t="s">
        <v>371</v>
      </c>
      <c r="F184" s="81">
        <v>2.9</v>
      </c>
      <c r="G184" t="s">
        <v>372</v>
      </c>
      <c r="H184">
        <f t="shared" si="30"/>
        <v>1</v>
      </c>
      <c r="I184" t="s">
        <v>442</v>
      </c>
      <c r="J184" t="s">
        <v>413</v>
      </c>
      <c r="K184">
        <v>0.01</v>
      </c>
      <c r="L184" t="s">
        <v>417</v>
      </c>
      <c r="M184" t="s">
        <v>401</v>
      </c>
      <c r="N184">
        <v>25</v>
      </c>
      <c r="O184">
        <v>10496</v>
      </c>
      <c r="P184" t="s">
        <v>907</v>
      </c>
      <c r="Q184">
        <v>250</v>
      </c>
      <c r="R184" t="s">
        <v>375</v>
      </c>
      <c r="S184" t="s">
        <v>17</v>
      </c>
      <c r="T184" t="s">
        <v>548</v>
      </c>
      <c r="U184">
        <v>89</v>
      </c>
      <c r="V184" s="65">
        <v>321878</v>
      </c>
      <c r="W184" s="65">
        <v>234864</v>
      </c>
      <c r="X184" s="65">
        <v>21782</v>
      </c>
      <c r="Y184" s="65">
        <v>15768</v>
      </c>
      <c r="Z184" s="65">
        <v>15876</v>
      </c>
      <c r="AA184">
        <v>8</v>
      </c>
      <c r="AB184" s="65">
        <f t="shared" si="31"/>
        <v>1025280</v>
      </c>
      <c r="AC184" s="65">
        <f t="shared" si="32"/>
        <v>3616.6067415730336</v>
      </c>
      <c r="AD184" s="65">
        <f t="shared" si="33"/>
        <v>2638.9213483146068</v>
      </c>
      <c r="AE184" s="65">
        <f t="shared" si="34"/>
        <v>244.74157303370785</v>
      </c>
      <c r="AF184" s="65">
        <f t="shared" si="35"/>
        <v>177.16853932584269</v>
      </c>
      <c r="AG184" s="65">
        <f t="shared" si="36"/>
        <v>178.38202247191012</v>
      </c>
      <c r="AH184" s="72">
        <f t="shared" si="37"/>
        <v>0.31394155742821472</v>
      </c>
      <c r="AI184" s="199">
        <f t="shared" si="38"/>
        <v>0.72966776231988517</v>
      </c>
      <c r="AJ184" s="3">
        <f t="shared" si="39"/>
        <v>6.7136725935009203E-2</v>
      </c>
      <c r="AK184" s="3">
        <f t="shared" si="40"/>
        <v>6.7596566523605156E-2</v>
      </c>
      <c r="AL184" s="3">
        <f t="shared" si="41"/>
        <v>-6.8027210884353739E-3</v>
      </c>
    </row>
    <row r="185" spans="1:38" x14ac:dyDescent="0.2">
      <c r="A185" t="str">
        <f t="shared" si="28"/>
        <v>BB</v>
      </c>
      <c r="B185" t="str">
        <f t="shared" si="29"/>
        <v>BB-13</v>
      </c>
      <c r="C185" t="s">
        <v>717</v>
      </c>
      <c r="D185" t="s">
        <v>370</v>
      </c>
      <c r="E185" t="s">
        <v>385</v>
      </c>
      <c r="F185" s="81">
        <v>2.5</v>
      </c>
      <c r="G185" t="s">
        <v>372</v>
      </c>
      <c r="H185">
        <f t="shared" si="30"/>
        <v>1</v>
      </c>
      <c r="I185" t="s">
        <v>409</v>
      </c>
      <c r="J185" t="s">
        <v>374</v>
      </c>
      <c r="K185">
        <v>0.01</v>
      </c>
      <c r="L185" t="s">
        <v>271</v>
      </c>
      <c r="M185" t="s">
        <v>401</v>
      </c>
      <c r="N185">
        <v>20</v>
      </c>
      <c r="O185">
        <v>10686</v>
      </c>
      <c r="P185" t="s">
        <v>907</v>
      </c>
      <c r="Q185">
        <v>300</v>
      </c>
      <c r="R185" t="s">
        <v>375</v>
      </c>
      <c r="S185" t="s">
        <v>28</v>
      </c>
      <c r="T185" t="s">
        <v>480</v>
      </c>
      <c r="U185">
        <v>63</v>
      </c>
      <c r="V185" s="65">
        <v>67496</v>
      </c>
      <c r="W185" s="65">
        <v>67980</v>
      </c>
      <c r="X185" s="65">
        <v>6666</v>
      </c>
      <c r="Y185" s="65">
        <v>4212</v>
      </c>
      <c r="Z185" s="65">
        <v>4874</v>
      </c>
      <c r="AA185">
        <v>8</v>
      </c>
      <c r="AB185" s="65">
        <f t="shared" si="31"/>
        <v>725760</v>
      </c>
      <c r="AC185" s="65">
        <f t="shared" si="32"/>
        <v>1071.3650793650793</v>
      </c>
      <c r="AD185" s="65">
        <f t="shared" si="33"/>
        <v>1079.047619047619</v>
      </c>
      <c r="AE185" s="65">
        <f t="shared" si="34"/>
        <v>105.80952380952381</v>
      </c>
      <c r="AF185" s="65">
        <f t="shared" si="35"/>
        <v>66.857142857142861</v>
      </c>
      <c r="AG185" s="65">
        <f t="shared" si="36"/>
        <v>77.365079365079367</v>
      </c>
      <c r="AH185" s="72">
        <f t="shared" si="37"/>
        <v>9.3000440917107588E-2</v>
      </c>
      <c r="AI185" s="199">
        <f t="shared" si="38"/>
        <v>1.0071707953063884</v>
      </c>
      <c r="AJ185" s="3">
        <f t="shared" si="39"/>
        <v>6.1959399823477493E-2</v>
      </c>
      <c r="AK185" s="3">
        <f t="shared" si="40"/>
        <v>7.169755810532509E-2</v>
      </c>
      <c r="AL185" s="3">
        <f t="shared" si="41"/>
        <v>-0.13582273286828067</v>
      </c>
    </row>
    <row r="186" spans="1:38" x14ac:dyDescent="0.2">
      <c r="A186" t="str">
        <f t="shared" si="28"/>
        <v>BB</v>
      </c>
      <c r="B186" t="str">
        <f t="shared" si="29"/>
        <v>BB-14</v>
      </c>
      <c r="C186" t="s">
        <v>706</v>
      </c>
      <c r="D186" t="s">
        <v>405</v>
      </c>
      <c r="E186" t="s">
        <v>405</v>
      </c>
      <c r="F186" s="81">
        <v>3.7</v>
      </c>
      <c r="G186" t="s">
        <v>372</v>
      </c>
      <c r="H186">
        <f t="shared" si="30"/>
        <v>1</v>
      </c>
      <c r="I186" t="s">
        <v>404</v>
      </c>
      <c r="J186" t="s">
        <v>389</v>
      </c>
      <c r="K186">
        <v>0.01</v>
      </c>
      <c r="L186" t="s">
        <v>271</v>
      </c>
      <c r="M186" t="s">
        <v>401</v>
      </c>
      <c r="N186">
        <v>40</v>
      </c>
      <c r="O186">
        <v>10598</v>
      </c>
      <c r="P186" t="s">
        <v>369</v>
      </c>
      <c r="Q186">
        <v>400</v>
      </c>
      <c r="R186" t="s">
        <v>372</v>
      </c>
      <c r="S186" t="s">
        <v>28</v>
      </c>
      <c r="T186" t="s">
        <v>464</v>
      </c>
      <c r="U186">
        <v>89</v>
      </c>
      <c r="V186" s="65">
        <v>129894</v>
      </c>
      <c r="W186" s="65">
        <v>85836</v>
      </c>
      <c r="X186" s="65">
        <v>18376</v>
      </c>
      <c r="Y186" s="65">
        <v>9716</v>
      </c>
      <c r="Z186" s="65">
        <v>8550</v>
      </c>
      <c r="AA186">
        <v>8</v>
      </c>
      <c r="AB186" s="65">
        <f t="shared" si="31"/>
        <v>1025280</v>
      </c>
      <c r="AC186" s="65">
        <f t="shared" si="32"/>
        <v>1459.4831460674156</v>
      </c>
      <c r="AD186" s="65">
        <f t="shared" si="33"/>
        <v>964.44943820224717</v>
      </c>
      <c r="AE186" s="65">
        <f t="shared" si="34"/>
        <v>206.47191011235955</v>
      </c>
      <c r="AF186" s="65">
        <f t="shared" si="35"/>
        <v>109.1685393258427</v>
      </c>
      <c r="AG186" s="65">
        <f t="shared" si="36"/>
        <v>96.067415730337075</v>
      </c>
      <c r="AH186" s="72">
        <f t="shared" si="37"/>
        <v>0.12669124531835205</v>
      </c>
      <c r="AI186" s="199">
        <f t="shared" si="38"/>
        <v>0.6608157420666082</v>
      </c>
      <c r="AJ186" s="3">
        <f t="shared" si="39"/>
        <v>0.11319259984155831</v>
      </c>
      <c r="AK186" s="3">
        <f t="shared" si="40"/>
        <v>9.9608555850692018E-2</v>
      </c>
      <c r="AL186" s="3">
        <f t="shared" si="41"/>
        <v>0.13637426900584795</v>
      </c>
    </row>
    <row r="187" spans="1:38" x14ac:dyDescent="0.2">
      <c r="A187" t="str">
        <f t="shared" si="28"/>
        <v>BB</v>
      </c>
      <c r="B187" t="str">
        <f t="shared" si="29"/>
        <v>BB-14</v>
      </c>
      <c r="C187" t="s">
        <v>722</v>
      </c>
      <c r="D187" t="s">
        <v>405</v>
      </c>
      <c r="E187" t="s">
        <v>405</v>
      </c>
      <c r="F187" s="81">
        <v>3.7</v>
      </c>
      <c r="G187" t="s">
        <v>372</v>
      </c>
      <c r="H187">
        <f t="shared" si="30"/>
        <v>1</v>
      </c>
      <c r="I187" t="s">
        <v>404</v>
      </c>
      <c r="J187" t="s">
        <v>389</v>
      </c>
      <c r="K187">
        <v>0.01</v>
      </c>
      <c r="L187" t="s">
        <v>271</v>
      </c>
      <c r="M187" t="s">
        <v>401</v>
      </c>
      <c r="N187">
        <v>40</v>
      </c>
      <c r="O187">
        <v>10609</v>
      </c>
      <c r="P187" t="s">
        <v>369</v>
      </c>
      <c r="Q187">
        <v>200</v>
      </c>
      <c r="R187" t="s">
        <v>372</v>
      </c>
      <c r="S187" t="s">
        <v>28</v>
      </c>
      <c r="T187" t="s">
        <v>494</v>
      </c>
      <c r="U187">
        <v>89</v>
      </c>
      <c r="V187" s="65">
        <v>308104</v>
      </c>
      <c r="W187" s="65">
        <v>319442</v>
      </c>
      <c r="X187" s="65">
        <v>18376</v>
      </c>
      <c r="Y187" s="65">
        <v>26632</v>
      </c>
      <c r="Z187" s="65">
        <v>31816</v>
      </c>
      <c r="AA187">
        <v>8</v>
      </c>
      <c r="AB187" s="65">
        <f t="shared" si="31"/>
        <v>1025280</v>
      </c>
      <c r="AC187" s="65">
        <f t="shared" si="32"/>
        <v>3461.8426966292136</v>
      </c>
      <c r="AD187" s="65">
        <f t="shared" si="33"/>
        <v>3589.2359550561796</v>
      </c>
      <c r="AE187" s="65">
        <f t="shared" si="34"/>
        <v>206.47191011235955</v>
      </c>
      <c r="AF187" s="65">
        <f t="shared" si="35"/>
        <v>299.23595505617976</v>
      </c>
      <c r="AG187" s="65">
        <f t="shared" si="36"/>
        <v>357.4831460674157</v>
      </c>
      <c r="AH187" s="72">
        <f t="shared" si="37"/>
        <v>0.30050717852684145</v>
      </c>
      <c r="AI187" s="199">
        <f t="shared" si="38"/>
        <v>1.0367992625866591</v>
      </c>
      <c r="AJ187" s="3">
        <f t="shared" si="39"/>
        <v>8.3370377095059511E-2</v>
      </c>
      <c r="AK187" s="3">
        <f t="shared" si="40"/>
        <v>9.9598675189862318E-2</v>
      </c>
      <c r="AL187" s="3">
        <f t="shared" si="41"/>
        <v>-0.16293688710082976</v>
      </c>
    </row>
    <row r="188" spans="1:38" x14ac:dyDescent="0.2">
      <c r="A188" t="str">
        <f t="shared" si="28"/>
        <v>BB</v>
      </c>
      <c r="B188" t="str">
        <f t="shared" si="29"/>
        <v>BB-14</v>
      </c>
      <c r="C188" t="s">
        <v>707</v>
      </c>
      <c r="D188" t="s">
        <v>405</v>
      </c>
      <c r="E188" t="s">
        <v>405</v>
      </c>
      <c r="F188" s="81">
        <v>3.7</v>
      </c>
      <c r="G188" t="s">
        <v>372</v>
      </c>
      <c r="H188">
        <f t="shared" si="30"/>
        <v>1</v>
      </c>
      <c r="I188" t="s">
        <v>404</v>
      </c>
      <c r="J188" t="s">
        <v>389</v>
      </c>
      <c r="K188">
        <v>0.01</v>
      </c>
      <c r="L188" t="s">
        <v>271</v>
      </c>
      <c r="M188" t="s">
        <v>401</v>
      </c>
      <c r="N188">
        <v>40</v>
      </c>
      <c r="O188">
        <v>10599</v>
      </c>
      <c r="P188" t="s">
        <v>369</v>
      </c>
      <c r="Q188">
        <v>400</v>
      </c>
      <c r="R188" t="s">
        <v>372</v>
      </c>
      <c r="S188" t="s">
        <v>28</v>
      </c>
      <c r="T188" t="s">
        <v>464</v>
      </c>
      <c r="U188">
        <v>89</v>
      </c>
      <c r="V188" s="65">
        <v>176352</v>
      </c>
      <c r="W188" s="65">
        <v>90606</v>
      </c>
      <c r="X188" s="65">
        <v>18376</v>
      </c>
      <c r="Y188" s="65">
        <v>10850</v>
      </c>
      <c r="Z188" s="65">
        <v>9024</v>
      </c>
      <c r="AA188">
        <v>8</v>
      </c>
      <c r="AB188" s="65">
        <f t="shared" si="31"/>
        <v>1025280</v>
      </c>
      <c r="AC188" s="65">
        <f t="shared" si="32"/>
        <v>1981.4831460674156</v>
      </c>
      <c r="AD188" s="65">
        <f t="shared" si="33"/>
        <v>1018.0449438202247</v>
      </c>
      <c r="AE188" s="65">
        <f t="shared" si="34"/>
        <v>206.47191011235955</v>
      </c>
      <c r="AF188" s="65">
        <f t="shared" si="35"/>
        <v>121.91011235955057</v>
      </c>
      <c r="AG188" s="65">
        <f t="shared" si="36"/>
        <v>101.3932584269663</v>
      </c>
      <c r="AH188" s="72">
        <f t="shared" si="37"/>
        <v>0.17200374531835205</v>
      </c>
      <c r="AI188" s="199">
        <f t="shared" si="38"/>
        <v>0.51377925966249316</v>
      </c>
      <c r="AJ188" s="3">
        <f t="shared" si="39"/>
        <v>0.11974924397942741</v>
      </c>
      <c r="AK188" s="3">
        <f t="shared" si="40"/>
        <v>9.9596053241507179E-2</v>
      </c>
      <c r="AL188" s="3">
        <f t="shared" si="41"/>
        <v>0.20234929078014185</v>
      </c>
    </row>
    <row r="189" spans="1:38" x14ac:dyDescent="0.2">
      <c r="A189" t="str">
        <f t="shared" si="28"/>
        <v>BB</v>
      </c>
      <c r="B189" t="str">
        <f t="shared" si="29"/>
        <v>BB-14</v>
      </c>
      <c r="C189" t="s">
        <v>723</v>
      </c>
      <c r="D189" t="s">
        <v>405</v>
      </c>
      <c r="E189" t="s">
        <v>405</v>
      </c>
      <c r="F189" s="81">
        <v>3.7</v>
      </c>
      <c r="G189" t="s">
        <v>372</v>
      </c>
      <c r="H189">
        <f t="shared" si="30"/>
        <v>1</v>
      </c>
      <c r="I189" t="s">
        <v>404</v>
      </c>
      <c r="J189" t="s">
        <v>389</v>
      </c>
      <c r="K189">
        <v>0.01</v>
      </c>
      <c r="L189" t="s">
        <v>271</v>
      </c>
      <c r="M189" t="s">
        <v>401</v>
      </c>
      <c r="N189">
        <v>40</v>
      </c>
      <c r="O189">
        <v>10613</v>
      </c>
      <c r="P189" t="s">
        <v>369</v>
      </c>
      <c r="Q189">
        <v>200</v>
      </c>
      <c r="R189" t="s">
        <v>372</v>
      </c>
      <c r="S189" t="s">
        <v>28</v>
      </c>
      <c r="T189" t="s">
        <v>494</v>
      </c>
      <c r="U189">
        <v>89</v>
      </c>
      <c r="V189" s="65">
        <v>198730</v>
      </c>
      <c r="W189" s="65">
        <v>137402</v>
      </c>
      <c r="X189" s="65">
        <v>18376</v>
      </c>
      <c r="Y189" s="65">
        <v>12818</v>
      </c>
      <c r="Z189" s="65">
        <v>13686</v>
      </c>
      <c r="AA189">
        <v>8</v>
      </c>
      <c r="AB189" s="65">
        <f t="shared" si="31"/>
        <v>1025280</v>
      </c>
      <c r="AC189" s="65">
        <f t="shared" si="32"/>
        <v>2232.9213483146068</v>
      </c>
      <c r="AD189" s="65">
        <f t="shared" si="33"/>
        <v>1543.8426966292134</v>
      </c>
      <c r="AE189" s="65">
        <f t="shared" si="34"/>
        <v>206.47191011235955</v>
      </c>
      <c r="AF189" s="65">
        <f t="shared" si="35"/>
        <v>144.02247191011236</v>
      </c>
      <c r="AG189" s="65">
        <f t="shared" si="36"/>
        <v>153.77528089887642</v>
      </c>
      <c r="AH189" s="72">
        <f t="shared" si="37"/>
        <v>0.19382997815230962</v>
      </c>
      <c r="AI189" s="199">
        <f t="shared" si="38"/>
        <v>0.69140039249232632</v>
      </c>
      <c r="AJ189" s="3">
        <f t="shared" si="39"/>
        <v>9.3288307302659357E-2</v>
      </c>
      <c r="AK189" s="3">
        <f t="shared" si="40"/>
        <v>9.9605537037306596E-2</v>
      </c>
      <c r="AL189" s="3">
        <f t="shared" si="41"/>
        <v>-6.3422475522431687E-2</v>
      </c>
    </row>
    <row r="190" spans="1:38" x14ac:dyDescent="0.2">
      <c r="A190" t="str">
        <f t="shared" si="28"/>
        <v>BB</v>
      </c>
      <c r="B190" t="str">
        <f t="shared" si="29"/>
        <v>BB-15</v>
      </c>
      <c r="C190" t="s">
        <v>690</v>
      </c>
      <c r="D190" t="s">
        <v>370</v>
      </c>
      <c r="E190" t="s">
        <v>371</v>
      </c>
      <c r="F190" s="81">
        <v>3.3</v>
      </c>
      <c r="G190" t="s">
        <v>372</v>
      </c>
      <c r="H190">
        <f t="shared" si="30"/>
        <v>1</v>
      </c>
      <c r="I190" t="s">
        <v>373</v>
      </c>
      <c r="J190" t="s">
        <v>374</v>
      </c>
      <c r="K190">
        <v>0.05</v>
      </c>
      <c r="L190" t="s">
        <v>153</v>
      </c>
      <c r="M190" t="s">
        <v>368</v>
      </c>
      <c r="N190">
        <v>0</v>
      </c>
      <c r="O190">
        <v>20415</v>
      </c>
      <c r="P190" t="s">
        <v>369</v>
      </c>
      <c r="Q190">
        <v>0</v>
      </c>
      <c r="R190" t="s">
        <v>375</v>
      </c>
      <c r="S190" t="s">
        <v>28</v>
      </c>
      <c r="T190" t="s">
        <v>501</v>
      </c>
      <c r="U190">
        <v>89</v>
      </c>
      <c r="V190" s="65">
        <v>173308</v>
      </c>
      <c r="W190" s="65">
        <v>425294</v>
      </c>
      <c r="X190" s="65">
        <v>16190</v>
      </c>
      <c r="Y190" s="65">
        <v>17448</v>
      </c>
      <c r="Z190" s="65">
        <v>21860</v>
      </c>
      <c r="AA190">
        <v>12</v>
      </c>
      <c r="AB190" s="65">
        <f t="shared" si="31"/>
        <v>1537920</v>
      </c>
      <c r="AC190" s="65">
        <f t="shared" si="32"/>
        <v>1947.2808988764045</v>
      </c>
      <c r="AD190" s="65">
        <f t="shared" si="33"/>
        <v>4778.5842696629215</v>
      </c>
      <c r="AE190" s="65">
        <f t="shared" si="34"/>
        <v>181.91011235955057</v>
      </c>
      <c r="AF190" s="65">
        <f t="shared" si="35"/>
        <v>196.04494382022472</v>
      </c>
      <c r="AG190" s="65">
        <f t="shared" si="36"/>
        <v>245.61797752808988</v>
      </c>
      <c r="AH190" s="72">
        <f t="shared" si="37"/>
        <v>0.11268986683312526</v>
      </c>
      <c r="AI190" s="199">
        <f t="shared" si="38"/>
        <v>2.4539778890760959</v>
      </c>
      <c r="AJ190" s="3">
        <f t="shared" si="39"/>
        <v>4.1025737489830565E-2</v>
      </c>
      <c r="AK190" s="3">
        <f t="shared" si="40"/>
        <v>5.1399737593288405E-2</v>
      </c>
      <c r="AL190" s="3">
        <f t="shared" si="41"/>
        <v>-0.20182982616651418</v>
      </c>
    </row>
    <row r="191" spans="1:38" x14ac:dyDescent="0.2">
      <c r="A191" t="str">
        <f t="shared" si="28"/>
        <v>BB</v>
      </c>
      <c r="B191" t="str">
        <f t="shared" si="29"/>
        <v>BB-15</v>
      </c>
      <c r="C191" t="s">
        <v>691</v>
      </c>
      <c r="D191" t="s">
        <v>370</v>
      </c>
      <c r="E191" t="s">
        <v>371</v>
      </c>
      <c r="F191" s="81">
        <v>3.3</v>
      </c>
      <c r="G191" t="s">
        <v>372</v>
      </c>
      <c r="H191">
        <f t="shared" si="30"/>
        <v>1</v>
      </c>
      <c r="I191" t="s">
        <v>373</v>
      </c>
      <c r="J191" t="s">
        <v>374</v>
      </c>
      <c r="K191">
        <v>0.05</v>
      </c>
      <c r="L191" t="s">
        <v>153</v>
      </c>
      <c r="M191" t="s">
        <v>368</v>
      </c>
      <c r="N191">
        <v>0</v>
      </c>
      <c r="O191">
        <v>20414</v>
      </c>
      <c r="P191" t="s">
        <v>369</v>
      </c>
      <c r="Q191">
        <v>0</v>
      </c>
      <c r="R191" t="s">
        <v>375</v>
      </c>
      <c r="S191" t="s">
        <v>28</v>
      </c>
      <c r="T191" t="s">
        <v>501</v>
      </c>
      <c r="U191">
        <v>89</v>
      </c>
      <c r="V191" s="65">
        <v>133280</v>
      </c>
      <c r="W191" s="65">
        <v>337690</v>
      </c>
      <c r="X191" s="65">
        <v>16190</v>
      </c>
      <c r="Y191" s="65">
        <v>15672</v>
      </c>
      <c r="Z191" s="65">
        <v>17358</v>
      </c>
      <c r="AA191">
        <v>12</v>
      </c>
      <c r="AB191" s="65">
        <f t="shared" si="31"/>
        <v>1537920</v>
      </c>
      <c r="AC191" s="65">
        <f t="shared" si="32"/>
        <v>1497.5280898876404</v>
      </c>
      <c r="AD191" s="65">
        <f t="shared" si="33"/>
        <v>3794.2696629213483</v>
      </c>
      <c r="AE191" s="65">
        <f t="shared" si="34"/>
        <v>181.91011235955057</v>
      </c>
      <c r="AF191" s="65">
        <f t="shared" si="35"/>
        <v>176.08988764044943</v>
      </c>
      <c r="AG191" s="65">
        <f t="shared" si="36"/>
        <v>195.03370786516854</v>
      </c>
      <c r="AH191" s="72">
        <f t="shared" si="37"/>
        <v>8.6662505201831039E-2</v>
      </c>
      <c r="AI191" s="199">
        <f t="shared" si="38"/>
        <v>2.5336884753901558</v>
      </c>
      <c r="AJ191" s="3">
        <f t="shared" si="39"/>
        <v>4.6409428766028014E-2</v>
      </c>
      <c r="AK191" s="3">
        <f t="shared" si="40"/>
        <v>5.1402173591163496E-2</v>
      </c>
      <c r="AL191" s="3">
        <f t="shared" si="41"/>
        <v>-9.7131005876253021E-2</v>
      </c>
    </row>
    <row r="192" spans="1:38" x14ac:dyDescent="0.2">
      <c r="A192" t="str">
        <f t="shared" si="28"/>
        <v>BB</v>
      </c>
      <c r="B192" t="str">
        <f t="shared" si="29"/>
        <v>BB-15</v>
      </c>
      <c r="C192" t="s">
        <v>686</v>
      </c>
      <c r="G192" t="s">
        <v>375</v>
      </c>
      <c r="H192">
        <f t="shared" si="30"/>
        <v>0</v>
      </c>
      <c r="I192" t="s">
        <v>414</v>
      </c>
      <c r="J192" t="s">
        <v>374</v>
      </c>
      <c r="K192">
        <v>0.05</v>
      </c>
      <c r="L192" t="s">
        <v>153</v>
      </c>
      <c r="M192" t="s">
        <v>368</v>
      </c>
      <c r="N192">
        <v>0</v>
      </c>
      <c r="O192">
        <v>20379</v>
      </c>
      <c r="P192" t="s">
        <v>369</v>
      </c>
      <c r="Q192">
        <v>300</v>
      </c>
      <c r="R192" t="s">
        <v>372</v>
      </c>
      <c r="S192" t="s">
        <v>28</v>
      </c>
      <c r="T192" t="s">
        <v>500</v>
      </c>
      <c r="U192">
        <v>26</v>
      </c>
      <c r="V192" s="65">
        <v>31386</v>
      </c>
      <c r="W192" s="65">
        <v>51544</v>
      </c>
      <c r="X192" s="65">
        <v>1834</v>
      </c>
      <c r="Y192" s="65">
        <v>1592</v>
      </c>
      <c r="Z192" s="65">
        <v>1834</v>
      </c>
      <c r="AA192">
        <v>12</v>
      </c>
      <c r="AB192" s="65">
        <f t="shared" si="31"/>
        <v>449280</v>
      </c>
      <c r="AC192" s="65">
        <f t="shared" si="32"/>
        <v>1207.1538461538462</v>
      </c>
      <c r="AD192" s="65">
        <f t="shared" si="33"/>
        <v>1982.4615384615386</v>
      </c>
      <c r="AE192" s="65">
        <f t="shared" si="34"/>
        <v>70.538461538461533</v>
      </c>
      <c r="AF192" s="65">
        <f t="shared" si="35"/>
        <v>61.230769230769234</v>
      </c>
      <c r="AG192" s="65">
        <f t="shared" si="36"/>
        <v>70.538461538461533</v>
      </c>
      <c r="AH192" s="72">
        <f t="shared" si="37"/>
        <v>6.9858440170940173E-2</v>
      </c>
      <c r="AI192" s="199">
        <f t="shared" si="38"/>
        <v>1.6422608806474224</v>
      </c>
      <c r="AJ192" s="3">
        <f t="shared" si="39"/>
        <v>3.0886233121216824E-2</v>
      </c>
      <c r="AK192" s="3">
        <f t="shared" si="40"/>
        <v>3.5581250970045011E-2</v>
      </c>
      <c r="AL192" s="3">
        <f t="shared" si="41"/>
        <v>-0.13195201744820065</v>
      </c>
    </row>
    <row r="193" spans="1:38" x14ac:dyDescent="0.2">
      <c r="A193" t="str">
        <f t="shared" si="28"/>
        <v>BB</v>
      </c>
      <c r="B193" t="str">
        <f t="shared" si="29"/>
        <v>BB-15</v>
      </c>
      <c r="C193" t="s">
        <v>687</v>
      </c>
      <c r="G193" t="s">
        <v>375</v>
      </c>
      <c r="H193">
        <f t="shared" si="30"/>
        <v>0</v>
      </c>
      <c r="I193" t="s">
        <v>414</v>
      </c>
      <c r="J193" t="s">
        <v>374</v>
      </c>
      <c r="K193">
        <v>0.05</v>
      </c>
      <c r="L193" t="s">
        <v>153</v>
      </c>
      <c r="M193" t="s">
        <v>368</v>
      </c>
      <c r="N193">
        <v>0</v>
      </c>
      <c r="O193">
        <v>20378</v>
      </c>
      <c r="P193" t="s">
        <v>369</v>
      </c>
      <c r="Q193">
        <v>300</v>
      </c>
      <c r="R193" t="s">
        <v>372</v>
      </c>
      <c r="S193" t="s">
        <v>28</v>
      </c>
      <c r="T193" t="s">
        <v>500</v>
      </c>
      <c r="U193">
        <v>26</v>
      </c>
      <c r="V193" s="65">
        <v>41106</v>
      </c>
      <c r="W193" s="65">
        <v>49374</v>
      </c>
      <c r="X193" s="65">
        <v>1758</v>
      </c>
      <c r="Y193" s="65">
        <v>6194</v>
      </c>
      <c r="Z193" s="65">
        <v>1758</v>
      </c>
      <c r="AA193">
        <v>12</v>
      </c>
      <c r="AB193" s="65">
        <f t="shared" si="31"/>
        <v>449280</v>
      </c>
      <c r="AC193" s="65">
        <f t="shared" si="32"/>
        <v>1581</v>
      </c>
      <c r="AD193" s="65">
        <f t="shared" si="33"/>
        <v>1899</v>
      </c>
      <c r="AE193" s="65">
        <f t="shared" si="34"/>
        <v>67.615384615384613</v>
      </c>
      <c r="AF193" s="65">
        <f t="shared" si="35"/>
        <v>238.23076923076923</v>
      </c>
      <c r="AG193" s="65">
        <f t="shared" si="36"/>
        <v>67.615384615384613</v>
      </c>
      <c r="AH193" s="72">
        <f t="shared" si="37"/>
        <v>9.149305555555555E-2</v>
      </c>
      <c r="AI193" s="199">
        <f t="shared" si="38"/>
        <v>1.2011385199240987</v>
      </c>
      <c r="AJ193" s="3">
        <f t="shared" si="39"/>
        <v>0.12545064203831977</v>
      </c>
      <c r="AK193" s="3">
        <f t="shared" si="40"/>
        <v>3.5605784420950297E-2</v>
      </c>
      <c r="AL193" s="3">
        <f t="shared" si="41"/>
        <v>2.5233219567690557</v>
      </c>
    </row>
    <row r="194" spans="1:38" x14ac:dyDescent="0.2">
      <c r="A194" t="str">
        <f t="shared" si="28"/>
        <v>BB</v>
      </c>
      <c r="B194" t="str">
        <f t="shared" si="29"/>
        <v>BB-15</v>
      </c>
      <c r="C194" t="s">
        <v>680</v>
      </c>
      <c r="D194" t="s">
        <v>370</v>
      </c>
      <c r="E194" t="s">
        <v>371</v>
      </c>
      <c r="F194" s="81">
        <v>3.3</v>
      </c>
      <c r="G194" t="s">
        <v>372</v>
      </c>
      <c r="H194">
        <f t="shared" si="30"/>
        <v>1</v>
      </c>
      <c r="I194" t="s">
        <v>373</v>
      </c>
      <c r="J194" t="s">
        <v>374</v>
      </c>
      <c r="K194">
        <v>0.05</v>
      </c>
      <c r="L194" t="s">
        <v>153</v>
      </c>
      <c r="M194" t="s">
        <v>368</v>
      </c>
      <c r="N194">
        <v>1</v>
      </c>
      <c r="O194">
        <v>20460</v>
      </c>
      <c r="P194" t="s">
        <v>369</v>
      </c>
      <c r="Q194">
        <v>30</v>
      </c>
      <c r="R194" t="s">
        <v>375</v>
      </c>
      <c r="S194" t="s">
        <v>28</v>
      </c>
      <c r="T194" t="s">
        <v>498</v>
      </c>
      <c r="U194">
        <v>89</v>
      </c>
      <c r="V194" s="65">
        <v>211338</v>
      </c>
      <c r="W194" s="65">
        <v>565552</v>
      </c>
      <c r="X194" s="65">
        <v>16190</v>
      </c>
      <c r="Y194" s="65">
        <v>26154</v>
      </c>
      <c r="Z194" s="65">
        <v>13574</v>
      </c>
      <c r="AA194">
        <v>12</v>
      </c>
      <c r="AB194" s="65">
        <f t="shared" si="31"/>
        <v>1537920</v>
      </c>
      <c r="AC194" s="65">
        <f t="shared" si="32"/>
        <v>2374.5842696629215</v>
      </c>
      <c r="AD194" s="65">
        <f t="shared" si="33"/>
        <v>6354.5168539325841</v>
      </c>
      <c r="AE194" s="65">
        <f t="shared" si="34"/>
        <v>181.91011235955057</v>
      </c>
      <c r="AF194" s="65">
        <f t="shared" si="35"/>
        <v>293.86516853932585</v>
      </c>
      <c r="AG194" s="65">
        <f t="shared" si="36"/>
        <v>152.51685393258427</v>
      </c>
      <c r="AH194" s="72">
        <f t="shared" si="37"/>
        <v>0.13741807116104868</v>
      </c>
      <c r="AI194" s="199">
        <f t="shared" si="38"/>
        <v>2.6760544719832686</v>
      </c>
      <c r="AJ194" s="3">
        <f t="shared" si="39"/>
        <v>4.6245084448468046E-2</v>
      </c>
      <c r="AK194" s="3">
        <f t="shared" si="40"/>
        <v>2.4001329674371234E-2</v>
      </c>
      <c r="AL194" s="3">
        <f t="shared" si="41"/>
        <v>0.92677176955945184</v>
      </c>
    </row>
    <row r="195" spans="1:38" x14ac:dyDescent="0.2">
      <c r="A195" t="str">
        <f t="shared" si="28"/>
        <v>BB</v>
      </c>
      <c r="B195" t="str">
        <f t="shared" si="29"/>
        <v>BB-15</v>
      </c>
      <c r="C195" t="s">
        <v>681</v>
      </c>
      <c r="D195" t="s">
        <v>370</v>
      </c>
      <c r="E195" t="s">
        <v>371</v>
      </c>
      <c r="F195" s="81">
        <v>3.3</v>
      </c>
      <c r="G195" t="s">
        <v>372</v>
      </c>
      <c r="H195">
        <f t="shared" si="30"/>
        <v>1</v>
      </c>
      <c r="I195" t="s">
        <v>373</v>
      </c>
      <c r="J195" t="s">
        <v>374</v>
      </c>
      <c r="K195">
        <v>0.05</v>
      </c>
      <c r="L195" t="s">
        <v>153</v>
      </c>
      <c r="M195" t="s">
        <v>368</v>
      </c>
      <c r="N195">
        <v>1</v>
      </c>
      <c r="O195">
        <v>20461</v>
      </c>
      <c r="P195" t="s">
        <v>369</v>
      </c>
      <c r="Q195">
        <v>30</v>
      </c>
      <c r="R195" t="s">
        <v>375</v>
      </c>
      <c r="S195" t="s">
        <v>28</v>
      </c>
      <c r="T195" t="s">
        <v>498</v>
      </c>
      <c r="U195">
        <v>89</v>
      </c>
      <c r="V195" s="65">
        <v>248282</v>
      </c>
      <c r="W195" s="65">
        <v>715894</v>
      </c>
      <c r="X195" s="65">
        <v>16190</v>
      </c>
      <c r="Y195" s="65">
        <v>23676</v>
      </c>
      <c r="Z195" s="65">
        <v>17182</v>
      </c>
      <c r="AA195">
        <v>12</v>
      </c>
      <c r="AB195" s="65">
        <f t="shared" si="31"/>
        <v>1537920</v>
      </c>
      <c r="AC195" s="65">
        <f t="shared" si="32"/>
        <v>2789.6853932584268</v>
      </c>
      <c r="AD195" s="65">
        <f t="shared" si="33"/>
        <v>8043.7528089887637</v>
      </c>
      <c r="AE195" s="65">
        <f t="shared" si="34"/>
        <v>181.91011235955057</v>
      </c>
      <c r="AF195" s="65">
        <f t="shared" si="35"/>
        <v>266.02247191011236</v>
      </c>
      <c r="AG195" s="65">
        <f t="shared" si="36"/>
        <v>193.0561797752809</v>
      </c>
      <c r="AH195" s="72">
        <f t="shared" si="37"/>
        <v>0.16144012692467749</v>
      </c>
      <c r="AI195" s="199">
        <f t="shared" si="38"/>
        <v>2.8833906606197792</v>
      </c>
      <c r="AJ195" s="3">
        <f t="shared" si="39"/>
        <v>3.3071935230634703E-2</v>
      </c>
      <c r="AK195" s="3">
        <f t="shared" si="40"/>
        <v>2.400075988903385E-2</v>
      </c>
      <c r="AL195" s="3">
        <f t="shared" si="41"/>
        <v>0.37795367244791062</v>
      </c>
    </row>
    <row r="196" spans="1:38" x14ac:dyDescent="0.2">
      <c r="A196" t="str">
        <f t="shared" si="28"/>
        <v>BB</v>
      </c>
      <c r="B196" t="str">
        <f t="shared" si="29"/>
        <v>BB-15</v>
      </c>
      <c r="C196" t="s">
        <v>664</v>
      </c>
      <c r="G196" t="s">
        <v>375</v>
      </c>
      <c r="H196">
        <f t="shared" si="30"/>
        <v>0</v>
      </c>
      <c r="I196" t="s">
        <v>373</v>
      </c>
      <c r="J196" t="s">
        <v>374</v>
      </c>
      <c r="K196">
        <v>0.05</v>
      </c>
      <c r="L196" t="s">
        <v>271</v>
      </c>
      <c r="M196" t="s">
        <v>368</v>
      </c>
      <c r="N196">
        <v>0</v>
      </c>
      <c r="O196">
        <v>20477</v>
      </c>
      <c r="P196" t="s">
        <v>369</v>
      </c>
      <c r="Q196">
        <v>80</v>
      </c>
      <c r="R196" t="s">
        <v>375</v>
      </c>
      <c r="S196" t="s">
        <v>28</v>
      </c>
      <c r="T196" t="s">
        <v>392</v>
      </c>
      <c r="U196">
        <v>25</v>
      </c>
      <c r="V196" s="65">
        <v>74626</v>
      </c>
      <c r="W196" s="65">
        <v>48212</v>
      </c>
      <c r="X196" s="65">
        <v>2888</v>
      </c>
      <c r="Y196" s="65">
        <v>4294</v>
      </c>
      <c r="Z196" s="65">
        <v>2888</v>
      </c>
      <c r="AA196">
        <v>12</v>
      </c>
      <c r="AB196" s="65">
        <f t="shared" si="31"/>
        <v>432000</v>
      </c>
      <c r="AC196" s="65">
        <f t="shared" si="32"/>
        <v>2985.04</v>
      </c>
      <c r="AD196" s="65">
        <f t="shared" si="33"/>
        <v>1928.48</v>
      </c>
      <c r="AE196" s="65">
        <f t="shared" si="34"/>
        <v>115.52</v>
      </c>
      <c r="AF196" s="65">
        <f t="shared" si="35"/>
        <v>171.76</v>
      </c>
      <c r="AG196" s="65">
        <f t="shared" si="36"/>
        <v>115.52</v>
      </c>
      <c r="AH196" s="72">
        <f t="shared" si="37"/>
        <v>0.17274537037037038</v>
      </c>
      <c r="AI196" s="199">
        <f t="shared" si="38"/>
        <v>0.64604829416021226</v>
      </c>
      <c r="AJ196" s="3">
        <f t="shared" si="39"/>
        <v>8.9064963079731191E-2</v>
      </c>
      <c r="AK196" s="3">
        <f t="shared" si="40"/>
        <v>5.9902099062474075E-2</v>
      </c>
      <c r="AL196" s="3">
        <f t="shared" si="41"/>
        <v>0.48684210526315791</v>
      </c>
    </row>
    <row r="197" spans="1:38" x14ac:dyDescent="0.2">
      <c r="A197" t="str">
        <f t="shared" si="28"/>
        <v>BB</v>
      </c>
      <c r="B197" t="str">
        <f t="shared" si="29"/>
        <v>BB-15</v>
      </c>
      <c r="C197" t="s">
        <v>665</v>
      </c>
      <c r="G197" t="s">
        <v>375</v>
      </c>
      <c r="H197">
        <f t="shared" si="30"/>
        <v>0</v>
      </c>
      <c r="I197" t="s">
        <v>373</v>
      </c>
      <c r="J197" t="s">
        <v>374</v>
      </c>
      <c r="K197">
        <v>0.05</v>
      </c>
      <c r="L197" t="s">
        <v>271</v>
      </c>
      <c r="M197" t="s">
        <v>368</v>
      </c>
      <c r="N197">
        <v>0</v>
      </c>
      <c r="O197">
        <v>20478</v>
      </c>
      <c r="P197" t="s">
        <v>369</v>
      </c>
      <c r="Q197">
        <v>80</v>
      </c>
      <c r="R197" t="s">
        <v>375</v>
      </c>
      <c r="S197" t="s">
        <v>28</v>
      </c>
      <c r="T197" t="s">
        <v>392</v>
      </c>
      <c r="U197">
        <v>25</v>
      </c>
      <c r="V197" s="65">
        <v>101046</v>
      </c>
      <c r="W197" s="65">
        <v>67530</v>
      </c>
      <c r="X197" s="65">
        <v>4046</v>
      </c>
      <c r="Y197" s="65">
        <v>4134</v>
      </c>
      <c r="Z197" s="65">
        <v>4046</v>
      </c>
      <c r="AA197">
        <v>12</v>
      </c>
      <c r="AB197" s="65">
        <f t="shared" si="31"/>
        <v>432000</v>
      </c>
      <c r="AC197" s="65">
        <f t="shared" si="32"/>
        <v>4041.84</v>
      </c>
      <c r="AD197" s="65">
        <f t="shared" si="33"/>
        <v>2701.2</v>
      </c>
      <c r="AE197" s="65">
        <f t="shared" si="34"/>
        <v>161.84</v>
      </c>
      <c r="AF197" s="65">
        <f t="shared" si="35"/>
        <v>165.36</v>
      </c>
      <c r="AG197" s="65">
        <f t="shared" si="36"/>
        <v>161.84</v>
      </c>
      <c r="AH197" s="72">
        <f t="shared" si="37"/>
        <v>0.23390277777777777</v>
      </c>
      <c r="AI197" s="199">
        <f t="shared" si="38"/>
        <v>0.6683094828098094</v>
      </c>
      <c r="AJ197" s="3">
        <f t="shared" si="39"/>
        <v>6.1217236783651707E-2</v>
      </c>
      <c r="AK197" s="3">
        <f t="shared" si="40"/>
        <v>5.9914112246409003E-2</v>
      </c>
      <c r="AL197" s="3">
        <f t="shared" si="41"/>
        <v>2.1749876421156698E-2</v>
      </c>
    </row>
    <row r="198" spans="1:38" x14ac:dyDescent="0.2">
      <c r="A198" t="str">
        <f t="shared" si="28"/>
        <v>BB</v>
      </c>
      <c r="B198" t="str">
        <f t="shared" si="29"/>
        <v>BB-16</v>
      </c>
      <c r="C198" t="s">
        <v>688</v>
      </c>
      <c r="D198" t="s">
        <v>370</v>
      </c>
      <c r="E198" t="s">
        <v>385</v>
      </c>
      <c r="F198" s="81">
        <v>3.1</v>
      </c>
      <c r="G198" t="s">
        <v>372</v>
      </c>
      <c r="H198">
        <f t="shared" si="30"/>
        <v>1</v>
      </c>
      <c r="I198" t="s">
        <v>414</v>
      </c>
      <c r="J198" t="s">
        <v>374</v>
      </c>
      <c r="K198">
        <v>0.05</v>
      </c>
      <c r="L198" t="s">
        <v>153</v>
      </c>
      <c r="M198" t="s">
        <v>368</v>
      </c>
      <c r="N198">
        <v>0</v>
      </c>
      <c r="O198">
        <v>20379</v>
      </c>
      <c r="P198" t="s">
        <v>369</v>
      </c>
      <c r="Q198">
        <v>300</v>
      </c>
      <c r="R198" t="s">
        <v>372</v>
      </c>
      <c r="S198" t="s">
        <v>28</v>
      </c>
      <c r="T198" t="s">
        <v>500</v>
      </c>
      <c r="U198">
        <v>63</v>
      </c>
      <c r="V198" s="65">
        <v>129918</v>
      </c>
      <c r="W198" s="65">
        <v>217134</v>
      </c>
      <c r="X198" s="65">
        <v>9380</v>
      </c>
      <c r="Y198" s="65">
        <v>6624</v>
      </c>
      <c r="Z198" s="65">
        <v>7730</v>
      </c>
      <c r="AA198">
        <v>12</v>
      </c>
      <c r="AB198" s="65">
        <f t="shared" si="31"/>
        <v>1088640</v>
      </c>
      <c r="AC198" s="65">
        <f t="shared" si="32"/>
        <v>2062.1904761904761</v>
      </c>
      <c r="AD198" s="65">
        <f t="shared" si="33"/>
        <v>3446.5714285714284</v>
      </c>
      <c r="AE198" s="65">
        <f t="shared" si="34"/>
        <v>148.88888888888889</v>
      </c>
      <c r="AF198" s="65">
        <f t="shared" si="35"/>
        <v>105.14285714285714</v>
      </c>
      <c r="AG198" s="65">
        <f t="shared" si="36"/>
        <v>122.6984126984127</v>
      </c>
      <c r="AH198" s="72">
        <f t="shared" si="37"/>
        <v>0.11933972663139329</v>
      </c>
      <c r="AI198" s="199">
        <f t="shared" si="38"/>
        <v>1.6713157530134393</v>
      </c>
      <c r="AJ198" s="3">
        <f t="shared" si="39"/>
        <v>3.0506507502279699E-2</v>
      </c>
      <c r="AK198" s="3">
        <f t="shared" si="40"/>
        <v>3.5600136321349951E-2</v>
      </c>
      <c r="AL198" s="3">
        <f t="shared" si="41"/>
        <v>-0.14307891332470893</v>
      </c>
    </row>
    <row r="199" spans="1:38" x14ac:dyDescent="0.2">
      <c r="A199" t="str">
        <f t="shared" ref="A199:A262" si="42">LEFT(C199,2)</f>
        <v>BB</v>
      </c>
      <c r="B199" t="str">
        <f t="shared" ref="B199:B262" si="43">LEFT(C199,5)</f>
        <v>BB-16</v>
      </c>
      <c r="C199" t="s">
        <v>688</v>
      </c>
      <c r="D199" t="s">
        <v>370</v>
      </c>
      <c r="E199" t="s">
        <v>385</v>
      </c>
      <c r="F199" s="81">
        <v>3.1</v>
      </c>
      <c r="G199" t="s">
        <v>375</v>
      </c>
      <c r="H199">
        <f t="shared" ref="H199:H262" si="44">IF(G199="Y",1,0)</f>
        <v>0</v>
      </c>
      <c r="I199" t="s">
        <v>408</v>
      </c>
      <c r="J199" t="s">
        <v>374</v>
      </c>
      <c r="K199">
        <v>0.01</v>
      </c>
      <c r="L199" t="s">
        <v>271</v>
      </c>
      <c r="M199" t="s">
        <v>401</v>
      </c>
      <c r="N199">
        <v>25</v>
      </c>
      <c r="O199">
        <v>10549</v>
      </c>
      <c r="P199" t="s">
        <v>909</v>
      </c>
      <c r="Q199">
        <v>250</v>
      </c>
      <c r="R199" t="s">
        <v>372</v>
      </c>
      <c r="S199" t="s">
        <v>28</v>
      </c>
      <c r="T199" t="s">
        <v>465</v>
      </c>
      <c r="U199">
        <v>21</v>
      </c>
      <c r="V199" s="65">
        <v>45642</v>
      </c>
      <c r="W199" s="65">
        <v>55832</v>
      </c>
      <c r="X199" s="65">
        <v>6426</v>
      </c>
      <c r="Y199" s="65">
        <v>5734</v>
      </c>
      <c r="Z199" s="65">
        <v>6426</v>
      </c>
      <c r="AA199">
        <v>8</v>
      </c>
      <c r="AB199" s="65">
        <f t="shared" ref="AB199:AB262" si="45">24*60*AA199*U199</f>
        <v>241920</v>
      </c>
      <c r="AC199" s="65">
        <f t="shared" ref="AC199:AC262" si="46">V199/$U199</f>
        <v>2173.4285714285716</v>
      </c>
      <c r="AD199" s="65">
        <f t="shared" ref="AD199:AD262" si="47">W199/$U199</f>
        <v>2658.6666666666665</v>
      </c>
      <c r="AE199" s="65">
        <f t="shared" ref="AE199:AE262" si="48">X199/$U199</f>
        <v>306</v>
      </c>
      <c r="AF199" s="65">
        <f t="shared" ref="AF199:AF262" si="49">Y199/$U199</f>
        <v>273.04761904761904</v>
      </c>
      <c r="AG199" s="65">
        <f t="shared" ref="AG199:AG262" si="50">Z199/$U199</f>
        <v>306</v>
      </c>
      <c r="AH199" s="72">
        <f t="shared" ref="AH199:AH262" si="51">V199/AB199</f>
        <v>0.1886656746031746</v>
      </c>
      <c r="AI199" s="199">
        <f t="shared" ref="AI199:AI262" si="52">W199/V199</f>
        <v>1.2232592787344989</v>
      </c>
      <c r="AJ199" s="3">
        <f t="shared" ref="AJ199:AJ262" si="53">Y199/W199</f>
        <v>0.10270096002292592</v>
      </c>
      <c r="AK199" s="3">
        <f t="shared" ref="AK199:AK262" si="54">Z199/W199</f>
        <v>0.11509528585757271</v>
      </c>
      <c r="AL199" s="3">
        <f t="shared" ref="AL199:AL262" si="55">(Y199-Z199)/Z199</f>
        <v>-0.10768751945222534</v>
      </c>
    </row>
    <row r="200" spans="1:38" x14ac:dyDescent="0.2">
      <c r="A200" t="str">
        <f t="shared" si="42"/>
        <v>BB</v>
      </c>
      <c r="B200" t="str">
        <f t="shared" si="43"/>
        <v>BB-16</v>
      </c>
      <c r="C200" t="s">
        <v>689</v>
      </c>
      <c r="D200" t="s">
        <v>370</v>
      </c>
      <c r="E200" t="s">
        <v>385</v>
      </c>
      <c r="F200" s="81">
        <v>3.1</v>
      </c>
      <c r="G200" t="s">
        <v>372</v>
      </c>
      <c r="H200">
        <f t="shared" si="44"/>
        <v>1</v>
      </c>
      <c r="I200" t="s">
        <v>414</v>
      </c>
      <c r="J200" t="s">
        <v>374</v>
      </c>
      <c r="K200">
        <v>0.05</v>
      </c>
      <c r="L200" t="s">
        <v>153</v>
      </c>
      <c r="M200" t="s">
        <v>368</v>
      </c>
      <c r="N200">
        <v>0</v>
      </c>
      <c r="O200">
        <v>20378</v>
      </c>
      <c r="P200" t="s">
        <v>369</v>
      </c>
      <c r="Q200">
        <v>300</v>
      </c>
      <c r="R200" t="s">
        <v>372</v>
      </c>
      <c r="S200" t="s">
        <v>28</v>
      </c>
      <c r="T200" t="s">
        <v>500</v>
      </c>
      <c r="U200">
        <v>63</v>
      </c>
      <c r="V200" s="65">
        <v>82178</v>
      </c>
      <c r="W200" s="65">
        <v>134846</v>
      </c>
      <c r="X200" s="65">
        <v>9380</v>
      </c>
      <c r="Y200" s="65">
        <v>5140</v>
      </c>
      <c r="Z200" s="65">
        <v>4800</v>
      </c>
      <c r="AA200">
        <v>12</v>
      </c>
      <c r="AB200" s="65">
        <f t="shared" si="45"/>
        <v>1088640</v>
      </c>
      <c r="AC200" s="65">
        <f t="shared" si="46"/>
        <v>1304.4126984126983</v>
      </c>
      <c r="AD200" s="65">
        <f t="shared" si="47"/>
        <v>2140.4126984126983</v>
      </c>
      <c r="AE200" s="65">
        <f t="shared" si="48"/>
        <v>148.88888888888889</v>
      </c>
      <c r="AF200" s="65">
        <f t="shared" si="49"/>
        <v>81.587301587301582</v>
      </c>
      <c r="AG200" s="65">
        <f t="shared" si="50"/>
        <v>76.19047619047619</v>
      </c>
      <c r="AH200" s="72">
        <f t="shared" si="51"/>
        <v>7.5486845972957087E-2</v>
      </c>
      <c r="AI200" s="199">
        <f t="shared" si="52"/>
        <v>1.640901457811093</v>
      </c>
      <c r="AJ200" s="3">
        <f t="shared" si="53"/>
        <v>3.8117556323509778E-2</v>
      </c>
      <c r="AK200" s="3">
        <f t="shared" si="54"/>
        <v>3.5596161547246485E-2</v>
      </c>
      <c r="AL200" s="3">
        <f t="shared" si="55"/>
        <v>7.0833333333333331E-2</v>
      </c>
    </row>
    <row r="201" spans="1:38" x14ac:dyDescent="0.2">
      <c r="A201" t="str">
        <f t="shared" si="42"/>
        <v>BB</v>
      </c>
      <c r="B201" t="str">
        <f t="shared" si="43"/>
        <v>BB-16</v>
      </c>
      <c r="C201" t="s">
        <v>689</v>
      </c>
      <c r="D201" t="s">
        <v>370</v>
      </c>
      <c r="E201" t="s">
        <v>385</v>
      </c>
      <c r="F201" s="81">
        <v>3.1</v>
      </c>
      <c r="G201" t="s">
        <v>375</v>
      </c>
      <c r="H201">
        <f t="shared" si="44"/>
        <v>0</v>
      </c>
      <c r="I201" t="s">
        <v>408</v>
      </c>
      <c r="J201" t="s">
        <v>374</v>
      </c>
      <c r="K201">
        <v>0.01</v>
      </c>
      <c r="L201" t="s">
        <v>271</v>
      </c>
      <c r="M201" t="s">
        <v>401</v>
      </c>
      <c r="N201">
        <v>25</v>
      </c>
      <c r="O201">
        <v>10762</v>
      </c>
      <c r="P201" t="s">
        <v>909</v>
      </c>
      <c r="Q201">
        <v>250</v>
      </c>
      <c r="R201" t="s">
        <v>372</v>
      </c>
      <c r="S201" t="s">
        <v>28</v>
      </c>
      <c r="T201" t="s">
        <v>473</v>
      </c>
      <c r="U201">
        <v>21</v>
      </c>
      <c r="V201" s="65">
        <v>42686</v>
      </c>
      <c r="W201" s="65">
        <v>46780</v>
      </c>
      <c r="X201" s="65">
        <v>5384</v>
      </c>
      <c r="Y201" s="65">
        <v>7268</v>
      </c>
      <c r="Z201" s="65">
        <v>5384</v>
      </c>
      <c r="AA201">
        <v>8</v>
      </c>
      <c r="AB201" s="65">
        <f t="shared" si="45"/>
        <v>241920</v>
      </c>
      <c r="AC201" s="65">
        <f t="shared" si="46"/>
        <v>2032.6666666666667</v>
      </c>
      <c r="AD201" s="65">
        <f t="shared" si="47"/>
        <v>2227.6190476190477</v>
      </c>
      <c r="AE201" s="65">
        <f t="shared" si="48"/>
        <v>256.38095238095241</v>
      </c>
      <c r="AF201" s="65">
        <f t="shared" si="49"/>
        <v>346.09523809523807</v>
      </c>
      <c r="AG201" s="65">
        <f t="shared" si="50"/>
        <v>256.38095238095241</v>
      </c>
      <c r="AH201" s="72">
        <f t="shared" si="51"/>
        <v>0.17644675925925926</v>
      </c>
      <c r="AI201" s="199">
        <f t="shared" si="52"/>
        <v>1.0959096659326242</v>
      </c>
      <c r="AJ201" s="3">
        <f t="shared" si="53"/>
        <v>0.15536554082941428</v>
      </c>
      <c r="AK201" s="3">
        <f t="shared" si="54"/>
        <v>0.11509191962377084</v>
      </c>
      <c r="AL201" s="3">
        <f t="shared" si="55"/>
        <v>0.34992570579494797</v>
      </c>
    </row>
    <row r="202" spans="1:38" x14ac:dyDescent="0.2">
      <c r="A202" t="str">
        <f t="shared" si="42"/>
        <v>BB</v>
      </c>
      <c r="B202" t="str">
        <f t="shared" si="43"/>
        <v>BB-16</v>
      </c>
      <c r="C202" t="s">
        <v>682</v>
      </c>
      <c r="D202" t="s">
        <v>370</v>
      </c>
      <c r="E202" t="s">
        <v>371</v>
      </c>
      <c r="F202" s="81">
        <v>3.3</v>
      </c>
      <c r="G202" t="s">
        <v>372</v>
      </c>
      <c r="H202">
        <f t="shared" si="44"/>
        <v>1</v>
      </c>
      <c r="I202" t="s">
        <v>403</v>
      </c>
      <c r="J202" t="s">
        <v>374</v>
      </c>
      <c r="K202">
        <v>0.05</v>
      </c>
      <c r="L202" t="s">
        <v>153</v>
      </c>
      <c r="M202" t="s">
        <v>368</v>
      </c>
      <c r="N202">
        <v>5</v>
      </c>
      <c r="O202">
        <v>20368</v>
      </c>
      <c r="P202" t="s">
        <v>369</v>
      </c>
      <c r="Q202">
        <v>300</v>
      </c>
      <c r="R202" t="s">
        <v>375</v>
      </c>
      <c r="S202" t="s">
        <v>28</v>
      </c>
      <c r="T202" t="s">
        <v>499</v>
      </c>
      <c r="U202">
        <v>89</v>
      </c>
      <c r="V202" s="65">
        <v>264560</v>
      </c>
      <c r="W202" s="65">
        <v>554230</v>
      </c>
      <c r="X202" s="65">
        <v>16190</v>
      </c>
      <c r="Y202" s="65">
        <v>34922</v>
      </c>
      <c r="Z202" s="65">
        <v>19676</v>
      </c>
      <c r="AA202">
        <v>12</v>
      </c>
      <c r="AB202" s="65">
        <f t="shared" si="45"/>
        <v>1537920</v>
      </c>
      <c r="AC202" s="65">
        <f t="shared" si="46"/>
        <v>2972.5842696629215</v>
      </c>
      <c r="AD202" s="65">
        <f t="shared" si="47"/>
        <v>6227.303370786517</v>
      </c>
      <c r="AE202" s="65">
        <f t="shared" si="48"/>
        <v>181.91011235955057</v>
      </c>
      <c r="AF202" s="65">
        <f t="shared" si="49"/>
        <v>392.38202247191009</v>
      </c>
      <c r="AG202" s="65">
        <f t="shared" si="50"/>
        <v>221.07865168539325</v>
      </c>
      <c r="AH202" s="72">
        <f t="shared" si="51"/>
        <v>0.17202455264253017</v>
      </c>
      <c r="AI202" s="199">
        <f t="shared" si="52"/>
        <v>2.0949123072270939</v>
      </c>
      <c r="AJ202" s="3">
        <f t="shared" si="53"/>
        <v>6.3009941720946178E-2</v>
      </c>
      <c r="AK202" s="3">
        <f t="shared" si="54"/>
        <v>3.5501506594735041E-2</v>
      </c>
      <c r="AL202" s="3">
        <f t="shared" si="55"/>
        <v>0.77485261231957714</v>
      </c>
    </row>
    <row r="203" spans="1:38" x14ac:dyDescent="0.2">
      <c r="A203" t="str">
        <f t="shared" si="42"/>
        <v>BB</v>
      </c>
      <c r="B203" t="str">
        <f t="shared" si="43"/>
        <v>BB-16</v>
      </c>
      <c r="C203" t="s">
        <v>683</v>
      </c>
      <c r="D203" t="s">
        <v>370</v>
      </c>
      <c r="E203" t="s">
        <v>371</v>
      </c>
      <c r="F203" s="81">
        <v>3.3</v>
      </c>
      <c r="G203" t="s">
        <v>372</v>
      </c>
      <c r="H203">
        <f t="shared" si="44"/>
        <v>1</v>
      </c>
      <c r="I203" t="s">
        <v>403</v>
      </c>
      <c r="J203" t="s">
        <v>374</v>
      </c>
      <c r="K203">
        <v>0.05</v>
      </c>
      <c r="L203" t="s">
        <v>153</v>
      </c>
      <c r="M203" t="s">
        <v>368</v>
      </c>
      <c r="N203">
        <v>5</v>
      </c>
      <c r="O203">
        <v>20369</v>
      </c>
      <c r="P203" t="s">
        <v>369</v>
      </c>
      <c r="Q203">
        <v>300</v>
      </c>
      <c r="R203" t="s">
        <v>375</v>
      </c>
      <c r="S203" t="s">
        <v>28</v>
      </c>
      <c r="T203" t="s">
        <v>499</v>
      </c>
      <c r="U203">
        <v>89</v>
      </c>
      <c r="V203" s="65">
        <v>266450</v>
      </c>
      <c r="W203" s="65">
        <v>625372</v>
      </c>
      <c r="X203" s="65">
        <v>16190</v>
      </c>
      <c r="Y203" s="65">
        <v>19520</v>
      </c>
      <c r="Z203" s="65">
        <v>22200</v>
      </c>
      <c r="AA203">
        <v>12</v>
      </c>
      <c r="AB203" s="65">
        <f t="shared" si="45"/>
        <v>1537920</v>
      </c>
      <c r="AC203" s="65">
        <f t="shared" si="46"/>
        <v>2993.8202247191011</v>
      </c>
      <c r="AD203" s="65">
        <f t="shared" si="47"/>
        <v>7026.651685393258</v>
      </c>
      <c r="AE203" s="65">
        <f t="shared" si="48"/>
        <v>181.91011235955057</v>
      </c>
      <c r="AF203" s="65">
        <f t="shared" si="49"/>
        <v>219.32584269662922</v>
      </c>
      <c r="AG203" s="65">
        <f t="shared" si="50"/>
        <v>249.43820224719101</v>
      </c>
      <c r="AH203" s="72">
        <f t="shared" si="51"/>
        <v>0.17325348522679984</v>
      </c>
      <c r="AI203" s="199">
        <f t="shared" si="52"/>
        <v>2.3470519797335334</v>
      </c>
      <c r="AJ203" s="3">
        <f t="shared" si="53"/>
        <v>3.1213421771361684E-2</v>
      </c>
      <c r="AK203" s="3">
        <f t="shared" si="54"/>
        <v>3.5498871071937985E-2</v>
      </c>
      <c r="AL203" s="3">
        <f t="shared" si="55"/>
        <v>-0.12072072072072072</v>
      </c>
    </row>
    <row r="204" spans="1:38" x14ac:dyDescent="0.2">
      <c r="A204" t="str">
        <f t="shared" si="42"/>
        <v>BB</v>
      </c>
      <c r="B204" t="str">
        <f t="shared" si="43"/>
        <v>BB-16</v>
      </c>
      <c r="C204" t="s">
        <v>684</v>
      </c>
      <c r="D204" t="s">
        <v>370</v>
      </c>
      <c r="E204" t="s">
        <v>371</v>
      </c>
      <c r="F204" s="81">
        <v>3.3</v>
      </c>
      <c r="G204" t="s">
        <v>372</v>
      </c>
      <c r="H204">
        <f t="shared" si="44"/>
        <v>1</v>
      </c>
      <c r="I204" t="s">
        <v>403</v>
      </c>
      <c r="J204" t="s">
        <v>374</v>
      </c>
      <c r="K204">
        <v>0.05</v>
      </c>
      <c r="L204" t="s">
        <v>153</v>
      </c>
      <c r="M204" t="s">
        <v>368</v>
      </c>
      <c r="N204">
        <v>5</v>
      </c>
      <c r="O204">
        <v>20366</v>
      </c>
      <c r="P204" t="s">
        <v>369</v>
      </c>
      <c r="Q204">
        <v>300</v>
      </c>
      <c r="R204" t="s">
        <v>375</v>
      </c>
      <c r="S204" t="s">
        <v>28</v>
      </c>
      <c r="T204" t="s">
        <v>499</v>
      </c>
      <c r="U204">
        <v>89</v>
      </c>
      <c r="V204" s="65">
        <v>215498</v>
      </c>
      <c r="W204" s="65">
        <v>583966</v>
      </c>
      <c r="X204" s="65">
        <v>16190</v>
      </c>
      <c r="Y204" s="65">
        <v>2486</v>
      </c>
      <c r="Z204" s="65">
        <v>20730</v>
      </c>
      <c r="AA204">
        <v>12</v>
      </c>
      <c r="AB204" s="65">
        <f t="shared" si="45"/>
        <v>1537920</v>
      </c>
      <c r="AC204" s="65">
        <f t="shared" si="46"/>
        <v>2421.325842696629</v>
      </c>
      <c r="AD204" s="65">
        <f t="shared" si="47"/>
        <v>6561.4157303370785</v>
      </c>
      <c r="AE204" s="65">
        <f t="shared" si="48"/>
        <v>181.91011235955057</v>
      </c>
      <c r="AF204" s="65">
        <f t="shared" si="49"/>
        <v>27.932584269662922</v>
      </c>
      <c r="AG204" s="65">
        <f t="shared" si="50"/>
        <v>232.92134831460675</v>
      </c>
      <c r="AH204" s="72">
        <f t="shared" si="51"/>
        <v>0.14012302330420309</v>
      </c>
      <c r="AI204" s="199">
        <f t="shared" si="52"/>
        <v>2.7098441748879338</v>
      </c>
      <c r="AJ204" s="3">
        <f t="shared" si="53"/>
        <v>4.2570971597661504E-3</v>
      </c>
      <c r="AK204" s="3">
        <f t="shared" si="54"/>
        <v>3.5498642044228604E-2</v>
      </c>
      <c r="AL204" s="3">
        <f t="shared" si="55"/>
        <v>-0.88007718282682101</v>
      </c>
    </row>
    <row r="205" spans="1:38" x14ac:dyDescent="0.2">
      <c r="A205" t="str">
        <f t="shared" si="42"/>
        <v>BB</v>
      </c>
      <c r="B205" t="str">
        <f t="shared" si="43"/>
        <v>BB-16</v>
      </c>
      <c r="C205" t="s">
        <v>685</v>
      </c>
      <c r="D205" t="s">
        <v>370</v>
      </c>
      <c r="E205" t="s">
        <v>371</v>
      </c>
      <c r="F205" s="81">
        <v>3.3</v>
      </c>
      <c r="G205" t="s">
        <v>372</v>
      </c>
      <c r="H205">
        <f t="shared" si="44"/>
        <v>1</v>
      </c>
      <c r="I205" t="s">
        <v>403</v>
      </c>
      <c r="J205" t="s">
        <v>374</v>
      </c>
      <c r="K205">
        <v>0.05</v>
      </c>
      <c r="L205" t="s">
        <v>153</v>
      </c>
      <c r="M205" t="s">
        <v>368</v>
      </c>
      <c r="N205">
        <v>5</v>
      </c>
      <c r="O205">
        <v>20367</v>
      </c>
      <c r="P205" t="s">
        <v>369</v>
      </c>
      <c r="Q205">
        <v>300</v>
      </c>
      <c r="R205" t="s">
        <v>375</v>
      </c>
      <c r="S205" t="s">
        <v>28</v>
      </c>
      <c r="T205" t="s">
        <v>499</v>
      </c>
      <c r="U205">
        <v>89</v>
      </c>
      <c r="V205" s="65">
        <v>228454</v>
      </c>
      <c r="W205" s="65">
        <v>634614</v>
      </c>
      <c r="X205" s="65">
        <v>16190</v>
      </c>
      <c r="Y205" s="65">
        <v>15086</v>
      </c>
      <c r="Z205" s="65">
        <v>22528</v>
      </c>
      <c r="AA205">
        <v>12</v>
      </c>
      <c r="AB205" s="65">
        <f t="shared" si="45"/>
        <v>1537920</v>
      </c>
      <c r="AC205" s="65">
        <f t="shared" si="46"/>
        <v>2566.8988764044943</v>
      </c>
      <c r="AD205" s="65">
        <f t="shared" si="47"/>
        <v>7130.4943820224717</v>
      </c>
      <c r="AE205" s="65">
        <f t="shared" si="48"/>
        <v>181.91011235955057</v>
      </c>
      <c r="AF205" s="65">
        <f t="shared" si="49"/>
        <v>169.50561797752809</v>
      </c>
      <c r="AG205" s="65">
        <f t="shared" si="50"/>
        <v>253.12359550561797</v>
      </c>
      <c r="AH205" s="72">
        <f t="shared" si="51"/>
        <v>0.14854738868081566</v>
      </c>
      <c r="AI205" s="199">
        <f t="shared" si="52"/>
        <v>2.7778633773100929</v>
      </c>
      <c r="AJ205" s="3">
        <f t="shared" si="53"/>
        <v>2.3771930653909305E-2</v>
      </c>
      <c r="AK205" s="3">
        <f t="shared" si="54"/>
        <v>3.5498744118472016E-2</v>
      </c>
      <c r="AL205" s="3">
        <f t="shared" si="55"/>
        <v>-0.33034446022727271</v>
      </c>
    </row>
    <row r="206" spans="1:38" x14ac:dyDescent="0.2">
      <c r="A206" t="str">
        <f t="shared" si="42"/>
        <v>BB</v>
      </c>
      <c r="B206" t="str">
        <f t="shared" si="43"/>
        <v>BB-17</v>
      </c>
      <c r="C206" t="s">
        <v>727</v>
      </c>
      <c r="D206" t="s">
        <v>387</v>
      </c>
      <c r="E206" t="s">
        <v>371</v>
      </c>
      <c r="F206" s="81">
        <v>3.1</v>
      </c>
      <c r="G206" t="s">
        <v>375</v>
      </c>
      <c r="H206">
        <f t="shared" si="44"/>
        <v>0</v>
      </c>
      <c r="I206" t="s">
        <v>425</v>
      </c>
      <c r="J206" t="s">
        <v>374</v>
      </c>
      <c r="K206">
        <v>0.01</v>
      </c>
      <c r="L206" t="s">
        <v>417</v>
      </c>
      <c r="M206" t="s">
        <v>401</v>
      </c>
      <c r="N206">
        <v>50</v>
      </c>
      <c r="O206">
        <v>11193</v>
      </c>
      <c r="P206" t="s">
        <v>907</v>
      </c>
      <c r="Q206">
        <v>250</v>
      </c>
      <c r="R206" t="s">
        <v>375</v>
      </c>
      <c r="S206" t="s">
        <v>28</v>
      </c>
      <c r="T206" t="s">
        <v>558</v>
      </c>
      <c r="U206">
        <v>64</v>
      </c>
      <c r="V206" s="65">
        <v>57960</v>
      </c>
      <c r="W206" s="65">
        <v>57084</v>
      </c>
      <c r="X206" s="65">
        <v>14648</v>
      </c>
      <c r="Y206" s="65">
        <v>7608</v>
      </c>
      <c r="Z206" s="65">
        <v>6548</v>
      </c>
      <c r="AA206">
        <v>8</v>
      </c>
      <c r="AB206" s="65">
        <f t="shared" si="45"/>
        <v>737280</v>
      </c>
      <c r="AC206" s="65">
        <f t="shared" si="46"/>
        <v>905.625</v>
      </c>
      <c r="AD206" s="65">
        <f t="shared" si="47"/>
        <v>891.9375</v>
      </c>
      <c r="AE206" s="65">
        <f t="shared" si="48"/>
        <v>228.875</v>
      </c>
      <c r="AF206" s="65">
        <f t="shared" si="49"/>
        <v>118.875</v>
      </c>
      <c r="AG206" s="65">
        <f t="shared" si="50"/>
        <v>102.3125</v>
      </c>
      <c r="AH206" s="72">
        <f t="shared" si="51"/>
        <v>7.861328125E-2</v>
      </c>
      <c r="AI206" s="199">
        <f t="shared" si="52"/>
        <v>0.98488612836438927</v>
      </c>
      <c r="AJ206" s="3">
        <f t="shared" si="53"/>
        <v>0.13327727559386168</v>
      </c>
      <c r="AK206" s="3">
        <f t="shared" si="54"/>
        <v>0.11470814939387569</v>
      </c>
      <c r="AL206" s="3">
        <f t="shared" si="55"/>
        <v>0.16188149053145998</v>
      </c>
    </row>
    <row r="207" spans="1:38" x14ac:dyDescent="0.2">
      <c r="A207" t="str">
        <f t="shared" si="42"/>
        <v>BB</v>
      </c>
      <c r="B207" t="str">
        <f t="shared" si="43"/>
        <v>BB-17</v>
      </c>
      <c r="C207" t="s">
        <v>727</v>
      </c>
      <c r="G207" t="s">
        <v>375</v>
      </c>
      <c r="H207">
        <f t="shared" si="44"/>
        <v>0</v>
      </c>
      <c r="I207" t="s">
        <v>425</v>
      </c>
      <c r="J207" t="s">
        <v>390</v>
      </c>
      <c r="K207">
        <v>0.01</v>
      </c>
      <c r="L207" t="s">
        <v>417</v>
      </c>
      <c r="M207" t="s">
        <v>401</v>
      </c>
      <c r="N207">
        <v>25</v>
      </c>
      <c r="O207">
        <v>11213</v>
      </c>
      <c r="P207" t="s">
        <v>907</v>
      </c>
      <c r="Q207">
        <v>300</v>
      </c>
      <c r="R207" t="s">
        <v>372</v>
      </c>
      <c r="S207" t="s">
        <v>28</v>
      </c>
      <c r="T207" t="s">
        <v>510</v>
      </c>
      <c r="U207">
        <v>19</v>
      </c>
      <c r="V207" s="65">
        <v>50928</v>
      </c>
      <c r="W207" s="65">
        <v>57292</v>
      </c>
      <c r="X207" s="65">
        <v>6194</v>
      </c>
      <c r="Y207" s="65">
        <v>8232</v>
      </c>
      <c r="Z207" s="65">
        <v>6194</v>
      </c>
      <c r="AA207">
        <v>8</v>
      </c>
      <c r="AB207" s="65">
        <f t="shared" si="45"/>
        <v>218880</v>
      </c>
      <c r="AC207" s="65">
        <f t="shared" si="46"/>
        <v>2680.4210526315787</v>
      </c>
      <c r="AD207" s="65">
        <f t="shared" si="47"/>
        <v>3015.3684210526317</v>
      </c>
      <c r="AE207" s="65">
        <f t="shared" si="48"/>
        <v>326</v>
      </c>
      <c r="AF207" s="65">
        <f t="shared" si="49"/>
        <v>433.26315789473682</v>
      </c>
      <c r="AG207" s="65">
        <f t="shared" si="50"/>
        <v>326</v>
      </c>
      <c r="AH207" s="72">
        <f t="shared" si="51"/>
        <v>0.23267543859649123</v>
      </c>
      <c r="AI207" s="199">
        <f t="shared" si="52"/>
        <v>1.1249607288721333</v>
      </c>
      <c r="AJ207" s="3">
        <f t="shared" si="53"/>
        <v>0.14368498219646722</v>
      </c>
      <c r="AK207" s="3">
        <f t="shared" si="54"/>
        <v>0.10811282552537876</v>
      </c>
      <c r="AL207" s="3">
        <f t="shared" si="55"/>
        <v>0.32902809170164676</v>
      </c>
    </row>
    <row r="208" spans="1:38" x14ac:dyDescent="0.2">
      <c r="A208" t="str">
        <f t="shared" si="42"/>
        <v>BB</v>
      </c>
      <c r="B208" t="str">
        <f t="shared" si="43"/>
        <v>BB-17</v>
      </c>
      <c r="C208" t="s">
        <v>726</v>
      </c>
      <c r="D208" t="s">
        <v>387</v>
      </c>
      <c r="E208" t="s">
        <v>371</v>
      </c>
      <c r="F208" s="81">
        <v>2.9</v>
      </c>
      <c r="G208" t="s">
        <v>372</v>
      </c>
      <c r="H208">
        <f t="shared" si="44"/>
        <v>1</v>
      </c>
      <c r="I208" t="s">
        <v>419</v>
      </c>
      <c r="J208" t="s">
        <v>390</v>
      </c>
      <c r="K208">
        <v>0.01</v>
      </c>
      <c r="L208" t="s">
        <v>417</v>
      </c>
      <c r="M208" t="s">
        <v>401</v>
      </c>
      <c r="N208">
        <v>40</v>
      </c>
      <c r="O208">
        <v>11200</v>
      </c>
      <c r="P208" t="s">
        <v>910</v>
      </c>
      <c r="Q208">
        <v>200</v>
      </c>
      <c r="R208" t="s">
        <v>372</v>
      </c>
      <c r="S208" t="s">
        <v>28</v>
      </c>
      <c r="T208" t="s">
        <v>507</v>
      </c>
      <c r="U208">
        <v>7</v>
      </c>
      <c r="V208" s="65">
        <v>20012</v>
      </c>
      <c r="W208" s="65">
        <v>14662</v>
      </c>
      <c r="X208" s="65">
        <v>1752</v>
      </c>
      <c r="Y208" s="65">
        <v>1592</v>
      </c>
      <c r="Z208" s="65">
        <v>1454</v>
      </c>
      <c r="AA208">
        <v>8</v>
      </c>
      <c r="AB208" s="65">
        <f t="shared" si="45"/>
        <v>80640</v>
      </c>
      <c r="AC208" s="65">
        <f t="shared" si="46"/>
        <v>2858.8571428571427</v>
      </c>
      <c r="AD208" s="65">
        <f t="shared" si="47"/>
        <v>2094.5714285714284</v>
      </c>
      <c r="AE208" s="65">
        <f t="shared" si="48"/>
        <v>250.28571428571428</v>
      </c>
      <c r="AF208" s="65">
        <f t="shared" si="49"/>
        <v>227.42857142857142</v>
      </c>
      <c r="AG208" s="65">
        <f t="shared" si="50"/>
        <v>207.71428571428572</v>
      </c>
      <c r="AH208" s="72">
        <f t="shared" si="51"/>
        <v>0.24816468253968255</v>
      </c>
      <c r="AI208" s="199">
        <f t="shared" si="52"/>
        <v>0.73266040375774533</v>
      </c>
      <c r="AJ208" s="3">
        <f t="shared" si="53"/>
        <v>0.10858000272814078</v>
      </c>
      <c r="AK208" s="3">
        <f t="shared" si="54"/>
        <v>9.9167917064520536E-2</v>
      </c>
      <c r="AL208" s="3">
        <f t="shared" si="55"/>
        <v>9.4910591471801919E-2</v>
      </c>
    </row>
    <row r="209" spans="1:38" x14ac:dyDescent="0.2">
      <c r="A209" t="str">
        <f t="shared" si="42"/>
        <v>BB</v>
      </c>
      <c r="B209" t="str">
        <f t="shared" si="43"/>
        <v>BB-17</v>
      </c>
      <c r="C209" t="s">
        <v>726</v>
      </c>
      <c r="D209" t="s">
        <v>387</v>
      </c>
      <c r="E209" t="s">
        <v>371</v>
      </c>
      <c r="F209" s="81">
        <v>2.9</v>
      </c>
      <c r="G209" t="s">
        <v>375</v>
      </c>
      <c r="H209">
        <f t="shared" si="44"/>
        <v>0</v>
      </c>
      <c r="I209" t="s">
        <v>425</v>
      </c>
      <c r="J209" t="s">
        <v>390</v>
      </c>
      <c r="K209">
        <v>0.01</v>
      </c>
      <c r="L209" t="s">
        <v>417</v>
      </c>
      <c r="M209" t="s">
        <v>401</v>
      </c>
      <c r="N209">
        <v>50</v>
      </c>
      <c r="O209">
        <v>11194</v>
      </c>
      <c r="P209" t="s">
        <v>907</v>
      </c>
      <c r="Q209">
        <v>250</v>
      </c>
      <c r="R209" t="s">
        <v>372</v>
      </c>
      <c r="S209" t="s">
        <v>28</v>
      </c>
      <c r="T209" t="s">
        <v>525</v>
      </c>
      <c r="U209">
        <v>82</v>
      </c>
      <c r="V209" s="65">
        <v>227196</v>
      </c>
      <c r="W209" s="65">
        <v>221158</v>
      </c>
      <c r="X209" s="65">
        <v>21160</v>
      </c>
      <c r="Y209" s="65">
        <v>33530</v>
      </c>
      <c r="Z209" s="65">
        <v>24902</v>
      </c>
      <c r="AA209">
        <v>8</v>
      </c>
      <c r="AB209" s="65">
        <f t="shared" si="45"/>
        <v>944640</v>
      </c>
      <c r="AC209" s="65">
        <f t="shared" si="46"/>
        <v>2770.6829268292681</v>
      </c>
      <c r="AD209" s="65">
        <f t="shared" si="47"/>
        <v>2697.0487804878048</v>
      </c>
      <c r="AE209" s="65">
        <f t="shared" si="48"/>
        <v>258.04878048780489</v>
      </c>
      <c r="AF209" s="65">
        <f t="shared" si="49"/>
        <v>408.90243902439022</v>
      </c>
      <c r="AG209" s="65">
        <f t="shared" si="50"/>
        <v>303.6829268292683</v>
      </c>
      <c r="AH209" s="72">
        <f t="shared" si="51"/>
        <v>0.24051067073170732</v>
      </c>
      <c r="AI209" s="199">
        <f t="shared" si="52"/>
        <v>0.97342382788429371</v>
      </c>
      <c r="AJ209" s="3">
        <f t="shared" si="53"/>
        <v>0.15161106539216307</v>
      </c>
      <c r="AK209" s="3">
        <f t="shared" si="54"/>
        <v>0.11259823293753787</v>
      </c>
      <c r="AL209" s="3">
        <f t="shared" si="55"/>
        <v>0.34647819452252832</v>
      </c>
    </row>
    <row r="210" spans="1:38" x14ac:dyDescent="0.2">
      <c r="A210" t="str">
        <f t="shared" si="42"/>
        <v>BB</v>
      </c>
      <c r="B210" t="str">
        <f t="shared" si="43"/>
        <v>BB-17</v>
      </c>
      <c r="C210" t="s">
        <v>743</v>
      </c>
      <c r="D210" t="s">
        <v>387</v>
      </c>
      <c r="E210" t="s">
        <v>376</v>
      </c>
      <c r="F210" s="81">
        <v>2.9</v>
      </c>
      <c r="G210" t="s">
        <v>372</v>
      </c>
      <c r="H210">
        <f t="shared" si="44"/>
        <v>1</v>
      </c>
      <c r="I210" t="s">
        <v>447</v>
      </c>
      <c r="J210" t="s">
        <v>390</v>
      </c>
      <c r="K210">
        <v>0.01</v>
      </c>
      <c r="L210" t="s">
        <v>417</v>
      </c>
      <c r="M210" t="s">
        <v>401</v>
      </c>
      <c r="N210">
        <v>40</v>
      </c>
      <c r="O210">
        <v>11211</v>
      </c>
      <c r="P210" t="s">
        <v>369</v>
      </c>
      <c r="Q210">
        <v>400</v>
      </c>
      <c r="R210" t="s">
        <v>375</v>
      </c>
      <c r="S210" t="s">
        <v>28</v>
      </c>
      <c r="T210" t="s">
        <v>555</v>
      </c>
      <c r="U210">
        <v>29</v>
      </c>
      <c r="V210" s="65">
        <v>63760</v>
      </c>
      <c r="W210" s="65">
        <v>100500</v>
      </c>
      <c r="X210" s="65">
        <v>7176</v>
      </c>
      <c r="Y210" s="65">
        <v>5766</v>
      </c>
      <c r="Z210" s="65">
        <v>9628</v>
      </c>
      <c r="AA210">
        <v>8</v>
      </c>
      <c r="AB210" s="65">
        <f t="shared" si="45"/>
        <v>334080</v>
      </c>
      <c r="AC210" s="65">
        <f t="shared" si="46"/>
        <v>2198.6206896551726</v>
      </c>
      <c r="AD210" s="65">
        <f t="shared" si="47"/>
        <v>3465.5172413793102</v>
      </c>
      <c r="AE210" s="65">
        <f t="shared" si="48"/>
        <v>247.44827586206895</v>
      </c>
      <c r="AF210" s="65">
        <f t="shared" si="49"/>
        <v>198.82758620689654</v>
      </c>
      <c r="AG210" s="65">
        <f t="shared" si="50"/>
        <v>332</v>
      </c>
      <c r="AH210" s="72">
        <f t="shared" si="51"/>
        <v>0.19085249042145594</v>
      </c>
      <c r="AI210" s="199">
        <f t="shared" si="52"/>
        <v>1.5762233375156838</v>
      </c>
      <c r="AJ210" s="3">
        <f t="shared" si="53"/>
        <v>5.7373134328358208E-2</v>
      </c>
      <c r="AK210" s="3">
        <f t="shared" si="54"/>
        <v>9.5800995024875615E-2</v>
      </c>
      <c r="AL210" s="3">
        <f t="shared" si="55"/>
        <v>-0.40112172829248027</v>
      </c>
    </row>
    <row r="211" spans="1:38" x14ac:dyDescent="0.2">
      <c r="A211" t="str">
        <f t="shared" si="42"/>
        <v>BB</v>
      </c>
      <c r="B211" t="str">
        <f t="shared" si="43"/>
        <v>BB-17</v>
      </c>
      <c r="C211" t="s">
        <v>743</v>
      </c>
      <c r="D211" t="s">
        <v>387</v>
      </c>
      <c r="E211" t="s">
        <v>376</v>
      </c>
      <c r="F211" s="81">
        <v>2.9</v>
      </c>
      <c r="G211" t="s">
        <v>375</v>
      </c>
      <c r="H211">
        <f t="shared" si="44"/>
        <v>0</v>
      </c>
      <c r="I211" t="s">
        <v>429</v>
      </c>
      <c r="J211" t="s">
        <v>390</v>
      </c>
      <c r="K211">
        <v>0.01</v>
      </c>
      <c r="L211" t="s">
        <v>417</v>
      </c>
      <c r="M211" t="s">
        <v>401</v>
      </c>
      <c r="N211">
        <v>60</v>
      </c>
      <c r="O211">
        <v>11197</v>
      </c>
      <c r="P211" t="s">
        <v>369</v>
      </c>
      <c r="Q211">
        <v>600</v>
      </c>
      <c r="R211" t="s">
        <v>372</v>
      </c>
      <c r="S211" t="s">
        <v>28</v>
      </c>
      <c r="T211" t="s">
        <v>561</v>
      </c>
      <c r="U211">
        <v>60</v>
      </c>
      <c r="V211" s="65">
        <v>99994</v>
      </c>
      <c r="W211" s="65">
        <v>161300</v>
      </c>
      <c r="X211" s="65">
        <v>14354</v>
      </c>
      <c r="Y211" s="65">
        <v>12922</v>
      </c>
      <c r="Z211" s="65">
        <v>16436</v>
      </c>
      <c r="AA211">
        <v>8</v>
      </c>
      <c r="AB211" s="65">
        <f t="shared" si="45"/>
        <v>691200</v>
      </c>
      <c r="AC211" s="65">
        <f t="shared" si="46"/>
        <v>1666.5666666666666</v>
      </c>
      <c r="AD211" s="65">
        <f t="shared" si="47"/>
        <v>2688.3333333333335</v>
      </c>
      <c r="AE211" s="65">
        <f t="shared" si="48"/>
        <v>239.23333333333332</v>
      </c>
      <c r="AF211" s="65">
        <f t="shared" si="49"/>
        <v>215.36666666666667</v>
      </c>
      <c r="AG211" s="65">
        <f t="shared" si="50"/>
        <v>273.93333333333334</v>
      </c>
      <c r="AH211" s="72">
        <f t="shared" si="51"/>
        <v>0.14466724537037037</v>
      </c>
      <c r="AI211" s="199">
        <f t="shared" si="52"/>
        <v>1.6130967858071483</v>
      </c>
      <c r="AJ211" s="3">
        <f t="shared" si="53"/>
        <v>8.0111593304401735E-2</v>
      </c>
      <c r="AK211" s="3">
        <f t="shared" si="54"/>
        <v>0.10189708617482951</v>
      </c>
      <c r="AL211" s="3">
        <f t="shared" si="55"/>
        <v>-0.21379897785349233</v>
      </c>
    </row>
    <row r="212" spans="1:38" x14ac:dyDescent="0.2">
      <c r="A212" t="str">
        <f t="shared" si="42"/>
        <v>BB</v>
      </c>
      <c r="B212" t="str">
        <f t="shared" si="43"/>
        <v>BB-17</v>
      </c>
      <c r="C212" t="s">
        <v>744</v>
      </c>
      <c r="D212" t="s">
        <v>387</v>
      </c>
      <c r="E212" t="s">
        <v>376</v>
      </c>
      <c r="F212" s="81">
        <v>2.9</v>
      </c>
      <c r="G212" t="s">
        <v>372</v>
      </c>
      <c r="H212">
        <f t="shared" si="44"/>
        <v>1</v>
      </c>
      <c r="I212" t="s">
        <v>447</v>
      </c>
      <c r="J212" t="s">
        <v>390</v>
      </c>
      <c r="K212">
        <v>0.01</v>
      </c>
      <c r="L212" t="s">
        <v>417</v>
      </c>
      <c r="M212" t="s">
        <v>401</v>
      </c>
      <c r="N212">
        <v>40</v>
      </c>
      <c r="O212">
        <v>11212</v>
      </c>
      <c r="P212" t="s">
        <v>369</v>
      </c>
      <c r="Q212">
        <v>400</v>
      </c>
      <c r="R212" t="s">
        <v>375</v>
      </c>
      <c r="S212" t="s">
        <v>28</v>
      </c>
      <c r="T212" t="s">
        <v>555</v>
      </c>
      <c r="U212">
        <v>29</v>
      </c>
      <c r="V212" s="65">
        <v>62570</v>
      </c>
      <c r="W212" s="65">
        <v>87102</v>
      </c>
      <c r="X212" s="65">
        <v>7176</v>
      </c>
      <c r="Y212" s="65">
        <v>6184</v>
      </c>
      <c r="Z212" s="65">
        <v>8344</v>
      </c>
      <c r="AA212">
        <v>8</v>
      </c>
      <c r="AB212" s="65">
        <f t="shared" si="45"/>
        <v>334080</v>
      </c>
      <c r="AC212" s="65">
        <f t="shared" si="46"/>
        <v>2157.5862068965516</v>
      </c>
      <c r="AD212" s="65">
        <f t="shared" si="47"/>
        <v>3003.5172413793102</v>
      </c>
      <c r="AE212" s="65">
        <f t="shared" si="48"/>
        <v>247.44827586206895</v>
      </c>
      <c r="AF212" s="65">
        <f t="shared" si="49"/>
        <v>213.24137931034483</v>
      </c>
      <c r="AG212" s="65">
        <f t="shared" si="50"/>
        <v>287.72413793103448</v>
      </c>
      <c r="AH212" s="72">
        <f t="shared" si="51"/>
        <v>0.18729046934865901</v>
      </c>
      <c r="AI212" s="199">
        <f t="shared" si="52"/>
        <v>1.3920728783762186</v>
      </c>
      <c r="AJ212" s="3">
        <f t="shared" si="53"/>
        <v>7.099722164818259E-2</v>
      </c>
      <c r="AK212" s="3">
        <f t="shared" si="54"/>
        <v>9.5795733737457228E-2</v>
      </c>
      <c r="AL212" s="3">
        <f t="shared" si="55"/>
        <v>-0.25886864813039312</v>
      </c>
    </row>
    <row r="213" spans="1:38" x14ac:dyDescent="0.2">
      <c r="A213" t="str">
        <f t="shared" si="42"/>
        <v>BB</v>
      </c>
      <c r="B213" t="str">
        <f t="shared" si="43"/>
        <v>BB-17</v>
      </c>
      <c r="C213" t="s">
        <v>744</v>
      </c>
      <c r="D213" t="s">
        <v>387</v>
      </c>
      <c r="E213" t="s">
        <v>376</v>
      </c>
      <c r="F213" s="81">
        <v>2.9</v>
      </c>
      <c r="G213" t="s">
        <v>375</v>
      </c>
      <c r="H213">
        <f t="shared" si="44"/>
        <v>0</v>
      </c>
      <c r="I213" t="s">
        <v>429</v>
      </c>
      <c r="J213" t="s">
        <v>390</v>
      </c>
      <c r="K213">
        <v>0.01</v>
      </c>
      <c r="L213" t="s">
        <v>417</v>
      </c>
      <c r="M213" t="s">
        <v>401</v>
      </c>
      <c r="N213">
        <v>60</v>
      </c>
      <c r="O213">
        <v>11198</v>
      </c>
      <c r="P213" t="s">
        <v>369</v>
      </c>
      <c r="Q213">
        <v>600</v>
      </c>
      <c r="R213" t="s">
        <v>372</v>
      </c>
      <c r="S213" t="s">
        <v>28</v>
      </c>
      <c r="T213" t="s">
        <v>561</v>
      </c>
      <c r="U213">
        <v>60</v>
      </c>
      <c r="V213" s="65">
        <v>105234</v>
      </c>
      <c r="W213" s="65">
        <v>172446</v>
      </c>
      <c r="X213" s="65">
        <v>14218</v>
      </c>
      <c r="Y213" s="65">
        <v>11308</v>
      </c>
      <c r="Z213" s="65">
        <v>17572</v>
      </c>
      <c r="AA213">
        <v>8</v>
      </c>
      <c r="AB213" s="65">
        <f t="shared" si="45"/>
        <v>691200</v>
      </c>
      <c r="AC213" s="65">
        <f t="shared" si="46"/>
        <v>1753.9</v>
      </c>
      <c r="AD213" s="65">
        <f t="shared" si="47"/>
        <v>2874.1</v>
      </c>
      <c r="AE213" s="65">
        <f t="shared" si="48"/>
        <v>236.96666666666667</v>
      </c>
      <c r="AF213" s="65">
        <f t="shared" si="49"/>
        <v>188.46666666666667</v>
      </c>
      <c r="AG213" s="65">
        <f t="shared" si="50"/>
        <v>292.86666666666667</v>
      </c>
      <c r="AH213" s="72">
        <f t="shared" si="51"/>
        <v>0.1522482638888889</v>
      </c>
      <c r="AI213" s="199">
        <f t="shared" si="52"/>
        <v>1.6386909173841153</v>
      </c>
      <c r="AJ213" s="3">
        <f t="shared" si="53"/>
        <v>6.5574150748640148E-2</v>
      </c>
      <c r="AK213" s="3">
        <f t="shared" si="54"/>
        <v>0.10189856534799299</v>
      </c>
      <c r="AL213" s="3">
        <f t="shared" si="55"/>
        <v>-0.35647621215570224</v>
      </c>
    </row>
    <row r="214" spans="1:38" x14ac:dyDescent="0.2">
      <c r="A214" t="str">
        <f t="shared" si="42"/>
        <v>BB</v>
      </c>
      <c r="B214" t="str">
        <f t="shared" si="43"/>
        <v>BB-17</v>
      </c>
      <c r="C214" t="s">
        <v>698</v>
      </c>
      <c r="D214" t="s">
        <v>387</v>
      </c>
      <c r="E214" t="s">
        <v>371</v>
      </c>
      <c r="F214" s="81">
        <v>2.9</v>
      </c>
      <c r="G214" t="s">
        <v>372</v>
      </c>
      <c r="H214">
        <f t="shared" si="44"/>
        <v>1</v>
      </c>
      <c r="I214" t="s">
        <v>428</v>
      </c>
      <c r="J214" t="s">
        <v>390</v>
      </c>
      <c r="K214">
        <v>1</v>
      </c>
      <c r="L214" t="s">
        <v>417</v>
      </c>
      <c r="M214" t="s">
        <v>406</v>
      </c>
      <c r="N214">
        <v>1</v>
      </c>
      <c r="O214">
        <v>60109</v>
      </c>
      <c r="P214" t="s">
        <v>369</v>
      </c>
      <c r="Q214">
        <v>3</v>
      </c>
      <c r="R214" t="s">
        <v>372</v>
      </c>
      <c r="S214" t="s">
        <v>28</v>
      </c>
      <c r="T214" t="s">
        <v>513</v>
      </c>
      <c r="U214">
        <v>89</v>
      </c>
      <c r="V214" s="65">
        <v>69706</v>
      </c>
      <c r="W214" s="65">
        <v>172136</v>
      </c>
      <c r="X214" s="65">
        <v>21782</v>
      </c>
      <c r="Y214" s="65">
        <v>19556</v>
      </c>
      <c r="Z214" s="65">
        <v>12858</v>
      </c>
      <c r="AA214">
        <v>8</v>
      </c>
      <c r="AB214" s="65">
        <f t="shared" si="45"/>
        <v>1025280</v>
      </c>
      <c r="AC214" s="65">
        <f t="shared" si="46"/>
        <v>783.21348314606746</v>
      </c>
      <c r="AD214" s="65">
        <f t="shared" si="47"/>
        <v>1934.1123595505619</v>
      </c>
      <c r="AE214" s="65">
        <f t="shared" si="48"/>
        <v>244.74157303370785</v>
      </c>
      <c r="AF214" s="65">
        <f t="shared" si="49"/>
        <v>219.73033707865167</v>
      </c>
      <c r="AG214" s="65">
        <f t="shared" si="50"/>
        <v>144.47191011235955</v>
      </c>
      <c r="AH214" s="72">
        <f t="shared" si="51"/>
        <v>6.7987281523096132E-2</v>
      </c>
      <c r="AI214" s="199">
        <f t="shared" si="52"/>
        <v>2.4694574355148768</v>
      </c>
      <c r="AJ214" s="3">
        <f t="shared" si="53"/>
        <v>0.11360784495979923</v>
      </c>
      <c r="AK214" s="3">
        <f t="shared" si="54"/>
        <v>7.4696751405865125E-2</v>
      </c>
      <c r="AL214" s="3">
        <f t="shared" si="55"/>
        <v>0.52092082750038882</v>
      </c>
    </row>
    <row r="215" spans="1:38" x14ac:dyDescent="0.2">
      <c r="A215" t="str">
        <f t="shared" si="42"/>
        <v>BB</v>
      </c>
      <c r="B215" t="str">
        <f t="shared" si="43"/>
        <v>BB-17</v>
      </c>
      <c r="C215" t="s">
        <v>713</v>
      </c>
      <c r="D215" t="s">
        <v>387</v>
      </c>
      <c r="E215" t="s">
        <v>371</v>
      </c>
      <c r="F215" s="81">
        <v>2.9</v>
      </c>
      <c r="G215" t="s">
        <v>372</v>
      </c>
      <c r="H215">
        <f t="shared" si="44"/>
        <v>1</v>
      </c>
      <c r="I215" t="s">
        <v>403</v>
      </c>
      <c r="J215" t="s">
        <v>390</v>
      </c>
      <c r="K215">
        <v>0.01</v>
      </c>
      <c r="L215" t="s">
        <v>271</v>
      </c>
      <c r="M215" t="s">
        <v>401</v>
      </c>
      <c r="N215">
        <v>20</v>
      </c>
      <c r="O215">
        <v>10790</v>
      </c>
      <c r="P215" t="s">
        <v>369</v>
      </c>
      <c r="Q215">
        <v>300</v>
      </c>
      <c r="R215" t="s">
        <v>372</v>
      </c>
      <c r="S215" t="s">
        <v>28</v>
      </c>
      <c r="T215" t="s">
        <v>472</v>
      </c>
      <c r="U215">
        <v>89</v>
      </c>
      <c r="V215" s="65">
        <v>118606</v>
      </c>
      <c r="W215" s="65">
        <v>68086</v>
      </c>
      <c r="X215" s="65">
        <v>10614</v>
      </c>
      <c r="Y215" s="65">
        <v>12192</v>
      </c>
      <c r="Z215" s="65">
        <v>10206</v>
      </c>
      <c r="AA215">
        <v>8</v>
      </c>
      <c r="AB215" s="65">
        <f t="shared" si="45"/>
        <v>1025280</v>
      </c>
      <c r="AC215" s="65">
        <f t="shared" si="46"/>
        <v>1332.6516853932585</v>
      </c>
      <c r="AD215" s="65">
        <f t="shared" si="47"/>
        <v>765.01123595505624</v>
      </c>
      <c r="AE215" s="65">
        <f t="shared" si="48"/>
        <v>119.25842696629213</v>
      </c>
      <c r="AF215" s="65">
        <f t="shared" si="49"/>
        <v>136.98876404494382</v>
      </c>
      <c r="AG215" s="65">
        <f t="shared" si="50"/>
        <v>114.67415730337079</v>
      </c>
      <c r="AH215" s="72">
        <f t="shared" si="51"/>
        <v>0.11568156991260924</v>
      </c>
      <c r="AI215" s="199">
        <f t="shared" si="52"/>
        <v>0.5740519029391431</v>
      </c>
      <c r="AJ215" s="3">
        <f t="shared" si="53"/>
        <v>0.17906764973709721</v>
      </c>
      <c r="AK215" s="3">
        <f t="shared" si="54"/>
        <v>0.14989865758011925</v>
      </c>
      <c r="AL215" s="3">
        <f t="shared" si="55"/>
        <v>0.19459141681363903</v>
      </c>
    </row>
    <row r="216" spans="1:38" x14ac:dyDescent="0.2">
      <c r="A216" t="str">
        <f t="shared" si="42"/>
        <v>BB</v>
      </c>
      <c r="B216" t="str">
        <f t="shared" si="43"/>
        <v>BB-17</v>
      </c>
      <c r="C216" t="s">
        <v>711</v>
      </c>
      <c r="D216" t="s">
        <v>387</v>
      </c>
      <c r="E216" t="s">
        <v>371</v>
      </c>
      <c r="F216" s="81">
        <v>2.7</v>
      </c>
      <c r="G216" t="s">
        <v>372</v>
      </c>
      <c r="H216">
        <f t="shared" si="44"/>
        <v>1</v>
      </c>
      <c r="I216" t="s">
        <v>403</v>
      </c>
      <c r="J216" t="s">
        <v>390</v>
      </c>
      <c r="K216">
        <v>0.01</v>
      </c>
      <c r="L216" t="s">
        <v>271</v>
      </c>
      <c r="M216" t="s">
        <v>401</v>
      </c>
      <c r="N216">
        <v>20</v>
      </c>
      <c r="O216">
        <v>10542</v>
      </c>
      <c r="P216" t="s">
        <v>369</v>
      </c>
      <c r="Q216">
        <v>400</v>
      </c>
      <c r="R216" t="s">
        <v>372</v>
      </c>
      <c r="S216" t="s">
        <v>28</v>
      </c>
      <c r="T216" t="s">
        <v>467</v>
      </c>
      <c r="U216">
        <v>89</v>
      </c>
      <c r="V216" s="65">
        <v>116066</v>
      </c>
      <c r="W216" s="65">
        <v>96426</v>
      </c>
      <c r="X216" s="65">
        <v>10614</v>
      </c>
      <c r="Y216" s="65">
        <v>6862</v>
      </c>
      <c r="Z216" s="65">
        <v>9642</v>
      </c>
      <c r="AA216">
        <v>8</v>
      </c>
      <c r="AB216" s="65">
        <f t="shared" si="45"/>
        <v>1025280</v>
      </c>
      <c r="AC216" s="65">
        <f t="shared" si="46"/>
        <v>1304.1123595505619</v>
      </c>
      <c r="AD216" s="65">
        <f t="shared" si="47"/>
        <v>1083.4382022471909</v>
      </c>
      <c r="AE216" s="65">
        <f t="shared" si="48"/>
        <v>119.25842696629213</v>
      </c>
      <c r="AF216" s="65">
        <f t="shared" si="49"/>
        <v>77.101123595505612</v>
      </c>
      <c r="AG216" s="65">
        <f t="shared" si="50"/>
        <v>108.33707865168539</v>
      </c>
      <c r="AH216" s="72">
        <f t="shared" si="51"/>
        <v>0.11320419787765293</v>
      </c>
      <c r="AI216" s="199">
        <f t="shared" si="52"/>
        <v>0.83078593214205709</v>
      </c>
      <c r="AJ216" s="3">
        <f t="shared" si="53"/>
        <v>7.1163379171592725E-2</v>
      </c>
      <c r="AK216" s="3">
        <f t="shared" si="54"/>
        <v>9.9993777611847426E-2</v>
      </c>
      <c r="AL216" s="3">
        <f t="shared" si="55"/>
        <v>-0.288321924911844</v>
      </c>
    </row>
    <row r="217" spans="1:38" x14ac:dyDescent="0.2">
      <c r="A217" t="str">
        <f t="shared" si="42"/>
        <v>CC</v>
      </c>
      <c r="B217" t="str">
        <f t="shared" si="43"/>
        <v>CC-01</v>
      </c>
      <c r="C217" t="s">
        <v>820</v>
      </c>
      <c r="D217" t="s">
        <v>387</v>
      </c>
      <c r="E217" t="s">
        <v>371</v>
      </c>
      <c r="F217" s="81">
        <v>1.5</v>
      </c>
      <c r="G217" t="s">
        <v>372</v>
      </c>
      <c r="H217">
        <f t="shared" si="44"/>
        <v>1</v>
      </c>
      <c r="I217" t="s">
        <v>404</v>
      </c>
      <c r="J217" t="s">
        <v>389</v>
      </c>
      <c r="K217">
        <v>0.01</v>
      </c>
      <c r="L217" t="s">
        <v>271</v>
      </c>
      <c r="M217" t="s">
        <v>401</v>
      </c>
      <c r="N217">
        <v>13</v>
      </c>
      <c r="O217">
        <v>10593</v>
      </c>
      <c r="P217" t="s">
        <v>369</v>
      </c>
      <c r="Q217">
        <v>260</v>
      </c>
      <c r="R217" t="s">
        <v>375</v>
      </c>
      <c r="S217" t="s">
        <v>28</v>
      </c>
      <c r="T217" t="s">
        <v>471</v>
      </c>
      <c r="U217">
        <v>89</v>
      </c>
      <c r="V217" s="65">
        <v>115612</v>
      </c>
      <c r="W217" s="65">
        <v>61394</v>
      </c>
      <c r="X217" s="65">
        <v>8574</v>
      </c>
      <c r="Y217" s="65">
        <v>7940</v>
      </c>
      <c r="Z217" s="65">
        <v>6122</v>
      </c>
      <c r="AA217">
        <v>8</v>
      </c>
      <c r="AB217" s="65">
        <f t="shared" si="45"/>
        <v>1025280</v>
      </c>
      <c r="AC217" s="65">
        <f t="shared" si="46"/>
        <v>1299.0112359550562</v>
      </c>
      <c r="AD217" s="65">
        <f t="shared" si="47"/>
        <v>689.82022471910113</v>
      </c>
      <c r="AE217" s="65">
        <f t="shared" si="48"/>
        <v>96.337078651685388</v>
      </c>
      <c r="AF217" s="65">
        <f t="shared" si="49"/>
        <v>89.213483146067418</v>
      </c>
      <c r="AG217" s="65">
        <f t="shared" si="50"/>
        <v>68.786516853932582</v>
      </c>
      <c r="AH217" s="72">
        <f t="shared" si="51"/>
        <v>0.11276139200998751</v>
      </c>
      <c r="AI217" s="199">
        <f t="shared" si="52"/>
        <v>0.53103484067397844</v>
      </c>
      <c r="AJ217" s="3">
        <f t="shared" si="53"/>
        <v>0.1293285988858846</v>
      </c>
      <c r="AK217" s="3">
        <f t="shared" si="54"/>
        <v>9.971658468254227E-2</v>
      </c>
      <c r="AL217" s="3">
        <f t="shared" si="55"/>
        <v>0.29696177719699446</v>
      </c>
    </row>
    <row r="218" spans="1:38" x14ac:dyDescent="0.2">
      <c r="A218" t="str">
        <f t="shared" si="42"/>
        <v>CC</v>
      </c>
      <c r="B218" t="str">
        <f t="shared" si="43"/>
        <v>CC-01</v>
      </c>
      <c r="C218" t="s">
        <v>818</v>
      </c>
      <c r="D218" t="s">
        <v>387</v>
      </c>
      <c r="E218" t="s">
        <v>376</v>
      </c>
      <c r="F218" s="81">
        <v>1.5</v>
      </c>
      <c r="G218" t="s">
        <v>372</v>
      </c>
      <c r="H218">
        <f t="shared" si="44"/>
        <v>1</v>
      </c>
      <c r="I218" t="s">
        <v>373</v>
      </c>
      <c r="J218" t="s">
        <v>389</v>
      </c>
      <c r="K218">
        <v>0.01</v>
      </c>
      <c r="L218" t="s">
        <v>271</v>
      </c>
      <c r="M218" t="s">
        <v>401</v>
      </c>
      <c r="N218">
        <v>20</v>
      </c>
      <c r="O218">
        <v>10601</v>
      </c>
      <c r="P218" t="s">
        <v>369</v>
      </c>
      <c r="Q218">
        <v>200</v>
      </c>
      <c r="R218" t="s">
        <v>372</v>
      </c>
      <c r="S218" t="s">
        <v>28</v>
      </c>
      <c r="T218" t="s">
        <v>461</v>
      </c>
      <c r="U218">
        <v>89</v>
      </c>
      <c r="V218" s="65">
        <v>81244</v>
      </c>
      <c r="W218" s="65">
        <v>52416</v>
      </c>
      <c r="X218" s="65">
        <v>8226</v>
      </c>
      <c r="Y218" s="65">
        <v>6444</v>
      </c>
      <c r="Z218" s="65">
        <v>5194</v>
      </c>
      <c r="AA218">
        <v>8</v>
      </c>
      <c r="AB218" s="65">
        <f t="shared" si="45"/>
        <v>1025280</v>
      </c>
      <c r="AC218" s="65">
        <f t="shared" si="46"/>
        <v>912.85393258426961</v>
      </c>
      <c r="AD218" s="65">
        <f t="shared" si="47"/>
        <v>588.94382022471905</v>
      </c>
      <c r="AE218" s="65">
        <f t="shared" si="48"/>
        <v>92.426966292134836</v>
      </c>
      <c r="AF218" s="65">
        <f t="shared" si="49"/>
        <v>72.404494382022477</v>
      </c>
      <c r="AG218" s="65">
        <f t="shared" si="50"/>
        <v>58.359550561797754</v>
      </c>
      <c r="AH218" s="72">
        <f t="shared" si="51"/>
        <v>7.9240792759051187E-2</v>
      </c>
      <c r="AI218" s="199">
        <f t="shared" si="52"/>
        <v>0.64516764314903252</v>
      </c>
      <c r="AJ218" s="3">
        <f t="shared" si="53"/>
        <v>0.12293956043956043</v>
      </c>
      <c r="AK218" s="3">
        <f t="shared" si="54"/>
        <v>9.9091880341880337E-2</v>
      </c>
      <c r="AL218" s="3">
        <f t="shared" si="55"/>
        <v>0.24066230265691183</v>
      </c>
    </row>
    <row r="219" spans="1:38" x14ac:dyDescent="0.2">
      <c r="A219" t="str">
        <f t="shared" si="42"/>
        <v>CC</v>
      </c>
      <c r="B219" t="str">
        <f t="shared" si="43"/>
        <v>CC-01</v>
      </c>
      <c r="C219" t="s">
        <v>822</v>
      </c>
      <c r="D219" t="s">
        <v>387</v>
      </c>
      <c r="E219" t="s">
        <v>376</v>
      </c>
      <c r="F219" s="81">
        <v>1.5</v>
      </c>
      <c r="G219" t="s">
        <v>372</v>
      </c>
      <c r="H219">
        <f t="shared" si="44"/>
        <v>1</v>
      </c>
      <c r="I219" t="s">
        <v>403</v>
      </c>
      <c r="J219" t="s">
        <v>389</v>
      </c>
      <c r="K219">
        <v>0.01</v>
      </c>
      <c r="L219" t="s">
        <v>271</v>
      </c>
      <c r="M219" t="s">
        <v>401</v>
      </c>
      <c r="N219">
        <v>15</v>
      </c>
      <c r="O219">
        <v>10590</v>
      </c>
      <c r="P219" t="s">
        <v>369</v>
      </c>
      <c r="Q219">
        <v>150</v>
      </c>
      <c r="R219" t="s">
        <v>375</v>
      </c>
      <c r="S219" t="s">
        <v>28</v>
      </c>
      <c r="T219" t="s">
        <v>476</v>
      </c>
      <c r="U219">
        <v>89</v>
      </c>
      <c r="V219" s="65">
        <v>146114</v>
      </c>
      <c r="W219" s="65">
        <v>103028</v>
      </c>
      <c r="X219" s="65">
        <v>8226</v>
      </c>
      <c r="Y219" s="65">
        <v>9202</v>
      </c>
      <c r="Z219" s="65">
        <v>10302</v>
      </c>
      <c r="AA219">
        <v>8</v>
      </c>
      <c r="AB219" s="65">
        <f t="shared" si="45"/>
        <v>1025280</v>
      </c>
      <c r="AC219" s="65">
        <f t="shared" si="46"/>
        <v>1641.7303370786517</v>
      </c>
      <c r="AD219" s="65">
        <f t="shared" si="47"/>
        <v>1157.6179775280898</v>
      </c>
      <c r="AE219" s="65">
        <f t="shared" si="48"/>
        <v>92.426966292134836</v>
      </c>
      <c r="AF219" s="65">
        <f t="shared" si="49"/>
        <v>103.3932584269663</v>
      </c>
      <c r="AG219" s="65">
        <f t="shared" si="50"/>
        <v>115.75280898876404</v>
      </c>
      <c r="AH219" s="72">
        <f t="shared" si="51"/>
        <v>0.14251131398252184</v>
      </c>
      <c r="AI219" s="199">
        <f t="shared" si="52"/>
        <v>0.70512065921130074</v>
      </c>
      <c r="AJ219" s="3">
        <f t="shared" si="53"/>
        <v>8.9315525876460772E-2</v>
      </c>
      <c r="AK219" s="3">
        <f t="shared" si="54"/>
        <v>9.9992235120549749E-2</v>
      </c>
      <c r="AL219" s="3">
        <f t="shared" si="55"/>
        <v>-0.10677538342069501</v>
      </c>
    </row>
    <row r="220" spans="1:38" x14ac:dyDescent="0.2">
      <c r="A220" t="str">
        <f t="shared" si="42"/>
        <v>CC</v>
      </c>
      <c r="B220" t="str">
        <f t="shared" si="43"/>
        <v>CC-01</v>
      </c>
      <c r="C220" t="s">
        <v>814</v>
      </c>
      <c r="D220" t="s">
        <v>387</v>
      </c>
      <c r="E220" t="s">
        <v>371</v>
      </c>
      <c r="F220" s="81">
        <v>1.5</v>
      </c>
      <c r="G220" t="s">
        <v>372</v>
      </c>
      <c r="H220">
        <f t="shared" si="44"/>
        <v>1</v>
      </c>
      <c r="I220" t="s">
        <v>403</v>
      </c>
      <c r="J220" t="s">
        <v>390</v>
      </c>
      <c r="K220">
        <v>0.01</v>
      </c>
      <c r="L220" t="s">
        <v>271</v>
      </c>
      <c r="M220" t="s">
        <v>401</v>
      </c>
      <c r="N220">
        <v>30</v>
      </c>
      <c r="O220">
        <v>11060</v>
      </c>
      <c r="P220" t="s">
        <v>369</v>
      </c>
      <c r="Q220">
        <v>300</v>
      </c>
      <c r="R220" t="s">
        <v>372</v>
      </c>
      <c r="S220" t="s">
        <v>28</v>
      </c>
      <c r="T220" t="s">
        <v>454</v>
      </c>
      <c r="U220">
        <v>68</v>
      </c>
      <c r="V220" s="65">
        <v>168714</v>
      </c>
      <c r="W220" s="65">
        <v>135314</v>
      </c>
      <c r="X220" s="65">
        <v>7042</v>
      </c>
      <c r="Y220" s="65">
        <v>14098</v>
      </c>
      <c r="Z220" s="65">
        <v>13598</v>
      </c>
      <c r="AA220">
        <v>8</v>
      </c>
      <c r="AB220" s="65">
        <f t="shared" si="45"/>
        <v>783360</v>
      </c>
      <c r="AC220" s="65">
        <f t="shared" si="46"/>
        <v>2481.0882352941176</v>
      </c>
      <c r="AD220" s="65">
        <f t="shared" si="47"/>
        <v>1989.9117647058824</v>
      </c>
      <c r="AE220" s="65">
        <f t="shared" si="48"/>
        <v>103.55882352941177</v>
      </c>
      <c r="AF220" s="65">
        <f t="shared" si="49"/>
        <v>207.3235294117647</v>
      </c>
      <c r="AG220" s="65">
        <f t="shared" si="50"/>
        <v>199.97058823529412</v>
      </c>
      <c r="AH220" s="72">
        <f t="shared" si="51"/>
        <v>0.21537224264705881</v>
      </c>
      <c r="AI220" s="199">
        <f t="shared" si="52"/>
        <v>0.80203184086679236</v>
      </c>
      <c r="AJ220" s="3">
        <f t="shared" si="53"/>
        <v>0.10418729769277385</v>
      </c>
      <c r="AK220" s="3">
        <f t="shared" si="54"/>
        <v>0.10049218853924945</v>
      </c>
      <c r="AL220" s="3">
        <f t="shared" si="55"/>
        <v>3.6770113251948816E-2</v>
      </c>
    </row>
    <row r="221" spans="1:38" x14ac:dyDescent="0.2">
      <c r="A221" t="str">
        <f t="shared" si="42"/>
        <v>CC</v>
      </c>
      <c r="B221" t="str">
        <f t="shared" si="43"/>
        <v>CC-01</v>
      </c>
      <c r="C221" t="s">
        <v>814</v>
      </c>
      <c r="D221" t="s">
        <v>387</v>
      </c>
      <c r="E221" t="s">
        <v>371</v>
      </c>
      <c r="F221" s="81">
        <v>1.5</v>
      </c>
      <c r="G221" t="s">
        <v>375</v>
      </c>
      <c r="H221">
        <f t="shared" si="44"/>
        <v>0</v>
      </c>
      <c r="I221" t="s">
        <v>373</v>
      </c>
      <c r="J221" t="s">
        <v>389</v>
      </c>
      <c r="K221">
        <v>0.01</v>
      </c>
      <c r="L221" t="s">
        <v>271</v>
      </c>
      <c r="M221" t="s">
        <v>401</v>
      </c>
      <c r="N221">
        <v>30</v>
      </c>
      <c r="O221">
        <v>11091</v>
      </c>
      <c r="P221" t="s">
        <v>369</v>
      </c>
      <c r="Q221">
        <v>300</v>
      </c>
      <c r="R221" t="s">
        <v>372</v>
      </c>
      <c r="S221" t="s">
        <v>28</v>
      </c>
      <c r="T221" t="s">
        <v>454</v>
      </c>
      <c r="U221">
        <v>21</v>
      </c>
      <c r="V221" s="65">
        <v>60858</v>
      </c>
      <c r="W221" s="65">
        <v>51868</v>
      </c>
      <c r="X221" s="65">
        <v>5212</v>
      </c>
      <c r="Y221" s="65">
        <v>8046</v>
      </c>
      <c r="Z221" s="65">
        <v>5212</v>
      </c>
      <c r="AA221">
        <v>8</v>
      </c>
      <c r="AB221" s="65">
        <f t="shared" si="45"/>
        <v>241920</v>
      </c>
      <c r="AC221" s="65">
        <f t="shared" si="46"/>
        <v>2898</v>
      </c>
      <c r="AD221" s="65">
        <f t="shared" si="47"/>
        <v>2469.9047619047619</v>
      </c>
      <c r="AE221" s="65">
        <f t="shared" si="48"/>
        <v>248.1904761904762</v>
      </c>
      <c r="AF221" s="65">
        <f t="shared" si="49"/>
        <v>383.14285714285717</v>
      </c>
      <c r="AG221" s="65">
        <f t="shared" si="50"/>
        <v>248.1904761904762</v>
      </c>
      <c r="AH221" s="72">
        <f t="shared" si="51"/>
        <v>0.25156250000000002</v>
      </c>
      <c r="AI221" s="199">
        <f t="shared" si="52"/>
        <v>0.85227907588156038</v>
      </c>
      <c r="AJ221" s="3">
        <f t="shared" si="53"/>
        <v>0.15512454692681421</v>
      </c>
      <c r="AK221" s="3">
        <f t="shared" si="54"/>
        <v>0.10048584869283567</v>
      </c>
      <c r="AL221" s="3">
        <f t="shared" si="55"/>
        <v>0.54374520337682275</v>
      </c>
    </row>
    <row r="222" spans="1:38" x14ac:dyDescent="0.2">
      <c r="A222" t="str">
        <f t="shared" si="42"/>
        <v>CC</v>
      </c>
      <c r="B222" t="str">
        <f t="shared" si="43"/>
        <v>CC-01</v>
      </c>
      <c r="C222" t="s">
        <v>815</v>
      </c>
      <c r="D222" t="s">
        <v>387</v>
      </c>
      <c r="E222" t="s">
        <v>376</v>
      </c>
      <c r="F222" s="81">
        <v>1.5</v>
      </c>
      <c r="G222" t="s">
        <v>372</v>
      </c>
      <c r="H222">
        <f t="shared" si="44"/>
        <v>1</v>
      </c>
      <c r="I222" t="s">
        <v>404</v>
      </c>
      <c r="J222" t="s">
        <v>389</v>
      </c>
      <c r="K222">
        <v>0.01</v>
      </c>
      <c r="L222" t="s">
        <v>271</v>
      </c>
      <c r="M222" t="s">
        <v>401</v>
      </c>
      <c r="N222">
        <v>30</v>
      </c>
      <c r="O222">
        <v>11092</v>
      </c>
      <c r="P222" t="s">
        <v>369</v>
      </c>
      <c r="Q222">
        <v>300</v>
      </c>
      <c r="R222" t="s">
        <v>372</v>
      </c>
      <c r="S222" t="s">
        <v>28</v>
      </c>
      <c r="T222" t="s">
        <v>454</v>
      </c>
      <c r="U222">
        <v>89</v>
      </c>
      <c r="V222" s="65">
        <v>165908</v>
      </c>
      <c r="W222" s="65">
        <v>132782</v>
      </c>
      <c r="X222" s="65">
        <v>8226</v>
      </c>
      <c r="Y222" s="65">
        <v>16348</v>
      </c>
      <c r="Z222" s="65">
        <v>13344</v>
      </c>
      <c r="AA222">
        <v>8</v>
      </c>
      <c r="AB222" s="65">
        <f t="shared" si="45"/>
        <v>1025280</v>
      </c>
      <c r="AC222" s="65">
        <f t="shared" si="46"/>
        <v>1864.1348314606741</v>
      </c>
      <c r="AD222" s="65">
        <f t="shared" si="47"/>
        <v>1491.9325842696628</v>
      </c>
      <c r="AE222" s="65">
        <f t="shared" si="48"/>
        <v>92.426966292134836</v>
      </c>
      <c r="AF222" s="65">
        <f t="shared" si="49"/>
        <v>183.68539325842696</v>
      </c>
      <c r="AG222" s="65">
        <f t="shared" si="50"/>
        <v>149.93258426966293</v>
      </c>
      <c r="AH222" s="72">
        <f t="shared" si="51"/>
        <v>0.16181725967540575</v>
      </c>
      <c r="AI222" s="199">
        <f t="shared" si="52"/>
        <v>0.80033512549123609</v>
      </c>
      <c r="AJ222" s="3">
        <f t="shared" si="53"/>
        <v>0.12311909746803031</v>
      </c>
      <c r="AK222" s="3">
        <f t="shared" si="54"/>
        <v>0.10049554909550994</v>
      </c>
      <c r="AL222" s="3">
        <f t="shared" si="55"/>
        <v>0.2251199040767386</v>
      </c>
    </row>
    <row r="223" spans="1:38" x14ac:dyDescent="0.2">
      <c r="A223" t="str">
        <f t="shared" si="42"/>
        <v>CC</v>
      </c>
      <c r="B223" t="str">
        <f t="shared" si="43"/>
        <v>CC-02</v>
      </c>
      <c r="C223" t="s">
        <v>781</v>
      </c>
      <c r="D223" t="s">
        <v>370</v>
      </c>
      <c r="E223" t="s">
        <v>371</v>
      </c>
      <c r="F223" s="81">
        <v>3.3</v>
      </c>
      <c r="G223" t="s">
        <v>372</v>
      </c>
      <c r="H223">
        <f t="shared" si="44"/>
        <v>1</v>
      </c>
      <c r="I223" t="s">
        <v>373</v>
      </c>
      <c r="J223" t="s">
        <v>374</v>
      </c>
      <c r="K223">
        <v>0.01</v>
      </c>
      <c r="L223" t="s">
        <v>271</v>
      </c>
      <c r="M223" t="s">
        <v>368</v>
      </c>
      <c r="N223">
        <v>0</v>
      </c>
      <c r="O223">
        <v>10652</v>
      </c>
      <c r="P223" t="s">
        <v>369</v>
      </c>
      <c r="Q223">
        <v>10000</v>
      </c>
      <c r="R223" t="s">
        <v>372</v>
      </c>
      <c r="S223" t="s">
        <v>28</v>
      </c>
      <c r="T223" t="s">
        <v>395</v>
      </c>
      <c r="U223">
        <v>89</v>
      </c>
      <c r="V223" s="65">
        <v>625968</v>
      </c>
      <c r="W223" s="65">
        <v>566518</v>
      </c>
      <c r="X223" s="65">
        <v>11864</v>
      </c>
      <c r="Y223" s="65">
        <v>38880</v>
      </c>
      <c r="Z223" s="65">
        <v>22774</v>
      </c>
      <c r="AA223">
        <v>12</v>
      </c>
      <c r="AB223" s="65">
        <f t="shared" si="45"/>
        <v>1537920</v>
      </c>
      <c r="AC223" s="65">
        <f t="shared" si="46"/>
        <v>7033.348314606742</v>
      </c>
      <c r="AD223" s="65">
        <f t="shared" si="47"/>
        <v>6365.3707865168535</v>
      </c>
      <c r="AE223" s="65">
        <f t="shared" si="48"/>
        <v>133.30337078651687</v>
      </c>
      <c r="AF223" s="65">
        <f t="shared" si="49"/>
        <v>436.85393258426967</v>
      </c>
      <c r="AG223" s="65">
        <f t="shared" si="50"/>
        <v>255.88764044943821</v>
      </c>
      <c r="AH223" s="72">
        <f t="shared" si="51"/>
        <v>0.40702247191011237</v>
      </c>
      <c r="AI223" s="199">
        <f t="shared" si="52"/>
        <v>0.90502709403675585</v>
      </c>
      <c r="AJ223" s="3">
        <f t="shared" si="53"/>
        <v>6.86297699278752E-2</v>
      </c>
      <c r="AK223" s="3">
        <f t="shared" si="54"/>
        <v>4.0199958342012079E-2</v>
      </c>
      <c r="AL223" s="3">
        <f t="shared" si="55"/>
        <v>0.70720997628875037</v>
      </c>
    </row>
    <row r="224" spans="1:38" x14ac:dyDescent="0.2">
      <c r="A224" t="str">
        <f t="shared" si="42"/>
        <v>CC</v>
      </c>
      <c r="B224" t="str">
        <f t="shared" si="43"/>
        <v>CC-02</v>
      </c>
      <c r="C224" t="s">
        <v>782</v>
      </c>
      <c r="D224" t="s">
        <v>370</v>
      </c>
      <c r="E224" t="s">
        <v>376</v>
      </c>
      <c r="F224" s="81">
        <v>2.1</v>
      </c>
      <c r="G224" t="s">
        <v>372</v>
      </c>
      <c r="H224">
        <f t="shared" si="44"/>
        <v>1</v>
      </c>
      <c r="I224" t="s">
        <v>373</v>
      </c>
      <c r="J224" t="s">
        <v>374</v>
      </c>
      <c r="K224">
        <v>0.01</v>
      </c>
      <c r="L224" t="s">
        <v>271</v>
      </c>
      <c r="M224" t="s">
        <v>368</v>
      </c>
      <c r="N224">
        <v>0</v>
      </c>
      <c r="O224">
        <v>10651</v>
      </c>
      <c r="P224" t="s">
        <v>369</v>
      </c>
      <c r="Q224">
        <v>10000</v>
      </c>
      <c r="R224" t="s">
        <v>372</v>
      </c>
      <c r="S224" t="s">
        <v>28</v>
      </c>
      <c r="T224" t="s">
        <v>395</v>
      </c>
      <c r="U224">
        <v>89</v>
      </c>
      <c r="V224" s="65">
        <v>397526</v>
      </c>
      <c r="W224" s="65">
        <v>658322</v>
      </c>
      <c r="X224" s="65">
        <v>8202</v>
      </c>
      <c r="Y224" s="65">
        <v>19266</v>
      </c>
      <c r="Z224" s="65">
        <v>26464</v>
      </c>
      <c r="AA224">
        <v>12</v>
      </c>
      <c r="AB224" s="65">
        <f t="shared" si="45"/>
        <v>1537920</v>
      </c>
      <c r="AC224" s="65">
        <f t="shared" si="46"/>
        <v>4466.5842696629215</v>
      </c>
      <c r="AD224" s="65">
        <f t="shared" si="47"/>
        <v>7396.8764044943819</v>
      </c>
      <c r="AE224" s="65">
        <f t="shared" si="48"/>
        <v>92.157303370786522</v>
      </c>
      <c r="AF224" s="65">
        <f t="shared" si="49"/>
        <v>216.47191011235955</v>
      </c>
      <c r="AG224" s="65">
        <f t="shared" si="50"/>
        <v>297.34831460674155</v>
      </c>
      <c r="AH224" s="72">
        <f t="shared" si="51"/>
        <v>0.2584828859758635</v>
      </c>
      <c r="AI224" s="199">
        <f t="shared" si="52"/>
        <v>1.6560476547445953</v>
      </c>
      <c r="AJ224" s="3">
        <f t="shared" si="53"/>
        <v>2.9265313934518367E-2</v>
      </c>
      <c r="AK224" s="3">
        <f t="shared" si="54"/>
        <v>4.0199173049055022E-2</v>
      </c>
      <c r="AL224" s="3">
        <f t="shared" si="55"/>
        <v>-0.27199214026602175</v>
      </c>
    </row>
    <row r="225" spans="1:38" x14ac:dyDescent="0.2">
      <c r="A225" t="str">
        <f t="shared" si="42"/>
        <v>CC</v>
      </c>
      <c r="B225" t="str">
        <f t="shared" si="43"/>
        <v>CC-02</v>
      </c>
      <c r="C225" t="s">
        <v>783</v>
      </c>
      <c r="D225" t="s">
        <v>370</v>
      </c>
      <c r="E225" t="s">
        <v>371</v>
      </c>
      <c r="F225" s="81">
        <v>3.3</v>
      </c>
      <c r="G225" t="s">
        <v>372</v>
      </c>
      <c r="H225">
        <f t="shared" si="44"/>
        <v>1</v>
      </c>
      <c r="I225" t="s">
        <v>373</v>
      </c>
      <c r="J225" t="s">
        <v>374</v>
      </c>
      <c r="K225">
        <v>0.01</v>
      </c>
      <c r="L225" t="s">
        <v>271</v>
      </c>
      <c r="M225" t="s">
        <v>368</v>
      </c>
      <c r="N225">
        <v>0</v>
      </c>
      <c r="O225">
        <v>10650</v>
      </c>
      <c r="P225" t="s">
        <v>369</v>
      </c>
      <c r="Q225">
        <v>10000</v>
      </c>
      <c r="R225" t="s">
        <v>372</v>
      </c>
      <c r="S225" t="s">
        <v>28</v>
      </c>
      <c r="T225" t="s">
        <v>395</v>
      </c>
      <c r="U225">
        <v>89</v>
      </c>
      <c r="V225" s="65">
        <v>751712</v>
      </c>
      <c r="W225" s="65">
        <v>790780</v>
      </c>
      <c r="X225" s="65">
        <v>11864</v>
      </c>
      <c r="Y225" s="65">
        <v>29364</v>
      </c>
      <c r="Z225" s="65">
        <v>31790</v>
      </c>
      <c r="AA225">
        <v>12</v>
      </c>
      <c r="AB225" s="65">
        <f t="shared" si="45"/>
        <v>1537920</v>
      </c>
      <c r="AC225" s="65">
        <f t="shared" si="46"/>
        <v>8446.2022471910113</v>
      </c>
      <c r="AD225" s="65">
        <f t="shared" si="47"/>
        <v>8885.1685393258431</v>
      </c>
      <c r="AE225" s="65">
        <f t="shared" si="48"/>
        <v>133.30337078651687</v>
      </c>
      <c r="AF225" s="65">
        <f t="shared" si="49"/>
        <v>329.93258426966293</v>
      </c>
      <c r="AG225" s="65">
        <f t="shared" si="50"/>
        <v>357.19101123595505</v>
      </c>
      <c r="AH225" s="72">
        <f t="shared" si="51"/>
        <v>0.48878485226799834</v>
      </c>
      <c r="AI225" s="199">
        <f t="shared" si="52"/>
        <v>1.0519720318419821</v>
      </c>
      <c r="AJ225" s="3">
        <f t="shared" si="53"/>
        <v>3.7132957333265888E-2</v>
      </c>
      <c r="AK225" s="3">
        <f t="shared" si="54"/>
        <v>4.0200814385796299E-2</v>
      </c>
      <c r="AL225" s="3">
        <f t="shared" si="55"/>
        <v>-7.6313306071091533E-2</v>
      </c>
    </row>
    <row r="226" spans="1:38" x14ac:dyDescent="0.2">
      <c r="A226" t="str">
        <f t="shared" si="42"/>
        <v>CC</v>
      </c>
      <c r="B226" t="str">
        <f t="shared" si="43"/>
        <v>CC-02</v>
      </c>
      <c r="C226" t="s">
        <v>784</v>
      </c>
      <c r="D226" t="s">
        <v>370</v>
      </c>
      <c r="E226" t="s">
        <v>371</v>
      </c>
      <c r="F226" s="81">
        <v>3.3</v>
      </c>
      <c r="G226" t="s">
        <v>372</v>
      </c>
      <c r="H226">
        <f t="shared" si="44"/>
        <v>1</v>
      </c>
      <c r="I226" t="s">
        <v>373</v>
      </c>
      <c r="J226" t="s">
        <v>374</v>
      </c>
      <c r="K226">
        <v>0.01</v>
      </c>
      <c r="L226" t="s">
        <v>271</v>
      </c>
      <c r="M226" t="s">
        <v>368</v>
      </c>
      <c r="N226">
        <v>0</v>
      </c>
      <c r="O226">
        <v>10649</v>
      </c>
      <c r="P226" t="s">
        <v>369</v>
      </c>
      <c r="Q226">
        <v>10000</v>
      </c>
      <c r="R226" t="s">
        <v>372</v>
      </c>
      <c r="S226" t="s">
        <v>28</v>
      </c>
      <c r="T226" t="s">
        <v>395</v>
      </c>
      <c r="U226">
        <v>89</v>
      </c>
      <c r="V226" s="65">
        <v>451548</v>
      </c>
      <c r="W226" s="65">
        <v>464638</v>
      </c>
      <c r="X226" s="65">
        <v>11864</v>
      </c>
      <c r="Y226" s="65">
        <v>27772</v>
      </c>
      <c r="Z226" s="65">
        <v>18678</v>
      </c>
      <c r="AA226">
        <v>12</v>
      </c>
      <c r="AB226" s="65">
        <f t="shared" si="45"/>
        <v>1537920</v>
      </c>
      <c r="AC226" s="65">
        <f t="shared" si="46"/>
        <v>5073.5730337078649</v>
      </c>
      <c r="AD226" s="65">
        <f t="shared" si="47"/>
        <v>5220.651685393258</v>
      </c>
      <c r="AE226" s="65">
        <f t="shared" si="48"/>
        <v>133.30337078651687</v>
      </c>
      <c r="AF226" s="65">
        <f t="shared" si="49"/>
        <v>312.04494382022472</v>
      </c>
      <c r="AG226" s="65">
        <f t="shared" si="50"/>
        <v>209.86516853932585</v>
      </c>
      <c r="AH226" s="72">
        <f t="shared" si="51"/>
        <v>0.29360955056179777</v>
      </c>
      <c r="AI226" s="199">
        <f t="shared" si="52"/>
        <v>1.0289891661573078</v>
      </c>
      <c r="AJ226" s="3">
        <f t="shared" si="53"/>
        <v>5.9771262789526471E-2</v>
      </c>
      <c r="AK226" s="3">
        <f t="shared" si="54"/>
        <v>4.0199036669407148E-2</v>
      </c>
      <c r="AL226" s="3">
        <f t="shared" si="55"/>
        <v>0.48688296391476604</v>
      </c>
    </row>
    <row r="227" spans="1:38" x14ac:dyDescent="0.2">
      <c r="A227" t="str">
        <f t="shared" si="42"/>
        <v>CC</v>
      </c>
      <c r="B227" t="str">
        <f t="shared" si="43"/>
        <v>CC-02</v>
      </c>
      <c r="C227" t="s">
        <v>785</v>
      </c>
      <c r="D227" t="s">
        <v>370</v>
      </c>
      <c r="E227" t="s">
        <v>376</v>
      </c>
      <c r="F227" s="81">
        <v>2.1</v>
      </c>
      <c r="G227" t="s">
        <v>372</v>
      </c>
      <c r="H227">
        <f t="shared" si="44"/>
        <v>1</v>
      </c>
      <c r="I227" t="s">
        <v>373</v>
      </c>
      <c r="J227" t="s">
        <v>374</v>
      </c>
      <c r="K227">
        <v>0.01</v>
      </c>
      <c r="L227" t="s">
        <v>271</v>
      </c>
      <c r="M227" t="s">
        <v>368</v>
      </c>
      <c r="N227">
        <v>0</v>
      </c>
      <c r="O227">
        <v>10647</v>
      </c>
      <c r="P227" t="s">
        <v>369</v>
      </c>
      <c r="Q227">
        <v>10000</v>
      </c>
      <c r="R227" t="s">
        <v>372</v>
      </c>
      <c r="S227" t="s">
        <v>28</v>
      </c>
      <c r="T227" t="s">
        <v>395</v>
      </c>
      <c r="U227">
        <v>89</v>
      </c>
      <c r="V227" s="65">
        <v>445358</v>
      </c>
      <c r="W227" s="65">
        <v>891126</v>
      </c>
      <c r="X227" s="65">
        <v>8202</v>
      </c>
      <c r="Y227" s="65">
        <v>-2100</v>
      </c>
      <c r="Z227" s="65">
        <v>35824</v>
      </c>
      <c r="AA227">
        <v>12</v>
      </c>
      <c r="AB227" s="65">
        <f t="shared" si="45"/>
        <v>1537920</v>
      </c>
      <c r="AC227" s="65">
        <f t="shared" si="46"/>
        <v>5004.0224719101125</v>
      </c>
      <c r="AD227" s="65">
        <f t="shared" si="47"/>
        <v>10012.651685393259</v>
      </c>
      <c r="AE227" s="65">
        <f t="shared" si="48"/>
        <v>92.157303370786522</v>
      </c>
      <c r="AF227" s="65">
        <f t="shared" si="49"/>
        <v>-23.59550561797753</v>
      </c>
      <c r="AG227" s="65">
        <f t="shared" si="50"/>
        <v>402.5168539325843</v>
      </c>
      <c r="AH227" s="72">
        <f t="shared" si="51"/>
        <v>0.28958463379109445</v>
      </c>
      <c r="AI227" s="199">
        <f t="shared" si="52"/>
        <v>2.0009206076908912</v>
      </c>
      <c r="AJ227" s="3">
        <f t="shared" si="53"/>
        <v>-2.3565691047057317E-3</v>
      </c>
      <c r="AK227" s="3">
        <f t="shared" si="54"/>
        <v>4.0200824574751493E-2</v>
      </c>
      <c r="AL227" s="3">
        <f t="shared" si="55"/>
        <v>-1.0586199196069674</v>
      </c>
    </row>
    <row r="228" spans="1:38" x14ac:dyDescent="0.2">
      <c r="A228" t="str">
        <f t="shared" si="42"/>
        <v>CC</v>
      </c>
      <c r="B228" t="str">
        <f t="shared" si="43"/>
        <v>CC-02</v>
      </c>
      <c r="C228" t="s">
        <v>786</v>
      </c>
      <c r="D228" t="s">
        <v>370</v>
      </c>
      <c r="E228" t="s">
        <v>371</v>
      </c>
      <c r="F228" s="81">
        <v>3.3</v>
      </c>
      <c r="G228" t="s">
        <v>372</v>
      </c>
      <c r="H228">
        <f t="shared" si="44"/>
        <v>1</v>
      </c>
      <c r="I228" t="s">
        <v>373</v>
      </c>
      <c r="J228" t="s">
        <v>374</v>
      </c>
      <c r="K228">
        <v>0.01</v>
      </c>
      <c r="L228" t="s">
        <v>271</v>
      </c>
      <c r="M228" t="s">
        <v>368</v>
      </c>
      <c r="N228">
        <v>0</v>
      </c>
      <c r="O228">
        <v>10648</v>
      </c>
      <c r="P228" t="s">
        <v>369</v>
      </c>
      <c r="Q228">
        <v>10000</v>
      </c>
      <c r="R228" t="s">
        <v>372</v>
      </c>
      <c r="S228" t="s">
        <v>28</v>
      </c>
      <c r="T228" t="s">
        <v>395</v>
      </c>
      <c r="U228">
        <v>89</v>
      </c>
      <c r="V228" s="65">
        <v>419730</v>
      </c>
      <c r="W228" s="65">
        <v>535734</v>
      </c>
      <c r="X228" s="65">
        <v>11864</v>
      </c>
      <c r="Y228" s="65">
        <v>29678</v>
      </c>
      <c r="Z228" s="65">
        <v>21536</v>
      </c>
      <c r="AA228">
        <v>12</v>
      </c>
      <c r="AB228" s="65">
        <f t="shared" si="45"/>
        <v>1537920</v>
      </c>
      <c r="AC228" s="65">
        <f t="shared" si="46"/>
        <v>4716.0674157303374</v>
      </c>
      <c r="AD228" s="65">
        <f t="shared" si="47"/>
        <v>6019.4831460674159</v>
      </c>
      <c r="AE228" s="65">
        <f t="shared" si="48"/>
        <v>133.30337078651687</v>
      </c>
      <c r="AF228" s="65">
        <f t="shared" si="49"/>
        <v>333.46067415730334</v>
      </c>
      <c r="AG228" s="65">
        <f t="shared" si="50"/>
        <v>241.97752808988764</v>
      </c>
      <c r="AH228" s="72">
        <f t="shared" si="51"/>
        <v>0.27292056803995007</v>
      </c>
      <c r="AI228" s="199">
        <f t="shared" si="52"/>
        <v>1.27637767136016</v>
      </c>
      <c r="AJ228" s="3">
        <f t="shared" si="53"/>
        <v>5.5396894727607358E-2</v>
      </c>
      <c r="AK228" s="3">
        <f t="shared" si="54"/>
        <v>4.0199054008145836E-2</v>
      </c>
      <c r="AL228" s="3">
        <f t="shared" si="55"/>
        <v>0.37806463595839523</v>
      </c>
    </row>
    <row r="229" spans="1:38" x14ac:dyDescent="0.2">
      <c r="A229" t="str">
        <f t="shared" si="42"/>
        <v>CC</v>
      </c>
      <c r="B229" t="str">
        <f t="shared" si="43"/>
        <v>CC-02</v>
      </c>
      <c r="C229" t="s">
        <v>812</v>
      </c>
      <c r="D229" t="s">
        <v>370</v>
      </c>
      <c r="E229" t="s">
        <v>385</v>
      </c>
      <c r="F229" s="81">
        <v>1.5</v>
      </c>
      <c r="G229" t="s">
        <v>375</v>
      </c>
      <c r="H229">
        <f t="shared" si="44"/>
        <v>0</v>
      </c>
      <c r="I229" t="s">
        <v>410</v>
      </c>
      <c r="J229" t="s">
        <v>389</v>
      </c>
      <c r="K229">
        <v>0.01</v>
      </c>
      <c r="L229" t="s">
        <v>271</v>
      </c>
      <c r="M229" t="s">
        <v>406</v>
      </c>
      <c r="N229">
        <v>20</v>
      </c>
      <c r="O229">
        <v>10480</v>
      </c>
      <c r="P229" t="s">
        <v>903</v>
      </c>
      <c r="Q229">
        <v>100</v>
      </c>
      <c r="R229" t="s">
        <v>375</v>
      </c>
      <c r="S229" t="s">
        <v>28</v>
      </c>
      <c r="T229" t="s">
        <v>482</v>
      </c>
      <c r="U229">
        <v>79</v>
      </c>
      <c r="V229" s="65">
        <v>57544</v>
      </c>
      <c r="W229" s="65">
        <v>35996</v>
      </c>
      <c r="X229" s="65">
        <v>6066</v>
      </c>
      <c r="Y229" s="65">
        <v>6016</v>
      </c>
      <c r="Z229" s="65">
        <v>3606</v>
      </c>
      <c r="AA229">
        <v>8</v>
      </c>
      <c r="AB229" s="65">
        <f t="shared" si="45"/>
        <v>910080</v>
      </c>
      <c r="AC229" s="65">
        <f t="shared" si="46"/>
        <v>728.40506329113919</v>
      </c>
      <c r="AD229" s="65">
        <f t="shared" si="47"/>
        <v>455.64556962025318</v>
      </c>
      <c r="AE229" s="65">
        <f t="shared" si="48"/>
        <v>76.784810126582272</v>
      </c>
      <c r="AF229" s="65">
        <f t="shared" si="49"/>
        <v>76.151898734177209</v>
      </c>
      <c r="AG229" s="65">
        <f t="shared" si="50"/>
        <v>45.645569620253163</v>
      </c>
      <c r="AH229" s="72">
        <f t="shared" si="51"/>
        <v>6.3229606188466944E-2</v>
      </c>
      <c r="AI229" s="199">
        <f t="shared" si="52"/>
        <v>0.62553871819824824</v>
      </c>
      <c r="AJ229" s="3">
        <f t="shared" si="53"/>
        <v>0.16712968107567508</v>
      </c>
      <c r="AK229" s="3">
        <f t="shared" si="54"/>
        <v>0.10017779753305923</v>
      </c>
      <c r="AL229" s="3">
        <f t="shared" si="55"/>
        <v>0.66833056017748194</v>
      </c>
    </row>
    <row r="230" spans="1:38" x14ac:dyDescent="0.2">
      <c r="A230" t="str">
        <f t="shared" si="42"/>
        <v>CC</v>
      </c>
      <c r="B230" t="str">
        <f t="shared" si="43"/>
        <v>CC-03</v>
      </c>
      <c r="C230" t="s">
        <v>824</v>
      </c>
      <c r="D230" t="s">
        <v>405</v>
      </c>
      <c r="E230" t="s">
        <v>405</v>
      </c>
      <c r="F230" s="81">
        <v>2.2999999999999998</v>
      </c>
      <c r="G230" t="s">
        <v>372</v>
      </c>
      <c r="H230">
        <f t="shared" si="44"/>
        <v>1</v>
      </c>
      <c r="I230" t="s">
        <v>403</v>
      </c>
      <c r="J230" t="s">
        <v>390</v>
      </c>
      <c r="K230">
        <v>0.01</v>
      </c>
      <c r="L230" t="s">
        <v>271</v>
      </c>
      <c r="M230" t="s">
        <v>401</v>
      </c>
      <c r="N230">
        <v>50</v>
      </c>
      <c r="O230">
        <v>10732</v>
      </c>
      <c r="P230" t="s">
        <v>369</v>
      </c>
      <c r="Q230">
        <v>500</v>
      </c>
      <c r="R230" t="s">
        <v>372</v>
      </c>
      <c r="S230" t="s">
        <v>28</v>
      </c>
      <c r="T230" t="s">
        <v>492</v>
      </c>
      <c r="U230">
        <v>69</v>
      </c>
      <c r="V230" s="65">
        <v>60424</v>
      </c>
      <c r="W230" s="65">
        <v>43002</v>
      </c>
      <c r="X230" s="65">
        <v>13376</v>
      </c>
      <c r="Y230" s="65">
        <v>6386</v>
      </c>
      <c r="Z230" s="65">
        <v>6206</v>
      </c>
      <c r="AA230">
        <v>8</v>
      </c>
      <c r="AB230" s="65">
        <f t="shared" si="45"/>
        <v>794880</v>
      </c>
      <c r="AC230" s="65">
        <f t="shared" si="46"/>
        <v>875.71014492753625</v>
      </c>
      <c r="AD230" s="65">
        <f t="shared" si="47"/>
        <v>623.21739130434787</v>
      </c>
      <c r="AE230" s="65">
        <f t="shared" si="48"/>
        <v>193.85507246376812</v>
      </c>
      <c r="AF230" s="65">
        <f t="shared" si="49"/>
        <v>92.550724637681157</v>
      </c>
      <c r="AG230" s="65">
        <f t="shared" si="50"/>
        <v>89.94202898550725</v>
      </c>
      <c r="AH230" s="72">
        <f t="shared" si="51"/>
        <v>7.6016505636070847E-2</v>
      </c>
      <c r="AI230" s="199">
        <f t="shared" si="52"/>
        <v>0.71167085926122076</v>
      </c>
      <c r="AJ230" s="3">
        <f t="shared" si="53"/>
        <v>0.14850472071066462</v>
      </c>
      <c r="AK230" s="3">
        <f t="shared" si="54"/>
        <v>0.14431886888981907</v>
      </c>
      <c r="AL230" s="3">
        <f t="shared" si="55"/>
        <v>2.9004189494038029E-2</v>
      </c>
    </row>
    <row r="231" spans="1:38" x14ac:dyDescent="0.2">
      <c r="A231" t="str">
        <f t="shared" si="42"/>
        <v>CC</v>
      </c>
      <c r="B231" t="str">
        <f t="shared" si="43"/>
        <v>CC-03</v>
      </c>
      <c r="C231" t="s">
        <v>824</v>
      </c>
      <c r="D231" t="s">
        <v>405</v>
      </c>
      <c r="E231" t="s">
        <v>405</v>
      </c>
      <c r="F231" s="81">
        <v>2.2999999999999998</v>
      </c>
      <c r="G231" t="s">
        <v>375</v>
      </c>
      <c r="H231">
        <f t="shared" si="44"/>
        <v>0</v>
      </c>
      <c r="I231" t="s">
        <v>438</v>
      </c>
      <c r="J231" t="s">
        <v>374</v>
      </c>
      <c r="K231">
        <v>0.01</v>
      </c>
      <c r="L231" t="s">
        <v>417</v>
      </c>
      <c r="M231" t="s">
        <v>401</v>
      </c>
      <c r="N231">
        <v>40</v>
      </c>
      <c r="O231">
        <v>11186</v>
      </c>
      <c r="P231" t="s">
        <v>903</v>
      </c>
      <c r="Q231">
        <v>250</v>
      </c>
      <c r="R231" t="s">
        <v>375</v>
      </c>
      <c r="S231" t="s">
        <v>28</v>
      </c>
      <c r="T231" t="s">
        <v>533</v>
      </c>
      <c r="U231">
        <v>20</v>
      </c>
      <c r="V231" s="65">
        <v>42778</v>
      </c>
      <c r="W231" s="65">
        <v>41976</v>
      </c>
      <c r="X231" s="65">
        <v>4072</v>
      </c>
      <c r="Y231" s="65">
        <v>3052</v>
      </c>
      <c r="Z231" s="65">
        <v>4072</v>
      </c>
      <c r="AA231">
        <v>8</v>
      </c>
      <c r="AB231" s="65">
        <f t="shared" si="45"/>
        <v>230400</v>
      </c>
      <c r="AC231" s="65">
        <f t="shared" si="46"/>
        <v>2138.9</v>
      </c>
      <c r="AD231" s="65">
        <f t="shared" si="47"/>
        <v>2098.8000000000002</v>
      </c>
      <c r="AE231" s="65">
        <f t="shared" si="48"/>
        <v>203.6</v>
      </c>
      <c r="AF231" s="65">
        <f t="shared" si="49"/>
        <v>152.6</v>
      </c>
      <c r="AG231" s="65">
        <f t="shared" si="50"/>
        <v>203.6</v>
      </c>
      <c r="AH231" s="72">
        <f t="shared" si="51"/>
        <v>0.18566840277777777</v>
      </c>
      <c r="AI231" s="199">
        <f t="shared" si="52"/>
        <v>0.98125204544391975</v>
      </c>
      <c r="AJ231" s="3">
        <f t="shared" si="53"/>
        <v>7.2708214217648184E-2</v>
      </c>
      <c r="AK231" s="3">
        <f t="shared" si="54"/>
        <v>9.7007813988946062E-2</v>
      </c>
      <c r="AL231" s="3">
        <f t="shared" si="55"/>
        <v>-0.25049115913555992</v>
      </c>
    </row>
    <row r="232" spans="1:38" x14ac:dyDescent="0.2">
      <c r="A232" t="str">
        <f t="shared" si="42"/>
        <v>CC</v>
      </c>
      <c r="B232" t="str">
        <f t="shared" si="43"/>
        <v>CC-03</v>
      </c>
      <c r="C232" t="s">
        <v>823</v>
      </c>
      <c r="D232" t="s">
        <v>405</v>
      </c>
      <c r="E232" t="s">
        <v>405</v>
      </c>
      <c r="F232" s="81">
        <v>2.2999999999999998</v>
      </c>
      <c r="G232" t="s">
        <v>372</v>
      </c>
      <c r="H232">
        <f t="shared" si="44"/>
        <v>1</v>
      </c>
      <c r="I232" t="s">
        <v>403</v>
      </c>
      <c r="J232" t="s">
        <v>390</v>
      </c>
      <c r="K232">
        <v>0.01</v>
      </c>
      <c r="L232" t="s">
        <v>271</v>
      </c>
      <c r="M232" t="s">
        <v>401</v>
      </c>
      <c r="N232">
        <v>9</v>
      </c>
      <c r="O232">
        <v>10733</v>
      </c>
      <c r="P232" t="s">
        <v>369</v>
      </c>
      <c r="Q232">
        <v>180</v>
      </c>
      <c r="R232" t="s">
        <v>375</v>
      </c>
      <c r="S232" t="s">
        <v>28</v>
      </c>
      <c r="T232" t="s">
        <v>484</v>
      </c>
      <c r="U232">
        <v>69</v>
      </c>
      <c r="V232" s="65">
        <v>105296</v>
      </c>
      <c r="W232" s="65">
        <v>52296</v>
      </c>
      <c r="X232" s="65">
        <v>13376</v>
      </c>
      <c r="Y232" s="65">
        <v>6468</v>
      </c>
      <c r="Z232" s="65">
        <v>7844</v>
      </c>
      <c r="AA232">
        <v>8</v>
      </c>
      <c r="AB232" s="65">
        <f t="shared" si="45"/>
        <v>794880</v>
      </c>
      <c r="AC232" s="65">
        <f t="shared" si="46"/>
        <v>1526.0289855072465</v>
      </c>
      <c r="AD232" s="65">
        <f t="shared" si="47"/>
        <v>757.91304347826087</v>
      </c>
      <c r="AE232" s="65">
        <f t="shared" si="48"/>
        <v>193.85507246376812</v>
      </c>
      <c r="AF232" s="65">
        <f t="shared" si="49"/>
        <v>93.739130434782609</v>
      </c>
      <c r="AG232" s="65">
        <f t="shared" si="50"/>
        <v>113.68115942028986</v>
      </c>
      <c r="AH232" s="72">
        <f t="shared" si="51"/>
        <v>0.13246779388083735</v>
      </c>
      <c r="AI232" s="199">
        <f t="shared" si="52"/>
        <v>0.49665704300258318</v>
      </c>
      <c r="AJ232" s="3">
        <f t="shared" si="53"/>
        <v>0.12368058742542451</v>
      </c>
      <c r="AK232" s="3">
        <f t="shared" si="54"/>
        <v>0.14999235123145174</v>
      </c>
      <c r="AL232" s="3">
        <f t="shared" si="55"/>
        <v>-0.17542070372259053</v>
      </c>
    </row>
    <row r="233" spans="1:38" x14ac:dyDescent="0.2">
      <c r="A233" t="str">
        <f t="shared" si="42"/>
        <v>CC</v>
      </c>
      <c r="B233" t="str">
        <f t="shared" si="43"/>
        <v>CC-03</v>
      </c>
      <c r="C233" t="s">
        <v>823</v>
      </c>
      <c r="D233" t="s">
        <v>405</v>
      </c>
      <c r="E233" t="s">
        <v>405</v>
      </c>
      <c r="F233" s="81">
        <v>2.2999999999999998</v>
      </c>
      <c r="G233" t="s">
        <v>375</v>
      </c>
      <c r="H233">
        <f t="shared" si="44"/>
        <v>0</v>
      </c>
      <c r="I233" t="s">
        <v>438</v>
      </c>
      <c r="J233" t="s">
        <v>390</v>
      </c>
      <c r="K233">
        <v>0.01</v>
      </c>
      <c r="L233" t="s">
        <v>417</v>
      </c>
      <c r="M233" t="s">
        <v>401</v>
      </c>
      <c r="N233">
        <v>30</v>
      </c>
      <c r="O233">
        <v>11158</v>
      </c>
      <c r="P233" t="s">
        <v>903</v>
      </c>
      <c r="Q233">
        <v>150</v>
      </c>
      <c r="R233" t="s">
        <v>375</v>
      </c>
      <c r="S233" t="s">
        <v>28</v>
      </c>
      <c r="T233" t="s">
        <v>536</v>
      </c>
      <c r="U233">
        <v>20</v>
      </c>
      <c r="V233" s="65">
        <v>34682</v>
      </c>
      <c r="W233" s="65">
        <v>33072</v>
      </c>
      <c r="X233" s="65">
        <v>3232</v>
      </c>
      <c r="Y233" s="65">
        <v>3894</v>
      </c>
      <c r="Z233" s="65">
        <v>3232</v>
      </c>
      <c r="AA233">
        <v>8</v>
      </c>
      <c r="AB233" s="65">
        <f t="shared" si="45"/>
        <v>230400</v>
      </c>
      <c r="AC233" s="65">
        <f t="shared" si="46"/>
        <v>1734.1</v>
      </c>
      <c r="AD233" s="65">
        <f t="shared" si="47"/>
        <v>1653.6</v>
      </c>
      <c r="AE233" s="65">
        <f t="shared" si="48"/>
        <v>161.6</v>
      </c>
      <c r="AF233" s="65">
        <f t="shared" si="49"/>
        <v>194.7</v>
      </c>
      <c r="AG233" s="65">
        <f t="shared" si="50"/>
        <v>161.6</v>
      </c>
      <c r="AH233" s="72">
        <f t="shared" si="51"/>
        <v>0.15052951388888888</v>
      </c>
      <c r="AI233" s="199">
        <f t="shared" si="52"/>
        <v>0.95357822501585832</v>
      </c>
      <c r="AJ233" s="3">
        <f t="shared" si="53"/>
        <v>0.11774310595065313</v>
      </c>
      <c r="AK233" s="3">
        <f t="shared" si="54"/>
        <v>9.7726173197871316E-2</v>
      </c>
      <c r="AL233" s="3">
        <f t="shared" si="55"/>
        <v>0.20482673267326731</v>
      </c>
    </row>
    <row r="234" spans="1:38" x14ac:dyDescent="0.2">
      <c r="A234" t="str">
        <f t="shared" si="42"/>
        <v>CC</v>
      </c>
      <c r="B234" t="str">
        <f t="shared" si="43"/>
        <v>CC-03</v>
      </c>
      <c r="C234" t="s">
        <v>829</v>
      </c>
      <c r="G234" t="s">
        <v>375</v>
      </c>
      <c r="H234">
        <f t="shared" si="44"/>
        <v>0</v>
      </c>
      <c r="I234" t="s">
        <v>430</v>
      </c>
      <c r="J234" t="s">
        <v>413</v>
      </c>
      <c r="K234">
        <v>0.01</v>
      </c>
      <c r="L234" t="s">
        <v>417</v>
      </c>
      <c r="M234" t="s">
        <v>401</v>
      </c>
      <c r="N234">
        <v>243</v>
      </c>
      <c r="O234">
        <v>11032</v>
      </c>
      <c r="P234" t="s">
        <v>903</v>
      </c>
      <c r="Q234">
        <v>880</v>
      </c>
      <c r="R234" t="s">
        <v>375</v>
      </c>
      <c r="S234" t="s">
        <v>28</v>
      </c>
      <c r="T234" t="s">
        <v>516</v>
      </c>
      <c r="U234">
        <v>20</v>
      </c>
      <c r="V234" s="65">
        <v>32118</v>
      </c>
      <c r="W234" s="65">
        <v>38340</v>
      </c>
      <c r="X234" s="65">
        <v>4524</v>
      </c>
      <c r="Y234" s="65">
        <v>6492</v>
      </c>
      <c r="Z234" s="65">
        <v>4524</v>
      </c>
      <c r="AA234">
        <v>8</v>
      </c>
      <c r="AB234" s="65">
        <f t="shared" si="45"/>
        <v>230400</v>
      </c>
      <c r="AC234" s="65">
        <f t="shared" si="46"/>
        <v>1605.9</v>
      </c>
      <c r="AD234" s="65">
        <f t="shared" si="47"/>
        <v>1917</v>
      </c>
      <c r="AE234" s="65">
        <f t="shared" si="48"/>
        <v>226.2</v>
      </c>
      <c r="AF234" s="65">
        <f t="shared" si="49"/>
        <v>324.60000000000002</v>
      </c>
      <c r="AG234" s="65">
        <f t="shared" si="50"/>
        <v>226.2</v>
      </c>
      <c r="AH234" s="72">
        <f t="shared" si="51"/>
        <v>0.13940104166666667</v>
      </c>
      <c r="AI234" s="199">
        <f t="shared" si="52"/>
        <v>1.1937231458994957</v>
      </c>
      <c r="AJ234" s="3">
        <f t="shared" si="53"/>
        <v>0.16932707355242566</v>
      </c>
      <c r="AK234" s="3">
        <f t="shared" si="54"/>
        <v>0.11799687010954617</v>
      </c>
      <c r="AL234" s="3">
        <f t="shared" si="55"/>
        <v>0.43501326259946949</v>
      </c>
    </row>
    <row r="235" spans="1:38" x14ac:dyDescent="0.2">
      <c r="A235" t="str">
        <f t="shared" si="42"/>
        <v>CC</v>
      </c>
      <c r="B235" t="str">
        <f t="shared" si="43"/>
        <v>CC-04</v>
      </c>
      <c r="C235" t="s">
        <v>810</v>
      </c>
      <c r="D235" t="s">
        <v>387</v>
      </c>
      <c r="E235" t="s">
        <v>371</v>
      </c>
      <c r="F235" s="81">
        <v>1.5</v>
      </c>
      <c r="G235" t="s">
        <v>372</v>
      </c>
      <c r="H235">
        <f t="shared" si="44"/>
        <v>1</v>
      </c>
      <c r="I235" t="s">
        <v>410</v>
      </c>
      <c r="J235" t="s">
        <v>389</v>
      </c>
      <c r="K235">
        <v>0.01</v>
      </c>
      <c r="L235" t="s">
        <v>271</v>
      </c>
      <c r="M235" t="s">
        <v>406</v>
      </c>
      <c r="N235">
        <v>20</v>
      </c>
      <c r="O235">
        <v>10481</v>
      </c>
      <c r="P235" t="s">
        <v>903</v>
      </c>
      <c r="Q235">
        <v>100</v>
      </c>
      <c r="R235" t="s">
        <v>375</v>
      </c>
      <c r="S235" t="s">
        <v>17</v>
      </c>
      <c r="T235" t="s">
        <v>459</v>
      </c>
      <c r="U235">
        <v>89</v>
      </c>
      <c r="V235" s="65">
        <v>146248</v>
      </c>
      <c r="W235" s="65">
        <v>99374</v>
      </c>
      <c r="X235" s="65">
        <v>8574</v>
      </c>
      <c r="Y235" s="65">
        <v>10740</v>
      </c>
      <c r="Z235" s="65">
        <v>9938</v>
      </c>
      <c r="AA235">
        <v>8</v>
      </c>
      <c r="AB235" s="65">
        <f t="shared" si="45"/>
        <v>1025280</v>
      </c>
      <c r="AC235" s="65">
        <f t="shared" si="46"/>
        <v>1643.2359550561798</v>
      </c>
      <c r="AD235" s="65">
        <f t="shared" si="47"/>
        <v>1116.5617977528091</v>
      </c>
      <c r="AE235" s="65">
        <f t="shared" si="48"/>
        <v>96.337078651685388</v>
      </c>
      <c r="AF235" s="65">
        <f t="shared" si="49"/>
        <v>120.67415730337079</v>
      </c>
      <c r="AG235" s="65">
        <f t="shared" si="50"/>
        <v>111.66292134831461</v>
      </c>
      <c r="AH235" s="72">
        <f t="shared" si="51"/>
        <v>0.14264200998751561</v>
      </c>
      <c r="AI235" s="199">
        <f t="shared" si="52"/>
        <v>0.6794896340462776</v>
      </c>
      <c r="AJ235" s="3">
        <f t="shared" si="53"/>
        <v>0.10807655926097369</v>
      </c>
      <c r="AK235" s="3">
        <f t="shared" si="54"/>
        <v>0.10000603779660676</v>
      </c>
      <c r="AL235" s="3">
        <f t="shared" si="55"/>
        <v>8.0700342121151139E-2</v>
      </c>
    </row>
    <row r="236" spans="1:38" x14ac:dyDescent="0.2">
      <c r="A236" t="str">
        <f t="shared" si="42"/>
        <v>CC</v>
      </c>
      <c r="B236" t="str">
        <f t="shared" si="43"/>
        <v>CC-04</v>
      </c>
      <c r="C236" t="s">
        <v>813</v>
      </c>
      <c r="D236" t="s">
        <v>387</v>
      </c>
      <c r="E236" t="s">
        <v>376</v>
      </c>
      <c r="F236" s="81">
        <v>1.5</v>
      </c>
      <c r="G236" t="s">
        <v>372</v>
      </c>
      <c r="H236">
        <f t="shared" si="44"/>
        <v>1</v>
      </c>
      <c r="I236" t="s">
        <v>410</v>
      </c>
      <c r="J236" t="s">
        <v>389</v>
      </c>
      <c r="K236">
        <v>0.01</v>
      </c>
      <c r="L236" t="s">
        <v>271</v>
      </c>
      <c r="M236" t="s">
        <v>406</v>
      </c>
      <c r="N236">
        <v>20</v>
      </c>
      <c r="O236">
        <v>10479</v>
      </c>
      <c r="P236" t="s">
        <v>903</v>
      </c>
      <c r="Q236">
        <v>100</v>
      </c>
      <c r="R236" t="s">
        <v>375</v>
      </c>
      <c r="S236" t="s">
        <v>28</v>
      </c>
      <c r="T236" t="s">
        <v>482</v>
      </c>
      <c r="U236">
        <v>89</v>
      </c>
      <c r="V236" s="65">
        <v>144050</v>
      </c>
      <c r="W236" s="65">
        <v>100136</v>
      </c>
      <c r="X236" s="65">
        <v>8226</v>
      </c>
      <c r="Y236" s="65">
        <v>-1858</v>
      </c>
      <c r="Z236" s="65">
        <v>10034</v>
      </c>
      <c r="AA236">
        <v>8</v>
      </c>
      <c r="AB236" s="65">
        <f t="shared" si="45"/>
        <v>1025280</v>
      </c>
      <c r="AC236" s="65">
        <f t="shared" si="46"/>
        <v>1618.5393258426966</v>
      </c>
      <c r="AD236" s="65">
        <f t="shared" si="47"/>
        <v>1125.1235955056179</v>
      </c>
      <c r="AE236" s="65">
        <f t="shared" si="48"/>
        <v>92.426966292134836</v>
      </c>
      <c r="AF236" s="65">
        <f t="shared" si="49"/>
        <v>-20.876404494382022</v>
      </c>
      <c r="AG236" s="65">
        <f t="shared" si="50"/>
        <v>112.74157303370787</v>
      </c>
      <c r="AH236" s="72">
        <f t="shared" si="51"/>
        <v>0.14049820536828964</v>
      </c>
      <c r="AI236" s="199">
        <f t="shared" si="52"/>
        <v>0.69514751822283927</v>
      </c>
      <c r="AJ236" s="3">
        <f t="shared" si="53"/>
        <v>-1.8554765518894303E-2</v>
      </c>
      <c r="AK236" s="3">
        <f t="shared" si="54"/>
        <v>0.10020372293680595</v>
      </c>
      <c r="AL236" s="3">
        <f t="shared" si="55"/>
        <v>-1.1851704205700617</v>
      </c>
    </row>
    <row r="237" spans="1:38" x14ac:dyDescent="0.2">
      <c r="A237" t="str">
        <f t="shared" si="42"/>
        <v>CC</v>
      </c>
      <c r="B237" t="str">
        <f t="shared" si="43"/>
        <v>CC-04</v>
      </c>
      <c r="C237" t="s">
        <v>811</v>
      </c>
      <c r="D237" t="s">
        <v>387</v>
      </c>
      <c r="E237" t="s">
        <v>371</v>
      </c>
      <c r="F237" s="81">
        <v>1.5</v>
      </c>
      <c r="G237" t="s">
        <v>372</v>
      </c>
      <c r="H237">
        <f t="shared" si="44"/>
        <v>1</v>
      </c>
      <c r="I237" t="s">
        <v>410</v>
      </c>
      <c r="J237" t="s">
        <v>389</v>
      </c>
      <c r="K237">
        <v>0.01</v>
      </c>
      <c r="L237" t="s">
        <v>271</v>
      </c>
      <c r="M237" t="s">
        <v>406</v>
      </c>
      <c r="N237">
        <v>20</v>
      </c>
      <c r="O237">
        <v>10482</v>
      </c>
      <c r="P237" t="s">
        <v>903</v>
      </c>
      <c r="Q237">
        <v>100</v>
      </c>
      <c r="R237" t="s">
        <v>375</v>
      </c>
      <c r="S237" t="s">
        <v>17</v>
      </c>
      <c r="T237" t="s">
        <v>459</v>
      </c>
      <c r="U237">
        <v>89</v>
      </c>
      <c r="V237" s="65">
        <v>124840</v>
      </c>
      <c r="W237" s="65">
        <v>73822</v>
      </c>
      <c r="X237" s="65">
        <v>8574</v>
      </c>
      <c r="Y237" s="65">
        <v>8656</v>
      </c>
      <c r="Z237" s="65">
        <v>7382</v>
      </c>
      <c r="AA237">
        <v>8</v>
      </c>
      <c r="AB237" s="65">
        <f t="shared" si="45"/>
        <v>1025280</v>
      </c>
      <c r="AC237" s="65">
        <f t="shared" si="46"/>
        <v>1402.6966292134832</v>
      </c>
      <c r="AD237" s="65">
        <f t="shared" si="47"/>
        <v>829.4606741573034</v>
      </c>
      <c r="AE237" s="65">
        <f t="shared" si="48"/>
        <v>96.337078651685388</v>
      </c>
      <c r="AF237" s="65">
        <f t="shared" si="49"/>
        <v>97.258426966292134</v>
      </c>
      <c r="AG237" s="65">
        <f t="shared" si="50"/>
        <v>82.943820224719104</v>
      </c>
      <c r="AH237" s="72">
        <f t="shared" si="51"/>
        <v>0.12176186017478152</v>
      </c>
      <c r="AI237" s="199">
        <f t="shared" si="52"/>
        <v>0.59133290611983336</v>
      </c>
      <c r="AJ237" s="3">
        <f t="shared" si="53"/>
        <v>0.11725501882907534</v>
      </c>
      <c r="AK237" s="3">
        <f t="shared" si="54"/>
        <v>9.9997290780526132E-2</v>
      </c>
      <c r="AL237" s="3">
        <f t="shared" si="55"/>
        <v>0.17258195610945543</v>
      </c>
    </row>
    <row r="238" spans="1:38" x14ac:dyDescent="0.2">
      <c r="A238" t="str">
        <f t="shared" si="42"/>
        <v>CC</v>
      </c>
      <c r="B238" t="str">
        <f t="shared" si="43"/>
        <v>CC-05</v>
      </c>
      <c r="C238" t="s">
        <v>830</v>
      </c>
      <c r="D238" t="s">
        <v>370</v>
      </c>
      <c r="E238" t="s">
        <v>385</v>
      </c>
      <c r="F238" s="81">
        <v>1.7</v>
      </c>
      <c r="G238" t="s">
        <v>375</v>
      </c>
      <c r="H238">
        <f t="shared" si="44"/>
        <v>0</v>
      </c>
      <c r="I238" t="s">
        <v>433</v>
      </c>
      <c r="J238" t="s">
        <v>390</v>
      </c>
      <c r="K238">
        <v>0.01</v>
      </c>
      <c r="L238" t="s">
        <v>417</v>
      </c>
      <c r="M238" t="s">
        <v>401</v>
      </c>
      <c r="N238">
        <v>80</v>
      </c>
      <c r="O238">
        <v>11199</v>
      </c>
      <c r="P238" t="s">
        <v>905</v>
      </c>
      <c r="Q238">
        <v>300</v>
      </c>
      <c r="R238" t="s">
        <v>375</v>
      </c>
      <c r="S238" t="s">
        <v>28</v>
      </c>
      <c r="T238" t="s">
        <v>520</v>
      </c>
      <c r="U238">
        <v>62</v>
      </c>
      <c r="V238" s="65">
        <v>125206</v>
      </c>
      <c r="W238" s="65">
        <v>152880</v>
      </c>
      <c r="X238" s="65">
        <v>13454</v>
      </c>
      <c r="Y238" s="65">
        <v>14744</v>
      </c>
      <c r="Z238" s="65">
        <v>15120</v>
      </c>
      <c r="AA238">
        <v>8</v>
      </c>
      <c r="AB238" s="65">
        <f t="shared" si="45"/>
        <v>714240</v>
      </c>
      <c r="AC238" s="65">
        <f t="shared" si="46"/>
        <v>2019.4516129032259</v>
      </c>
      <c r="AD238" s="65">
        <f t="shared" si="47"/>
        <v>2465.8064516129034</v>
      </c>
      <c r="AE238" s="65">
        <f t="shared" si="48"/>
        <v>217</v>
      </c>
      <c r="AF238" s="65">
        <f t="shared" si="49"/>
        <v>237.80645161290323</v>
      </c>
      <c r="AG238" s="65">
        <f t="shared" si="50"/>
        <v>243.87096774193549</v>
      </c>
      <c r="AH238" s="72">
        <f t="shared" si="51"/>
        <v>0.17529961917562725</v>
      </c>
      <c r="AI238" s="199">
        <f t="shared" si="52"/>
        <v>1.2210277462741401</v>
      </c>
      <c r="AJ238" s="3">
        <f t="shared" si="53"/>
        <v>9.6441653584510734E-2</v>
      </c>
      <c r="AK238" s="3">
        <f t="shared" si="54"/>
        <v>9.8901098901098897E-2</v>
      </c>
      <c r="AL238" s="3">
        <f t="shared" si="55"/>
        <v>-2.4867724867724868E-2</v>
      </c>
    </row>
    <row r="239" spans="1:38" x14ac:dyDescent="0.2">
      <c r="A239" t="str">
        <f t="shared" si="42"/>
        <v>CC</v>
      </c>
      <c r="B239" t="str">
        <f t="shared" si="43"/>
        <v>CC-05</v>
      </c>
      <c r="C239" t="s">
        <v>787</v>
      </c>
      <c r="D239" t="s">
        <v>370</v>
      </c>
      <c r="E239" t="s">
        <v>371</v>
      </c>
      <c r="F239" s="81">
        <v>3.3</v>
      </c>
      <c r="G239" t="s">
        <v>372</v>
      </c>
      <c r="H239">
        <f t="shared" si="44"/>
        <v>1</v>
      </c>
      <c r="I239" t="s">
        <v>373</v>
      </c>
      <c r="J239" t="s">
        <v>374</v>
      </c>
      <c r="K239">
        <v>0.01</v>
      </c>
      <c r="L239" t="s">
        <v>271</v>
      </c>
      <c r="M239" t="s">
        <v>368</v>
      </c>
      <c r="N239">
        <v>0</v>
      </c>
      <c r="O239">
        <v>10171</v>
      </c>
      <c r="P239" t="s">
        <v>369</v>
      </c>
      <c r="Q239">
        <v>8000</v>
      </c>
      <c r="R239" t="s">
        <v>372</v>
      </c>
      <c r="S239" t="s">
        <v>28</v>
      </c>
      <c r="T239" t="s">
        <v>399</v>
      </c>
      <c r="U239">
        <v>89</v>
      </c>
      <c r="V239" s="65">
        <v>331402</v>
      </c>
      <c r="W239" s="65">
        <v>111460</v>
      </c>
      <c r="X239" s="65">
        <v>11864</v>
      </c>
      <c r="Y239" s="65">
        <v>7008</v>
      </c>
      <c r="Z239" s="65">
        <v>10700</v>
      </c>
      <c r="AA239">
        <v>12</v>
      </c>
      <c r="AB239" s="65">
        <f t="shared" si="45"/>
        <v>1537920</v>
      </c>
      <c r="AC239" s="65">
        <f t="shared" si="46"/>
        <v>3723.6179775280898</v>
      </c>
      <c r="AD239" s="65">
        <f t="shared" si="47"/>
        <v>1252.3595505617977</v>
      </c>
      <c r="AE239" s="65">
        <f t="shared" si="48"/>
        <v>133.30337078651687</v>
      </c>
      <c r="AF239" s="65">
        <f t="shared" si="49"/>
        <v>78.741573033707866</v>
      </c>
      <c r="AG239" s="65">
        <f t="shared" si="50"/>
        <v>120.2247191011236</v>
      </c>
      <c r="AH239" s="72">
        <f t="shared" si="51"/>
        <v>0.21548715147732</v>
      </c>
      <c r="AI239" s="199">
        <f t="shared" si="52"/>
        <v>0.33632868842070957</v>
      </c>
      <c r="AJ239" s="3">
        <f t="shared" si="53"/>
        <v>6.2874573838148221E-2</v>
      </c>
      <c r="AK239" s="3">
        <f t="shared" si="54"/>
        <v>9.5998564507446621E-2</v>
      </c>
      <c r="AL239" s="3">
        <f t="shared" si="55"/>
        <v>-0.34504672897196259</v>
      </c>
    </row>
    <row r="240" spans="1:38" x14ac:dyDescent="0.2">
      <c r="A240" t="str">
        <f t="shared" si="42"/>
        <v>CC</v>
      </c>
      <c r="B240" t="str">
        <f t="shared" si="43"/>
        <v>CC-05</v>
      </c>
      <c r="C240" t="s">
        <v>788</v>
      </c>
      <c r="D240" t="s">
        <v>370</v>
      </c>
      <c r="E240" t="s">
        <v>376</v>
      </c>
      <c r="F240" s="81">
        <v>2.1</v>
      </c>
      <c r="G240" t="s">
        <v>372</v>
      </c>
      <c r="H240">
        <f t="shared" si="44"/>
        <v>1</v>
      </c>
      <c r="I240" t="s">
        <v>373</v>
      </c>
      <c r="J240" t="s">
        <v>374</v>
      </c>
      <c r="K240">
        <v>0.01</v>
      </c>
      <c r="L240" t="s">
        <v>271</v>
      </c>
      <c r="M240" t="s">
        <v>368</v>
      </c>
      <c r="N240">
        <v>0</v>
      </c>
      <c r="O240">
        <v>10172</v>
      </c>
      <c r="P240" t="s">
        <v>369</v>
      </c>
      <c r="Q240">
        <v>8000</v>
      </c>
      <c r="R240" t="s">
        <v>372</v>
      </c>
      <c r="S240" t="s">
        <v>28</v>
      </c>
      <c r="T240" t="s">
        <v>399</v>
      </c>
      <c r="U240">
        <v>89</v>
      </c>
      <c r="V240" s="65">
        <v>294952</v>
      </c>
      <c r="W240" s="65">
        <v>84200</v>
      </c>
      <c r="X240" s="65">
        <v>8202</v>
      </c>
      <c r="Y240" s="65">
        <v>11752</v>
      </c>
      <c r="Z240" s="65">
        <v>8084</v>
      </c>
      <c r="AA240">
        <v>12</v>
      </c>
      <c r="AB240" s="65">
        <f t="shared" si="45"/>
        <v>1537920</v>
      </c>
      <c r="AC240" s="65">
        <f t="shared" si="46"/>
        <v>3314.067415730337</v>
      </c>
      <c r="AD240" s="65">
        <f t="shared" si="47"/>
        <v>946.06741573033707</v>
      </c>
      <c r="AE240" s="65">
        <f t="shared" si="48"/>
        <v>92.157303370786522</v>
      </c>
      <c r="AF240" s="65">
        <f t="shared" si="49"/>
        <v>132.04494382022472</v>
      </c>
      <c r="AG240" s="65">
        <f t="shared" si="50"/>
        <v>90.831460674157299</v>
      </c>
      <c r="AH240" s="72">
        <f t="shared" si="51"/>
        <v>0.19178630878069081</v>
      </c>
      <c r="AI240" s="199">
        <f t="shared" si="52"/>
        <v>0.28547017819848652</v>
      </c>
      <c r="AJ240" s="3">
        <f t="shared" si="53"/>
        <v>0.13957244655581949</v>
      </c>
      <c r="AK240" s="3">
        <f t="shared" si="54"/>
        <v>9.6009501187648449E-2</v>
      </c>
      <c r="AL240" s="3">
        <f t="shared" si="55"/>
        <v>0.45373577436912421</v>
      </c>
    </row>
    <row r="241" spans="1:38" x14ac:dyDescent="0.2">
      <c r="A241" t="str">
        <f t="shared" si="42"/>
        <v>CC</v>
      </c>
      <c r="B241" t="str">
        <f t="shared" si="43"/>
        <v>CC-05</v>
      </c>
      <c r="C241" t="s">
        <v>789</v>
      </c>
      <c r="D241" t="s">
        <v>370</v>
      </c>
      <c r="E241" t="s">
        <v>371</v>
      </c>
      <c r="F241" s="81">
        <v>3.3</v>
      </c>
      <c r="G241" t="s">
        <v>372</v>
      </c>
      <c r="H241">
        <f t="shared" si="44"/>
        <v>1</v>
      </c>
      <c r="I241" t="s">
        <v>373</v>
      </c>
      <c r="J241" t="s">
        <v>374</v>
      </c>
      <c r="K241">
        <v>0.01</v>
      </c>
      <c r="L241" t="s">
        <v>271</v>
      </c>
      <c r="M241" t="s">
        <v>368</v>
      </c>
      <c r="N241">
        <v>0</v>
      </c>
      <c r="O241">
        <v>10165</v>
      </c>
      <c r="P241" t="s">
        <v>369</v>
      </c>
      <c r="Q241">
        <v>8000</v>
      </c>
      <c r="R241" t="s">
        <v>372</v>
      </c>
      <c r="S241" t="s">
        <v>28</v>
      </c>
      <c r="T241" t="s">
        <v>399</v>
      </c>
      <c r="U241">
        <v>89</v>
      </c>
      <c r="V241" s="65">
        <v>327266</v>
      </c>
      <c r="W241" s="65">
        <v>115590</v>
      </c>
      <c r="X241" s="65">
        <v>11864</v>
      </c>
      <c r="Y241" s="65">
        <v>10668</v>
      </c>
      <c r="Z241" s="65">
        <v>11096</v>
      </c>
      <c r="AA241">
        <v>12</v>
      </c>
      <c r="AB241" s="65">
        <f t="shared" si="45"/>
        <v>1537920</v>
      </c>
      <c r="AC241" s="65">
        <f t="shared" si="46"/>
        <v>3677.1460674157302</v>
      </c>
      <c r="AD241" s="65">
        <f t="shared" si="47"/>
        <v>1298.7640449438202</v>
      </c>
      <c r="AE241" s="65">
        <f t="shared" si="48"/>
        <v>133.30337078651687</v>
      </c>
      <c r="AF241" s="65">
        <f t="shared" si="49"/>
        <v>119.86516853932584</v>
      </c>
      <c r="AG241" s="65">
        <f t="shared" si="50"/>
        <v>124.67415730337079</v>
      </c>
      <c r="AH241" s="72">
        <f t="shared" si="51"/>
        <v>0.21279780482729921</v>
      </c>
      <c r="AI241" s="199">
        <f t="shared" si="52"/>
        <v>0.35319892686683002</v>
      </c>
      <c r="AJ241" s="3">
        <f t="shared" si="53"/>
        <v>9.2291720737087982E-2</v>
      </c>
      <c r="AK241" s="3">
        <f t="shared" si="54"/>
        <v>9.5994463188857168E-2</v>
      </c>
      <c r="AL241" s="3">
        <f t="shared" si="55"/>
        <v>-3.857245854361932E-2</v>
      </c>
    </row>
    <row r="242" spans="1:38" x14ac:dyDescent="0.2">
      <c r="A242" t="str">
        <f t="shared" si="42"/>
        <v>CC</v>
      </c>
      <c r="B242" t="str">
        <f t="shared" si="43"/>
        <v>CC-05</v>
      </c>
      <c r="C242" t="s">
        <v>803</v>
      </c>
      <c r="D242" t="s">
        <v>370</v>
      </c>
      <c r="E242" t="s">
        <v>371</v>
      </c>
      <c r="F242" s="81">
        <v>3.3</v>
      </c>
      <c r="G242" t="s">
        <v>372</v>
      </c>
      <c r="H242">
        <f t="shared" si="44"/>
        <v>1</v>
      </c>
      <c r="I242" t="s">
        <v>373</v>
      </c>
      <c r="J242" t="s">
        <v>374</v>
      </c>
      <c r="K242">
        <v>0.05</v>
      </c>
      <c r="L242" t="s">
        <v>153</v>
      </c>
      <c r="M242" t="s">
        <v>368</v>
      </c>
      <c r="N242">
        <v>1</v>
      </c>
      <c r="O242">
        <v>20462</v>
      </c>
      <c r="P242" t="s">
        <v>369</v>
      </c>
      <c r="Q242">
        <v>30</v>
      </c>
      <c r="R242" t="s">
        <v>375</v>
      </c>
      <c r="S242" t="s">
        <v>28</v>
      </c>
      <c r="T242" t="s">
        <v>498</v>
      </c>
      <c r="U242">
        <v>89</v>
      </c>
      <c r="V242" s="65">
        <v>186758</v>
      </c>
      <c r="W242" s="65">
        <v>351370</v>
      </c>
      <c r="X242" s="65">
        <v>16190</v>
      </c>
      <c r="Y242" s="65">
        <v>7534</v>
      </c>
      <c r="Z242" s="65">
        <v>8432</v>
      </c>
      <c r="AA242">
        <v>12</v>
      </c>
      <c r="AB242" s="65">
        <f t="shared" si="45"/>
        <v>1537920</v>
      </c>
      <c r="AC242" s="65">
        <f t="shared" si="46"/>
        <v>2098.4044943820227</v>
      </c>
      <c r="AD242" s="65">
        <f t="shared" si="47"/>
        <v>3947.9775280898875</v>
      </c>
      <c r="AE242" s="65">
        <f t="shared" si="48"/>
        <v>181.91011235955057</v>
      </c>
      <c r="AF242" s="65">
        <f t="shared" si="49"/>
        <v>84.651685393258433</v>
      </c>
      <c r="AG242" s="65">
        <f t="shared" si="50"/>
        <v>94.741573033707866</v>
      </c>
      <c r="AH242" s="72">
        <f t="shared" si="51"/>
        <v>0.12143544527673741</v>
      </c>
      <c r="AI242" s="199">
        <f t="shared" si="52"/>
        <v>1.8814187344049518</v>
      </c>
      <c r="AJ242" s="3">
        <f t="shared" si="53"/>
        <v>2.1441785012949313E-2</v>
      </c>
      <c r="AK242" s="3">
        <f t="shared" si="54"/>
        <v>2.3997495517545608E-2</v>
      </c>
      <c r="AL242" s="3">
        <f t="shared" si="55"/>
        <v>-0.10649905123339659</v>
      </c>
    </row>
    <row r="243" spans="1:38" x14ac:dyDescent="0.2">
      <c r="A243" t="str">
        <f t="shared" si="42"/>
        <v>CC</v>
      </c>
      <c r="B243" t="str">
        <f t="shared" si="43"/>
        <v>CC-05</v>
      </c>
      <c r="C243" t="s">
        <v>804</v>
      </c>
      <c r="D243" t="s">
        <v>370</v>
      </c>
      <c r="E243" t="s">
        <v>376</v>
      </c>
      <c r="F243" s="81">
        <v>2.1</v>
      </c>
      <c r="G243" t="s">
        <v>372</v>
      </c>
      <c r="H243">
        <f t="shared" si="44"/>
        <v>1</v>
      </c>
      <c r="I243" t="s">
        <v>373</v>
      </c>
      <c r="J243" t="s">
        <v>374</v>
      </c>
      <c r="K243">
        <v>0.05</v>
      </c>
      <c r="L243" t="s">
        <v>153</v>
      </c>
      <c r="M243" t="s">
        <v>368</v>
      </c>
      <c r="N243">
        <v>1</v>
      </c>
      <c r="O243">
        <v>20459</v>
      </c>
      <c r="P243" t="s">
        <v>369</v>
      </c>
      <c r="Q243">
        <v>30</v>
      </c>
      <c r="R243" t="s">
        <v>375</v>
      </c>
      <c r="S243" t="s">
        <v>28</v>
      </c>
      <c r="T243" t="s">
        <v>498</v>
      </c>
      <c r="U243">
        <v>89</v>
      </c>
      <c r="V243" s="65">
        <v>134598</v>
      </c>
      <c r="W243" s="65">
        <v>344156</v>
      </c>
      <c r="X243" s="65">
        <v>12526</v>
      </c>
      <c r="Y243" s="65">
        <v>16402</v>
      </c>
      <c r="Z243" s="65">
        <v>8260</v>
      </c>
      <c r="AA243">
        <v>12</v>
      </c>
      <c r="AB243" s="65">
        <f t="shared" si="45"/>
        <v>1537920</v>
      </c>
      <c r="AC243" s="65">
        <f t="shared" si="46"/>
        <v>1512.3370786516855</v>
      </c>
      <c r="AD243" s="65">
        <f t="shared" si="47"/>
        <v>3866.9213483146068</v>
      </c>
      <c r="AE243" s="65">
        <f t="shared" si="48"/>
        <v>140.74157303370785</v>
      </c>
      <c r="AF243" s="65">
        <f t="shared" si="49"/>
        <v>184.29213483146069</v>
      </c>
      <c r="AG243" s="65">
        <f t="shared" si="50"/>
        <v>92.80898876404494</v>
      </c>
      <c r="AH243" s="72">
        <f t="shared" si="51"/>
        <v>8.7519506866416977E-2</v>
      </c>
      <c r="AI243" s="199">
        <f t="shared" si="52"/>
        <v>2.5569176362204491</v>
      </c>
      <c r="AJ243" s="3">
        <f t="shared" si="53"/>
        <v>4.7658619928172108E-2</v>
      </c>
      <c r="AK243" s="3">
        <f t="shared" si="54"/>
        <v>2.4000743848719766E-2</v>
      </c>
      <c r="AL243" s="3">
        <f t="shared" si="55"/>
        <v>0.98571428571428577</v>
      </c>
    </row>
    <row r="244" spans="1:38" x14ac:dyDescent="0.2">
      <c r="A244" t="str">
        <f t="shared" si="42"/>
        <v>CC</v>
      </c>
      <c r="B244" t="str">
        <f t="shared" si="43"/>
        <v>CC-05</v>
      </c>
      <c r="C244" t="s">
        <v>805</v>
      </c>
      <c r="D244" t="s">
        <v>370</v>
      </c>
      <c r="E244" t="s">
        <v>371</v>
      </c>
      <c r="F244" s="81">
        <v>3.3</v>
      </c>
      <c r="G244" t="s">
        <v>372</v>
      </c>
      <c r="H244">
        <f t="shared" si="44"/>
        <v>1</v>
      </c>
      <c r="I244" t="s">
        <v>373</v>
      </c>
      <c r="J244" t="s">
        <v>374</v>
      </c>
      <c r="K244">
        <v>0.05</v>
      </c>
      <c r="L244" t="s">
        <v>153</v>
      </c>
      <c r="M244" t="s">
        <v>368</v>
      </c>
      <c r="N244">
        <v>1</v>
      </c>
      <c r="O244">
        <v>20463</v>
      </c>
      <c r="P244" t="s">
        <v>369</v>
      </c>
      <c r="Q244">
        <v>30</v>
      </c>
      <c r="R244" t="s">
        <v>375</v>
      </c>
      <c r="S244" t="s">
        <v>28</v>
      </c>
      <c r="T244" t="s">
        <v>498</v>
      </c>
      <c r="U244">
        <v>89</v>
      </c>
      <c r="V244" s="65">
        <v>219720</v>
      </c>
      <c r="W244" s="65">
        <v>534764</v>
      </c>
      <c r="X244" s="65">
        <v>16190</v>
      </c>
      <c r="Y244" s="65">
        <v>15068</v>
      </c>
      <c r="Z244" s="65">
        <v>12834</v>
      </c>
      <c r="AA244">
        <v>12</v>
      </c>
      <c r="AB244" s="65">
        <f t="shared" si="45"/>
        <v>1537920</v>
      </c>
      <c r="AC244" s="65">
        <f t="shared" si="46"/>
        <v>2468.7640449438204</v>
      </c>
      <c r="AD244" s="65">
        <f t="shared" si="47"/>
        <v>6008.5842696629215</v>
      </c>
      <c r="AE244" s="65">
        <f t="shared" si="48"/>
        <v>181.91011235955057</v>
      </c>
      <c r="AF244" s="65">
        <f t="shared" si="49"/>
        <v>169.30337078651687</v>
      </c>
      <c r="AG244" s="65">
        <f t="shared" si="50"/>
        <v>144.20224719101122</v>
      </c>
      <c r="AH244" s="72">
        <f t="shared" si="51"/>
        <v>0.14286828963795256</v>
      </c>
      <c r="AI244" s="199">
        <f t="shared" si="52"/>
        <v>2.4338430730020026</v>
      </c>
      <c r="AJ244" s="3">
        <f t="shared" si="53"/>
        <v>2.8176915424374116E-2</v>
      </c>
      <c r="AK244" s="3">
        <f t="shared" si="54"/>
        <v>2.3999371685453769E-2</v>
      </c>
      <c r="AL244" s="3">
        <f t="shared" si="55"/>
        <v>0.17406887953872527</v>
      </c>
    </row>
    <row r="245" spans="1:38" x14ac:dyDescent="0.2">
      <c r="A245" t="str">
        <f t="shared" si="42"/>
        <v>CC</v>
      </c>
      <c r="B245" t="str">
        <f t="shared" si="43"/>
        <v>CC-06</v>
      </c>
      <c r="C245" t="s">
        <v>825</v>
      </c>
      <c r="D245" t="s">
        <v>405</v>
      </c>
      <c r="E245" t="s">
        <v>405</v>
      </c>
      <c r="F245" s="81">
        <v>2.2999999999999998</v>
      </c>
      <c r="G245" t="s">
        <v>372</v>
      </c>
      <c r="H245">
        <f t="shared" si="44"/>
        <v>1</v>
      </c>
      <c r="I245" t="s">
        <v>425</v>
      </c>
      <c r="J245" t="s">
        <v>390</v>
      </c>
      <c r="K245">
        <v>0.01</v>
      </c>
      <c r="L245" t="s">
        <v>417</v>
      </c>
      <c r="M245" t="s">
        <v>401</v>
      </c>
      <c r="N245">
        <v>50</v>
      </c>
      <c r="O245">
        <v>11194</v>
      </c>
      <c r="P245" t="s">
        <v>907</v>
      </c>
      <c r="Q245">
        <v>250</v>
      </c>
      <c r="R245" t="s">
        <v>372</v>
      </c>
      <c r="S245" t="s">
        <v>28</v>
      </c>
      <c r="T245" t="s">
        <v>525</v>
      </c>
      <c r="U245">
        <v>7</v>
      </c>
      <c r="V245" s="65">
        <v>20514</v>
      </c>
      <c r="W245" s="65">
        <v>17742</v>
      </c>
      <c r="X245" s="65">
        <v>2490</v>
      </c>
      <c r="Y245" s="65">
        <v>1496</v>
      </c>
      <c r="Z245" s="65">
        <v>1998</v>
      </c>
      <c r="AA245">
        <v>8</v>
      </c>
      <c r="AB245" s="65">
        <f t="shared" si="45"/>
        <v>80640</v>
      </c>
      <c r="AC245" s="65">
        <f t="shared" si="46"/>
        <v>2930.5714285714284</v>
      </c>
      <c r="AD245" s="65">
        <f t="shared" si="47"/>
        <v>2534.5714285714284</v>
      </c>
      <c r="AE245" s="65">
        <f t="shared" si="48"/>
        <v>355.71428571428572</v>
      </c>
      <c r="AF245" s="65">
        <f t="shared" si="49"/>
        <v>213.71428571428572</v>
      </c>
      <c r="AG245" s="65">
        <f t="shared" si="50"/>
        <v>285.42857142857144</v>
      </c>
      <c r="AH245" s="72">
        <f t="shared" si="51"/>
        <v>0.25438988095238096</v>
      </c>
      <c r="AI245" s="199">
        <f t="shared" si="52"/>
        <v>0.86487276981573558</v>
      </c>
      <c r="AJ245" s="3">
        <f t="shared" si="53"/>
        <v>8.4319693382933159E-2</v>
      </c>
      <c r="AK245" s="3">
        <f t="shared" si="54"/>
        <v>0.11261413594859655</v>
      </c>
      <c r="AL245" s="3">
        <f t="shared" si="55"/>
        <v>-0.25125125125125125</v>
      </c>
    </row>
    <row r="246" spans="1:38" x14ac:dyDescent="0.2">
      <c r="A246" t="str">
        <f t="shared" si="42"/>
        <v>CC</v>
      </c>
      <c r="B246" t="str">
        <f t="shared" si="43"/>
        <v>CC-06</v>
      </c>
      <c r="C246" t="s">
        <v>825</v>
      </c>
      <c r="D246" t="s">
        <v>405</v>
      </c>
      <c r="E246" t="s">
        <v>405</v>
      </c>
      <c r="F246" s="81">
        <v>2.2999999999999998</v>
      </c>
      <c r="G246" t="s">
        <v>375</v>
      </c>
      <c r="H246">
        <f t="shared" si="44"/>
        <v>0</v>
      </c>
      <c r="I246" t="s">
        <v>373</v>
      </c>
      <c r="J246" t="s">
        <v>390</v>
      </c>
      <c r="K246">
        <v>0.01</v>
      </c>
      <c r="L246" t="s">
        <v>271</v>
      </c>
      <c r="M246" t="s">
        <v>401</v>
      </c>
      <c r="N246">
        <v>50</v>
      </c>
      <c r="O246">
        <v>10572</v>
      </c>
      <c r="P246" t="s">
        <v>369</v>
      </c>
      <c r="Q246">
        <v>500</v>
      </c>
      <c r="R246" t="s">
        <v>372</v>
      </c>
      <c r="S246" t="s">
        <v>28</v>
      </c>
      <c r="T246" t="s">
        <v>492</v>
      </c>
      <c r="U246">
        <v>82</v>
      </c>
      <c r="V246" s="65">
        <v>74336</v>
      </c>
      <c r="W246" s="65">
        <v>44666</v>
      </c>
      <c r="X246" s="65">
        <v>11410</v>
      </c>
      <c r="Y246" s="65">
        <v>6268</v>
      </c>
      <c r="Z246" s="65">
        <v>4524</v>
      </c>
      <c r="AA246">
        <v>8</v>
      </c>
      <c r="AB246" s="65">
        <f t="shared" si="45"/>
        <v>944640</v>
      </c>
      <c r="AC246" s="65">
        <f t="shared" si="46"/>
        <v>906.53658536585363</v>
      </c>
      <c r="AD246" s="65">
        <f t="shared" si="47"/>
        <v>544.70731707317077</v>
      </c>
      <c r="AE246" s="65">
        <f t="shared" si="48"/>
        <v>139.14634146341464</v>
      </c>
      <c r="AF246" s="65">
        <f t="shared" si="49"/>
        <v>76.439024390243901</v>
      </c>
      <c r="AG246" s="65">
        <f t="shared" si="50"/>
        <v>55.170731707317074</v>
      </c>
      <c r="AH246" s="72">
        <f t="shared" si="51"/>
        <v>7.8692411924119243E-2</v>
      </c>
      <c r="AI246" s="199">
        <f t="shared" si="52"/>
        <v>0.6008663366336634</v>
      </c>
      <c r="AJ246" s="3">
        <f t="shared" si="53"/>
        <v>0.14033045269332378</v>
      </c>
      <c r="AK246" s="3">
        <f t="shared" si="54"/>
        <v>0.10128509380737026</v>
      </c>
      <c r="AL246" s="3">
        <f t="shared" si="55"/>
        <v>0.385499557913351</v>
      </c>
    </row>
    <row r="247" spans="1:38" x14ac:dyDescent="0.2">
      <c r="A247" t="str">
        <f t="shared" si="42"/>
        <v>CC</v>
      </c>
      <c r="B247" t="str">
        <f t="shared" si="43"/>
        <v>CC-06</v>
      </c>
      <c r="C247" t="s">
        <v>837</v>
      </c>
      <c r="D247" t="s">
        <v>405</v>
      </c>
      <c r="E247" t="s">
        <v>405</v>
      </c>
      <c r="F247" s="81">
        <v>2.2999999999999998</v>
      </c>
      <c r="G247" t="s">
        <v>372</v>
      </c>
      <c r="H247">
        <f t="shared" si="44"/>
        <v>1</v>
      </c>
      <c r="I247" t="s">
        <v>425</v>
      </c>
      <c r="J247" t="s">
        <v>390</v>
      </c>
      <c r="K247">
        <v>0.01</v>
      </c>
      <c r="L247" t="s">
        <v>417</v>
      </c>
      <c r="M247" t="s">
        <v>401</v>
      </c>
      <c r="N247">
        <v>50</v>
      </c>
      <c r="O247">
        <v>11195</v>
      </c>
      <c r="P247" t="s">
        <v>907</v>
      </c>
      <c r="Q247">
        <v>250</v>
      </c>
      <c r="R247" t="s">
        <v>375</v>
      </c>
      <c r="S247" t="s">
        <v>28</v>
      </c>
      <c r="T247" t="s">
        <v>562</v>
      </c>
      <c r="U247">
        <v>89</v>
      </c>
      <c r="V247" s="65">
        <v>308458</v>
      </c>
      <c r="W247" s="65">
        <v>274468</v>
      </c>
      <c r="X247" s="65">
        <v>27502</v>
      </c>
      <c r="Y247" s="65">
        <v>25684</v>
      </c>
      <c r="Z247" s="65">
        <v>29230</v>
      </c>
      <c r="AA247">
        <v>8</v>
      </c>
      <c r="AB247" s="65">
        <f t="shared" si="45"/>
        <v>1025280</v>
      </c>
      <c r="AC247" s="65">
        <f t="shared" si="46"/>
        <v>3465.8202247191011</v>
      </c>
      <c r="AD247" s="65">
        <f t="shared" si="47"/>
        <v>3083.9101123595506</v>
      </c>
      <c r="AE247" s="65">
        <f t="shared" si="48"/>
        <v>309.01123595505618</v>
      </c>
      <c r="AF247" s="65">
        <f t="shared" si="49"/>
        <v>288.58426966292137</v>
      </c>
      <c r="AG247" s="65">
        <f t="shared" si="50"/>
        <v>328.42696629213481</v>
      </c>
      <c r="AH247" s="72">
        <f t="shared" si="51"/>
        <v>0.30085245006242195</v>
      </c>
      <c r="AI247" s="199">
        <f t="shared" si="52"/>
        <v>0.88980671598726568</v>
      </c>
      <c r="AJ247" s="3">
        <f t="shared" si="53"/>
        <v>9.3577393357331271E-2</v>
      </c>
      <c r="AK247" s="3">
        <f t="shared" si="54"/>
        <v>0.10649693224711078</v>
      </c>
      <c r="AL247" s="3">
        <f t="shared" si="55"/>
        <v>-0.12131371878207321</v>
      </c>
    </row>
    <row r="248" spans="1:38" x14ac:dyDescent="0.2">
      <c r="A248" t="str">
        <f t="shared" si="42"/>
        <v>CC</v>
      </c>
      <c r="B248" t="str">
        <f t="shared" si="43"/>
        <v>CC-06</v>
      </c>
      <c r="C248" t="s">
        <v>836</v>
      </c>
      <c r="D248" t="s">
        <v>405</v>
      </c>
      <c r="E248" t="s">
        <v>405</v>
      </c>
      <c r="F248" s="81">
        <v>2.2999999999999998</v>
      </c>
      <c r="G248" t="s">
        <v>372</v>
      </c>
      <c r="H248">
        <f t="shared" si="44"/>
        <v>1</v>
      </c>
      <c r="I248" t="s">
        <v>425</v>
      </c>
      <c r="J248" t="s">
        <v>390</v>
      </c>
      <c r="K248">
        <v>0.01</v>
      </c>
      <c r="L248" t="s">
        <v>417</v>
      </c>
      <c r="M248" t="s">
        <v>401</v>
      </c>
      <c r="N248">
        <v>25</v>
      </c>
      <c r="O248">
        <v>11214</v>
      </c>
      <c r="P248" t="s">
        <v>907</v>
      </c>
      <c r="Q248">
        <v>300</v>
      </c>
      <c r="R248" t="s">
        <v>372</v>
      </c>
      <c r="S248" t="s">
        <v>28</v>
      </c>
      <c r="T248" t="s">
        <v>560</v>
      </c>
      <c r="U248">
        <v>26</v>
      </c>
      <c r="V248" s="65">
        <v>84260</v>
      </c>
      <c r="W248" s="65">
        <v>84804</v>
      </c>
      <c r="X248" s="65">
        <v>9246</v>
      </c>
      <c r="Y248" s="65">
        <v>12510</v>
      </c>
      <c r="Z248" s="65">
        <v>9168</v>
      </c>
      <c r="AA248">
        <v>8</v>
      </c>
      <c r="AB248" s="65">
        <f t="shared" si="45"/>
        <v>299520</v>
      </c>
      <c r="AC248" s="65">
        <f t="shared" si="46"/>
        <v>3240.7692307692309</v>
      </c>
      <c r="AD248" s="65">
        <f t="shared" si="47"/>
        <v>3261.6923076923076</v>
      </c>
      <c r="AE248" s="65">
        <f t="shared" si="48"/>
        <v>355.61538461538464</v>
      </c>
      <c r="AF248" s="65">
        <f t="shared" si="49"/>
        <v>481.15384615384613</v>
      </c>
      <c r="AG248" s="65">
        <f t="shared" si="50"/>
        <v>352.61538461538464</v>
      </c>
      <c r="AH248" s="72">
        <f t="shared" si="51"/>
        <v>0.28131677350427353</v>
      </c>
      <c r="AI248" s="199">
        <f t="shared" si="52"/>
        <v>1.0064562069784002</v>
      </c>
      <c r="AJ248" s="3">
        <f t="shared" si="53"/>
        <v>0.14751662657421818</v>
      </c>
      <c r="AK248" s="3">
        <f t="shared" si="54"/>
        <v>0.10810810810810811</v>
      </c>
      <c r="AL248" s="3">
        <f t="shared" si="55"/>
        <v>0.36452879581151831</v>
      </c>
    </row>
    <row r="249" spans="1:38" x14ac:dyDescent="0.2">
      <c r="A249" t="str">
        <f t="shared" si="42"/>
        <v>CC</v>
      </c>
      <c r="B249" t="str">
        <f t="shared" si="43"/>
        <v>CC-06</v>
      </c>
      <c r="C249" t="s">
        <v>836</v>
      </c>
      <c r="D249" t="s">
        <v>405</v>
      </c>
      <c r="E249" t="s">
        <v>405</v>
      </c>
      <c r="F249" s="81">
        <v>2.2999999999999998</v>
      </c>
      <c r="G249" t="s">
        <v>375</v>
      </c>
      <c r="H249">
        <f t="shared" si="44"/>
        <v>0</v>
      </c>
      <c r="I249" t="s">
        <v>425</v>
      </c>
      <c r="J249" t="s">
        <v>390</v>
      </c>
      <c r="K249">
        <v>0.01</v>
      </c>
      <c r="L249" t="s">
        <v>417</v>
      </c>
      <c r="M249" t="s">
        <v>401</v>
      </c>
      <c r="N249">
        <v>50</v>
      </c>
      <c r="O249">
        <v>11196</v>
      </c>
      <c r="P249" t="s">
        <v>907</v>
      </c>
      <c r="Q249">
        <v>250</v>
      </c>
      <c r="R249" t="s">
        <v>375</v>
      </c>
      <c r="S249" t="s">
        <v>28</v>
      </c>
      <c r="T249" t="s">
        <v>535</v>
      </c>
      <c r="U249">
        <v>63</v>
      </c>
      <c r="V249" s="65">
        <v>77890</v>
      </c>
      <c r="W249" s="65">
        <v>74850</v>
      </c>
      <c r="X249" s="65">
        <v>17370</v>
      </c>
      <c r="Y249" s="65">
        <v>13186</v>
      </c>
      <c r="Z249" s="65">
        <v>8556</v>
      </c>
      <c r="AA249">
        <v>8</v>
      </c>
      <c r="AB249" s="65">
        <f t="shared" si="45"/>
        <v>725760</v>
      </c>
      <c r="AC249" s="65">
        <f t="shared" si="46"/>
        <v>1236.3492063492063</v>
      </c>
      <c r="AD249" s="65">
        <f t="shared" si="47"/>
        <v>1188.0952380952381</v>
      </c>
      <c r="AE249" s="65">
        <f t="shared" si="48"/>
        <v>275.71428571428572</v>
      </c>
      <c r="AF249" s="65">
        <f t="shared" si="49"/>
        <v>209.30158730158729</v>
      </c>
      <c r="AG249" s="65">
        <f t="shared" si="50"/>
        <v>135.8095238095238</v>
      </c>
      <c r="AH249" s="72">
        <f t="shared" si="51"/>
        <v>0.10732197971781306</v>
      </c>
      <c r="AI249" s="199">
        <f t="shared" si="52"/>
        <v>0.96097059956348696</v>
      </c>
      <c r="AJ249" s="3">
        <f t="shared" si="53"/>
        <v>0.17616566466265865</v>
      </c>
      <c r="AK249" s="3">
        <f t="shared" si="54"/>
        <v>0.11430861723446893</v>
      </c>
      <c r="AL249" s="3">
        <f t="shared" si="55"/>
        <v>0.54114071996259938</v>
      </c>
    </row>
    <row r="250" spans="1:38" x14ac:dyDescent="0.2">
      <c r="A250" t="str">
        <f t="shared" si="42"/>
        <v>CC</v>
      </c>
      <c r="B250" t="str">
        <f t="shared" si="43"/>
        <v>CC-06</v>
      </c>
      <c r="C250" t="s">
        <v>819</v>
      </c>
      <c r="D250" t="s">
        <v>405</v>
      </c>
      <c r="E250" t="s">
        <v>405</v>
      </c>
      <c r="F250" s="81">
        <v>2.2999999999999998</v>
      </c>
      <c r="G250" t="s">
        <v>372</v>
      </c>
      <c r="H250">
        <f t="shared" si="44"/>
        <v>1</v>
      </c>
      <c r="I250" t="s">
        <v>425</v>
      </c>
      <c r="J250" t="s">
        <v>390</v>
      </c>
      <c r="K250">
        <v>0.01</v>
      </c>
      <c r="L250" t="s">
        <v>417</v>
      </c>
      <c r="M250" t="s">
        <v>401</v>
      </c>
      <c r="N250">
        <v>25</v>
      </c>
      <c r="O250">
        <v>11213</v>
      </c>
      <c r="P250" t="s">
        <v>907</v>
      </c>
      <c r="Q250">
        <v>300</v>
      </c>
      <c r="R250" t="s">
        <v>372</v>
      </c>
      <c r="S250" t="s">
        <v>28</v>
      </c>
      <c r="T250" t="s">
        <v>510</v>
      </c>
      <c r="U250">
        <v>7</v>
      </c>
      <c r="V250" s="65">
        <v>26522</v>
      </c>
      <c r="W250" s="65">
        <v>28140</v>
      </c>
      <c r="X250" s="65">
        <v>2490</v>
      </c>
      <c r="Y250" s="65">
        <v>-3680</v>
      </c>
      <c r="Z250" s="65">
        <v>3042</v>
      </c>
      <c r="AA250">
        <v>8</v>
      </c>
      <c r="AB250" s="65">
        <f t="shared" si="45"/>
        <v>80640</v>
      </c>
      <c r="AC250" s="65">
        <f t="shared" si="46"/>
        <v>3788.8571428571427</v>
      </c>
      <c r="AD250" s="65">
        <f t="shared" si="47"/>
        <v>4020</v>
      </c>
      <c r="AE250" s="65">
        <f t="shared" si="48"/>
        <v>355.71428571428572</v>
      </c>
      <c r="AF250" s="65">
        <f t="shared" si="49"/>
        <v>-525.71428571428567</v>
      </c>
      <c r="AG250" s="65">
        <f t="shared" si="50"/>
        <v>434.57142857142856</v>
      </c>
      <c r="AH250" s="72">
        <f t="shared" si="51"/>
        <v>0.32889384920634923</v>
      </c>
      <c r="AI250" s="199">
        <f t="shared" si="52"/>
        <v>1.0610059573184527</v>
      </c>
      <c r="AJ250" s="3">
        <f t="shared" si="53"/>
        <v>-0.13077469793887705</v>
      </c>
      <c r="AK250" s="3">
        <f t="shared" si="54"/>
        <v>0.10810234541577825</v>
      </c>
      <c r="AL250" s="3">
        <f t="shared" si="55"/>
        <v>-2.2097304404996714</v>
      </c>
    </row>
    <row r="251" spans="1:38" x14ac:dyDescent="0.2">
      <c r="A251" t="str">
        <f t="shared" si="42"/>
        <v>CC</v>
      </c>
      <c r="B251" t="str">
        <f t="shared" si="43"/>
        <v>CC-06</v>
      </c>
      <c r="C251" t="s">
        <v>819</v>
      </c>
      <c r="D251" t="s">
        <v>405</v>
      </c>
      <c r="E251" t="s">
        <v>405</v>
      </c>
      <c r="F251" s="81">
        <v>2.2999999999999998</v>
      </c>
      <c r="G251" t="s">
        <v>375</v>
      </c>
      <c r="H251">
        <f t="shared" si="44"/>
        <v>0</v>
      </c>
      <c r="I251" t="s">
        <v>403</v>
      </c>
      <c r="J251" t="s">
        <v>390</v>
      </c>
      <c r="K251">
        <v>0.01</v>
      </c>
      <c r="L251" t="s">
        <v>271</v>
      </c>
      <c r="M251" t="s">
        <v>401</v>
      </c>
      <c r="N251">
        <v>15</v>
      </c>
      <c r="O251">
        <v>10603</v>
      </c>
      <c r="P251" t="s">
        <v>369</v>
      </c>
      <c r="Q251">
        <v>300</v>
      </c>
      <c r="R251" t="s">
        <v>375</v>
      </c>
      <c r="S251" t="s">
        <v>28</v>
      </c>
      <c r="T251" t="s">
        <v>469</v>
      </c>
      <c r="U251">
        <v>82</v>
      </c>
      <c r="V251" s="65">
        <v>93160</v>
      </c>
      <c r="W251" s="65">
        <v>57440</v>
      </c>
      <c r="X251" s="65">
        <v>11358</v>
      </c>
      <c r="Y251" s="65">
        <v>2350</v>
      </c>
      <c r="Z251" s="65">
        <v>5762</v>
      </c>
      <c r="AA251">
        <v>8</v>
      </c>
      <c r="AB251" s="65">
        <f t="shared" si="45"/>
        <v>944640</v>
      </c>
      <c r="AC251" s="65">
        <f t="shared" si="46"/>
        <v>1136.0975609756097</v>
      </c>
      <c r="AD251" s="65">
        <f t="shared" si="47"/>
        <v>700.48780487804879</v>
      </c>
      <c r="AE251" s="65">
        <f t="shared" si="48"/>
        <v>138.51219512195121</v>
      </c>
      <c r="AF251" s="65">
        <f t="shared" si="49"/>
        <v>28.658536585365855</v>
      </c>
      <c r="AG251" s="65">
        <f t="shared" si="50"/>
        <v>70.268292682926827</v>
      </c>
      <c r="AH251" s="72">
        <f t="shared" si="51"/>
        <v>9.8619579945799452E-2</v>
      </c>
      <c r="AI251" s="199">
        <f t="shared" si="52"/>
        <v>0.6165736367539717</v>
      </c>
      <c r="AJ251" s="3">
        <f t="shared" si="53"/>
        <v>4.0912256267409471E-2</v>
      </c>
      <c r="AK251" s="3">
        <f t="shared" si="54"/>
        <v>0.10031337047353761</v>
      </c>
      <c r="AL251" s="3">
        <f t="shared" si="55"/>
        <v>-0.59215550156195762</v>
      </c>
    </row>
    <row r="252" spans="1:38" x14ac:dyDescent="0.2">
      <c r="A252" t="str">
        <f t="shared" si="42"/>
        <v>CC</v>
      </c>
      <c r="B252" t="str">
        <f t="shared" si="43"/>
        <v>CC-07</v>
      </c>
      <c r="C252" t="s">
        <v>828</v>
      </c>
      <c r="D252" t="s">
        <v>405</v>
      </c>
      <c r="E252" t="s">
        <v>405</v>
      </c>
      <c r="F252" s="81">
        <v>2</v>
      </c>
      <c r="G252" t="s">
        <v>375</v>
      </c>
      <c r="H252">
        <f t="shared" si="44"/>
        <v>0</v>
      </c>
      <c r="I252" t="s">
        <v>419</v>
      </c>
      <c r="J252" t="s">
        <v>390</v>
      </c>
      <c r="K252">
        <v>0.01</v>
      </c>
      <c r="L252" t="s">
        <v>417</v>
      </c>
      <c r="M252" t="s">
        <v>401</v>
      </c>
      <c r="N252">
        <v>40</v>
      </c>
      <c r="O252">
        <v>11200</v>
      </c>
      <c r="P252" t="s">
        <v>910</v>
      </c>
      <c r="Q252">
        <v>200</v>
      </c>
      <c r="R252" t="s">
        <v>372</v>
      </c>
      <c r="S252" t="s">
        <v>28</v>
      </c>
      <c r="T252" t="s">
        <v>507</v>
      </c>
      <c r="U252">
        <v>82</v>
      </c>
      <c r="V252" s="65">
        <v>163362</v>
      </c>
      <c r="W252" s="65">
        <v>133214</v>
      </c>
      <c r="X252" s="65">
        <v>21140</v>
      </c>
      <c r="Y252" s="65">
        <v>12360</v>
      </c>
      <c r="Z252" s="65">
        <v>13202</v>
      </c>
      <c r="AA252">
        <v>8</v>
      </c>
      <c r="AB252" s="65">
        <f t="shared" si="45"/>
        <v>944640</v>
      </c>
      <c r="AC252" s="65">
        <f t="shared" si="46"/>
        <v>1992.219512195122</v>
      </c>
      <c r="AD252" s="65">
        <f t="shared" si="47"/>
        <v>1624.560975609756</v>
      </c>
      <c r="AE252" s="65">
        <f t="shared" si="48"/>
        <v>257.80487804878049</v>
      </c>
      <c r="AF252" s="65">
        <f t="shared" si="49"/>
        <v>150.73170731707316</v>
      </c>
      <c r="AG252" s="65">
        <f t="shared" si="50"/>
        <v>161</v>
      </c>
      <c r="AH252" s="72">
        <f t="shared" si="51"/>
        <v>0.17293572154471545</v>
      </c>
      <c r="AI252" s="199">
        <f t="shared" si="52"/>
        <v>0.81545279808033688</v>
      </c>
      <c r="AJ252" s="3">
        <f t="shared" si="53"/>
        <v>9.2783040821535268E-2</v>
      </c>
      <c r="AK252" s="3">
        <f t="shared" si="54"/>
        <v>9.9103697809539537E-2</v>
      </c>
      <c r="AL252" s="3">
        <f t="shared" si="55"/>
        <v>-6.3778215421905773E-2</v>
      </c>
    </row>
    <row r="253" spans="1:38" x14ac:dyDescent="0.2">
      <c r="A253" t="str">
        <f t="shared" si="42"/>
        <v>CC</v>
      </c>
      <c r="B253" t="str">
        <f t="shared" si="43"/>
        <v>CC-07</v>
      </c>
      <c r="C253" t="s">
        <v>835</v>
      </c>
      <c r="D253" t="s">
        <v>405</v>
      </c>
      <c r="E253" t="s">
        <v>405</v>
      </c>
      <c r="F253" s="81">
        <v>2.2999999999999998</v>
      </c>
      <c r="G253" t="s">
        <v>372</v>
      </c>
      <c r="H253">
        <f t="shared" si="44"/>
        <v>1</v>
      </c>
      <c r="I253" t="s">
        <v>436</v>
      </c>
      <c r="J253" t="s">
        <v>390</v>
      </c>
      <c r="K253">
        <v>0.01</v>
      </c>
      <c r="L253" t="s">
        <v>417</v>
      </c>
      <c r="M253" t="s">
        <v>401</v>
      </c>
      <c r="N253">
        <v>30</v>
      </c>
      <c r="O253">
        <v>11204</v>
      </c>
      <c r="P253" t="s">
        <v>911</v>
      </c>
      <c r="Q253">
        <v>300</v>
      </c>
      <c r="R253" t="s">
        <v>372</v>
      </c>
      <c r="S253" t="s">
        <v>28</v>
      </c>
      <c r="T253" t="s">
        <v>531</v>
      </c>
      <c r="U253">
        <v>85</v>
      </c>
      <c r="V253" s="65">
        <v>296114</v>
      </c>
      <c r="W253" s="65">
        <v>230702</v>
      </c>
      <c r="X253" s="65">
        <v>26422</v>
      </c>
      <c r="Y253" s="65">
        <v>15778</v>
      </c>
      <c r="Z253" s="65">
        <v>23486</v>
      </c>
      <c r="AA253">
        <v>8</v>
      </c>
      <c r="AB253" s="65">
        <f t="shared" si="45"/>
        <v>979200</v>
      </c>
      <c r="AC253" s="65">
        <f t="shared" si="46"/>
        <v>3483.6941176470586</v>
      </c>
      <c r="AD253" s="65">
        <f t="shared" si="47"/>
        <v>2714.1411764705881</v>
      </c>
      <c r="AE253" s="65">
        <f t="shared" si="48"/>
        <v>310.84705882352944</v>
      </c>
      <c r="AF253" s="65">
        <f t="shared" si="49"/>
        <v>185.62352941176471</v>
      </c>
      <c r="AG253" s="65">
        <f t="shared" si="50"/>
        <v>276.30588235294118</v>
      </c>
      <c r="AH253" s="72">
        <f t="shared" si="51"/>
        <v>0.30240400326797384</v>
      </c>
      <c r="AI253" s="199">
        <f t="shared" si="52"/>
        <v>0.77909859040774831</v>
      </c>
      <c r="AJ253" s="3">
        <f t="shared" si="53"/>
        <v>6.8391257986493398E-2</v>
      </c>
      <c r="AK253" s="3">
        <f t="shared" si="54"/>
        <v>0.10180232507737254</v>
      </c>
      <c r="AL253" s="3">
        <f t="shared" si="55"/>
        <v>-0.32819552073575747</v>
      </c>
    </row>
    <row r="254" spans="1:38" x14ac:dyDescent="0.2">
      <c r="A254" t="str">
        <f t="shared" si="42"/>
        <v>CC</v>
      </c>
      <c r="B254" t="str">
        <f t="shared" si="43"/>
        <v>CC-07</v>
      </c>
      <c r="C254" t="s">
        <v>835</v>
      </c>
      <c r="D254" t="s">
        <v>405</v>
      </c>
      <c r="E254" t="s">
        <v>405</v>
      </c>
      <c r="F254" s="81">
        <v>2.2999999999999998</v>
      </c>
      <c r="G254" t="s">
        <v>375</v>
      </c>
      <c r="H254">
        <f t="shared" si="44"/>
        <v>0</v>
      </c>
      <c r="I254" t="s">
        <v>436</v>
      </c>
      <c r="J254" t="s">
        <v>390</v>
      </c>
      <c r="K254">
        <v>0.01</v>
      </c>
      <c r="L254" t="s">
        <v>417</v>
      </c>
      <c r="M254" t="s">
        <v>401</v>
      </c>
      <c r="N254">
        <v>32</v>
      </c>
      <c r="O254">
        <v>11160</v>
      </c>
      <c r="P254" t="s">
        <v>911</v>
      </c>
      <c r="Q254">
        <v>160</v>
      </c>
      <c r="R254" t="s">
        <v>372</v>
      </c>
      <c r="S254" t="s">
        <v>28</v>
      </c>
      <c r="T254" t="s">
        <v>541</v>
      </c>
      <c r="U254">
        <v>4</v>
      </c>
      <c r="V254" s="65">
        <v>12018</v>
      </c>
      <c r="W254" s="65">
        <v>14728</v>
      </c>
      <c r="X254" s="65">
        <v>1474</v>
      </c>
      <c r="Y254" s="65">
        <v>1954</v>
      </c>
      <c r="Z254" s="65">
        <v>1474</v>
      </c>
      <c r="AA254">
        <v>8</v>
      </c>
      <c r="AB254" s="65">
        <f t="shared" si="45"/>
        <v>46080</v>
      </c>
      <c r="AC254" s="65">
        <f t="shared" si="46"/>
        <v>3004.5</v>
      </c>
      <c r="AD254" s="65">
        <f t="shared" si="47"/>
        <v>3682</v>
      </c>
      <c r="AE254" s="65">
        <f t="shared" si="48"/>
        <v>368.5</v>
      </c>
      <c r="AF254" s="65">
        <f t="shared" si="49"/>
        <v>488.5</v>
      </c>
      <c r="AG254" s="65">
        <f t="shared" si="50"/>
        <v>368.5</v>
      </c>
      <c r="AH254" s="72">
        <f t="shared" si="51"/>
        <v>0.26080729166666666</v>
      </c>
      <c r="AI254" s="199">
        <f t="shared" si="52"/>
        <v>1.2254950906972875</v>
      </c>
      <c r="AJ254" s="3">
        <f t="shared" si="53"/>
        <v>0.13267246061922869</v>
      </c>
      <c r="AK254" s="3">
        <f t="shared" si="54"/>
        <v>0.10008147745790331</v>
      </c>
      <c r="AL254" s="3">
        <f t="shared" si="55"/>
        <v>0.32564450474898238</v>
      </c>
    </row>
    <row r="255" spans="1:38" x14ac:dyDescent="0.2">
      <c r="A255" t="str">
        <f t="shared" si="42"/>
        <v>CC</v>
      </c>
      <c r="B255" t="str">
        <f t="shared" si="43"/>
        <v>CC-07</v>
      </c>
      <c r="C255" t="s">
        <v>826</v>
      </c>
      <c r="D255" t="s">
        <v>405</v>
      </c>
      <c r="E255" t="s">
        <v>405</v>
      </c>
      <c r="F255" s="81">
        <v>2.2999999999999998</v>
      </c>
      <c r="G255" t="s">
        <v>372</v>
      </c>
      <c r="H255">
        <f t="shared" si="44"/>
        <v>1</v>
      </c>
      <c r="I255" t="s">
        <v>408</v>
      </c>
      <c r="J255" t="s">
        <v>413</v>
      </c>
      <c r="K255">
        <v>0.01</v>
      </c>
      <c r="L255" t="s">
        <v>271</v>
      </c>
      <c r="M255" t="s">
        <v>401</v>
      </c>
      <c r="N255">
        <v>50</v>
      </c>
      <c r="O255">
        <v>11035</v>
      </c>
      <c r="P255" t="s">
        <v>909</v>
      </c>
      <c r="Q255">
        <v>150</v>
      </c>
      <c r="R255" t="s">
        <v>372</v>
      </c>
      <c r="S255" t="s">
        <v>28</v>
      </c>
      <c r="T255" t="s">
        <v>495</v>
      </c>
      <c r="U255">
        <v>89</v>
      </c>
      <c r="V255" s="65">
        <v>81982</v>
      </c>
      <c r="W255" s="65">
        <v>53438</v>
      </c>
      <c r="X255" s="65">
        <v>16334</v>
      </c>
      <c r="Y255" s="65">
        <v>4562</v>
      </c>
      <c r="Z255" s="65">
        <v>4302</v>
      </c>
      <c r="AA255">
        <v>8</v>
      </c>
      <c r="AB255" s="65">
        <f t="shared" si="45"/>
        <v>1025280</v>
      </c>
      <c r="AC255" s="65">
        <f t="shared" si="46"/>
        <v>921.14606741573039</v>
      </c>
      <c r="AD255" s="65">
        <f t="shared" si="47"/>
        <v>600.42696629213481</v>
      </c>
      <c r="AE255" s="65">
        <f t="shared" si="48"/>
        <v>183.52808988764045</v>
      </c>
      <c r="AF255" s="65">
        <f t="shared" si="49"/>
        <v>51.258426966292134</v>
      </c>
      <c r="AG255" s="65">
        <f t="shared" si="50"/>
        <v>48.337078651685395</v>
      </c>
      <c r="AH255" s="72">
        <f t="shared" si="51"/>
        <v>7.9960596129837705E-2</v>
      </c>
      <c r="AI255" s="199">
        <f t="shared" si="52"/>
        <v>0.65182601058768996</v>
      </c>
      <c r="AJ255" s="3">
        <f t="shared" si="53"/>
        <v>8.5369961450653092E-2</v>
      </c>
      <c r="AK255" s="3">
        <f t="shared" si="54"/>
        <v>8.0504509899322577E-2</v>
      </c>
      <c r="AL255" s="3">
        <f t="shared" si="55"/>
        <v>6.0437006043700607E-2</v>
      </c>
    </row>
    <row r="256" spans="1:38" x14ac:dyDescent="0.2">
      <c r="A256" t="str">
        <f t="shared" si="42"/>
        <v>CC</v>
      </c>
      <c r="B256" t="str">
        <f t="shared" si="43"/>
        <v>CC-07</v>
      </c>
      <c r="C256" t="s">
        <v>816</v>
      </c>
      <c r="D256" t="s">
        <v>405</v>
      </c>
      <c r="E256" t="s">
        <v>405</v>
      </c>
      <c r="F256" s="81">
        <v>3.6</v>
      </c>
      <c r="G256" t="s">
        <v>372</v>
      </c>
      <c r="H256">
        <f t="shared" si="44"/>
        <v>1</v>
      </c>
      <c r="I256" t="s">
        <v>373</v>
      </c>
      <c r="J256" t="s">
        <v>389</v>
      </c>
      <c r="K256">
        <v>0.01</v>
      </c>
      <c r="L256" t="s">
        <v>271</v>
      </c>
      <c r="M256" t="s">
        <v>401</v>
      </c>
      <c r="N256">
        <v>30</v>
      </c>
      <c r="O256">
        <v>11091</v>
      </c>
      <c r="P256" t="s">
        <v>369</v>
      </c>
      <c r="Q256">
        <v>300</v>
      </c>
      <c r="R256" t="s">
        <v>372</v>
      </c>
      <c r="S256" t="s">
        <v>28</v>
      </c>
      <c r="T256" t="s">
        <v>454</v>
      </c>
      <c r="U256">
        <v>68</v>
      </c>
      <c r="V256" s="65">
        <v>170736</v>
      </c>
      <c r="W256" s="65">
        <v>113932</v>
      </c>
      <c r="X256" s="65">
        <v>13228</v>
      </c>
      <c r="Y256" s="65">
        <v>12462</v>
      </c>
      <c r="Z256" s="65">
        <v>11450</v>
      </c>
      <c r="AA256">
        <v>8</v>
      </c>
      <c r="AB256" s="65">
        <f t="shared" si="45"/>
        <v>783360</v>
      </c>
      <c r="AC256" s="65">
        <f t="shared" si="46"/>
        <v>2510.8235294117649</v>
      </c>
      <c r="AD256" s="65">
        <f t="shared" si="47"/>
        <v>1675.4705882352941</v>
      </c>
      <c r="AE256" s="65">
        <f t="shared" si="48"/>
        <v>194.52941176470588</v>
      </c>
      <c r="AF256" s="65">
        <f t="shared" si="49"/>
        <v>183.26470588235293</v>
      </c>
      <c r="AG256" s="65">
        <f t="shared" si="50"/>
        <v>168.38235294117646</v>
      </c>
      <c r="AH256" s="72">
        <f t="shared" si="51"/>
        <v>0.21795343137254902</v>
      </c>
      <c r="AI256" s="199">
        <f t="shared" si="52"/>
        <v>0.66729922219098492</v>
      </c>
      <c r="AJ256" s="3">
        <f t="shared" si="53"/>
        <v>0.1093810343011621</v>
      </c>
      <c r="AK256" s="3">
        <f t="shared" si="54"/>
        <v>0.10049854299055577</v>
      </c>
      <c r="AL256" s="3">
        <f t="shared" si="55"/>
        <v>8.8384279475982527E-2</v>
      </c>
    </row>
    <row r="257" spans="1:38" x14ac:dyDescent="0.2">
      <c r="A257" t="str">
        <f t="shared" si="42"/>
        <v>CC</v>
      </c>
      <c r="B257" t="str">
        <f t="shared" si="43"/>
        <v>CC-08</v>
      </c>
      <c r="C257" t="s">
        <v>747</v>
      </c>
      <c r="D257" t="s">
        <v>370</v>
      </c>
      <c r="E257" t="s">
        <v>371</v>
      </c>
      <c r="F257" s="81">
        <v>3.3</v>
      </c>
      <c r="G257" t="s">
        <v>372</v>
      </c>
      <c r="H257">
        <f t="shared" si="44"/>
        <v>1</v>
      </c>
      <c r="I257" t="s">
        <v>373</v>
      </c>
      <c r="J257" t="s">
        <v>374</v>
      </c>
      <c r="K257">
        <v>0.25</v>
      </c>
      <c r="L257" t="s">
        <v>271</v>
      </c>
      <c r="M257" t="s">
        <v>368</v>
      </c>
      <c r="N257">
        <v>1</v>
      </c>
      <c r="O257">
        <v>40436</v>
      </c>
      <c r="P257" t="s">
        <v>369</v>
      </c>
      <c r="Q257">
        <v>16</v>
      </c>
      <c r="R257" t="s">
        <v>375</v>
      </c>
      <c r="S257" t="s">
        <v>17</v>
      </c>
      <c r="T257" t="s">
        <v>367</v>
      </c>
      <c r="U257">
        <v>89</v>
      </c>
      <c r="V257" s="65">
        <v>204762</v>
      </c>
      <c r="W257" s="65">
        <v>419300</v>
      </c>
      <c r="X257" s="65">
        <v>11864</v>
      </c>
      <c r="Y257" s="65">
        <v>44518</v>
      </c>
      <c r="Z257" s="65">
        <v>17276</v>
      </c>
      <c r="AA257">
        <v>12</v>
      </c>
      <c r="AB257" s="65">
        <f t="shared" si="45"/>
        <v>1537920</v>
      </c>
      <c r="AC257" s="65">
        <f t="shared" si="46"/>
        <v>2300.696629213483</v>
      </c>
      <c r="AD257" s="65">
        <f t="shared" si="47"/>
        <v>4711.2359550561796</v>
      </c>
      <c r="AE257" s="65">
        <f t="shared" si="48"/>
        <v>133.30337078651687</v>
      </c>
      <c r="AF257" s="65">
        <f t="shared" si="49"/>
        <v>500.20224719101122</v>
      </c>
      <c r="AG257" s="65">
        <f t="shared" si="50"/>
        <v>194.11235955056179</v>
      </c>
      <c r="AH257" s="72">
        <f t="shared" si="51"/>
        <v>0.13314216604244694</v>
      </c>
      <c r="AI257" s="199">
        <f t="shared" si="52"/>
        <v>2.0477432336077985</v>
      </c>
      <c r="AJ257" s="3">
        <f t="shared" si="53"/>
        <v>0.10617219174815168</v>
      </c>
      <c r="AK257" s="3">
        <f t="shared" si="54"/>
        <v>4.120200333889816E-2</v>
      </c>
      <c r="AL257" s="3">
        <f t="shared" si="55"/>
        <v>1.5768696457513314</v>
      </c>
    </row>
    <row r="258" spans="1:38" x14ac:dyDescent="0.2">
      <c r="A258" t="str">
        <f t="shared" si="42"/>
        <v>CC</v>
      </c>
      <c r="B258" t="str">
        <f t="shared" si="43"/>
        <v>CC-08</v>
      </c>
      <c r="C258" t="s">
        <v>748</v>
      </c>
      <c r="D258" t="s">
        <v>370</v>
      </c>
      <c r="E258" t="s">
        <v>376</v>
      </c>
      <c r="F258" s="81">
        <v>2.1</v>
      </c>
      <c r="G258" t="s">
        <v>372</v>
      </c>
      <c r="H258">
        <f t="shared" si="44"/>
        <v>1</v>
      </c>
      <c r="I258" t="s">
        <v>373</v>
      </c>
      <c r="J258" t="s">
        <v>374</v>
      </c>
      <c r="K258">
        <v>0.25</v>
      </c>
      <c r="L258" t="s">
        <v>271</v>
      </c>
      <c r="M258" t="s">
        <v>368</v>
      </c>
      <c r="N258">
        <v>1</v>
      </c>
      <c r="O258">
        <v>40437</v>
      </c>
      <c r="P258" t="s">
        <v>369</v>
      </c>
      <c r="Q258">
        <v>16</v>
      </c>
      <c r="R258" t="s">
        <v>375</v>
      </c>
      <c r="S258" t="s">
        <v>17</v>
      </c>
      <c r="T258" t="s">
        <v>367</v>
      </c>
      <c r="U258">
        <v>89</v>
      </c>
      <c r="V258" s="65">
        <v>115180</v>
      </c>
      <c r="W258" s="65">
        <v>249692</v>
      </c>
      <c r="X258" s="65">
        <v>8202</v>
      </c>
      <c r="Y258" s="65">
        <v>16726</v>
      </c>
      <c r="Z258" s="65">
        <v>10288</v>
      </c>
      <c r="AA258">
        <v>12</v>
      </c>
      <c r="AB258" s="65">
        <f t="shared" si="45"/>
        <v>1537920</v>
      </c>
      <c r="AC258" s="65">
        <f t="shared" si="46"/>
        <v>1294.1573033707866</v>
      </c>
      <c r="AD258" s="65">
        <f t="shared" si="47"/>
        <v>2805.5280898876404</v>
      </c>
      <c r="AE258" s="65">
        <f t="shared" si="48"/>
        <v>92.157303370786522</v>
      </c>
      <c r="AF258" s="65">
        <f t="shared" si="49"/>
        <v>187.93258426966293</v>
      </c>
      <c r="AG258" s="65">
        <f t="shared" si="50"/>
        <v>115.59550561797752</v>
      </c>
      <c r="AH258" s="72">
        <f t="shared" si="51"/>
        <v>7.4893362463587188E-2</v>
      </c>
      <c r="AI258" s="199">
        <f t="shared" si="52"/>
        <v>2.1678416391734676</v>
      </c>
      <c r="AJ258" s="3">
        <f t="shared" si="53"/>
        <v>6.6986527401758963E-2</v>
      </c>
      <c r="AK258" s="3">
        <f t="shared" si="54"/>
        <v>4.1202761802540733E-2</v>
      </c>
      <c r="AL258" s="3">
        <f t="shared" si="55"/>
        <v>0.6257776049766719</v>
      </c>
    </row>
    <row r="259" spans="1:38" x14ac:dyDescent="0.2">
      <c r="A259" t="str">
        <f t="shared" si="42"/>
        <v>CC</v>
      </c>
      <c r="B259" t="str">
        <f t="shared" si="43"/>
        <v>CC-08</v>
      </c>
      <c r="C259" t="s">
        <v>749</v>
      </c>
      <c r="D259" t="s">
        <v>370</v>
      </c>
      <c r="E259" t="s">
        <v>376</v>
      </c>
      <c r="F259" s="81">
        <v>2.1</v>
      </c>
      <c r="G259" t="s">
        <v>372</v>
      </c>
      <c r="H259">
        <f t="shared" si="44"/>
        <v>1</v>
      </c>
      <c r="I259" t="s">
        <v>373</v>
      </c>
      <c r="J259" t="s">
        <v>374</v>
      </c>
      <c r="K259">
        <v>0.25</v>
      </c>
      <c r="L259" t="s">
        <v>271</v>
      </c>
      <c r="M259" t="s">
        <v>368</v>
      </c>
      <c r="N259">
        <v>1</v>
      </c>
      <c r="O259">
        <v>40438</v>
      </c>
      <c r="P259" t="s">
        <v>369</v>
      </c>
      <c r="Q259">
        <v>16</v>
      </c>
      <c r="R259" t="s">
        <v>375</v>
      </c>
      <c r="S259" t="s">
        <v>17</v>
      </c>
      <c r="T259" t="s">
        <v>367</v>
      </c>
      <c r="U259">
        <v>89</v>
      </c>
      <c r="V259" s="65">
        <v>84640</v>
      </c>
      <c r="W259" s="65">
        <v>147862</v>
      </c>
      <c r="X259" s="65">
        <v>8202</v>
      </c>
      <c r="Y259" s="65">
        <v>11902</v>
      </c>
      <c r="Z259" s="65">
        <v>6092</v>
      </c>
      <c r="AA259">
        <v>12</v>
      </c>
      <c r="AB259" s="65">
        <f t="shared" si="45"/>
        <v>1537920</v>
      </c>
      <c r="AC259" s="65">
        <f t="shared" si="46"/>
        <v>951.01123595505624</v>
      </c>
      <c r="AD259" s="65">
        <f t="shared" si="47"/>
        <v>1661.370786516854</v>
      </c>
      <c r="AE259" s="65">
        <f t="shared" si="48"/>
        <v>92.157303370786522</v>
      </c>
      <c r="AF259" s="65">
        <f t="shared" si="49"/>
        <v>133.73033707865167</v>
      </c>
      <c r="AG259" s="65">
        <f t="shared" si="50"/>
        <v>68.449438202247194</v>
      </c>
      <c r="AH259" s="72">
        <f t="shared" si="51"/>
        <v>5.5035372451102786E-2</v>
      </c>
      <c r="AI259" s="199">
        <f t="shared" si="52"/>
        <v>1.7469517958412097</v>
      </c>
      <c r="AJ259" s="3">
        <f t="shared" si="53"/>
        <v>8.0493974110995389E-2</v>
      </c>
      <c r="AK259" s="3">
        <f t="shared" si="54"/>
        <v>4.1200578918180464E-2</v>
      </c>
      <c r="AL259" s="3">
        <f t="shared" si="55"/>
        <v>0.95370978332238998</v>
      </c>
    </row>
    <row r="260" spans="1:38" x14ac:dyDescent="0.2">
      <c r="A260" t="str">
        <f t="shared" si="42"/>
        <v>CC</v>
      </c>
      <c r="B260" t="str">
        <f t="shared" si="43"/>
        <v>CC-08</v>
      </c>
      <c r="C260" t="s">
        <v>750</v>
      </c>
      <c r="D260" t="s">
        <v>370</v>
      </c>
      <c r="E260" t="s">
        <v>376</v>
      </c>
      <c r="F260" s="81">
        <v>2.1</v>
      </c>
      <c r="G260" t="s">
        <v>372</v>
      </c>
      <c r="H260">
        <f t="shared" si="44"/>
        <v>1</v>
      </c>
      <c r="I260" t="s">
        <v>373</v>
      </c>
      <c r="J260" t="s">
        <v>374</v>
      </c>
      <c r="K260">
        <v>0.25</v>
      </c>
      <c r="L260" t="s">
        <v>271</v>
      </c>
      <c r="M260" t="s">
        <v>368</v>
      </c>
      <c r="N260">
        <v>1</v>
      </c>
      <c r="O260">
        <v>40439</v>
      </c>
      <c r="P260" t="s">
        <v>369</v>
      </c>
      <c r="Q260">
        <v>16</v>
      </c>
      <c r="R260" t="s">
        <v>375</v>
      </c>
      <c r="S260" t="s">
        <v>17</v>
      </c>
      <c r="T260" t="s">
        <v>367</v>
      </c>
      <c r="U260">
        <v>89</v>
      </c>
      <c r="V260" s="65">
        <v>105834</v>
      </c>
      <c r="W260" s="65">
        <v>177654</v>
      </c>
      <c r="X260" s="65">
        <v>8202</v>
      </c>
      <c r="Y260" s="65">
        <v>21092</v>
      </c>
      <c r="Z260" s="65">
        <v>7320</v>
      </c>
      <c r="AA260">
        <v>12</v>
      </c>
      <c r="AB260" s="65">
        <f t="shared" si="45"/>
        <v>1537920</v>
      </c>
      <c r="AC260" s="65">
        <f t="shared" si="46"/>
        <v>1189.1460674157304</v>
      </c>
      <c r="AD260" s="65">
        <f t="shared" si="47"/>
        <v>1996.1123595505619</v>
      </c>
      <c r="AE260" s="65">
        <f t="shared" si="48"/>
        <v>92.157303370786522</v>
      </c>
      <c r="AF260" s="65">
        <f t="shared" si="49"/>
        <v>236.98876404494382</v>
      </c>
      <c r="AG260" s="65">
        <f t="shared" si="50"/>
        <v>82.247191011235955</v>
      </c>
      <c r="AH260" s="72">
        <f t="shared" si="51"/>
        <v>6.8816323345817734E-2</v>
      </c>
      <c r="AI260" s="199">
        <f t="shared" si="52"/>
        <v>1.6786098985203244</v>
      </c>
      <c r="AJ260" s="3">
        <f t="shared" si="53"/>
        <v>0.11872516239431705</v>
      </c>
      <c r="AK260" s="3">
        <f t="shared" si="54"/>
        <v>4.1203688067817219E-2</v>
      </c>
      <c r="AL260" s="3">
        <f t="shared" si="55"/>
        <v>1.8814207650273225</v>
      </c>
    </row>
    <row r="261" spans="1:38" x14ac:dyDescent="0.2">
      <c r="A261" t="str">
        <f t="shared" si="42"/>
        <v>CC</v>
      </c>
      <c r="B261" t="str">
        <f t="shared" si="43"/>
        <v>CC-08</v>
      </c>
      <c r="C261" t="s">
        <v>751</v>
      </c>
      <c r="D261" t="s">
        <v>370</v>
      </c>
      <c r="E261" t="s">
        <v>371</v>
      </c>
      <c r="F261" s="81">
        <v>3.3</v>
      </c>
      <c r="G261" t="s">
        <v>372</v>
      </c>
      <c r="H261">
        <f t="shared" si="44"/>
        <v>1</v>
      </c>
      <c r="I261" t="s">
        <v>373</v>
      </c>
      <c r="J261" t="s">
        <v>374</v>
      </c>
      <c r="K261">
        <v>0.25</v>
      </c>
      <c r="L261" t="s">
        <v>271</v>
      </c>
      <c r="M261" t="s">
        <v>368</v>
      </c>
      <c r="N261">
        <v>1</v>
      </c>
      <c r="O261">
        <v>40440</v>
      </c>
      <c r="P261" t="s">
        <v>369</v>
      </c>
      <c r="Q261">
        <v>16</v>
      </c>
      <c r="R261" t="s">
        <v>375</v>
      </c>
      <c r="S261" t="s">
        <v>17</v>
      </c>
      <c r="T261" t="s">
        <v>367</v>
      </c>
      <c r="U261">
        <v>89</v>
      </c>
      <c r="V261" s="65">
        <v>151524</v>
      </c>
      <c r="W261" s="65">
        <v>291054</v>
      </c>
      <c r="X261" s="65">
        <v>11864</v>
      </c>
      <c r="Y261" s="65">
        <v>27344</v>
      </c>
      <c r="Z261" s="65">
        <v>11992</v>
      </c>
      <c r="AA261">
        <v>12</v>
      </c>
      <c r="AB261" s="65">
        <f t="shared" si="45"/>
        <v>1537920</v>
      </c>
      <c r="AC261" s="65">
        <f t="shared" si="46"/>
        <v>1702.5168539325844</v>
      </c>
      <c r="AD261" s="65">
        <f t="shared" si="47"/>
        <v>3270.2696629213483</v>
      </c>
      <c r="AE261" s="65">
        <f t="shared" si="48"/>
        <v>133.30337078651687</v>
      </c>
      <c r="AF261" s="65">
        <f t="shared" si="49"/>
        <v>307.23595505617976</v>
      </c>
      <c r="AG261" s="65">
        <f t="shared" si="50"/>
        <v>134.74157303370785</v>
      </c>
      <c r="AH261" s="72">
        <f t="shared" si="51"/>
        <v>9.8525280898876411E-2</v>
      </c>
      <c r="AI261" s="199">
        <f t="shared" si="52"/>
        <v>1.9208442226973945</v>
      </c>
      <c r="AJ261" s="3">
        <f t="shared" si="53"/>
        <v>9.3948202051852919E-2</v>
      </c>
      <c r="AK261" s="3">
        <f t="shared" si="54"/>
        <v>4.1201976265572711E-2</v>
      </c>
      <c r="AL261" s="3">
        <f t="shared" si="55"/>
        <v>1.2801867911941294</v>
      </c>
    </row>
    <row r="262" spans="1:38" x14ac:dyDescent="0.2">
      <c r="A262" t="str">
        <f t="shared" si="42"/>
        <v>CC</v>
      </c>
      <c r="B262" t="str">
        <f t="shared" si="43"/>
        <v>CC-09</v>
      </c>
      <c r="C262" t="s">
        <v>790</v>
      </c>
      <c r="D262" t="s">
        <v>370</v>
      </c>
      <c r="E262" t="s">
        <v>371</v>
      </c>
      <c r="F262" s="81">
        <v>3.3</v>
      </c>
      <c r="G262" t="s">
        <v>372</v>
      </c>
      <c r="H262">
        <f t="shared" si="44"/>
        <v>1</v>
      </c>
      <c r="I262" t="s">
        <v>373</v>
      </c>
      <c r="J262" t="s">
        <v>374</v>
      </c>
      <c r="K262">
        <v>0.05</v>
      </c>
      <c r="L262" t="s">
        <v>271</v>
      </c>
      <c r="M262" t="s">
        <v>368</v>
      </c>
      <c r="N262">
        <v>1</v>
      </c>
      <c r="O262">
        <v>20493</v>
      </c>
      <c r="P262" t="s">
        <v>369</v>
      </c>
      <c r="Q262">
        <v>20</v>
      </c>
      <c r="R262" t="s">
        <v>375</v>
      </c>
      <c r="S262" t="s">
        <v>17</v>
      </c>
      <c r="T262" t="s">
        <v>400</v>
      </c>
      <c r="U262">
        <v>89</v>
      </c>
      <c r="V262" s="65">
        <v>221802</v>
      </c>
      <c r="W262" s="65">
        <v>57580</v>
      </c>
      <c r="X262" s="65">
        <v>11864</v>
      </c>
      <c r="Y262" s="65">
        <v>7118</v>
      </c>
      <c r="Z262" s="65">
        <v>3662</v>
      </c>
      <c r="AA262">
        <v>12</v>
      </c>
      <c r="AB262" s="65">
        <f t="shared" si="45"/>
        <v>1537920</v>
      </c>
      <c r="AC262" s="65">
        <f t="shared" si="46"/>
        <v>2492.1573033707864</v>
      </c>
      <c r="AD262" s="65">
        <f t="shared" si="47"/>
        <v>646.96629213483141</v>
      </c>
      <c r="AE262" s="65">
        <f t="shared" si="48"/>
        <v>133.30337078651687</v>
      </c>
      <c r="AF262" s="65">
        <f t="shared" si="49"/>
        <v>79.977528089887642</v>
      </c>
      <c r="AG262" s="65">
        <f t="shared" si="50"/>
        <v>41.146067415730336</v>
      </c>
      <c r="AH262" s="72">
        <f t="shared" si="51"/>
        <v>0.14422206616729089</v>
      </c>
      <c r="AI262" s="199">
        <f t="shared" si="52"/>
        <v>0.25960090531194491</v>
      </c>
      <c r="AJ262" s="3">
        <f t="shared" si="53"/>
        <v>0.12361931226120181</v>
      </c>
      <c r="AK262" s="3">
        <f t="shared" si="54"/>
        <v>6.3598471691559563E-2</v>
      </c>
      <c r="AL262" s="3">
        <f t="shared" si="55"/>
        <v>0.94374658656471877</v>
      </c>
    </row>
    <row r="263" spans="1:38" x14ac:dyDescent="0.2">
      <c r="A263" t="str">
        <f t="shared" ref="A263:A326" si="56">LEFT(C263,2)</f>
        <v>CC</v>
      </c>
      <c r="B263" t="str">
        <f t="shared" ref="B263:B326" si="57">LEFT(C263,5)</f>
        <v>CC-09</v>
      </c>
      <c r="C263" t="s">
        <v>791</v>
      </c>
      <c r="D263" t="s">
        <v>370</v>
      </c>
      <c r="E263" t="s">
        <v>376</v>
      </c>
      <c r="F263" s="81">
        <v>2.1</v>
      </c>
      <c r="G263" t="s">
        <v>372</v>
      </c>
      <c r="H263">
        <f t="shared" ref="H263:H326" si="58">IF(G263="Y",1,0)</f>
        <v>1</v>
      </c>
      <c r="I263" t="s">
        <v>373</v>
      </c>
      <c r="J263" t="s">
        <v>374</v>
      </c>
      <c r="K263">
        <v>0.05</v>
      </c>
      <c r="L263" t="s">
        <v>271</v>
      </c>
      <c r="M263" t="s">
        <v>368</v>
      </c>
      <c r="N263">
        <v>1</v>
      </c>
      <c r="O263">
        <v>20494</v>
      </c>
      <c r="P263" t="s">
        <v>369</v>
      </c>
      <c r="Q263">
        <v>20</v>
      </c>
      <c r="R263" t="s">
        <v>375</v>
      </c>
      <c r="S263" t="s">
        <v>17</v>
      </c>
      <c r="T263" t="s">
        <v>400</v>
      </c>
      <c r="U263">
        <v>89</v>
      </c>
      <c r="V263" s="65">
        <v>164510</v>
      </c>
      <c r="W263" s="65">
        <v>42652</v>
      </c>
      <c r="X263" s="65">
        <v>8202</v>
      </c>
      <c r="Y263" s="65">
        <v>2856</v>
      </c>
      <c r="Z263" s="65">
        <v>2712</v>
      </c>
      <c r="AA263">
        <v>12</v>
      </c>
      <c r="AB263" s="65">
        <f t="shared" ref="AB263:AB326" si="59">24*60*AA263*U263</f>
        <v>1537920</v>
      </c>
      <c r="AC263" s="65">
        <f t="shared" ref="AC263:AC326" si="60">V263/$U263</f>
        <v>1848.4269662921349</v>
      </c>
      <c r="AD263" s="65">
        <f t="shared" ref="AD263:AD326" si="61">W263/$U263</f>
        <v>479.23595505617976</v>
      </c>
      <c r="AE263" s="65">
        <f t="shared" ref="AE263:AE326" si="62">X263/$U263</f>
        <v>92.157303370786522</v>
      </c>
      <c r="AF263" s="65">
        <f t="shared" ref="AF263:AF326" si="63">Y263/$U263</f>
        <v>32.08988764044944</v>
      </c>
      <c r="AG263" s="65">
        <f t="shared" ref="AG263:AG326" si="64">Z263/$U263</f>
        <v>30.471910112359552</v>
      </c>
      <c r="AH263" s="72">
        <f t="shared" ref="AH263:AH326" si="65">V263/AB263</f>
        <v>0.10696915314190596</v>
      </c>
      <c r="AI263" s="199">
        <f t="shared" ref="AI263:AI326" si="66">W263/V263</f>
        <v>0.2592669138654185</v>
      </c>
      <c r="AJ263" s="3">
        <f t="shared" ref="AJ263:AJ326" si="67">Y263/W263</f>
        <v>6.6960517677951789E-2</v>
      </c>
      <c r="AK263" s="3">
        <f t="shared" ref="AK263:AK326" si="68">Z263/W263</f>
        <v>6.3584357122760948E-2</v>
      </c>
      <c r="AL263" s="3">
        <f t="shared" ref="AL263:AL326" si="69">(Y263-Z263)/Z263</f>
        <v>5.3097345132743362E-2</v>
      </c>
    </row>
    <row r="264" spans="1:38" x14ac:dyDescent="0.2">
      <c r="A264" t="str">
        <f t="shared" si="56"/>
        <v>CC</v>
      </c>
      <c r="B264" t="str">
        <f t="shared" si="57"/>
        <v>CC-09</v>
      </c>
      <c r="C264" t="s">
        <v>792</v>
      </c>
      <c r="D264" t="s">
        <v>370</v>
      </c>
      <c r="E264" t="s">
        <v>376</v>
      </c>
      <c r="F264" s="81">
        <v>2.1</v>
      </c>
      <c r="G264" t="s">
        <v>372</v>
      </c>
      <c r="H264">
        <f t="shared" si="58"/>
        <v>1</v>
      </c>
      <c r="I264" t="s">
        <v>373</v>
      </c>
      <c r="J264" t="s">
        <v>374</v>
      </c>
      <c r="K264">
        <v>0.05</v>
      </c>
      <c r="L264" t="s">
        <v>271</v>
      </c>
      <c r="M264" t="s">
        <v>368</v>
      </c>
      <c r="N264">
        <v>1</v>
      </c>
      <c r="O264">
        <v>20495</v>
      </c>
      <c r="P264" t="s">
        <v>369</v>
      </c>
      <c r="Q264">
        <v>20</v>
      </c>
      <c r="R264" t="s">
        <v>375</v>
      </c>
      <c r="S264" t="s">
        <v>17</v>
      </c>
      <c r="T264" t="s">
        <v>400</v>
      </c>
      <c r="U264">
        <v>89</v>
      </c>
      <c r="V264" s="65">
        <v>121948</v>
      </c>
      <c r="W264" s="65">
        <v>32268</v>
      </c>
      <c r="X264" s="65">
        <v>8202</v>
      </c>
      <c r="Y264" s="65">
        <v>3284</v>
      </c>
      <c r="Z264" s="65">
        <v>2052</v>
      </c>
      <c r="AA264">
        <v>12</v>
      </c>
      <c r="AB264" s="65">
        <f t="shared" si="59"/>
        <v>1537920</v>
      </c>
      <c r="AC264" s="65">
        <f t="shared" si="60"/>
        <v>1370.2022471910113</v>
      </c>
      <c r="AD264" s="65">
        <f t="shared" si="61"/>
        <v>362.56179775280901</v>
      </c>
      <c r="AE264" s="65">
        <f t="shared" si="62"/>
        <v>92.157303370786522</v>
      </c>
      <c r="AF264" s="65">
        <f t="shared" si="63"/>
        <v>36.898876404494381</v>
      </c>
      <c r="AG264" s="65">
        <f t="shared" si="64"/>
        <v>23.056179775280899</v>
      </c>
      <c r="AH264" s="72">
        <f t="shared" si="65"/>
        <v>7.9294111527257599E-2</v>
      </c>
      <c r="AI264" s="199">
        <f t="shared" si="66"/>
        <v>0.26460458556105881</v>
      </c>
      <c r="AJ264" s="3">
        <f t="shared" si="67"/>
        <v>0.10177265402256105</v>
      </c>
      <c r="AK264" s="3">
        <f t="shared" si="68"/>
        <v>6.3592413536630713E-2</v>
      </c>
      <c r="AL264" s="3">
        <f t="shared" si="69"/>
        <v>0.60038986354775825</v>
      </c>
    </row>
    <row r="265" spans="1:38" x14ac:dyDescent="0.2">
      <c r="A265" t="str">
        <f t="shared" si="56"/>
        <v>CC</v>
      </c>
      <c r="B265" t="str">
        <f t="shared" si="57"/>
        <v>CC-09</v>
      </c>
      <c r="C265" t="s">
        <v>793</v>
      </c>
      <c r="D265" t="s">
        <v>370</v>
      </c>
      <c r="E265" t="s">
        <v>376</v>
      </c>
      <c r="F265" s="81">
        <v>2.1</v>
      </c>
      <c r="G265" t="s">
        <v>372</v>
      </c>
      <c r="H265">
        <f t="shared" si="58"/>
        <v>1</v>
      </c>
      <c r="I265" t="s">
        <v>373</v>
      </c>
      <c r="J265" t="s">
        <v>374</v>
      </c>
      <c r="K265">
        <v>0.05</v>
      </c>
      <c r="L265" t="s">
        <v>271</v>
      </c>
      <c r="M265" t="s">
        <v>368</v>
      </c>
      <c r="N265">
        <v>1</v>
      </c>
      <c r="O265">
        <v>20496</v>
      </c>
      <c r="P265" t="s">
        <v>369</v>
      </c>
      <c r="Q265">
        <v>20</v>
      </c>
      <c r="R265" t="s">
        <v>375</v>
      </c>
      <c r="S265" t="s">
        <v>17</v>
      </c>
      <c r="T265" t="s">
        <v>400</v>
      </c>
      <c r="U265">
        <v>89</v>
      </c>
      <c r="V265" s="65">
        <v>151596</v>
      </c>
      <c r="W265" s="65">
        <v>40546</v>
      </c>
      <c r="X265" s="65">
        <v>8202</v>
      </c>
      <c r="Y265" s="65">
        <v>4252</v>
      </c>
      <c r="Z265" s="65">
        <v>2578</v>
      </c>
      <c r="AA265">
        <v>12</v>
      </c>
      <c r="AB265" s="65">
        <f t="shared" si="59"/>
        <v>1537920</v>
      </c>
      <c r="AC265" s="65">
        <f t="shared" si="60"/>
        <v>1703.3258426966293</v>
      </c>
      <c r="AD265" s="65">
        <f t="shared" si="61"/>
        <v>455.57303370786519</v>
      </c>
      <c r="AE265" s="65">
        <f t="shared" si="62"/>
        <v>92.157303370786522</v>
      </c>
      <c r="AF265" s="65">
        <f t="shared" si="63"/>
        <v>47.775280898876403</v>
      </c>
      <c r="AG265" s="65">
        <f t="shared" si="64"/>
        <v>28.966292134831459</v>
      </c>
      <c r="AH265" s="72">
        <f t="shared" si="65"/>
        <v>9.8572097378277157E-2</v>
      </c>
      <c r="AI265" s="199">
        <f t="shared" si="66"/>
        <v>0.26746088287289904</v>
      </c>
      <c r="AJ265" s="3">
        <f t="shared" si="67"/>
        <v>0.10486854436935826</v>
      </c>
      <c r="AK265" s="3">
        <f t="shared" si="68"/>
        <v>6.3582104276624085E-2</v>
      </c>
      <c r="AL265" s="3">
        <f t="shared" si="69"/>
        <v>0.6493405740884407</v>
      </c>
    </row>
    <row r="266" spans="1:38" x14ac:dyDescent="0.2">
      <c r="A266" t="str">
        <f t="shared" si="56"/>
        <v>CC</v>
      </c>
      <c r="B266" t="str">
        <f t="shared" si="57"/>
        <v>CC-09</v>
      </c>
      <c r="C266" t="s">
        <v>794</v>
      </c>
      <c r="D266" t="s">
        <v>370</v>
      </c>
      <c r="E266" t="s">
        <v>371</v>
      </c>
      <c r="F266" s="81">
        <v>3.3</v>
      </c>
      <c r="G266" t="s">
        <v>372</v>
      </c>
      <c r="H266">
        <f t="shared" si="58"/>
        <v>1</v>
      </c>
      <c r="I266" t="s">
        <v>373</v>
      </c>
      <c r="J266" t="s">
        <v>374</v>
      </c>
      <c r="K266">
        <v>0.05</v>
      </c>
      <c r="L266" t="s">
        <v>271</v>
      </c>
      <c r="M266" t="s">
        <v>368</v>
      </c>
      <c r="N266">
        <v>1</v>
      </c>
      <c r="O266">
        <v>20497</v>
      </c>
      <c r="P266" t="s">
        <v>369</v>
      </c>
      <c r="Q266">
        <v>20</v>
      </c>
      <c r="R266" t="s">
        <v>375</v>
      </c>
      <c r="S266" t="s">
        <v>17</v>
      </c>
      <c r="T266" t="s">
        <v>400</v>
      </c>
      <c r="U266">
        <v>89</v>
      </c>
      <c r="V266" s="65">
        <v>268386</v>
      </c>
      <c r="W266" s="65">
        <v>66526</v>
      </c>
      <c r="X266" s="65">
        <v>11864</v>
      </c>
      <c r="Y266" s="65">
        <v>7618</v>
      </c>
      <c r="Z266" s="65">
        <v>4230</v>
      </c>
      <c r="AA266">
        <v>12</v>
      </c>
      <c r="AB266" s="65">
        <f t="shared" si="59"/>
        <v>1537920</v>
      </c>
      <c r="AC266" s="65">
        <f t="shared" si="60"/>
        <v>3015.5730337078653</v>
      </c>
      <c r="AD266" s="65">
        <f t="shared" si="61"/>
        <v>747.48314606741576</v>
      </c>
      <c r="AE266" s="65">
        <f t="shared" si="62"/>
        <v>133.30337078651687</v>
      </c>
      <c r="AF266" s="65">
        <f t="shared" si="63"/>
        <v>85.595505617977523</v>
      </c>
      <c r="AG266" s="65">
        <f t="shared" si="64"/>
        <v>47.528089887640448</v>
      </c>
      <c r="AH266" s="72">
        <f t="shared" si="65"/>
        <v>0.17451232833957553</v>
      </c>
      <c r="AI266" s="199">
        <f t="shared" si="66"/>
        <v>0.24787433025567654</v>
      </c>
      <c r="AJ266" s="3">
        <f t="shared" si="67"/>
        <v>0.11451161951718125</v>
      </c>
      <c r="AK266" s="3">
        <f t="shared" si="68"/>
        <v>6.3584162583050233E-2</v>
      </c>
      <c r="AL266" s="3">
        <f t="shared" si="69"/>
        <v>0.80094562647754142</v>
      </c>
    </row>
    <row r="267" spans="1:38" x14ac:dyDescent="0.2">
      <c r="A267" t="str">
        <f t="shared" si="56"/>
        <v>CC</v>
      </c>
      <c r="B267" t="str">
        <f t="shared" si="57"/>
        <v>CC-10</v>
      </c>
      <c r="C267" t="s">
        <v>773</v>
      </c>
      <c r="D267" t="s">
        <v>370</v>
      </c>
      <c r="E267" t="s">
        <v>371</v>
      </c>
      <c r="F267" s="81">
        <v>2</v>
      </c>
      <c r="G267" t="s">
        <v>372</v>
      </c>
      <c r="H267">
        <f t="shared" si="58"/>
        <v>1</v>
      </c>
      <c r="I267" t="s">
        <v>408</v>
      </c>
      <c r="J267" t="s">
        <v>374</v>
      </c>
      <c r="K267">
        <v>0.01</v>
      </c>
      <c r="L267" t="s">
        <v>271</v>
      </c>
      <c r="M267" t="s">
        <v>401</v>
      </c>
      <c r="N267">
        <v>20</v>
      </c>
      <c r="O267">
        <v>10684</v>
      </c>
      <c r="P267" t="s">
        <v>909</v>
      </c>
      <c r="Q267">
        <v>100</v>
      </c>
      <c r="R267" t="s">
        <v>372</v>
      </c>
      <c r="S267" t="s">
        <v>28</v>
      </c>
      <c r="T267" t="s">
        <v>493</v>
      </c>
      <c r="U267">
        <v>64</v>
      </c>
      <c r="V267" s="65">
        <v>99902</v>
      </c>
      <c r="W267" s="65">
        <v>49662</v>
      </c>
      <c r="X267" s="65">
        <v>6574</v>
      </c>
      <c r="Y267" s="65">
        <v>7860</v>
      </c>
      <c r="Z267" s="65">
        <v>5964</v>
      </c>
      <c r="AA267">
        <v>8</v>
      </c>
      <c r="AB267" s="65">
        <f t="shared" si="59"/>
        <v>737280</v>
      </c>
      <c r="AC267" s="65">
        <f t="shared" si="60"/>
        <v>1560.96875</v>
      </c>
      <c r="AD267" s="65">
        <f t="shared" si="61"/>
        <v>775.96875</v>
      </c>
      <c r="AE267" s="65">
        <f t="shared" si="62"/>
        <v>102.71875</v>
      </c>
      <c r="AF267" s="65">
        <f t="shared" si="63"/>
        <v>122.8125</v>
      </c>
      <c r="AG267" s="65">
        <f t="shared" si="64"/>
        <v>93.1875</v>
      </c>
      <c r="AH267" s="72">
        <f t="shared" si="65"/>
        <v>0.1355007595486111</v>
      </c>
      <c r="AI267" s="199">
        <f t="shared" si="66"/>
        <v>0.49710716502172131</v>
      </c>
      <c r="AJ267" s="3">
        <f t="shared" si="67"/>
        <v>0.15826990455479037</v>
      </c>
      <c r="AK267" s="3">
        <f t="shared" si="68"/>
        <v>0.12009182070798599</v>
      </c>
      <c r="AL267" s="3">
        <f t="shared" si="69"/>
        <v>0.31790744466800802</v>
      </c>
    </row>
    <row r="268" spans="1:38" x14ac:dyDescent="0.2">
      <c r="A268" t="str">
        <f t="shared" si="56"/>
        <v>CC</v>
      </c>
      <c r="B268" t="str">
        <f t="shared" si="57"/>
        <v>CC-10</v>
      </c>
      <c r="C268" t="s">
        <v>773</v>
      </c>
      <c r="D268" t="s">
        <v>370</v>
      </c>
      <c r="E268" t="s">
        <v>371</v>
      </c>
      <c r="F268" s="81">
        <v>2</v>
      </c>
      <c r="G268" t="s">
        <v>375</v>
      </c>
      <c r="H268">
        <f t="shared" si="58"/>
        <v>0</v>
      </c>
      <c r="I268" t="s">
        <v>373</v>
      </c>
      <c r="J268" t="s">
        <v>374</v>
      </c>
      <c r="K268">
        <v>0.05</v>
      </c>
      <c r="L268" t="s">
        <v>271</v>
      </c>
      <c r="M268" t="s">
        <v>368</v>
      </c>
      <c r="N268">
        <v>0</v>
      </c>
      <c r="O268">
        <v>20393</v>
      </c>
      <c r="P268" t="s">
        <v>369</v>
      </c>
      <c r="Q268">
        <v>80</v>
      </c>
      <c r="R268" t="s">
        <v>375</v>
      </c>
      <c r="S268" t="s">
        <v>28</v>
      </c>
      <c r="T268" t="s">
        <v>392</v>
      </c>
      <c r="U268">
        <v>25</v>
      </c>
      <c r="V268" s="65">
        <v>72844</v>
      </c>
      <c r="W268" s="65">
        <v>44224</v>
      </c>
      <c r="X268" s="65">
        <v>2650</v>
      </c>
      <c r="Y268" s="65">
        <v>5074</v>
      </c>
      <c r="Z268" s="65">
        <v>2650</v>
      </c>
      <c r="AA268">
        <v>12</v>
      </c>
      <c r="AB268" s="65">
        <f t="shared" si="59"/>
        <v>432000</v>
      </c>
      <c r="AC268" s="65">
        <f t="shared" si="60"/>
        <v>2913.76</v>
      </c>
      <c r="AD268" s="65">
        <f t="shared" si="61"/>
        <v>1768.96</v>
      </c>
      <c r="AE268" s="65">
        <f t="shared" si="62"/>
        <v>106</v>
      </c>
      <c r="AF268" s="65">
        <f t="shared" si="63"/>
        <v>202.96</v>
      </c>
      <c r="AG268" s="65">
        <f t="shared" si="64"/>
        <v>106</v>
      </c>
      <c r="AH268" s="72">
        <f t="shared" si="65"/>
        <v>0.16862037037037036</v>
      </c>
      <c r="AI268" s="199">
        <f t="shared" si="66"/>
        <v>0.60710559551919174</v>
      </c>
      <c r="AJ268" s="3">
        <f t="shared" si="67"/>
        <v>0.11473408104196817</v>
      </c>
      <c r="AK268" s="3">
        <f t="shared" si="68"/>
        <v>5.9922214182344426E-2</v>
      </c>
      <c r="AL268" s="3">
        <f t="shared" si="69"/>
        <v>0.91471698113207545</v>
      </c>
    </row>
    <row r="269" spans="1:38" x14ac:dyDescent="0.2">
      <c r="A269" t="str">
        <f t="shared" si="56"/>
        <v>CC</v>
      </c>
      <c r="B269" t="str">
        <f t="shared" si="57"/>
        <v>CC-10</v>
      </c>
      <c r="C269" t="s">
        <v>774</v>
      </c>
      <c r="D269" t="s">
        <v>370</v>
      </c>
      <c r="E269" t="s">
        <v>376</v>
      </c>
      <c r="F269" s="81">
        <v>2</v>
      </c>
      <c r="G269" t="s">
        <v>372</v>
      </c>
      <c r="H269">
        <f t="shared" si="58"/>
        <v>1</v>
      </c>
      <c r="I269" t="s">
        <v>408</v>
      </c>
      <c r="J269" t="s">
        <v>374</v>
      </c>
      <c r="K269">
        <v>0.01</v>
      </c>
      <c r="L269" t="s">
        <v>271</v>
      </c>
      <c r="M269" t="s">
        <v>401</v>
      </c>
      <c r="N269">
        <v>20</v>
      </c>
      <c r="O269">
        <v>11036</v>
      </c>
      <c r="P269" t="s">
        <v>909</v>
      </c>
      <c r="Q269">
        <v>200</v>
      </c>
      <c r="R269" t="s">
        <v>375</v>
      </c>
      <c r="S269" t="s">
        <v>28</v>
      </c>
      <c r="T269" t="s">
        <v>483</v>
      </c>
      <c r="U269">
        <v>64</v>
      </c>
      <c r="V269" s="65">
        <v>90136</v>
      </c>
      <c r="W269" s="65">
        <v>38842</v>
      </c>
      <c r="X269" s="65">
        <v>6056</v>
      </c>
      <c r="Y269" s="65">
        <v>2954</v>
      </c>
      <c r="Z269" s="65">
        <v>3158</v>
      </c>
      <c r="AA269">
        <v>8</v>
      </c>
      <c r="AB269" s="65">
        <f t="shared" si="59"/>
        <v>737280</v>
      </c>
      <c r="AC269" s="65">
        <f t="shared" si="60"/>
        <v>1408.375</v>
      </c>
      <c r="AD269" s="65">
        <f t="shared" si="61"/>
        <v>606.90625</v>
      </c>
      <c r="AE269" s="65">
        <f t="shared" si="62"/>
        <v>94.625</v>
      </c>
      <c r="AF269" s="65">
        <f t="shared" si="63"/>
        <v>46.15625</v>
      </c>
      <c r="AG269" s="65">
        <f t="shared" si="64"/>
        <v>49.34375</v>
      </c>
      <c r="AH269" s="72">
        <f t="shared" si="65"/>
        <v>0.12225477430555555</v>
      </c>
      <c r="AI269" s="199">
        <f t="shared" si="66"/>
        <v>0.43092659980473952</v>
      </c>
      <c r="AJ269" s="3">
        <f t="shared" si="67"/>
        <v>7.6051696617063999E-2</v>
      </c>
      <c r="AK269" s="3">
        <f t="shared" si="68"/>
        <v>8.1303743370578246E-2</v>
      </c>
      <c r="AL269" s="3">
        <f t="shared" si="69"/>
        <v>-6.4597846738442058E-2</v>
      </c>
    </row>
    <row r="270" spans="1:38" x14ac:dyDescent="0.2">
      <c r="A270" t="str">
        <f t="shared" si="56"/>
        <v>CC</v>
      </c>
      <c r="B270" t="str">
        <f t="shared" si="57"/>
        <v>CC-10</v>
      </c>
      <c r="C270" t="s">
        <v>774</v>
      </c>
      <c r="D270" t="s">
        <v>370</v>
      </c>
      <c r="E270" t="s">
        <v>376</v>
      </c>
      <c r="F270" s="81">
        <v>2</v>
      </c>
      <c r="G270" t="s">
        <v>375</v>
      </c>
      <c r="H270">
        <f t="shared" si="58"/>
        <v>0</v>
      </c>
      <c r="I270" t="s">
        <v>373</v>
      </c>
      <c r="J270" t="s">
        <v>374</v>
      </c>
      <c r="K270">
        <v>0.05</v>
      </c>
      <c r="L270" t="s">
        <v>271</v>
      </c>
      <c r="M270" t="s">
        <v>368</v>
      </c>
      <c r="N270">
        <v>0</v>
      </c>
      <c r="O270">
        <v>20394</v>
      </c>
      <c r="P270" t="s">
        <v>369</v>
      </c>
      <c r="Q270">
        <v>80</v>
      </c>
      <c r="R270" t="s">
        <v>375</v>
      </c>
      <c r="S270" t="s">
        <v>28</v>
      </c>
      <c r="T270" t="s">
        <v>392</v>
      </c>
      <c r="U270">
        <v>25</v>
      </c>
      <c r="V270" s="65">
        <v>81130</v>
      </c>
      <c r="W270" s="65">
        <v>67576</v>
      </c>
      <c r="X270" s="65">
        <v>4048</v>
      </c>
      <c r="Y270" s="65">
        <v>3766</v>
      </c>
      <c r="Z270" s="65">
        <v>4048</v>
      </c>
      <c r="AA270">
        <v>12</v>
      </c>
      <c r="AB270" s="65">
        <f t="shared" si="59"/>
        <v>432000</v>
      </c>
      <c r="AC270" s="65">
        <f t="shared" si="60"/>
        <v>3245.2</v>
      </c>
      <c r="AD270" s="65">
        <f t="shared" si="61"/>
        <v>2703.04</v>
      </c>
      <c r="AE270" s="65">
        <f t="shared" si="62"/>
        <v>161.91999999999999</v>
      </c>
      <c r="AF270" s="65">
        <f t="shared" si="63"/>
        <v>150.63999999999999</v>
      </c>
      <c r="AG270" s="65">
        <f t="shared" si="64"/>
        <v>161.91999999999999</v>
      </c>
      <c r="AH270" s="72">
        <f t="shared" si="65"/>
        <v>0.18780092592592593</v>
      </c>
      <c r="AI270" s="199">
        <f t="shared" si="66"/>
        <v>0.83293479600640952</v>
      </c>
      <c r="AJ270" s="3">
        <f t="shared" si="67"/>
        <v>5.5729844915354564E-2</v>
      </c>
      <c r="AK270" s="3">
        <f t="shared" si="68"/>
        <v>5.9902924115070443E-2</v>
      </c>
      <c r="AL270" s="3">
        <f t="shared" si="69"/>
        <v>-6.966403162055336E-2</v>
      </c>
    </row>
    <row r="271" spans="1:38" x14ac:dyDescent="0.2">
      <c r="A271" t="str">
        <f t="shared" si="56"/>
        <v>CC</v>
      </c>
      <c r="B271" t="str">
        <f t="shared" si="57"/>
        <v>CC-10</v>
      </c>
      <c r="C271" t="s">
        <v>775</v>
      </c>
      <c r="D271" t="s">
        <v>370</v>
      </c>
      <c r="E271" t="s">
        <v>376</v>
      </c>
      <c r="F271" s="81">
        <v>2</v>
      </c>
      <c r="G271" t="s">
        <v>372</v>
      </c>
      <c r="H271">
        <f t="shared" si="58"/>
        <v>1</v>
      </c>
      <c r="I271" t="s">
        <v>408</v>
      </c>
      <c r="J271" t="s">
        <v>374</v>
      </c>
      <c r="K271">
        <v>0.01</v>
      </c>
      <c r="L271" t="s">
        <v>271</v>
      </c>
      <c r="M271" t="s">
        <v>401</v>
      </c>
      <c r="N271">
        <v>20</v>
      </c>
      <c r="O271">
        <v>10523</v>
      </c>
      <c r="P271" t="s">
        <v>909</v>
      </c>
      <c r="Q271">
        <v>200</v>
      </c>
      <c r="R271" t="s">
        <v>372</v>
      </c>
      <c r="S271" t="s">
        <v>28</v>
      </c>
      <c r="T271" t="s">
        <v>463</v>
      </c>
      <c r="U271">
        <v>64</v>
      </c>
      <c r="V271" s="65">
        <v>78334</v>
      </c>
      <c r="W271" s="65">
        <v>47744</v>
      </c>
      <c r="X271" s="65">
        <v>6056</v>
      </c>
      <c r="Y271" s="65">
        <v>6970</v>
      </c>
      <c r="Z271" s="65">
        <v>4780</v>
      </c>
      <c r="AA271">
        <v>8</v>
      </c>
      <c r="AB271" s="65">
        <f t="shared" si="59"/>
        <v>737280</v>
      </c>
      <c r="AC271" s="65">
        <f t="shared" si="60"/>
        <v>1223.96875</v>
      </c>
      <c r="AD271" s="65">
        <f t="shared" si="61"/>
        <v>746</v>
      </c>
      <c r="AE271" s="65">
        <f t="shared" si="62"/>
        <v>94.625</v>
      </c>
      <c r="AF271" s="65">
        <f t="shared" si="63"/>
        <v>108.90625</v>
      </c>
      <c r="AG271" s="65">
        <f t="shared" si="64"/>
        <v>74.6875</v>
      </c>
      <c r="AH271" s="72">
        <f t="shared" si="65"/>
        <v>0.10624728732638888</v>
      </c>
      <c r="AI271" s="199">
        <f t="shared" si="66"/>
        <v>0.60949268516863686</v>
      </c>
      <c r="AJ271" s="3">
        <f t="shared" si="67"/>
        <v>0.14598693029490617</v>
      </c>
      <c r="AK271" s="3">
        <f t="shared" si="68"/>
        <v>0.10011729222520108</v>
      </c>
      <c r="AL271" s="3">
        <f t="shared" si="69"/>
        <v>0.45815899581589958</v>
      </c>
    </row>
    <row r="272" spans="1:38" x14ac:dyDescent="0.2">
      <c r="A272" t="str">
        <f t="shared" si="56"/>
        <v>CC</v>
      </c>
      <c r="B272" t="str">
        <f t="shared" si="57"/>
        <v>CC-10</v>
      </c>
      <c r="C272" t="s">
        <v>775</v>
      </c>
      <c r="D272" t="s">
        <v>370</v>
      </c>
      <c r="E272" t="s">
        <v>376</v>
      </c>
      <c r="F272" s="81">
        <v>2</v>
      </c>
      <c r="G272" t="s">
        <v>375</v>
      </c>
      <c r="H272">
        <f t="shared" si="58"/>
        <v>0</v>
      </c>
      <c r="I272" t="s">
        <v>373</v>
      </c>
      <c r="J272" t="s">
        <v>374</v>
      </c>
      <c r="K272">
        <v>0.05</v>
      </c>
      <c r="L272" t="s">
        <v>271</v>
      </c>
      <c r="M272" t="s">
        <v>368</v>
      </c>
      <c r="N272">
        <v>0</v>
      </c>
      <c r="O272">
        <v>20395</v>
      </c>
      <c r="P272" t="s">
        <v>369</v>
      </c>
      <c r="Q272">
        <v>80</v>
      </c>
      <c r="R272" t="s">
        <v>375</v>
      </c>
      <c r="S272" t="s">
        <v>28</v>
      </c>
      <c r="T272" t="s">
        <v>392</v>
      </c>
      <c r="U272">
        <v>25</v>
      </c>
      <c r="V272" s="65">
        <v>117980</v>
      </c>
      <c r="W272" s="65">
        <v>80868</v>
      </c>
      <c r="X272" s="65">
        <v>4844</v>
      </c>
      <c r="Y272" s="65">
        <v>10434</v>
      </c>
      <c r="Z272" s="65">
        <v>4844</v>
      </c>
      <c r="AA272">
        <v>12</v>
      </c>
      <c r="AB272" s="65">
        <f t="shared" si="59"/>
        <v>432000</v>
      </c>
      <c r="AC272" s="65">
        <f t="shared" si="60"/>
        <v>4719.2</v>
      </c>
      <c r="AD272" s="65">
        <f t="shared" si="61"/>
        <v>3234.72</v>
      </c>
      <c r="AE272" s="65">
        <f t="shared" si="62"/>
        <v>193.76</v>
      </c>
      <c r="AF272" s="65">
        <f t="shared" si="63"/>
        <v>417.36</v>
      </c>
      <c r="AG272" s="65">
        <f t="shared" si="64"/>
        <v>193.76</v>
      </c>
      <c r="AH272" s="72">
        <f t="shared" si="65"/>
        <v>0.27310185185185187</v>
      </c>
      <c r="AI272" s="199">
        <f t="shared" si="66"/>
        <v>0.68543820986607895</v>
      </c>
      <c r="AJ272" s="3">
        <f t="shared" si="67"/>
        <v>0.12902507790473364</v>
      </c>
      <c r="AK272" s="3">
        <f t="shared" si="68"/>
        <v>5.9900084087649005E-2</v>
      </c>
      <c r="AL272" s="3">
        <f t="shared" si="69"/>
        <v>1.1540049545829894</v>
      </c>
    </row>
    <row r="273" spans="1:38" x14ac:dyDescent="0.2">
      <c r="A273" t="str">
        <f t="shared" si="56"/>
        <v>CC</v>
      </c>
      <c r="B273" t="str">
        <f t="shared" si="57"/>
        <v>CC-10</v>
      </c>
      <c r="C273" t="s">
        <v>776</v>
      </c>
      <c r="D273" t="s">
        <v>370</v>
      </c>
      <c r="E273" t="s">
        <v>371</v>
      </c>
      <c r="F273" s="81">
        <v>2</v>
      </c>
      <c r="G273" t="s">
        <v>372</v>
      </c>
      <c r="H273">
        <f t="shared" si="58"/>
        <v>1</v>
      </c>
      <c r="I273" t="s">
        <v>408</v>
      </c>
      <c r="J273" t="s">
        <v>374</v>
      </c>
      <c r="K273">
        <v>0.01</v>
      </c>
      <c r="L273" t="s">
        <v>271</v>
      </c>
      <c r="M273" t="s">
        <v>401</v>
      </c>
      <c r="N273">
        <v>20</v>
      </c>
      <c r="O273">
        <v>10519</v>
      </c>
      <c r="P273" t="s">
        <v>909</v>
      </c>
      <c r="Q273">
        <v>200</v>
      </c>
      <c r="R273" t="s">
        <v>372</v>
      </c>
      <c r="S273" t="s">
        <v>28</v>
      </c>
      <c r="T273" t="s">
        <v>479</v>
      </c>
      <c r="U273">
        <v>64</v>
      </c>
      <c r="V273" s="65">
        <v>89570</v>
      </c>
      <c r="W273" s="65">
        <v>59352</v>
      </c>
      <c r="X273" s="65">
        <v>6574</v>
      </c>
      <c r="Y273" s="65">
        <v>6870</v>
      </c>
      <c r="Z273" s="65">
        <v>5876</v>
      </c>
      <c r="AA273">
        <v>8</v>
      </c>
      <c r="AB273" s="65">
        <f t="shared" si="59"/>
        <v>737280</v>
      </c>
      <c r="AC273" s="65">
        <f t="shared" si="60"/>
        <v>1399.53125</v>
      </c>
      <c r="AD273" s="65">
        <f t="shared" si="61"/>
        <v>927.375</v>
      </c>
      <c r="AE273" s="65">
        <f t="shared" si="62"/>
        <v>102.71875</v>
      </c>
      <c r="AF273" s="65">
        <f t="shared" si="63"/>
        <v>107.34375</v>
      </c>
      <c r="AG273" s="65">
        <f t="shared" si="64"/>
        <v>91.8125</v>
      </c>
      <c r="AH273" s="72">
        <f t="shared" si="65"/>
        <v>0.1214870876736111</v>
      </c>
      <c r="AI273" s="199">
        <f t="shared" si="66"/>
        <v>0.66263257787205543</v>
      </c>
      <c r="AJ273" s="3">
        <f t="shared" si="67"/>
        <v>0.11575010109179135</v>
      </c>
      <c r="AK273" s="3">
        <f t="shared" si="68"/>
        <v>9.9002560992047448E-2</v>
      </c>
      <c r="AL273" s="3">
        <f t="shared" si="69"/>
        <v>0.16916269571136827</v>
      </c>
    </row>
    <row r="274" spans="1:38" x14ac:dyDescent="0.2">
      <c r="A274" t="str">
        <f t="shared" si="56"/>
        <v>CC</v>
      </c>
      <c r="B274" t="str">
        <f t="shared" si="57"/>
        <v>CC-10</v>
      </c>
      <c r="C274" t="s">
        <v>776</v>
      </c>
      <c r="D274" t="s">
        <v>370</v>
      </c>
      <c r="E274" t="s">
        <v>371</v>
      </c>
      <c r="F274" s="81">
        <v>2</v>
      </c>
      <c r="G274" t="s">
        <v>375</v>
      </c>
      <c r="H274">
        <f t="shared" si="58"/>
        <v>0</v>
      </c>
      <c r="I274" t="s">
        <v>373</v>
      </c>
      <c r="J274" t="s">
        <v>374</v>
      </c>
      <c r="K274">
        <v>0.05</v>
      </c>
      <c r="L274" t="s">
        <v>271</v>
      </c>
      <c r="M274" t="s">
        <v>368</v>
      </c>
      <c r="N274">
        <v>0</v>
      </c>
      <c r="O274">
        <v>20396</v>
      </c>
      <c r="P274" t="s">
        <v>369</v>
      </c>
      <c r="Q274">
        <v>80</v>
      </c>
      <c r="R274" t="s">
        <v>375</v>
      </c>
      <c r="S274" t="s">
        <v>28</v>
      </c>
      <c r="T274" t="s">
        <v>392</v>
      </c>
      <c r="U274">
        <v>25</v>
      </c>
      <c r="V274" s="65">
        <v>76632</v>
      </c>
      <c r="W274" s="65">
        <v>54002</v>
      </c>
      <c r="X274" s="65">
        <v>3234</v>
      </c>
      <c r="Y274" s="65">
        <v>9964</v>
      </c>
      <c r="Z274" s="65">
        <v>3234</v>
      </c>
      <c r="AA274">
        <v>12</v>
      </c>
      <c r="AB274" s="65">
        <f t="shared" si="59"/>
        <v>432000</v>
      </c>
      <c r="AC274" s="65">
        <f t="shared" si="60"/>
        <v>3065.28</v>
      </c>
      <c r="AD274" s="65">
        <f t="shared" si="61"/>
        <v>2160.08</v>
      </c>
      <c r="AE274" s="65">
        <f t="shared" si="62"/>
        <v>129.36000000000001</v>
      </c>
      <c r="AF274" s="65">
        <f t="shared" si="63"/>
        <v>398.56</v>
      </c>
      <c r="AG274" s="65">
        <f t="shared" si="64"/>
        <v>129.36000000000001</v>
      </c>
      <c r="AH274" s="72">
        <f t="shared" si="65"/>
        <v>0.1773888888888889</v>
      </c>
      <c r="AI274" s="199">
        <f t="shared" si="66"/>
        <v>0.70469255663430419</v>
      </c>
      <c r="AJ274" s="3">
        <f t="shared" si="67"/>
        <v>0.18451168475241658</v>
      </c>
      <c r="AK274" s="3">
        <f t="shared" si="68"/>
        <v>5.988667086404207E-2</v>
      </c>
      <c r="AL274" s="3">
        <f t="shared" si="69"/>
        <v>2.0810142238713669</v>
      </c>
    </row>
    <row r="275" spans="1:38" x14ac:dyDescent="0.2">
      <c r="A275" t="str">
        <f t="shared" si="56"/>
        <v>CC</v>
      </c>
      <c r="B275" t="str">
        <f t="shared" si="57"/>
        <v>CC-10</v>
      </c>
      <c r="C275" t="s">
        <v>777</v>
      </c>
      <c r="D275" t="s">
        <v>370</v>
      </c>
      <c r="E275" t="s">
        <v>371</v>
      </c>
      <c r="F275" s="81">
        <v>2</v>
      </c>
      <c r="G275" t="s">
        <v>372</v>
      </c>
      <c r="H275">
        <f t="shared" si="58"/>
        <v>1</v>
      </c>
      <c r="I275" t="s">
        <v>408</v>
      </c>
      <c r="J275" t="s">
        <v>374</v>
      </c>
      <c r="K275">
        <v>0.01</v>
      </c>
      <c r="L275" t="s">
        <v>271</v>
      </c>
      <c r="M275" t="s">
        <v>401</v>
      </c>
      <c r="N275">
        <v>20</v>
      </c>
      <c r="O275">
        <v>10643</v>
      </c>
      <c r="P275" t="s">
        <v>909</v>
      </c>
      <c r="Q275">
        <v>100</v>
      </c>
      <c r="R275" t="s">
        <v>372</v>
      </c>
      <c r="S275" t="s">
        <v>28</v>
      </c>
      <c r="T275" t="s">
        <v>475</v>
      </c>
      <c r="U275">
        <v>64</v>
      </c>
      <c r="V275" s="65">
        <v>78548</v>
      </c>
      <c r="W275" s="65">
        <v>33186</v>
      </c>
      <c r="X275" s="65">
        <v>6574</v>
      </c>
      <c r="Y275" s="65">
        <v>3992</v>
      </c>
      <c r="Z275" s="65">
        <v>2996</v>
      </c>
      <c r="AA275">
        <v>8</v>
      </c>
      <c r="AB275" s="65">
        <f t="shared" si="59"/>
        <v>737280</v>
      </c>
      <c r="AC275" s="65">
        <f t="shared" si="60"/>
        <v>1227.3125</v>
      </c>
      <c r="AD275" s="65">
        <f t="shared" si="61"/>
        <v>518.53125</v>
      </c>
      <c r="AE275" s="65">
        <f t="shared" si="62"/>
        <v>102.71875</v>
      </c>
      <c r="AF275" s="65">
        <f t="shared" si="63"/>
        <v>62.375</v>
      </c>
      <c r="AG275" s="65">
        <f t="shared" si="64"/>
        <v>46.8125</v>
      </c>
      <c r="AH275" s="72">
        <f t="shared" si="65"/>
        <v>0.10653754340277778</v>
      </c>
      <c r="AI275" s="199">
        <f t="shared" si="66"/>
        <v>0.42249325253348269</v>
      </c>
      <c r="AJ275" s="3">
        <f t="shared" si="67"/>
        <v>0.12029168926655819</v>
      </c>
      <c r="AK275" s="3">
        <f t="shared" si="68"/>
        <v>9.027903332730669E-2</v>
      </c>
      <c r="AL275" s="3">
        <f t="shared" si="69"/>
        <v>0.33244325767690253</v>
      </c>
    </row>
    <row r="276" spans="1:38" x14ac:dyDescent="0.2">
      <c r="A276" t="str">
        <f t="shared" si="56"/>
        <v>CC</v>
      </c>
      <c r="B276" t="str">
        <f t="shared" si="57"/>
        <v>CC-10</v>
      </c>
      <c r="C276" t="s">
        <v>777</v>
      </c>
      <c r="D276" t="s">
        <v>370</v>
      </c>
      <c r="E276" t="s">
        <v>371</v>
      </c>
      <c r="F276" s="81">
        <v>2</v>
      </c>
      <c r="G276" t="s">
        <v>375</v>
      </c>
      <c r="H276">
        <f t="shared" si="58"/>
        <v>0</v>
      </c>
      <c r="I276" t="s">
        <v>373</v>
      </c>
      <c r="J276" t="s">
        <v>374</v>
      </c>
      <c r="K276">
        <v>0.05</v>
      </c>
      <c r="L276" t="s">
        <v>271</v>
      </c>
      <c r="M276" t="s">
        <v>368</v>
      </c>
      <c r="N276">
        <v>0</v>
      </c>
      <c r="O276">
        <v>20397</v>
      </c>
      <c r="P276" t="s">
        <v>369</v>
      </c>
      <c r="Q276">
        <v>80</v>
      </c>
      <c r="R276" t="s">
        <v>375</v>
      </c>
      <c r="S276" t="s">
        <v>28</v>
      </c>
      <c r="T276" t="s">
        <v>392</v>
      </c>
      <c r="U276">
        <v>25</v>
      </c>
      <c r="V276" s="65">
        <v>78352</v>
      </c>
      <c r="W276" s="65">
        <v>63402</v>
      </c>
      <c r="X276" s="65">
        <v>3798</v>
      </c>
      <c r="Y276" s="65">
        <v>6782</v>
      </c>
      <c r="Z276" s="65">
        <v>3798</v>
      </c>
      <c r="AA276">
        <v>12</v>
      </c>
      <c r="AB276" s="65">
        <f t="shared" si="59"/>
        <v>432000</v>
      </c>
      <c r="AC276" s="65">
        <f t="shared" si="60"/>
        <v>3134.08</v>
      </c>
      <c r="AD276" s="65">
        <f t="shared" si="61"/>
        <v>2536.08</v>
      </c>
      <c r="AE276" s="65">
        <f t="shared" si="62"/>
        <v>151.91999999999999</v>
      </c>
      <c r="AF276" s="65">
        <f t="shared" si="63"/>
        <v>271.27999999999997</v>
      </c>
      <c r="AG276" s="65">
        <f t="shared" si="64"/>
        <v>151.91999999999999</v>
      </c>
      <c r="AH276" s="72">
        <f t="shared" si="65"/>
        <v>0.18137037037037038</v>
      </c>
      <c r="AI276" s="199">
        <f t="shared" si="66"/>
        <v>0.80919440473759441</v>
      </c>
      <c r="AJ276" s="3">
        <f t="shared" si="67"/>
        <v>0.10696823444055392</v>
      </c>
      <c r="AK276" s="3">
        <f t="shared" si="68"/>
        <v>5.9903473076559098E-2</v>
      </c>
      <c r="AL276" s="3">
        <f t="shared" si="69"/>
        <v>0.78567667193259605</v>
      </c>
    </row>
    <row r="277" spans="1:38" x14ac:dyDescent="0.2">
      <c r="A277" t="str">
        <f t="shared" si="56"/>
        <v>CC</v>
      </c>
      <c r="B277" t="str">
        <f t="shared" si="57"/>
        <v>CC-10</v>
      </c>
      <c r="C277" t="s">
        <v>778</v>
      </c>
      <c r="D277" t="s">
        <v>370</v>
      </c>
      <c r="E277" t="s">
        <v>376</v>
      </c>
      <c r="F277" s="81">
        <v>2</v>
      </c>
      <c r="G277" t="s">
        <v>372</v>
      </c>
      <c r="H277">
        <f t="shared" si="58"/>
        <v>1</v>
      </c>
      <c r="I277" t="s">
        <v>408</v>
      </c>
      <c r="J277" t="s">
        <v>374</v>
      </c>
      <c r="K277">
        <v>0.01</v>
      </c>
      <c r="L277" t="s">
        <v>271</v>
      </c>
      <c r="M277" t="s">
        <v>401</v>
      </c>
      <c r="N277">
        <v>20</v>
      </c>
      <c r="O277">
        <v>10487</v>
      </c>
      <c r="P277" t="s">
        <v>909</v>
      </c>
      <c r="Q277">
        <v>200</v>
      </c>
      <c r="R277" t="s">
        <v>372</v>
      </c>
      <c r="S277" t="s">
        <v>28</v>
      </c>
      <c r="T277" t="s">
        <v>477</v>
      </c>
      <c r="U277">
        <v>64</v>
      </c>
      <c r="V277" s="65">
        <v>76714</v>
      </c>
      <c r="W277" s="65">
        <v>39196</v>
      </c>
      <c r="X277" s="65">
        <v>6056</v>
      </c>
      <c r="Y277" s="65">
        <v>4858</v>
      </c>
      <c r="Z277" s="65">
        <v>3100</v>
      </c>
      <c r="AA277">
        <v>8</v>
      </c>
      <c r="AB277" s="65">
        <f t="shared" si="59"/>
        <v>737280</v>
      </c>
      <c r="AC277" s="65">
        <f t="shared" si="60"/>
        <v>1198.65625</v>
      </c>
      <c r="AD277" s="65">
        <f t="shared" si="61"/>
        <v>612.4375</v>
      </c>
      <c r="AE277" s="65">
        <f t="shared" si="62"/>
        <v>94.625</v>
      </c>
      <c r="AF277" s="65">
        <f t="shared" si="63"/>
        <v>75.90625</v>
      </c>
      <c r="AG277" s="65">
        <f t="shared" si="64"/>
        <v>48.4375</v>
      </c>
      <c r="AH277" s="72">
        <f t="shared" si="65"/>
        <v>0.10405002170138888</v>
      </c>
      <c r="AI277" s="199">
        <f t="shared" si="66"/>
        <v>0.510936726021326</v>
      </c>
      <c r="AJ277" s="3">
        <f t="shared" si="67"/>
        <v>0.12394121849168283</v>
      </c>
      <c r="AK277" s="3">
        <f t="shared" si="68"/>
        <v>7.9089703030921527E-2</v>
      </c>
      <c r="AL277" s="3">
        <f t="shared" si="69"/>
        <v>0.56709677419354843</v>
      </c>
    </row>
    <row r="278" spans="1:38" x14ac:dyDescent="0.2">
      <c r="A278" t="str">
        <f t="shared" si="56"/>
        <v>CC</v>
      </c>
      <c r="B278" t="str">
        <f t="shared" si="57"/>
        <v>CC-10</v>
      </c>
      <c r="C278" t="s">
        <v>778</v>
      </c>
      <c r="D278" t="s">
        <v>370</v>
      </c>
      <c r="E278" t="s">
        <v>376</v>
      </c>
      <c r="F278" s="81">
        <v>2</v>
      </c>
      <c r="G278" t="s">
        <v>375</v>
      </c>
      <c r="H278">
        <f t="shared" si="58"/>
        <v>0</v>
      </c>
      <c r="I278" t="s">
        <v>373</v>
      </c>
      <c r="J278" t="s">
        <v>374</v>
      </c>
      <c r="K278">
        <v>0.05</v>
      </c>
      <c r="L278" t="s">
        <v>271</v>
      </c>
      <c r="M278" t="s">
        <v>368</v>
      </c>
      <c r="N278">
        <v>0</v>
      </c>
      <c r="O278">
        <v>20398</v>
      </c>
      <c r="P278" t="s">
        <v>369</v>
      </c>
      <c r="Q278">
        <v>80</v>
      </c>
      <c r="R278" t="s">
        <v>375</v>
      </c>
      <c r="S278" t="s">
        <v>28</v>
      </c>
      <c r="T278" t="s">
        <v>392</v>
      </c>
      <c r="U278">
        <v>25</v>
      </c>
      <c r="V278" s="65">
        <v>100932</v>
      </c>
      <c r="W278" s="65">
        <v>91596</v>
      </c>
      <c r="X278" s="65">
        <v>5486</v>
      </c>
      <c r="Y278" s="65">
        <v>258</v>
      </c>
      <c r="Z278" s="65">
        <v>5486</v>
      </c>
      <c r="AA278">
        <v>12</v>
      </c>
      <c r="AB278" s="65">
        <f t="shared" si="59"/>
        <v>432000</v>
      </c>
      <c r="AC278" s="65">
        <f t="shared" si="60"/>
        <v>4037.28</v>
      </c>
      <c r="AD278" s="65">
        <f t="shared" si="61"/>
        <v>3663.84</v>
      </c>
      <c r="AE278" s="65">
        <f t="shared" si="62"/>
        <v>219.44</v>
      </c>
      <c r="AF278" s="65">
        <f t="shared" si="63"/>
        <v>10.32</v>
      </c>
      <c r="AG278" s="65">
        <f t="shared" si="64"/>
        <v>219.44</v>
      </c>
      <c r="AH278" s="72">
        <f t="shared" si="65"/>
        <v>0.2336388888888889</v>
      </c>
      <c r="AI278" s="199">
        <f t="shared" si="66"/>
        <v>0.90750208060872661</v>
      </c>
      <c r="AJ278" s="3">
        <f t="shared" si="67"/>
        <v>2.8167168872003144E-3</v>
      </c>
      <c r="AK278" s="3">
        <f t="shared" si="68"/>
        <v>5.9893445128608239E-2</v>
      </c>
      <c r="AL278" s="3">
        <f t="shared" si="69"/>
        <v>-0.95297119941669706</v>
      </c>
    </row>
    <row r="279" spans="1:38" x14ac:dyDescent="0.2">
      <c r="A279" t="str">
        <f t="shared" si="56"/>
        <v>CC</v>
      </c>
      <c r="B279" t="str">
        <f t="shared" si="57"/>
        <v>CC-10</v>
      </c>
      <c r="C279" t="s">
        <v>779</v>
      </c>
      <c r="D279" t="s">
        <v>370</v>
      </c>
      <c r="E279" t="s">
        <v>376</v>
      </c>
      <c r="F279" s="81">
        <v>2</v>
      </c>
      <c r="G279" t="s">
        <v>372</v>
      </c>
      <c r="H279">
        <f t="shared" si="58"/>
        <v>1</v>
      </c>
      <c r="I279" t="s">
        <v>408</v>
      </c>
      <c r="J279" t="s">
        <v>374</v>
      </c>
      <c r="K279">
        <v>0.01</v>
      </c>
      <c r="L279" t="s">
        <v>271</v>
      </c>
      <c r="M279" t="s">
        <v>401</v>
      </c>
      <c r="N279">
        <v>25</v>
      </c>
      <c r="O279">
        <v>11121</v>
      </c>
      <c r="P279" t="s">
        <v>909</v>
      </c>
      <c r="Q279">
        <v>250</v>
      </c>
      <c r="R279" t="s">
        <v>372</v>
      </c>
      <c r="S279" t="s">
        <v>28</v>
      </c>
      <c r="T279" t="s">
        <v>465</v>
      </c>
      <c r="U279">
        <v>64</v>
      </c>
      <c r="V279" s="65">
        <v>116968</v>
      </c>
      <c r="W279" s="65">
        <v>85548</v>
      </c>
      <c r="X279" s="65">
        <v>6056</v>
      </c>
      <c r="Y279" s="65">
        <v>9570</v>
      </c>
      <c r="Z279" s="65">
        <v>9846</v>
      </c>
      <c r="AA279">
        <v>8</v>
      </c>
      <c r="AB279" s="65">
        <f t="shared" si="59"/>
        <v>737280</v>
      </c>
      <c r="AC279" s="65">
        <f t="shared" si="60"/>
        <v>1827.625</v>
      </c>
      <c r="AD279" s="65">
        <f t="shared" si="61"/>
        <v>1336.6875</v>
      </c>
      <c r="AE279" s="65">
        <f t="shared" si="62"/>
        <v>94.625</v>
      </c>
      <c r="AF279" s="65">
        <f t="shared" si="63"/>
        <v>149.53125</v>
      </c>
      <c r="AG279" s="65">
        <f t="shared" si="64"/>
        <v>153.84375</v>
      </c>
      <c r="AH279" s="72">
        <f t="shared" si="65"/>
        <v>0.15864800347222222</v>
      </c>
      <c r="AI279" s="199">
        <f t="shared" si="66"/>
        <v>0.73137952260447303</v>
      </c>
      <c r="AJ279" s="3">
        <f t="shared" si="67"/>
        <v>0.11186702202272408</v>
      </c>
      <c r="AK279" s="3">
        <f t="shared" si="68"/>
        <v>0.11509328096507224</v>
      </c>
      <c r="AL279" s="3">
        <f t="shared" si="69"/>
        <v>-2.8031687995124923E-2</v>
      </c>
    </row>
    <row r="280" spans="1:38" x14ac:dyDescent="0.2">
      <c r="A280" t="str">
        <f t="shared" si="56"/>
        <v>CC</v>
      </c>
      <c r="B280" t="str">
        <f t="shared" si="57"/>
        <v>CC-10</v>
      </c>
      <c r="C280" t="s">
        <v>779</v>
      </c>
      <c r="D280" t="s">
        <v>370</v>
      </c>
      <c r="E280" t="s">
        <v>376</v>
      </c>
      <c r="F280" s="81">
        <v>2</v>
      </c>
      <c r="G280" t="s">
        <v>375</v>
      </c>
      <c r="H280">
        <f t="shared" si="58"/>
        <v>0</v>
      </c>
      <c r="I280" t="s">
        <v>373</v>
      </c>
      <c r="J280" t="s">
        <v>374</v>
      </c>
      <c r="K280">
        <v>0.05</v>
      </c>
      <c r="L280" t="s">
        <v>271</v>
      </c>
      <c r="M280" t="s">
        <v>368</v>
      </c>
      <c r="N280">
        <v>0</v>
      </c>
      <c r="O280">
        <v>20399</v>
      </c>
      <c r="P280" t="s">
        <v>369</v>
      </c>
      <c r="Q280">
        <v>80</v>
      </c>
      <c r="R280" t="s">
        <v>375</v>
      </c>
      <c r="S280" t="s">
        <v>28</v>
      </c>
      <c r="T280" t="s">
        <v>392</v>
      </c>
      <c r="U280">
        <v>25</v>
      </c>
      <c r="V280" s="65">
        <v>88296</v>
      </c>
      <c r="W280" s="65">
        <v>47556</v>
      </c>
      <c r="X280" s="65">
        <v>2848</v>
      </c>
      <c r="Y280" s="65">
        <v>4900</v>
      </c>
      <c r="Z280" s="65">
        <v>2848</v>
      </c>
      <c r="AA280">
        <v>12</v>
      </c>
      <c r="AB280" s="65">
        <f t="shared" si="59"/>
        <v>432000</v>
      </c>
      <c r="AC280" s="65">
        <f t="shared" si="60"/>
        <v>3531.84</v>
      </c>
      <c r="AD280" s="65">
        <f t="shared" si="61"/>
        <v>1902.24</v>
      </c>
      <c r="AE280" s="65">
        <f t="shared" si="62"/>
        <v>113.92</v>
      </c>
      <c r="AF280" s="65">
        <f t="shared" si="63"/>
        <v>196</v>
      </c>
      <c r="AG280" s="65">
        <f t="shared" si="64"/>
        <v>113.92</v>
      </c>
      <c r="AH280" s="72">
        <f t="shared" si="65"/>
        <v>0.2043888888888889</v>
      </c>
      <c r="AI280" s="199">
        <f t="shared" si="66"/>
        <v>0.53859744495786899</v>
      </c>
      <c r="AJ280" s="3">
        <f t="shared" si="67"/>
        <v>0.10303642022037177</v>
      </c>
      <c r="AK280" s="3">
        <f t="shared" si="68"/>
        <v>5.988729077298343E-2</v>
      </c>
      <c r="AL280" s="3">
        <f t="shared" si="69"/>
        <v>0.7205056179775281</v>
      </c>
    </row>
    <row r="281" spans="1:38" x14ac:dyDescent="0.2">
      <c r="A281" t="str">
        <f t="shared" si="56"/>
        <v>CC</v>
      </c>
      <c r="B281" t="str">
        <f t="shared" si="57"/>
        <v>CC-10</v>
      </c>
      <c r="C281" t="s">
        <v>780</v>
      </c>
      <c r="D281" t="s">
        <v>370</v>
      </c>
      <c r="E281" t="s">
        <v>371</v>
      </c>
      <c r="F281" s="81">
        <v>2</v>
      </c>
      <c r="G281" t="s">
        <v>372</v>
      </c>
      <c r="H281">
        <f t="shared" si="58"/>
        <v>1</v>
      </c>
      <c r="I281" t="s">
        <v>408</v>
      </c>
      <c r="J281" t="s">
        <v>374</v>
      </c>
      <c r="K281">
        <v>0.01</v>
      </c>
      <c r="L281" t="s">
        <v>271</v>
      </c>
      <c r="M281" t="s">
        <v>401</v>
      </c>
      <c r="N281">
        <v>20</v>
      </c>
      <c r="O281">
        <v>10451</v>
      </c>
      <c r="P281" t="s">
        <v>909</v>
      </c>
      <c r="Q281">
        <v>300</v>
      </c>
      <c r="R281" t="s">
        <v>372</v>
      </c>
      <c r="S281" t="s">
        <v>28</v>
      </c>
      <c r="T281" t="s">
        <v>481</v>
      </c>
      <c r="U281">
        <v>64</v>
      </c>
      <c r="V281" s="65">
        <v>109196</v>
      </c>
      <c r="W281" s="65">
        <v>52668</v>
      </c>
      <c r="X281" s="65">
        <v>6574</v>
      </c>
      <c r="Y281" s="65">
        <v>5096</v>
      </c>
      <c r="Z281" s="65">
        <v>5266</v>
      </c>
      <c r="AA281">
        <v>8</v>
      </c>
      <c r="AB281" s="65">
        <f t="shared" si="59"/>
        <v>737280</v>
      </c>
      <c r="AC281" s="65">
        <f t="shared" si="60"/>
        <v>1706.1875</v>
      </c>
      <c r="AD281" s="65">
        <f t="shared" si="61"/>
        <v>822.9375</v>
      </c>
      <c r="AE281" s="65">
        <f t="shared" si="62"/>
        <v>102.71875</v>
      </c>
      <c r="AF281" s="65">
        <f t="shared" si="63"/>
        <v>79.625</v>
      </c>
      <c r="AG281" s="65">
        <f t="shared" si="64"/>
        <v>82.28125</v>
      </c>
      <c r="AH281" s="72">
        <f t="shared" si="65"/>
        <v>0.14810655381944443</v>
      </c>
      <c r="AI281" s="199">
        <f t="shared" si="66"/>
        <v>0.48232535990329317</v>
      </c>
      <c r="AJ281" s="3">
        <f t="shared" si="67"/>
        <v>9.675704412546518E-2</v>
      </c>
      <c r="AK281" s="3">
        <f t="shared" si="68"/>
        <v>9.9984810511126301E-2</v>
      </c>
      <c r="AL281" s="3">
        <f t="shared" si="69"/>
        <v>-3.2282567413596655E-2</v>
      </c>
    </row>
    <row r="282" spans="1:38" x14ac:dyDescent="0.2">
      <c r="A282" t="str">
        <f t="shared" si="56"/>
        <v>CC</v>
      </c>
      <c r="B282" t="str">
        <f t="shared" si="57"/>
        <v>CC-10</v>
      </c>
      <c r="C282" t="s">
        <v>780</v>
      </c>
      <c r="D282" t="s">
        <v>370</v>
      </c>
      <c r="E282" t="s">
        <v>371</v>
      </c>
      <c r="F282" s="81">
        <v>2</v>
      </c>
      <c r="G282" t="s">
        <v>375</v>
      </c>
      <c r="H282">
        <f t="shared" si="58"/>
        <v>0</v>
      </c>
      <c r="I282" t="s">
        <v>373</v>
      </c>
      <c r="J282" t="s">
        <v>374</v>
      </c>
      <c r="K282">
        <v>0.05</v>
      </c>
      <c r="L282" t="s">
        <v>271</v>
      </c>
      <c r="M282" t="s">
        <v>368</v>
      </c>
      <c r="N282">
        <v>0</v>
      </c>
      <c r="O282">
        <v>20400</v>
      </c>
      <c r="P282" t="s">
        <v>369</v>
      </c>
      <c r="Q282">
        <v>80</v>
      </c>
      <c r="R282" t="s">
        <v>375</v>
      </c>
      <c r="S282" t="s">
        <v>28</v>
      </c>
      <c r="T282" t="s">
        <v>392</v>
      </c>
      <c r="U282">
        <v>25</v>
      </c>
      <c r="V282" s="65">
        <v>89658</v>
      </c>
      <c r="W282" s="65">
        <v>63674</v>
      </c>
      <c r="X282" s="65">
        <v>3814</v>
      </c>
      <c r="Y282" s="65">
        <v>6792</v>
      </c>
      <c r="Z282" s="65">
        <v>3814</v>
      </c>
      <c r="AA282">
        <v>12</v>
      </c>
      <c r="AB282" s="65">
        <f t="shared" si="59"/>
        <v>432000</v>
      </c>
      <c r="AC282" s="65">
        <f t="shared" si="60"/>
        <v>3586.32</v>
      </c>
      <c r="AD282" s="65">
        <f t="shared" si="61"/>
        <v>2546.96</v>
      </c>
      <c r="AE282" s="65">
        <f t="shared" si="62"/>
        <v>152.56</v>
      </c>
      <c r="AF282" s="65">
        <f t="shared" si="63"/>
        <v>271.68</v>
      </c>
      <c r="AG282" s="65">
        <f t="shared" si="64"/>
        <v>152.56</v>
      </c>
      <c r="AH282" s="72">
        <f t="shared" si="65"/>
        <v>0.20754166666666668</v>
      </c>
      <c r="AI282" s="199">
        <f t="shared" si="66"/>
        <v>0.71018760177563633</v>
      </c>
      <c r="AJ282" s="3">
        <f t="shared" si="67"/>
        <v>0.10666834186638188</v>
      </c>
      <c r="AK282" s="3">
        <f t="shared" si="68"/>
        <v>5.9898859817193832E-2</v>
      </c>
      <c r="AL282" s="3">
        <f t="shared" si="69"/>
        <v>0.78080755112742528</v>
      </c>
    </row>
    <row r="283" spans="1:38" x14ac:dyDescent="0.2">
      <c r="A283" t="str">
        <f t="shared" si="56"/>
        <v>CC</v>
      </c>
      <c r="B283" t="str">
        <f t="shared" si="57"/>
        <v>CC-12</v>
      </c>
      <c r="C283" t="s">
        <v>834</v>
      </c>
      <c r="D283" t="s">
        <v>405</v>
      </c>
      <c r="E283" t="s">
        <v>405</v>
      </c>
      <c r="F283" s="81">
        <v>3.6</v>
      </c>
      <c r="G283" t="s">
        <v>372</v>
      </c>
      <c r="H283">
        <f t="shared" si="58"/>
        <v>1</v>
      </c>
      <c r="I283" t="s">
        <v>435</v>
      </c>
      <c r="J283" t="s">
        <v>390</v>
      </c>
      <c r="K283">
        <v>0.01</v>
      </c>
      <c r="L283" t="s">
        <v>417</v>
      </c>
      <c r="M283" t="s">
        <v>401</v>
      </c>
      <c r="N283">
        <v>50</v>
      </c>
      <c r="O283">
        <v>11126</v>
      </c>
      <c r="P283" t="s">
        <v>905</v>
      </c>
      <c r="Q283">
        <v>300</v>
      </c>
      <c r="R283" t="s">
        <v>375</v>
      </c>
      <c r="S283" t="s">
        <v>28</v>
      </c>
      <c r="T283" t="s">
        <v>529</v>
      </c>
      <c r="U283">
        <v>63</v>
      </c>
      <c r="V283" s="65">
        <v>172016</v>
      </c>
      <c r="W283" s="65">
        <v>108168</v>
      </c>
      <c r="X283" s="65">
        <v>20364</v>
      </c>
      <c r="Y283" s="65">
        <v>9584</v>
      </c>
      <c r="Z283" s="65">
        <v>10752</v>
      </c>
      <c r="AA283">
        <v>8</v>
      </c>
      <c r="AB283" s="65">
        <f t="shared" si="59"/>
        <v>725760</v>
      </c>
      <c r="AC283" s="65">
        <f t="shared" si="60"/>
        <v>2730.4126984126983</v>
      </c>
      <c r="AD283" s="65">
        <f t="shared" si="61"/>
        <v>1716.952380952381</v>
      </c>
      <c r="AE283" s="65">
        <f t="shared" si="62"/>
        <v>323.23809523809524</v>
      </c>
      <c r="AF283" s="65">
        <f t="shared" si="63"/>
        <v>152.12698412698413</v>
      </c>
      <c r="AG283" s="65">
        <f t="shared" si="64"/>
        <v>170.66666666666666</v>
      </c>
      <c r="AH283" s="72">
        <f t="shared" si="65"/>
        <v>0.23701499118165784</v>
      </c>
      <c r="AI283" s="199">
        <f t="shared" si="66"/>
        <v>0.62882522556041298</v>
      </c>
      <c r="AJ283" s="3">
        <f t="shared" si="67"/>
        <v>8.8602913985651954E-2</v>
      </c>
      <c r="AK283" s="3">
        <f t="shared" si="68"/>
        <v>9.9400931883736415E-2</v>
      </c>
      <c r="AL283" s="3">
        <f t="shared" si="69"/>
        <v>-0.10863095238095238</v>
      </c>
    </row>
    <row r="284" spans="1:38" x14ac:dyDescent="0.2">
      <c r="A284" t="str">
        <f t="shared" si="56"/>
        <v>CC</v>
      </c>
      <c r="B284" t="str">
        <f t="shared" si="57"/>
        <v>CC-12</v>
      </c>
      <c r="C284" t="s">
        <v>832</v>
      </c>
      <c r="D284" t="s">
        <v>405</v>
      </c>
      <c r="E284" t="s">
        <v>405</v>
      </c>
      <c r="F284" s="81">
        <v>2.2999999999999998</v>
      </c>
      <c r="G284" t="s">
        <v>372</v>
      </c>
      <c r="H284">
        <f t="shared" si="58"/>
        <v>1</v>
      </c>
      <c r="I284" t="s">
        <v>434</v>
      </c>
      <c r="J284" t="s">
        <v>390</v>
      </c>
      <c r="K284">
        <v>0.01</v>
      </c>
      <c r="L284" t="s">
        <v>417</v>
      </c>
      <c r="M284" t="s">
        <v>401</v>
      </c>
      <c r="N284">
        <v>50</v>
      </c>
      <c r="O284">
        <v>11181</v>
      </c>
      <c r="P284" t="s">
        <v>905</v>
      </c>
      <c r="Q284">
        <v>250</v>
      </c>
      <c r="R284" t="s">
        <v>372</v>
      </c>
      <c r="S284" t="s">
        <v>28</v>
      </c>
      <c r="T284" t="s">
        <v>527</v>
      </c>
      <c r="U284">
        <v>89</v>
      </c>
      <c r="V284" s="65">
        <v>295410</v>
      </c>
      <c r="W284" s="65">
        <v>340952</v>
      </c>
      <c r="X284" s="65">
        <v>27502</v>
      </c>
      <c r="Y284" s="65">
        <v>45890</v>
      </c>
      <c r="Z284" s="65">
        <v>33720</v>
      </c>
      <c r="AA284">
        <v>8</v>
      </c>
      <c r="AB284" s="65">
        <f t="shared" si="59"/>
        <v>1025280</v>
      </c>
      <c r="AC284" s="65">
        <f t="shared" si="60"/>
        <v>3319.2134831460676</v>
      </c>
      <c r="AD284" s="65">
        <f t="shared" si="61"/>
        <v>3830.9213483146068</v>
      </c>
      <c r="AE284" s="65">
        <f t="shared" si="62"/>
        <v>309.01123595505618</v>
      </c>
      <c r="AF284" s="65">
        <f t="shared" si="63"/>
        <v>515.61797752808991</v>
      </c>
      <c r="AG284" s="65">
        <f t="shared" si="64"/>
        <v>378.87640449438203</v>
      </c>
      <c r="AH284" s="72">
        <f t="shared" si="65"/>
        <v>0.28812617041198502</v>
      </c>
      <c r="AI284" s="199">
        <f t="shared" si="66"/>
        <v>1.1541653972445076</v>
      </c>
      <c r="AJ284" s="3">
        <f t="shared" si="67"/>
        <v>0.1345937258030456</v>
      </c>
      <c r="AK284" s="3">
        <f t="shared" si="68"/>
        <v>9.8899551843074682E-2</v>
      </c>
      <c r="AL284" s="3">
        <f t="shared" si="69"/>
        <v>0.36091340450771053</v>
      </c>
    </row>
    <row r="285" spans="1:38" x14ac:dyDescent="0.2">
      <c r="A285" t="str">
        <f t="shared" si="56"/>
        <v>CC</v>
      </c>
      <c r="B285" t="str">
        <f t="shared" si="57"/>
        <v>CC-12</v>
      </c>
      <c r="C285" t="s">
        <v>833</v>
      </c>
      <c r="D285" t="s">
        <v>405</v>
      </c>
      <c r="E285" t="s">
        <v>405</v>
      </c>
      <c r="F285" s="81">
        <v>2.2999999999999998</v>
      </c>
      <c r="G285" t="s">
        <v>372</v>
      </c>
      <c r="H285">
        <f t="shared" si="58"/>
        <v>1</v>
      </c>
      <c r="I285" t="s">
        <v>435</v>
      </c>
      <c r="J285" t="s">
        <v>390</v>
      </c>
      <c r="K285">
        <v>0.01</v>
      </c>
      <c r="L285" t="s">
        <v>417</v>
      </c>
      <c r="M285" t="s">
        <v>401</v>
      </c>
      <c r="N285">
        <v>50</v>
      </c>
      <c r="O285">
        <v>11115</v>
      </c>
      <c r="P285" t="s">
        <v>905</v>
      </c>
      <c r="Q285">
        <v>350</v>
      </c>
      <c r="R285" t="s">
        <v>372</v>
      </c>
      <c r="S285" t="s">
        <v>28</v>
      </c>
      <c r="T285" t="s">
        <v>528</v>
      </c>
      <c r="U285">
        <v>89</v>
      </c>
      <c r="V285" s="65">
        <v>273580</v>
      </c>
      <c r="W285" s="65">
        <v>166054</v>
      </c>
      <c r="X285" s="65">
        <v>27502</v>
      </c>
      <c r="Y285" s="65">
        <v>20844</v>
      </c>
      <c r="Z285" s="65">
        <v>16506</v>
      </c>
      <c r="AA285">
        <v>8</v>
      </c>
      <c r="AB285" s="65">
        <f t="shared" si="59"/>
        <v>1025280</v>
      </c>
      <c r="AC285" s="65">
        <f t="shared" si="60"/>
        <v>3073.932584269663</v>
      </c>
      <c r="AD285" s="65">
        <f t="shared" si="61"/>
        <v>1865.7752808988764</v>
      </c>
      <c r="AE285" s="65">
        <f t="shared" si="62"/>
        <v>309.01123595505618</v>
      </c>
      <c r="AF285" s="65">
        <f t="shared" si="63"/>
        <v>234.20224719101122</v>
      </c>
      <c r="AG285" s="65">
        <f t="shared" si="64"/>
        <v>185.46067415730337</v>
      </c>
      <c r="AH285" s="72">
        <f t="shared" si="65"/>
        <v>0.26683442571785271</v>
      </c>
      <c r="AI285" s="199">
        <f t="shared" si="66"/>
        <v>0.60696688354411876</v>
      </c>
      <c r="AJ285" s="3">
        <f t="shared" si="67"/>
        <v>0.12552543148614306</v>
      </c>
      <c r="AK285" s="3">
        <f t="shared" si="68"/>
        <v>9.9401399544726418E-2</v>
      </c>
      <c r="AL285" s="3">
        <f t="shared" si="69"/>
        <v>0.26281352235550709</v>
      </c>
    </row>
    <row r="286" spans="1:38" x14ac:dyDescent="0.2">
      <c r="A286" t="str">
        <f t="shared" si="56"/>
        <v>CC</v>
      </c>
      <c r="B286" t="str">
        <f t="shared" si="57"/>
        <v>CC-12</v>
      </c>
      <c r="C286" t="s">
        <v>831</v>
      </c>
      <c r="D286" t="s">
        <v>405</v>
      </c>
      <c r="E286" t="s">
        <v>405</v>
      </c>
      <c r="F286" s="81">
        <v>2.2999999999999998</v>
      </c>
      <c r="G286" t="s">
        <v>372</v>
      </c>
      <c r="H286">
        <f t="shared" si="58"/>
        <v>1</v>
      </c>
      <c r="I286" t="s">
        <v>434</v>
      </c>
      <c r="J286" t="s">
        <v>390</v>
      </c>
      <c r="K286">
        <v>0.01</v>
      </c>
      <c r="L286" t="s">
        <v>417</v>
      </c>
      <c r="M286" t="s">
        <v>401</v>
      </c>
      <c r="N286">
        <v>50</v>
      </c>
      <c r="O286">
        <v>11180</v>
      </c>
      <c r="P286" t="s">
        <v>905</v>
      </c>
      <c r="Q286">
        <v>250</v>
      </c>
      <c r="R286" t="s">
        <v>372</v>
      </c>
      <c r="S286" t="s">
        <v>28</v>
      </c>
      <c r="T286" t="s">
        <v>526</v>
      </c>
      <c r="U286">
        <v>89</v>
      </c>
      <c r="V286" s="65">
        <v>252058</v>
      </c>
      <c r="W286" s="65">
        <v>220504</v>
      </c>
      <c r="X286" s="65">
        <v>27502</v>
      </c>
      <c r="Y286" s="65">
        <v>21274</v>
      </c>
      <c r="Z286" s="65">
        <v>21874</v>
      </c>
      <c r="AA286">
        <v>8</v>
      </c>
      <c r="AB286" s="65">
        <f t="shared" si="59"/>
        <v>1025280</v>
      </c>
      <c r="AC286" s="65">
        <f t="shared" si="60"/>
        <v>2832.1123595505619</v>
      </c>
      <c r="AD286" s="65">
        <f t="shared" si="61"/>
        <v>2477.5730337078653</v>
      </c>
      <c r="AE286" s="65">
        <f t="shared" si="62"/>
        <v>309.01123595505618</v>
      </c>
      <c r="AF286" s="65">
        <f t="shared" si="63"/>
        <v>239.03370786516854</v>
      </c>
      <c r="AG286" s="65">
        <f t="shared" si="64"/>
        <v>245.77528089887642</v>
      </c>
      <c r="AH286" s="72">
        <f t="shared" si="65"/>
        <v>0.24584308676654182</v>
      </c>
      <c r="AI286" s="199">
        <f t="shared" si="66"/>
        <v>0.87481452681525684</v>
      </c>
      <c r="AJ286" s="3">
        <f t="shared" si="67"/>
        <v>9.6478975438087297E-2</v>
      </c>
      <c r="AK286" s="3">
        <f t="shared" si="68"/>
        <v>9.920001451220839E-2</v>
      </c>
      <c r="AL286" s="3">
        <f t="shared" si="69"/>
        <v>-2.7429825363445185E-2</v>
      </c>
    </row>
    <row r="287" spans="1:38" x14ac:dyDescent="0.2">
      <c r="A287" t="str">
        <f t="shared" si="56"/>
        <v>CC</v>
      </c>
      <c r="B287" t="str">
        <f t="shared" si="57"/>
        <v>CC-16</v>
      </c>
      <c r="C287" t="s">
        <v>806</v>
      </c>
      <c r="D287" t="s">
        <v>387</v>
      </c>
      <c r="E287" t="s">
        <v>371</v>
      </c>
      <c r="F287" s="81">
        <v>3.3</v>
      </c>
      <c r="G287" t="s">
        <v>372</v>
      </c>
      <c r="H287">
        <f t="shared" si="58"/>
        <v>1</v>
      </c>
      <c r="I287" t="s">
        <v>373</v>
      </c>
      <c r="J287" t="s">
        <v>390</v>
      </c>
      <c r="K287">
        <v>0.05</v>
      </c>
      <c r="L287" t="s">
        <v>153</v>
      </c>
      <c r="M287" t="s">
        <v>368</v>
      </c>
      <c r="N287">
        <v>1</v>
      </c>
      <c r="O287">
        <v>20464</v>
      </c>
      <c r="P287" t="s">
        <v>369</v>
      </c>
      <c r="Q287">
        <v>30</v>
      </c>
      <c r="R287" t="s">
        <v>375</v>
      </c>
      <c r="S287" t="s">
        <v>28</v>
      </c>
      <c r="T287" t="s">
        <v>498</v>
      </c>
      <c r="U287">
        <v>89</v>
      </c>
      <c r="V287" s="65">
        <v>205494</v>
      </c>
      <c r="W287" s="65">
        <v>379906</v>
      </c>
      <c r="X287" s="65">
        <v>16190</v>
      </c>
      <c r="Y287" s="65">
        <v>20336</v>
      </c>
      <c r="Z287" s="65">
        <v>9118</v>
      </c>
      <c r="AA287">
        <v>12</v>
      </c>
      <c r="AB287" s="65">
        <f t="shared" si="59"/>
        <v>1537920</v>
      </c>
      <c r="AC287" s="65">
        <f t="shared" si="60"/>
        <v>2308.9213483146068</v>
      </c>
      <c r="AD287" s="65">
        <f t="shared" si="61"/>
        <v>4268.606741573034</v>
      </c>
      <c r="AE287" s="65">
        <f t="shared" si="62"/>
        <v>181.91011235955057</v>
      </c>
      <c r="AF287" s="65">
        <f t="shared" si="63"/>
        <v>228.49438202247191</v>
      </c>
      <c r="AG287" s="65">
        <f t="shared" si="64"/>
        <v>102.44943820224719</v>
      </c>
      <c r="AH287" s="72">
        <f t="shared" si="65"/>
        <v>0.13361813358302121</v>
      </c>
      <c r="AI287" s="199">
        <f t="shared" si="66"/>
        <v>1.8487449755223997</v>
      </c>
      <c r="AJ287" s="3">
        <f t="shared" si="67"/>
        <v>5.3529030865529896E-2</v>
      </c>
      <c r="AK287" s="3">
        <f t="shared" si="68"/>
        <v>2.4000673850899958E-2</v>
      </c>
      <c r="AL287" s="3">
        <f t="shared" si="69"/>
        <v>1.2303136652774731</v>
      </c>
    </row>
    <row r="288" spans="1:38" x14ac:dyDescent="0.2">
      <c r="A288" t="str">
        <f t="shared" si="56"/>
        <v>CC</v>
      </c>
      <c r="B288" t="str">
        <f t="shared" si="57"/>
        <v>CC-16</v>
      </c>
      <c r="C288" t="s">
        <v>807</v>
      </c>
      <c r="D288" t="s">
        <v>387</v>
      </c>
      <c r="E288" t="s">
        <v>376</v>
      </c>
      <c r="F288" s="81">
        <v>2.1</v>
      </c>
      <c r="G288" t="s">
        <v>372</v>
      </c>
      <c r="H288">
        <f t="shared" si="58"/>
        <v>1</v>
      </c>
      <c r="I288" t="s">
        <v>373</v>
      </c>
      <c r="J288" t="s">
        <v>390</v>
      </c>
      <c r="K288">
        <v>0.05</v>
      </c>
      <c r="L288" t="s">
        <v>153</v>
      </c>
      <c r="M288" t="s">
        <v>368</v>
      </c>
      <c r="N288">
        <v>1</v>
      </c>
      <c r="O288">
        <v>20465</v>
      </c>
      <c r="P288" t="s">
        <v>369</v>
      </c>
      <c r="Q288">
        <v>30</v>
      </c>
      <c r="R288" t="s">
        <v>375</v>
      </c>
      <c r="S288" t="s">
        <v>28</v>
      </c>
      <c r="T288" t="s">
        <v>498</v>
      </c>
      <c r="U288">
        <v>89</v>
      </c>
      <c r="V288" s="65">
        <v>104666</v>
      </c>
      <c r="W288" s="65">
        <v>204620</v>
      </c>
      <c r="X288" s="65">
        <v>12526</v>
      </c>
      <c r="Y288" s="65">
        <v>10894</v>
      </c>
      <c r="Z288" s="65">
        <v>4910</v>
      </c>
      <c r="AA288">
        <v>12</v>
      </c>
      <c r="AB288" s="65">
        <f t="shared" si="59"/>
        <v>1537920</v>
      </c>
      <c r="AC288" s="65">
        <f t="shared" si="60"/>
        <v>1176.0224719101125</v>
      </c>
      <c r="AD288" s="65">
        <f t="shared" si="61"/>
        <v>2299.1011235955057</v>
      </c>
      <c r="AE288" s="65">
        <f t="shared" si="62"/>
        <v>140.74157303370785</v>
      </c>
      <c r="AF288" s="65">
        <f t="shared" si="63"/>
        <v>122.40449438202248</v>
      </c>
      <c r="AG288" s="65">
        <f t="shared" si="64"/>
        <v>55.168539325842694</v>
      </c>
      <c r="AH288" s="72">
        <f t="shared" si="65"/>
        <v>6.8056856013316694E-2</v>
      </c>
      <c r="AI288" s="199">
        <f t="shared" si="66"/>
        <v>1.9549806049720062</v>
      </c>
      <c r="AJ288" s="3">
        <f t="shared" si="67"/>
        <v>5.3240152477763661E-2</v>
      </c>
      <c r="AK288" s="3">
        <f t="shared" si="68"/>
        <v>2.3995699345127554E-2</v>
      </c>
      <c r="AL288" s="3">
        <f t="shared" si="69"/>
        <v>1.2187372708757638</v>
      </c>
    </row>
    <row r="289" spans="1:38" x14ac:dyDescent="0.2">
      <c r="A289" t="str">
        <f t="shared" si="56"/>
        <v>CC</v>
      </c>
      <c r="B289" t="str">
        <f t="shared" si="57"/>
        <v>CC-16</v>
      </c>
      <c r="C289" t="s">
        <v>808</v>
      </c>
      <c r="D289" t="s">
        <v>387</v>
      </c>
      <c r="E289" t="s">
        <v>376</v>
      </c>
      <c r="F289" s="81">
        <v>2.1</v>
      </c>
      <c r="G289" t="s">
        <v>372</v>
      </c>
      <c r="H289">
        <f t="shared" si="58"/>
        <v>1</v>
      </c>
      <c r="I289" t="s">
        <v>373</v>
      </c>
      <c r="J289" t="s">
        <v>389</v>
      </c>
      <c r="K289">
        <v>0.05</v>
      </c>
      <c r="L289" t="s">
        <v>153</v>
      </c>
      <c r="M289" t="s">
        <v>368</v>
      </c>
      <c r="N289">
        <v>0</v>
      </c>
      <c r="O289">
        <v>20358</v>
      </c>
      <c r="P289" t="s">
        <v>369</v>
      </c>
      <c r="Q289">
        <v>90</v>
      </c>
      <c r="R289" t="s">
        <v>372</v>
      </c>
      <c r="S289" t="s">
        <v>28</v>
      </c>
      <c r="T289" t="s">
        <v>503</v>
      </c>
      <c r="U289">
        <v>89</v>
      </c>
      <c r="V289" s="65">
        <v>168528</v>
      </c>
      <c r="W289" s="65">
        <v>521528</v>
      </c>
      <c r="X289" s="65">
        <v>12526</v>
      </c>
      <c r="Y289" s="65">
        <v>22148</v>
      </c>
      <c r="Z289" s="65">
        <v>22634</v>
      </c>
      <c r="AA289">
        <v>12</v>
      </c>
      <c r="AB289" s="65">
        <f t="shared" si="59"/>
        <v>1537920</v>
      </c>
      <c r="AC289" s="65">
        <f t="shared" si="60"/>
        <v>1893.5730337078651</v>
      </c>
      <c r="AD289" s="65">
        <f t="shared" si="61"/>
        <v>5859.8651685393261</v>
      </c>
      <c r="AE289" s="65">
        <f t="shared" si="62"/>
        <v>140.74157303370785</v>
      </c>
      <c r="AF289" s="65">
        <f t="shared" si="63"/>
        <v>248.85393258426967</v>
      </c>
      <c r="AG289" s="65">
        <f t="shared" si="64"/>
        <v>254.31460674157304</v>
      </c>
      <c r="AH289" s="72">
        <f t="shared" si="65"/>
        <v>0.10958177278401998</v>
      </c>
      <c r="AI289" s="199">
        <f t="shared" si="66"/>
        <v>3.0946074242855786</v>
      </c>
      <c r="AJ289" s="3">
        <f t="shared" si="67"/>
        <v>4.2467518522495439E-2</v>
      </c>
      <c r="AK289" s="3">
        <f t="shared" si="68"/>
        <v>4.3399395622095077E-2</v>
      </c>
      <c r="AL289" s="3">
        <f t="shared" si="69"/>
        <v>-2.147212158699302E-2</v>
      </c>
    </row>
    <row r="290" spans="1:38" x14ac:dyDescent="0.2">
      <c r="A290" t="str">
        <f t="shared" si="56"/>
        <v>CC</v>
      </c>
      <c r="B290" t="str">
        <f t="shared" si="57"/>
        <v>CC-16</v>
      </c>
      <c r="C290" t="s">
        <v>809</v>
      </c>
      <c r="D290" t="s">
        <v>387</v>
      </c>
      <c r="E290" t="s">
        <v>371</v>
      </c>
      <c r="F290" s="81">
        <v>3.3</v>
      </c>
      <c r="G290" t="s">
        <v>372</v>
      </c>
      <c r="H290">
        <f t="shared" si="58"/>
        <v>1</v>
      </c>
      <c r="I290" t="s">
        <v>373</v>
      </c>
      <c r="J290" t="s">
        <v>389</v>
      </c>
      <c r="K290">
        <v>0.05</v>
      </c>
      <c r="L290" t="s">
        <v>153</v>
      </c>
      <c r="M290" t="s">
        <v>368</v>
      </c>
      <c r="N290">
        <v>0</v>
      </c>
      <c r="O290">
        <v>20359</v>
      </c>
      <c r="P290" t="s">
        <v>369</v>
      </c>
      <c r="Q290">
        <v>90</v>
      </c>
      <c r="R290" t="s">
        <v>372</v>
      </c>
      <c r="S290" t="s">
        <v>28</v>
      </c>
      <c r="T290" t="s">
        <v>503</v>
      </c>
      <c r="U290">
        <v>89</v>
      </c>
      <c r="V290" s="65">
        <v>234384</v>
      </c>
      <c r="W290" s="65">
        <v>675074</v>
      </c>
      <c r="X290" s="65">
        <v>16190</v>
      </c>
      <c r="Y290" s="65">
        <v>35706</v>
      </c>
      <c r="Z290" s="65">
        <v>29298</v>
      </c>
      <c r="AA290">
        <v>12</v>
      </c>
      <c r="AB290" s="65">
        <f t="shared" si="59"/>
        <v>1537920</v>
      </c>
      <c r="AC290" s="65">
        <f t="shared" si="60"/>
        <v>2633.5280898876404</v>
      </c>
      <c r="AD290" s="65">
        <f t="shared" si="61"/>
        <v>7585.1011235955057</v>
      </c>
      <c r="AE290" s="65">
        <f t="shared" si="62"/>
        <v>181.91011235955057</v>
      </c>
      <c r="AF290" s="65">
        <f t="shared" si="63"/>
        <v>401.19101123595505</v>
      </c>
      <c r="AG290" s="65">
        <f t="shared" si="64"/>
        <v>329.19101123595505</v>
      </c>
      <c r="AH290" s="72">
        <f t="shared" si="65"/>
        <v>0.15240324594257179</v>
      </c>
      <c r="AI290" s="199">
        <f t="shared" si="66"/>
        <v>2.8802051334562084</v>
      </c>
      <c r="AJ290" s="3">
        <f t="shared" si="67"/>
        <v>5.289197924968226E-2</v>
      </c>
      <c r="AK290" s="3">
        <f t="shared" si="68"/>
        <v>4.3399686552881608E-2</v>
      </c>
      <c r="AL290" s="3">
        <f t="shared" si="69"/>
        <v>0.21871800122875282</v>
      </c>
    </row>
    <row r="291" spans="1:38" x14ac:dyDescent="0.2">
      <c r="A291" t="str">
        <f t="shared" si="56"/>
        <v>CC</v>
      </c>
      <c r="B291" t="str">
        <f t="shared" si="57"/>
        <v>CC-20</v>
      </c>
      <c r="C291" t="s">
        <v>827</v>
      </c>
      <c r="D291" t="s">
        <v>405</v>
      </c>
      <c r="E291" t="s">
        <v>405</v>
      </c>
      <c r="F291" s="81">
        <v>2.2999999999999998</v>
      </c>
      <c r="G291" t="s">
        <v>372</v>
      </c>
      <c r="H291">
        <f t="shared" si="58"/>
        <v>1</v>
      </c>
      <c r="I291" t="s">
        <v>433</v>
      </c>
      <c r="J291" t="s">
        <v>390</v>
      </c>
      <c r="K291">
        <v>0.01</v>
      </c>
      <c r="L291" t="s">
        <v>417</v>
      </c>
      <c r="M291" t="s">
        <v>401</v>
      </c>
      <c r="N291">
        <v>80</v>
      </c>
      <c r="O291">
        <v>11199</v>
      </c>
      <c r="P291" t="s">
        <v>905</v>
      </c>
      <c r="Q291">
        <v>300</v>
      </c>
      <c r="R291" t="s">
        <v>375</v>
      </c>
      <c r="S291" t="s">
        <v>28</v>
      </c>
      <c r="T291" t="s">
        <v>520</v>
      </c>
      <c r="U291">
        <v>7</v>
      </c>
      <c r="V291" s="65">
        <v>31088</v>
      </c>
      <c r="W291" s="65">
        <v>45348</v>
      </c>
      <c r="X291" s="65">
        <v>2490</v>
      </c>
      <c r="Y291" s="65">
        <v>-4218</v>
      </c>
      <c r="Z291" s="65">
        <v>4486</v>
      </c>
      <c r="AA291">
        <v>8</v>
      </c>
      <c r="AB291" s="65">
        <f t="shared" si="59"/>
        <v>80640</v>
      </c>
      <c r="AC291" s="65">
        <f t="shared" si="60"/>
        <v>4441.1428571428569</v>
      </c>
      <c r="AD291" s="65">
        <f t="shared" si="61"/>
        <v>6478.2857142857147</v>
      </c>
      <c r="AE291" s="65">
        <f t="shared" si="62"/>
        <v>355.71428571428572</v>
      </c>
      <c r="AF291" s="65">
        <f t="shared" si="63"/>
        <v>-602.57142857142856</v>
      </c>
      <c r="AG291" s="65">
        <f t="shared" si="64"/>
        <v>640.85714285714289</v>
      </c>
      <c r="AH291" s="72">
        <f t="shared" si="65"/>
        <v>0.38551587301587303</v>
      </c>
      <c r="AI291" s="199">
        <f t="shared" si="66"/>
        <v>1.4586978898610397</v>
      </c>
      <c r="AJ291" s="3">
        <f t="shared" si="67"/>
        <v>-9.3014024874305365E-2</v>
      </c>
      <c r="AK291" s="3">
        <f t="shared" si="68"/>
        <v>9.8923877569021781E-2</v>
      </c>
      <c r="AL291" s="3">
        <f t="shared" si="69"/>
        <v>-1.9402585822559073</v>
      </c>
    </row>
    <row r="292" spans="1:38" x14ac:dyDescent="0.2">
      <c r="A292" t="str">
        <f t="shared" si="56"/>
        <v>CC</v>
      </c>
      <c r="B292" t="str">
        <f t="shared" si="57"/>
        <v>CC-20</v>
      </c>
      <c r="C292" t="s">
        <v>827</v>
      </c>
      <c r="D292" t="s">
        <v>405</v>
      </c>
      <c r="E292" t="s">
        <v>405</v>
      </c>
      <c r="F292" s="81">
        <v>2.2999999999999998</v>
      </c>
      <c r="G292" t="s">
        <v>375</v>
      </c>
      <c r="H292">
        <f t="shared" si="58"/>
        <v>0</v>
      </c>
      <c r="I292" t="s">
        <v>411</v>
      </c>
      <c r="J292" t="s">
        <v>412</v>
      </c>
      <c r="K292">
        <v>0.01</v>
      </c>
      <c r="L292" t="s">
        <v>271</v>
      </c>
      <c r="M292" t="s">
        <v>401</v>
      </c>
      <c r="N292">
        <v>20</v>
      </c>
      <c r="O292">
        <v>10491</v>
      </c>
      <c r="P292" t="s">
        <v>909</v>
      </c>
      <c r="Q292">
        <v>200</v>
      </c>
      <c r="R292" t="s">
        <v>372</v>
      </c>
      <c r="S292" t="s">
        <v>28</v>
      </c>
      <c r="T292" t="s">
        <v>496</v>
      </c>
      <c r="U292">
        <v>82</v>
      </c>
      <c r="V292" s="65">
        <v>159880</v>
      </c>
      <c r="W292" s="65">
        <v>75814</v>
      </c>
      <c r="X292" s="65">
        <v>11272</v>
      </c>
      <c r="Y292" s="65">
        <v>11238</v>
      </c>
      <c r="Z292" s="65">
        <v>5898</v>
      </c>
      <c r="AA292">
        <v>8</v>
      </c>
      <c r="AB292" s="65">
        <f t="shared" si="59"/>
        <v>944640</v>
      </c>
      <c r="AC292" s="65">
        <f t="shared" si="60"/>
        <v>1949.7560975609756</v>
      </c>
      <c r="AD292" s="65">
        <f t="shared" si="61"/>
        <v>924.56097560975604</v>
      </c>
      <c r="AE292" s="65">
        <f t="shared" si="62"/>
        <v>137.46341463414635</v>
      </c>
      <c r="AF292" s="65">
        <f t="shared" si="63"/>
        <v>137.04878048780489</v>
      </c>
      <c r="AG292" s="65">
        <f t="shared" si="64"/>
        <v>71.926829268292678</v>
      </c>
      <c r="AH292" s="72">
        <f t="shared" si="65"/>
        <v>0.16924966124661248</v>
      </c>
      <c r="AI292" s="199">
        <f t="shared" si="66"/>
        <v>0.474193144858644</v>
      </c>
      <c r="AJ292" s="3">
        <f t="shared" si="67"/>
        <v>0.14823119740417337</v>
      </c>
      <c r="AK292" s="3">
        <f t="shared" si="68"/>
        <v>7.7795657794074977E-2</v>
      </c>
      <c r="AL292" s="3">
        <f t="shared" si="69"/>
        <v>0.90539165818921663</v>
      </c>
    </row>
    <row r="293" spans="1:38" x14ac:dyDescent="0.2">
      <c r="A293" t="str">
        <f t="shared" si="56"/>
        <v>CC</v>
      </c>
      <c r="B293" t="str">
        <f t="shared" si="57"/>
        <v>CC-20</v>
      </c>
      <c r="C293" t="s">
        <v>821</v>
      </c>
      <c r="D293" t="s">
        <v>405</v>
      </c>
      <c r="E293" t="s">
        <v>405</v>
      </c>
      <c r="F293" s="81">
        <v>2.2999999999999998</v>
      </c>
      <c r="G293" t="s">
        <v>372</v>
      </c>
      <c r="H293">
        <f t="shared" si="58"/>
        <v>1</v>
      </c>
      <c r="I293" t="s">
        <v>411</v>
      </c>
      <c r="J293" t="s">
        <v>412</v>
      </c>
      <c r="K293">
        <v>0.01</v>
      </c>
      <c r="L293" t="s">
        <v>271</v>
      </c>
      <c r="M293" t="s">
        <v>401</v>
      </c>
      <c r="N293">
        <v>20</v>
      </c>
      <c r="O293">
        <v>10490</v>
      </c>
      <c r="P293" t="s">
        <v>909</v>
      </c>
      <c r="Q293">
        <v>200</v>
      </c>
      <c r="R293" t="s">
        <v>372</v>
      </c>
      <c r="S293" t="s">
        <v>28</v>
      </c>
      <c r="T293" t="s">
        <v>474</v>
      </c>
      <c r="U293">
        <v>89</v>
      </c>
      <c r="V293" s="65">
        <v>174670</v>
      </c>
      <c r="W293" s="65">
        <v>115616</v>
      </c>
      <c r="X293" s="65">
        <v>16334</v>
      </c>
      <c r="Y293" s="65">
        <v>7556</v>
      </c>
      <c r="Z293" s="65">
        <v>9134</v>
      </c>
      <c r="AA293">
        <v>8</v>
      </c>
      <c r="AB293" s="65">
        <f t="shared" si="59"/>
        <v>1025280</v>
      </c>
      <c r="AC293" s="65">
        <f t="shared" si="60"/>
        <v>1962.5842696629213</v>
      </c>
      <c r="AD293" s="65">
        <f t="shared" si="61"/>
        <v>1299.056179775281</v>
      </c>
      <c r="AE293" s="65">
        <f t="shared" si="62"/>
        <v>183.52808988764045</v>
      </c>
      <c r="AF293" s="65">
        <f t="shared" si="63"/>
        <v>84.898876404494388</v>
      </c>
      <c r="AG293" s="65">
        <f t="shared" si="64"/>
        <v>102.62921348314607</v>
      </c>
      <c r="AH293" s="72">
        <f t="shared" si="65"/>
        <v>0.17036321785268416</v>
      </c>
      <c r="AI293" s="199">
        <f t="shared" si="66"/>
        <v>0.66191103223220926</v>
      </c>
      <c r="AJ293" s="3">
        <f t="shared" si="67"/>
        <v>6.5354276224743976E-2</v>
      </c>
      <c r="AK293" s="3">
        <f t="shared" si="68"/>
        <v>7.9002906172156107E-2</v>
      </c>
      <c r="AL293" s="3">
        <f t="shared" si="69"/>
        <v>-0.17276111232756733</v>
      </c>
    </row>
    <row r="294" spans="1:38" x14ac:dyDescent="0.2">
      <c r="A294" t="str">
        <f t="shared" si="56"/>
        <v>CC</v>
      </c>
      <c r="B294" t="str">
        <f t="shared" si="57"/>
        <v>CC-20</v>
      </c>
      <c r="C294" t="s">
        <v>817</v>
      </c>
      <c r="D294" t="s">
        <v>405</v>
      </c>
      <c r="E294" t="s">
        <v>405</v>
      </c>
      <c r="F294" s="81">
        <v>2.2999999999999998</v>
      </c>
      <c r="G294" t="s">
        <v>372</v>
      </c>
      <c r="H294">
        <f t="shared" si="58"/>
        <v>1</v>
      </c>
      <c r="I294" t="s">
        <v>411</v>
      </c>
      <c r="J294" t="s">
        <v>412</v>
      </c>
      <c r="K294">
        <v>0.01</v>
      </c>
      <c r="L294" t="s">
        <v>271</v>
      </c>
      <c r="M294" t="s">
        <v>401</v>
      </c>
      <c r="N294">
        <v>20</v>
      </c>
      <c r="O294">
        <v>10491</v>
      </c>
      <c r="P294" t="s">
        <v>909</v>
      </c>
      <c r="Q294">
        <v>200</v>
      </c>
      <c r="R294" t="s">
        <v>372</v>
      </c>
      <c r="S294" t="s">
        <v>28</v>
      </c>
      <c r="T294" t="s">
        <v>496</v>
      </c>
      <c r="U294">
        <v>7</v>
      </c>
      <c r="V294" s="65">
        <v>12140</v>
      </c>
      <c r="W294" s="65">
        <v>5070</v>
      </c>
      <c r="X294" s="65">
        <v>1514</v>
      </c>
      <c r="Y294" s="65">
        <v>768</v>
      </c>
      <c r="Z294" s="65">
        <v>394</v>
      </c>
      <c r="AA294">
        <v>8</v>
      </c>
      <c r="AB294" s="65">
        <f t="shared" si="59"/>
        <v>80640</v>
      </c>
      <c r="AC294" s="65">
        <f t="shared" si="60"/>
        <v>1734.2857142857142</v>
      </c>
      <c r="AD294" s="65">
        <f t="shared" si="61"/>
        <v>724.28571428571433</v>
      </c>
      <c r="AE294" s="65">
        <f t="shared" si="62"/>
        <v>216.28571428571428</v>
      </c>
      <c r="AF294" s="65">
        <f t="shared" si="63"/>
        <v>109.71428571428571</v>
      </c>
      <c r="AG294" s="65">
        <f t="shared" si="64"/>
        <v>56.285714285714285</v>
      </c>
      <c r="AH294" s="72">
        <f t="shared" si="65"/>
        <v>0.15054563492063491</v>
      </c>
      <c r="AI294" s="199">
        <f t="shared" si="66"/>
        <v>0.41762767710049425</v>
      </c>
      <c r="AJ294" s="3">
        <f t="shared" si="67"/>
        <v>0.1514792899408284</v>
      </c>
      <c r="AK294" s="3">
        <f t="shared" si="68"/>
        <v>7.7712031558185402E-2</v>
      </c>
      <c r="AL294" s="3">
        <f t="shared" si="69"/>
        <v>0.949238578680203</v>
      </c>
    </row>
    <row r="295" spans="1:38" x14ac:dyDescent="0.2">
      <c r="A295" t="str">
        <f t="shared" si="56"/>
        <v>CC</v>
      </c>
      <c r="B295" t="str">
        <f t="shared" si="57"/>
        <v>CC-20</v>
      </c>
      <c r="C295" t="s">
        <v>817</v>
      </c>
      <c r="D295" t="s">
        <v>405</v>
      </c>
      <c r="E295" t="s">
        <v>405</v>
      </c>
      <c r="F295" s="81">
        <v>2.2999999999999998</v>
      </c>
      <c r="G295" t="s">
        <v>375</v>
      </c>
      <c r="H295">
        <f t="shared" si="58"/>
        <v>0</v>
      </c>
      <c r="I295" t="s">
        <v>411</v>
      </c>
      <c r="J295" t="s">
        <v>412</v>
      </c>
      <c r="K295">
        <v>0.01</v>
      </c>
      <c r="L295" t="s">
        <v>271</v>
      </c>
      <c r="M295" t="s">
        <v>401</v>
      </c>
      <c r="N295">
        <v>20</v>
      </c>
      <c r="O295">
        <v>10489</v>
      </c>
      <c r="P295" t="s">
        <v>909</v>
      </c>
      <c r="Q295">
        <v>200</v>
      </c>
      <c r="R295" t="s">
        <v>372</v>
      </c>
      <c r="S295" t="s">
        <v>28</v>
      </c>
      <c r="T295" t="s">
        <v>460</v>
      </c>
      <c r="U295">
        <v>82</v>
      </c>
      <c r="V295" s="65">
        <v>75152</v>
      </c>
      <c r="W295" s="65">
        <v>61530</v>
      </c>
      <c r="X295" s="65">
        <v>10754</v>
      </c>
      <c r="Y295" s="65">
        <v>5670</v>
      </c>
      <c r="Z295" s="65">
        <v>5034</v>
      </c>
      <c r="AA295">
        <v>8</v>
      </c>
      <c r="AB295" s="65">
        <f t="shared" si="59"/>
        <v>944640</v>
      </c>
      <c r="AC295" s="65">
        <f t="shared" si="60"/>
        <v>916.48780487804879</v>
      </c>
      <c r="AD295" s="65">
        <f t="shared" si="61"/>
        <v>750.36585365853659</v>
      </c>
      <c r="AE295" s="65">
        <f t="shared" si="62"/>
        <v>131.14634146341464</v>
      </c>
      <c r="AF295" s="65">
        <f t="shared" si="63"/>
        <v>69.146341463414629</v>
      </c>
      <c r="AG295" s="65">
        <f t="shared" si="64"/>
        <v>61.390243902439025</v>
      </c>
      <c r="AH295" s="72">
        <f t="shared" si="65"/>
        <v>7.9556233062330617E-2</v>
      </c>
      <c r="AI295" s="199">
        <f t="shared" si="66"/>
        <v>0.81874068554396429</v>
      </c>
      <c r="AJ295" s="3">
        <f t="shared" si="67"/>
        <v>9.2150170648464161E-2</v>
      </c>
      <c r="AK295" s="3">
        <f t="shared" si="68"/>
        <v>8.1813749390541202E-2</v>
      </c>
      <c r="AL295" s="3">
        <f t="shared" si="69"/>
        <v>0.1263408820023838</v>
      </c>
    </row>
    <row r="296" spans="1:38" x14ac:dyDescent="0.2">
      <c r="A296" t="str">
        <f t="shared" si="56"/>
        <v>CC</v>
      </c>
      <c r="B296" t="str">
        <f t="shared" si="57"/>
        <v>CC-22</v>
      </c>
      <c r="C296" t="s">
        <v>752</v>
      </c>
      <c r="D296" t="s">
        <v>382</v>
      </c>
      <c r="E296" t="s">
        <v>371</v>
      </c>
      <c r="F296" s="81">
        <v>3.3</v>
      </c>
      <c r="G296" t="s">
        <v>372</v>
      </c>
      <c r="H296">
        <f t="shared" si="58"/>
        <v>1</v>
      </c>
      <c r="I296" t="s">
        <v>373</v>
      </c>
      <c r="J296" t="s">
        <v>374</v>
      </c>
      <c r="K296">
        <v>0.01</v>
      </c>
      <c r="L296" t="s">
        <v>271</v>
      </c>
      <c r="M296" t="s">
        <v>368</v>
      </c>
      <c r="N296">
        <v>1</v>
      </c>
      <c r="O296">
        <v>11061</v>
      </c>
      <c r="P296" t="s">
        <v>369</v>
      </c>
      <c r="Q296">
        <v>5</v>
      </c>
      <c r="R296" t="s">
        <v>372</v>
      </c>
      <c r="S296" t="s">
        <v>17</v>
      </c>
      <c r="T296" t="s">
        <v>381</v>
      </c>
      <c r="U296">
        <v>89</v>
      </c>
      <c r="V296" s="65">
        <v>176050</v>
      </c>
      <c r="W296" s="65">
        <v>178308</v>
      </c>
      <c r="X296" s="65">
        <v>11864</v>
      </c>
      <c r="Y296" s="65">
        <v>7650</v>
      </c>
      <c r="Z296" s="65">
        <v>13570</v>
      </c>
      <c r="AA296">
        <v>12</v>
      </c>
      <c r="AB296" s="65">
        <f t="shared" si="59"/>
        <v>1537920</v>
      </c>
      <c r="AC296" s="65">
        <f t="shared" si="60"/>
        <v>1978.0898876404494</v>
      </c>
      <c r="AD296" s="65">
        <f t="shared" si="61"/>
        <v>2003.4606741573034</v>
      </c>
      <c r="AE296" s="65">
        <f t="shared" si="62"/>
        <v>133.30337078651687</v>
      </c>
      <c r="AF296" s="65">
        <f t="shared" si="63"/>
        <v>85.955056179775283</v>
      </c>
      <c r="AG296" s="65">
        <f t="shared" si="64"/>
        <v>152.47191011235955</v>
      </c>
      <c r="AH296" s="72">
        <f t="shared" si="65"/>
        <v>0.11447279442363711</v>
      </c>
      <c r="AI296" s="199">
        <f t="shared" si="66"/>
        <v>1.0128259017324623</v>
      </c>
      <c r="AJ296" s="3">
        <f t="shared" si="67"/>
        <v>4.2903290934786995E-2</v>
      </c>
      <c r="AK296" s="3">
        <f t="shared" si="68"/>
        <v>7.6104269017654838E-2</v>
      </c>
      <c r="AL296" s="3">
        <f t="shared" si="69"/>
        <v>-0.43625644804716285</v>
      </c>
    </row>
    <row r="297" spans="1:38" x14ac:dyDescent="0.2">
      <c r="A297" t="str">
        <f t="shared" si="56"/>
        <v>CC</v>
      </c>
      <c r="B297" t="str">
        <f t="shared" si="57"/>
        <v>CC-22</v>
      </c>
      <c r="C297" t="s">
        <v>753</v>
      </c>
      <c r="D297" t="s">
        <v>382</v>
      </c>
      <c r="E297" t="s">
        <v>376</v>
      </c>
      <c r="F297" s="81">
        <v>2.1</v>
      </c>
      <c r="G297" t="s">
        <v>372</v>
      </c>
      <c r="H297">
        <f t="shared" si="58"/>
        <v>1</v>
      </c>
      <c r="I297" t="s">
        <v>373</v>
      </c>
      <c r="J297" t="s">
        <v>374</v>
      </c>
      <c r="K297">
        <v>0.01</v>
      </c>
      <c r="L297" t="s">
        <v>271</v>
      </c>
      <c r="M297" t="s">
        <v>368</v>
      </c>
      <c r="N297">
        <v>1</v>
      </c>
      <c r="O297">
        <v>11062</v>
      </c>
      <c r="P297" t="s">
        <v>369</v>
      </c>
      <c r="Q297">
        <v>5</v>
      </c>
      <c r="R297" t="s">
        <v>372</v>
      </c>
      <c r="S297" t="s">
        <v>17</v>
      </c>
      <c r="T297" t="s">
        <v>381</v>
      </c>
      <c r="U297">
        <v>89</v>
      </c>
      <c r="V297" s="65">
        <v>109454</v>
      </c>
      <c r="W297" s="65">
        <v>87228</v>
      </c>
      <c r="X297" s="65">
        <v>8202</v>
      </c>
      <c r="Y297" s="65">
        <v>10144</v>
      </c>
      <c r="Z297" s="65">
        <v>6638</v>
      </c>
      <c r="AA297">
        <v>12</v>
      </c>
      <c r="AB297" s="65">
        <f t="shared" si="59"/>
        <v>1537920</v>
      </c>
      <c r="AC297" s="65">
        <f t="shared" si="60"/>
        <v>1229.8202247191011</v>
      </c>
      <c r="AD297" s="65">
        <f t="shared" si="61"/>
        <v>980.08988764044943</v>
      </c>
      <c r="AE297" s="65">
        <f t="shared" si="62"/>
        <v>92.157303370786522</v>
      </c>
      <c r="AF297" s="65">
        <f t="shared" si="63"/>
        <v>113.97752808988764</v>
      </c>
      <c r="AG297" s="65">
        <f t="shared" si="64"/>
        <v>74.584269662921344</v>
      </c>
      <c r="AH297" s="72">
        <f t="shared" si="65"/>
        <v>7.1170151893466496E-2</v>
      </c>
      <c r="AI297" s="199">
        <f t="shared" si="66"/>
        <v>0.79693752626674219</v>
      </c>
      <c r="AJ297" s="3">
        <f t="shared" si="67"/>
        <v>0.11629293346173247</v>
      </c>
      <c r="AK297" s="3">
        <f t="shared" si="68"/>
        <v>7.6099417618195997E-2</v>
      </c>
      <c r="AL297" s="3">
        <f t="shared" si="69"/>
        <v>0.52817113588430253</v>
      </c>
    </row>
    <row r="298" spans="1:38" x14ac:dyDescent="0.2">
      <c r="A298" t="str">
        <f t="shared" si="56"/>
        <v>CC</v>
      </c>
      <c r="B298" t="str">
        <f t="shared" si="57"/>
        <v>CC-22</v>
      </c>
      <c r="C298" t="s">
        <v>754</v>
      </c>
      <c r="D298" t="s">
        <v>382</v>
      </c>
      <c r="E298" t="s">
        <v>376</v>
      </c>
      <c r="F298" s="81">
        <v>2.1</v>
      </c>
      <c r="G298" t="s">
        <v>372</v>
      </c>
      <c r="H298">
        <f t="shared" si="58"/>
        <v>1</v>
      </c>
      <c r="I298" t="s">
        <v>373</v>
      </c>
      <c r="J298" t="s">
        <v>374</v>
      </c>
      <c r="K298">
        <v>0.01</v>
      </c>
      <c r="L298" t="s">
        <v>271</v>
      </c>
      <c r="M298" t="s">
        <v>368</v>
      </c>
      <c r="N298">
        <v>1</v>
      </c>
      <c r="O298">
        <v>11063</v>
      </c>
      <c r="P298" t="s">
        <v>369</v>
      </c>
      <c r="Q298">
        <v>5</v>
      </c>
      <c r="R298" t="s">
        <v>372</v>
      </c>
      <c r="S298" t="s">
        <v>17</v>
      </c>
      <c r="T298" t="s">
        <v>381</v>
      </c>
      <c r="U298">
        <v>89</v>
      </c>
      <c r="V298" s="65">
        <v>80328</v>
      </c>
      <c r="W298" s="65">
        <v>72712</v>
      </c>
      <c r="X298" s="65">
        <v>8202</v>
      </c>
      <c r="Y298" s="65">
        <v>2058</v>
      </c>
      <c r="Z298" s="65">
        <v>5534</v>
      </c>
      <c r="AA298">
        <v>12</v>
      </c>
      <c r="AB298" s="65">
        <f t="shared" si="59"/>
        <v>1537920</v>
      </c>
      <c r="AC298" s="65">
        <f t="shared" si="60"/>
        <v>902.56179775280896</v>
      </c>
      <c r="AD298" s="65">
        <f t="shared" si="61"/>
        <v>816.98876404494376</v>
      </c>
      <c r="AE298" s="65">
        <f t="shared" si="62"/>
        <v>92.157303370786522</v>
      </c>
      <c r="AF298" s="65">
        <f t="shared" si="63"/>
        <v>23.123595505617978</v>
      </c>
      <c r="AG298" s="65">
        <f t="shared" si="64"/>
        <v>62.179775280898873</v>
      </c>
      <c r="AH298" s="72">
        <f t="shared" si="65"/>
        <v>5.2231585518102371E-2</v>
      </c>
      <c r="AI298" s="199">
        <f t="shared" si="66"/>
        <v>0.90518872622248781</v>
      </c>
      <c r="AJ298" s="3">
        <f t="shared" si="67"/>
        <v>2.830344372318187E-2</v>
      </c>
      <c r="AK298" s="3">
        <f t="shared" si="68"/>
        <v>7.6108482781384088E-2</v>
      </c>
      <c r="AL298" s="3">
        <f t="shared" si="69"/>
        <v>-0.62811709432598484</v>
      </c>
    </row>
    <row r="299" spans="1:38" x14ac:dyDescent="0.2">
      <c r="A299" t="str">
        <f t="shared" si="56"/>
        <v>CC</v>
      </c>
      <c r="B299" t="str">
        <f t="shared" si="57"/>
        <v>CC-22</v>
      </c>
      <c r="C299" t="s">
        <v>755</v>
      </c>
      <c r="D299" t="s">
        <v>382</v>
      </c>
      <c r="E299" t="s">
        <v>371</v>
      </c>
      <c r="F299" s="81">
        <v>3.3</v>
      </c>
      <c r="G299" t="s">
        <v>372</v>
      </c>
      <c r="H299">
        <f t="shared" si="58"/>
        <v>1</v>
      </c>
      <c r="I299" t="s">
        <v>373</v>
      </c>
      <c r="J299" t="s">
        <v>374</v>
      </c>
      <c r="K299">
        <v>0.01</v>
      </c>
      <c r="L299" t="s">
        <v>271</v>
      </c>
      <c r="M299" t="s">
        <v>368</v>
      </c>
      <c r="N299">
        <v>1</v>
      </c>
      <c r="O299">
        <v>11064</v>
      </c>
      <c r="P299" t="s">
        <v>369</v>
      </c>
      <c r="Q299">
        <v>5</v>
      </c>
      <c r="R299" t="s">
        <v>372</v>
      </c>
      <c r="S299" t="s">
        <v>17</v>
      </c>
      <c r="T299" t="s">
        <v>381</v>
      </c>
      <c r="U299">
        <v>89</v>
      </c>
      <c r="V299" s="65">
        <v>151798</v>
      </c>
      <c r="W299" s="65">
        <v>125042</v>
      </c>
      <c r="X299" s="65">
        <v>11864</v>
      </c>
      <c r="Y299" s="65">
        <v>3906</v>
      </c>
      <c r="Z299" s="65">
        <v>9516</v>
      </c>
      <c r="AA299">
        <v>12</v>
      </c>
      <c r="AB299" s="65">
        <f t="shared" si="59"/>
        <v>1537920</v>
      </c>
      <c r="AC299" s="65">
        <f t="shared" si="60"/>
        <v>1705.5955056179776</v>
      </c>
      <c r="AD299" s="65">
        <f t="shared" si="61"/>
        <v>1404.9662921348315</v>
      </c>
      <c r="AE299" s="65">
        <f t="shared" si="62"/>
        <v>133.30337078651687</v>
      </c>
      <c r="AF299" s="65">
        <f t="shared" si="63"/>
        <v>43.887640449438202</v>
      </c>
      <c r="AG299" s="65">
        <f t="shared" si="64"/>
        <v>106.92134831460675</v>
      </c>
      <c r="AH299" s="72">
        <f t="shared" si="65"/>
        <v>9.8703443612151484E-2</v>
      </c>
      <c r="AI299" s="199">
        <f t="shared" si="66"/>
        <v>0.82373944320742043</v>
      </c>
      <c r="AJ299" s="3">
        <f t="shared" si="67"/>
        <v>3.1237504198589273E-2</v>
      </c>
      <c r="AK299" s="3">
        <f t="shared" si="68"/>
        <v>7.6102429583659884E-2</v>
      </c>
      <c r="AL299" s="3">
        <f t="shared" si="69"/>
        <v>-0.58953341740226983</v>
      </c>
    </row>
    <row r="300" spans="1:38" x14ac:dyDescent="0.2">
      <c r="A300" t="str">
        <f t="shared" si="56"/>
        <v>CC</v>
      </c>
      <c r="B300" t="str">
        <f t="shared" si="57"/>
        <v>CC-22</v>
      </c>
      <c r="C300" t="s">
        <v>799</v>
      </c>
      <c r="D300" t="s">
        <v>382</v>
      </c>
      <c r="E300" t="s">
        <v>371</v>
      </c>
      <c r="F300" s="81">
        <v>3.3</v>
      </c>
      <c r="G300" t="s">
        <v>372</v>
      </c>
      <c r="H300">
        <f t="shared" si="58"/>
        <v>1</v>
      </c>
      <c r="I300" t="s">
        <v>373</v>
      </c>
      <c r="J300" t="s">
        <v>374</v>
      </c>
      <c r="K300">
        <v>1</v>
      </c>
      <c r="L300" t="s">
        <v>271</v>
      </c>
      <c r="M300" t="s">
        <v>368</v>
      </c>
      <c r="N300">
        <v>1</v>
      </c>
      <c r="O300">
        <v>60100</v>
      </c>
      <c r="P300" t="s">
        <v>369</v>
      </c>
      <c r="Q300">
        <v>5</v>
      </c>
      <c r="R300" t="s">
        <v>372</v>
      </c>
      <c r="S300" t="s">
        <v>17</v>
      </c>
      <c r="T300" t="s">
        <v>452</v>
      </c>
      <c r="U300">
        <v>89</v>
      </c>
      <c r="V300" s="65">
        <v>16476</v>
      </c>
      <c r="W300" s="65">
        <v>71326</v>
      </c>
      <c r="X300" s="65">
        <v>11864</v>
      </c>
      <c r="Y300" s="65">
        <v>4198</v>
      </c>
      <c r="Z300" s="65">
        <v>2304</v>
      </c>
      <c r="AA300">
        <v>12</v>
      </c>
      <c r="AB300" s="65">
        <f t="shared" si="59"/>
        <v>1537920</v>
      </c>
      <c r="AC300" s="65">
        <f t="shared" si="60"/>
        <v>185.12359550561797</v>
      </c>
      <c r="AD300" s="65">
        <f t="shared" si="61"/>
        <v>801.41573033707868</v>
      </c>
      <c r="AE300" s="65">
        <f t="shared" si="62"/>
        <v>133.30337078651687</v>
      </c>
      <c r="AF300" s="65">
        <f t="shared" si="63"/>
        <v>47.168539325842694</v>
      </c>
      <c r="AG300" s="65">
        <f t="shared" si="64"/>
        <v>25.887640449438202</v>
      </c>
      <c r="AH300" s="72">
        <f t="shared" si="65"/>
        <v>1.0713171036204745E-2</v>
      </c>
      <c r="AI300" s="199">
        <f t="shared" si="66"/>
        <v>4.3290847293032293</v>
      </c>
      <c r="AJ300" s="3">
        <f t="shared" si="67"/>
        <v>5.8856517959790258E-2</v>
      </c>
      <c r="AK300" s="3">
        <f t="shared" si="68"/>
        <v>3.2302386226621425E-2</v>
      </c>
      <c r="AL300" s="3">
        <f t="shared" si="69"/>
        <v>0.82204861111111116</v>
      </c>
    </row>
    <row r="301" spans="1:38" x14ac:dyDescent="0.2">
      <c r="A301" t="str">
        <f t="shared" si="56"/>
        <v>CC</v>
      </c>
      <c r="B301" t="str">
        <f t="shared" si="57"/>
        <v>CC-22</v>
      </c>
      <c r="C301" t="s">
        <v>800</v>
      </c>
      <c r="D301" t="s">
        <v>382</v>
      </c>
      <c r="E301" t="s">
        <v>376</v>
      </c>
      <c r="F301" s="81">
        <v>2.1</v>
      </c>
      <c r="G301" t="s">
        <v>372</v>
      </c>
      <c r="H301">
        <f t="shared" si="58"/>
        <v>1</v>
      </c>
      <c r="I301" t="s">
        <v>373</v>
      </c>
      <c r="J301" t="s">
        <v>374</v>
      </c>
      <c r="K301">
        <v>1</v>
      </c>
      <c r="L301" t="s">
        <v>271</v>
      </c>
      <c r="M301" t="s">
        <v>368</v>
      </c>
      <c r="N301">
        <v>1</v>
      </c>
      <c r="O301">
        <v>60101</v>
      </c>
      <c r="P301" t="s">
        <v>369</v>
      </c>
      <c r="Q301">
        <v>5</v>
      </c>
      <c r="R301" t="s">
        <v>372</v>
      </c>
      <c r="S301" t="s">
        <v>17</v>
      </c>
      <c r="T301" t="s">
        <v>452</v>
      </c>
      <c r="U301">
        <v>89</v>
      </c>
      <c r="V301" s="65">
        <v>15480</v>
      </c>
      <c r="W301" s="65">
        <v>73082</v>
      </c>
      <c r="X301" s="65">
        <v>8202</v>
      </c>
      <c r="Y301" s="65">
        <v>17568</v>
      </c>
      <c r="Z301" s="65">
        <v>2360</v>
      </c>
      <c r="AA301">
        <v>12</v>
      </c>
      <c r="AB301" s="65">
        <f t="shared" si="59"/>
        <v>1537920</v>
      </c>
      <c r="AC301" s="65">
        <f t="shared" si="60"/>
        <v>173.93258426966293</v>
      </c>
      <c r="AD301" s="65">
        <f t="shared" si="61"/>
        <v>821.14606741573039</v>
      </c>
      <c r="AE301" s="65">
        <f t="shared" si="62"/>
        <v>92.157303370786522</v>
      </c>
      <c r="AF301" s="65">
        <f t="shared" si="63"/>
        <v>197.3932584269663</v>
      </c>
      <c r="AG301" s="65">
        <f t="shared" si="64"/>
        <v>26.516853932584269</v>
      </c>
      <c r="AH301" s="72">
        <f t="shared" si="65"/>
        <v>1.0065543071161049E-2</v>
      </c>
      <c r="AI301" s="199">
        <f t="shared" si="66"/>
        <v>4.721059431524548</v>
      </c>
      <c r="AJ301" s="3">
        <f t="shared" si="67"/>
        <v>0.24038750992036342</v>
      </c>
      <c r="AK301" s="3">
        <f t="shared" si="68"/>
        <v>3.2292493363618946E-2</v>
      </c>
      <c r="AL301" s="3">
        <f t="shared" si="69"/>
        <v>6.4440677966101694</v>
      </c>
    </row>
    <row r="302" spans="1:38" x14ac:dyDescent="0.2">
      <c r="A302" t="str">
        <f t="shared" si="56"/>
        <v>CC</v>
      </c>
      <c r="B302" t="str">
        <f t="shared" si="57"/>
        <v>CC-22</v>
      </c>
      <c r="C302" t="s">
        <v>801</v>
      </c>
      <c r="D302" t="s">
        <v>382</v>
      </c>
      <c r="E302" t="s">
        <v>376</v>
      </c>
      <c r="F302" s="81">
        <v>2.1</v>
      </c>
      <c r="G302" t="s">
        <v>372</v>
      </c>
      <c r="H302">
        <f t="shared" si="58"/>
        <v>1</v>
      </c>
      <c r="I302" t="s">
        <v>373</v>
      </c>
      <c r="J302" t="s">
        <v>374</v>
      </c>
      <c r="K302">
        <v>1</v>
      </c>
      <c r="L302" t="s">
        <v>271</v>
      </c>
      <c r="M302" t="s">
        <v>368</v>
      </c>
      <c r="N302">
        <v>1</v>
      </c>
      <c r="O302">
        <v>60102</v>
      </c>
      <c r="P302" t="s">
        <v>369</v>
      </c>
      <c r="Q302">
        <v>5</v>
      </c>
      <c r="R302" t="s">
        <v>372</v>
      </c>
      <c r="S302" t="s">
        <v>17</v>
      </c>
      <c r="T302" t="s">
        <v>452</v>
      </c>
      <c r="U302">
        <v>89</v>
      </c>
      <c r="V302" s="65">
        <v>14906</v>
      </c>
      <c r="W302" s="65">
        <v>70086</v>
      </c>
      <c r="X302" s="65">
        <v>8202</v>
      </c>
      <c r="Y302" s="65">
        <v>-4442</v>
      </c>
      <c r="Z302" s="65">
        <v>2264</v>
      </c>
      <c r="AA302">
        <v>12</v>
      </c>
      <c r="AB302" s="65">
        <f t="shared" si="59"/>
        <v>1537920</v>
      </c>
      <c r="AC302" s="65">
        <f t="shared" si="60"/>
        <v>167.48314606741573</v>
      </c>
      <c r="AD302" s="65">
        <f t="shared" si="61"/>
        <v>787.48314606741576</v>
      </c>
      <c r="AE302" s="65">
        <f t="shared" si="62"/>
        <v>92.157303370786522</v>
      </c>
      <c r="AF302" s="65">
        <f t="shared" si="63"/>
        <v>-49.91011235955056</v>
      </c>
      <c r="AG302" s="65">
        <f t="shared" si="64"/>
        <v>25.438202247191011</v>
      </c>
      <c r="AH302" s="72">
        <f t="shared" si="65"/>
        <v>9.6923116937161873E-3</v>
      </c>
      <c r="AI302" s="199">
        <f t="shared" si="66"/>
        <v>4.7018650207969941</v>
      </c>
      <c r="AJ302" s="3">
        <f t="shared" si="67"/>
        <v>-6.3379276888394259E-2</v>
      </c>
      <c r="AK302" s="3">
        <f t="shared" si="68"/>
        <v>3.2303170390662897E-2</v>
      </c>
      <c r="AL302" s="3">
        <f t="shared" si="69"/>
        <v>-2.9620141342756185</v>
      </c>
    </row>
    <row r="303" spans="1:38" x14ac:dyDescent="0.2">
      <c r="A303" t="str">
        <f t="shared" si="56"/>
        <v>CC</v>
      </c>
      <c r="B303" t="str">
        <f t="shared" si="57"/>
        <v>CC-22</v>
      </c>
      <c r="C303" t="s">
        <v>802</v>
      </c>
      <c r="D303" t="s">
        <v>382</v>
      </c>
      <c r="E303" t="s">
        <v>371</v>
      </c>
      <c r="F303" s="81">
        <v>3.3</v>
      </c>
      <c r="G303" t="s">
        <v>372</v>
      </c>
      <c r="H303">
        <f t="shared" si="58"/>
        <v>1</v>
      </c>
      <c r="I303" t="s">
        <v>373</v>
      </c>
      <c r="J303" t="s">
        <v>374</v>
      </c>
      <c r="K303">
        <v>1</v>
      </c>
      <c r="L303" t="s">
        <v>271</v>
      </c>
      <c r="M303" t="s">
        <v>368</v>
      </c>
      <c r="N303">
        <v>1</v>
      </c>
      <c r="O303">
        <v>60103</v>
      </c>
      <c r="P303" t="s">
        <v>369</v>
      </c>
      <c r="Q303">
        <v>5</v>
      </c>
      <c r="R303" t="s">
        <v>372</v>
      </c>
      <c r="S303" t="s">
        <v>17</v>
      </c>
      <c r="T303" t="s">
        <v>452</v>
      </c>
      <c r="U303">
        <v>89</v>
      </c>
      <c r="V303" s="65">
        <v>25346</v>
      </c>
      <c r="W303" s="65">
        <v>116020</v>
      </c>
      <c r="X303" s="65">
        <v>11864</v>
      </c>
      <c r="Y303" s="65">
        <v>22174</v>
      </c>
      <c r="Z303" s="65">
        <v>3748</v>
      </c>
      <c r="AA303">
        <v>12</v>
      </c>
      <c r="AB303" s="65">
        <f t="shared" si="59"/>
        <v>1537920</v>
      </c>
      <c r="AC303" s="65">
        <f t="shared" si="60"/>
        <v>284.7865168539326</v>
      </c>
      <c r="AD303" s="65">
        <f t="shared" si="61"/>
        <v>1303.5955056179776</v>
      </c>
      <c r="AE303" s="65">
        <f t="shared" si="62"/>
        <v>133.30337078651687</v>
      </c>
      <c r="AF303" s="65">
        <f t="shared" si="63"/>
        <v>249.14606741573033</v>
      </c>
      <c r="AG303" s="65">
        <f t="shared" si="64"/>
        <v>42.112359550561798</v>
      </c>
      <c r="AH303" s="72">
        <f t="shared" si="65"/>
        <v>1.6480701206824801E-2</v>
      </c>
      <c r="AI303" s="199">
        <f t="shared" si="66"/>
        <v>4.5774481180462399</v>
      </c>
      <c r="AJ303" s="3">
        <f t="shared" si="67"/>
        <v>0.19112222030684364</v>
      </c>
      <c r="AK303" s="3">
        <f t="shared" si="68"/>
        <v>3.2304775038786419E-2</v>
      </c>
      <c r="AL303" s="3">
        <f t="shared" si="69"/>
        <v>4.9162219850586979</v>
      </c>
    </row>
    <row r="304" spans="1:38" x14ac:dyDescent="0.2">
      <c r="A304" t="str">
        <f t="shared" si="56"/>
        <v>CC</v>
      </c>
      <c r="B304" t="str">
        <f t="shared" si="57"/>
        <v>CC-22</v>
      </c>
      <c r="C304" t="s">
        <v>768</v>
      </c>
      <c r="D304" t="s">
        <v>382</v>
      </c>
      <c r="E304" t="s">
        <v>371</v>
      </c>
      <c r="F304" s="81">
        <v>3.3</v>
      </c>
      <c r="G304" t="s">
        <v>372</v>
      </c>
      <c r="H304">
        <f t="shared" si="58"/>
        <v>1</v>
      </c>
      <c r="I304" t="s">
        <v>373</v>
      </c>
      <c r="J304" t="s">
        <v>374</v>
      </c>
      <c r="K304">
        <v>0.01</v>
      </c>
      <c r="L304" t="s">
        <v>271</v>
      </c>
      <c r="M304" t="s">
        <v>368</v>
      </c>
      <c r="N304">
        <v>1</v>
      </c>
      <c r="O304">
        <v>11037</v>
      </c>
      <c r="P304" t="s">
        <v>369</v>
      </c>
      <c r="Q304">
        <v>5</v>
      </c>
      <c r="R304" t="s">
        <v>372</v>
      </c>
      <c r="S304" t="s">
        <v>17</v>
      </c>
      <c r="T304" t="s">
        <v>384</v>
      </c>
      <c r="U304">
        <v>89</v>
      </c>
      <c r="V304" s="65">
        <v>267268</v>
      </c>
      <c r="W304" s="65">
        <v>247710</v>
      </c>
      <c r="X304" s="65">
        <v>11864</v>
      </c>
      <c r="Y304" s="65">
        <v>10790</v>
      </c>
      <c r="Z304" s="65">
        <v>19148</v>
      </c>
      <c r="AA304">
        <v>12</v>
      </c>
      <c r="AB304" s="65">
        <f t="shared" si="59"/>
        <v>1537920</v>
      </c>
      <c r="AC304" s="65">
        <f t="shared" si="60"/>
        <v>3003.0112359550562</v>
      </c>
      <c r="AD304" s="65">
        <f t="shared" si="61"/>
        <v>2783.2584269662921</v>
      </c>
      <c r="AE304" s="65">
        <f t="shared" si="62"/>
        <v>133.30337078651687</v>
      </c>
      <c r="AF304" s="65">
        <f t="shared" si="63"/>
        <v>121.23595505617978</v>
      </c>
      <c r="AG304" s="65">
        <f t="shared" si="64"/>
        <v>215.14606741573033</v>
      </c>
      <c r="AH304" s="72">
        <f t="shared" si="65"/>
        <v>0.17378537245110279</v>
      </c>
      <c r="AI304" s="199">
        <f t="shared" si="66"/>
        <v>0.9268225152281605</v>
      </c>
      <c r="AJ304" s="3">
        <f t="shared" si="67"/>
        <v>4.3559000444067658E-2</v>
      </c>
      <c r="AK304" s="3">
        <f t="shared" si="68"/>
        <v>7.7300068628638322E-2</v>
      </c>
      <c r="AL304" s="3">
        <f t="shared" si="69"/>
        <v>-0.43649467307290579</v>
      </c>
    </row>
    <row r="305" spans="1:38" x14ac:dyDescent="0.2">
      <c r="A305" t="str">
        <f t="shared" si="56"/>
        <v>CC</v>
      </c>
      <c r="B305" t="str">
        <f t="shared" si="57"/>
        <v>CC-22</v>
      </c>
      <c r="C305" t="s">
        <v>769</v>
      </c>
      <c r="D305" t="s">
        <v>382</v>
      </c>
      <c r="E305" t="s">
        <v>371</v>
      </c>
      <c r="F305" s="81">
        <v>3.3</v>
      </c>
      <c r="G305" t="s">
        <v>372</v>
      </c>
      <c r="H305">
        <f t="shared" si="58"/>
        <v>1</v>
      </c>
      <c r="I305" t="s">
        <v>373</v>
      </c>
      <c r="J305" t="s">
        <v>374</v>
      </c>
      <c r="K305">
        <v>0.01</v>
      </c>
      <c r="L305" t="s">
        <v>271</v>
      </c>
      <c r="M305" t="s">
        <v>368</v>
      </c>
      <c r="N305">
        <v>1</v>
      </c>
      <c r="O305">
        <v>11038</v>
      </c>
      <c r="P305" t="s">
        <v>369</v>
      </c>
      <c r="Q305">
        <v>5</v>
      </c>
      <c r="R305" t="s">
        <v>372</v>
      </c>
      <c r="S305" t="s">
        <v>17</v>
      </c>
      <c r="T305" t="s">
        <v>384</v>
      </c>
      <c r="U305">
        <v>89</v>
      </c>
      <c r="V305" s="65">
        <v>189024</v>
      </c>
      <c r="W305" s="65">
        <v>176670</v>
      </c>
      <c r="X305" s="65">
        <v>11864</v>
      </c>
      <c r="Y305" s="65">
        <v>16986</v>
      </c>
      <c r="Z305" s="65">
        <v>13656</v>
      </c>
      <c r="AA305">
        <v>12</v>
      </c>
      <c r="AB305" s="65">
        <f t="shared" si="59"/>
        <v>1537920</v>
      </c>
      <c r="AC305" s="65">
        <f t="shared" si="60"/>
        <v>2123.8651685393256</v>
      </c>
      <c r="AD305" s="65">
        <f t="shared" si="61"/>
        <v>1985.056179775281</v>
      </c>
      <c r="AE305" s="65">
        <f t="shared" si="62"/>
        <v>133.30337078651687</v>
      </c>
      <c r="AF305" s="65">
        <f t="shared" si="63"/>
        <v>190.85393258426967</v>
      </c>
      <c r="AG305" s="65">
        <f t="shared" si="64"/>
        <v>153.43820224719101</v>
      </c>
      <c r="AH305" s="72">
        <f t="shared" si="65"/>
        <v>0.12290886392009988</v>
      </c>
      <c r="AI305" s="199">
        <f t="shared" si="66"/>
        <v>0.93464321990858301</v>
      </c>
      <c r="AJ305" s="3">
        <f t="shared" si="67"/>
        <v>9.6145355748004757E-2</v>
      </c>
      <c r="AK305" s="3">
        <f t="shared" si="68"/>
        <v>7.7296654780098492E-2</v>
      </c>
      <c r="AL305" s="3">
        <f t="shared" si="69"/>
        <v>0.2438488576449912</v>
      </c>
    </row>
    <row r="306" spans="1:38" x14ac:dyDescent="0.2">
      <c r="A306" t="str">
        <f t="shared" si="56"/>
        <v>CC</v>
      </c>
      <c r="B306" t="str">
        <f t="shared" si="57"/>
        <v>CC-22</v>
      </c>
      <c r="C306" t="s">
        <v>770</v>
      </c>
      <c r="D306" t="s">
        <v>382</v>
      </c>
      <c r="E306" t="s">
        <v>371</v>
      </c>
      <c r="F306" s="81">
        <v>3.3</v>
      </c>
      <c r="G306" t="s">
        <v>372</v>
      </c>
      <c r="H306">
        <f t="shared" si="58"/>
        <v>1</v>
      </c>
      <c r="I306" t="s">
        <v>373</v>
      </c>
      <c r="J306" t="s">
        <v>374</v>
      </c>
      <c r="K306">
        <v>0.01</v>
      </c>
      <c r="L306" t="s">
        <v>271</v>
      </c>
      <c r="M306" t="s">
        <v>368</v>
      </c>
      <c r="N306">
        <v>1</v>
      </c>
      <c r="O306">
        <v>11039</v>
      </c>
      <c r="P306" t="s">
        <v>369</v>
      </c>
      <c r="Q306">
        <v>5</v>
      </c>
      <c r="R306" t="s">
        <v>372</v>
      </c>
      <c r="S306" t="s">
        <v>17</v>
      </c>
      <c r="T306" t="s">
        <v>384</v>
      </c>
      <c r="U306">
        <v>89</v>
      </c>
      <c r="V306" s="65">
        <v>262730</v>
      </c>
      <c r="W306" s="65">
        <v>237918</v>
      </c>
      <c r="X306" s="65">
        <v>11864</v>
      </c>
      <c r="Y306" s="65">
        <v>16058</v>
      </c>
      <c r="Z306" s="65">
        <v>18392</v>
      </c>
      <c r="AA306">
        <v>12</v>
      </c>
      <c r="AB306" s="65">
        <f t="shared" si="59"/>
        <v>1537920</v>
      </c>
      <c r="AC306" s="65">
        <f t="shared" si="60"/>
        <v>2952.0224719101125</v>
      </c>
      <c r="AD306" s="65">
        <f t="shared" si="61"/>
        <v>2673.2359550561796</v>
      </c>
      <c r="AE306" s="65">
        <f t="shared" si="62"/>
        <v>133.30337078651687</v>
      </c>
      <c r="AF306" s="65">
        <f t="shared" si="63"/>
        <v>180.42696629213484</v>
      </c>
      <c r="AG306" s="65">
        <f t="shared" si="64"/>
        <v>206.65168539325842</v>
      </c>
      <c r="AH306" s="72">
        <f t="shared" si="65"/>
        <v>0.17083463379109445</v>
      </c>
      <c r="AI306" s="199">
        <f t="shared" si="66"/>
        <v>0.90556084192897657</v>
      </c>
      <c r="AJ306" s="3">
        <f t="shared" si="67"/>
        <v>6.7493842416294691E-2</v>
      </c>
      <c r="AK306" s="3">
        <f t="shared" si="68"/>
        <v>7.7303945056700213E-2</v>
      </c>
      <c r="AL306" s="3">
        <f t="shared" si="69"/>
        <v>-0.12690300130491519</v>
      </c>
    </row>
    <row r="307" spans="1:38" x14ac:dyDescent="0.2">
      <c r="A307" t="str">
        <f t="shared" si="56"/>
        <v>CC</v>
      </c>
      <c r="B307" t="str">
        <f t="shared" si="57"/>
        <v>CC-22</v>
      </c>
      <c r="C307" t="s">
        <v>771</v>
      </c>
      <c r="D307" t="s">
        <v>382</v>
      </c>
      <c r="E307" t="s">
        <v>371</v>
      </c>
      <c r="F307" s="81">
        <v>3.3</v>
      </c>
      <c r="G307" t="s">
        <v>372</v>
      </c>
      <c r="H307">
        <f t="shared" si="58"/>
        <v>1</v>
      </c>
      <c r="I307" t="s">
        <v>373</v>
      </c>
      <c r="J307" t="s">
        <v>374</v>
      </c>
      <c r="K307">
        <v>0.01</v>
      </c>
      <c r="L307" t="s">
        <v>271</v>
      </c>
      <c r="M307" t="s">
        <v>368</v>
      </c>
      <c r="N307">
        <v>1</v>
      </c>
      <c r="O307">
        <v>11040</v>
      </c>
      <c r="P307" t="s">
        <v>369</v>
      </c>
      <c r="Q307">
        <v>5</v>
      </c>
      <c r="R307" t="s">
        <v>372</v>
      </c>
      <c r="S307" t="s">
        <v>17</v>
      </c>
      <c r="T307" t="s">
        <v>384</v>
      </c>
      <c r="U307">
        <v>89</v>
      </c>
      <c r="V307" s="65">
        <v>225978</v>
      </c>
      <c r="W307" s="65">
        <v>220000</v>
      </c>
      <c r="X307" s="65">
        <v>11864</v>
      </c>
      <c r="Y307" s="65">
        <v>9650</v>
      </c>
      <c r="Z307" s="65">
        <v>17006</v>
      </c>
      <c r="AA307">
        <v>12</v>
      </c>
      <c r="AB307" s="65">
        <f t="shared" si="59"/>
        <v>1537920</v>
      </c>
      <c r="AC307" s="65">
        <f t="shared" si="60"/>
        <v>2539.0786516853932</v>
      </c>
      <c r="AD307" s="65">
        <f t="shared" si="61"/>
        <v>2471.9101123595506</v>
      </c>
      <c r="AE307" s="65">
        <f t="shared" si="62"/>
        <v>133.30337078651687</v>
      </c>
      <c r="AF307" s="65">
        <f t="shared" si="63"/>
        <v>108.42696629213484</v>
      </c>
      <c r="AG307" s="65">
        <f t="shared" si="64"/>
        <v>191.07865168539325</v>
      </c>
      <c r="AH307" s="72">
        <f t="shared" si="65"/>
        <v>0.14693742197253434</v>
      </c>
      <c r="AI307" s="199">
        <f t="shared" si="66"/>
        <v>0.97354609740771225</v>
      </c>
      <c r="AJ307" s="3">
        <f t="shared" si="67"/>
        <v>4.3863636363636362E-2</v>
      </c>
      <c r="AK307" s="3">
        <f t="shared" si="68"/>
        <v>7.7299999999999994E-2</v>
      </c>
      <c r="AL307" s="3">
        <f t="shared" si="69"/>
        <v>-0.43255321651181938</v>
      </c>
    </row>
    <row r="308" spans="1:38" x14ac:dyDescent="0.2">
      <c r="A308" t="str">
        <f t="shared" si="56"/>
        <v>CC</v>
      </c>
      <c r="B308" t="str">
        <f t="shared" si="57"/>
        <v>CC-22</v>
      </c>
      <c r="C308" t="s">
        <v>760</v>
      </c>
      <c r="D308" t="s">
        <v>382</v>
      </c>
      <c r="E308" t="s">
        <v>371</v>
      </c>
      <c r="F308" s="81">
        <v>3.3</v>
      </c>
      <c r="G308" t="s">
        <v>372</v>
      </c>
      <c r="H308">
        <f t="shared" si="58"/>
        <v>1</v>
      </c>
      <c r="I308" t="s">
        <v>373</v>
      </c>
      <c r="J308" t="s">
        <v>374</v>
      </c>
      <c r="K308">
        <v>0.01</v>
      </c>
      <c r="L308" t="s">
        <v>271</v>
      </c>
      <c r="M308" t="s">
        <v>368</v>
      </c>
      <c r="N308">
        <v>1</v>
      </c>
      <c r="O308">
        <v>11042</v>
      </c>
      <c r="P308" t="s">
        <v>369</v>
      </c>
      <c r="Q308">
        <v>5</v>
      </c>
      <c r="R308" t="s">
        <v>372</v>
      </c>
      <c r="S308" t="s">
        <v>28</v>
      </c>
      <c r="T308" t="s">
        <v>383</v>
      </c>
      <c r="U308">
        <v>89</v>
      </c>
      <c r="V308" s="65">
        <v>151628</v>
      </c>
      <c r="W308" s="65">
        <v>124098</v>
      </c>
      <c r="X308" s="65">
        <v>11864</v>
      </c>
      <c r="Y308" s="65">
        <v>6700</v>
      </c>
      <c r="Z308" s="65">
        <v>9134</v>
      </c>
      <c r="AA308">
        <v>12</v>
      </c>
      <c r="AB308" s="65">
        <f t="shared" si="59"/>
        <v>1537920</v>
      </c>
      <c r="AC308" s="65">
        <f t="shared" si="60"/>
        <v>1703.685393258427</v>
      </c>
      <c r="AD308" s="65">
        <f t="shared" si="61"/>
        <v>1394.3595505617977</v>
      </c>
      <c r="AE308" s="65">
        <f t="shared" si="62"/>
        <v>133.30337078651687</v>
      </c>
      <c r="AF308" s="65">
        <f t="shared" si="63"/>
        <v>75.280898876404493</v>
      </c>
      <c r="AG308" s="65">
        <f t="shared" si="64"/>
        <v>102.62921348314607</v>
      </c>
      <c r="AH308" s="72">
        <f t="shared" si="65"/>
        <v>9.859290470245527E-2</v>
      </c>
      <c r="AI308" s="199">
        <f t="shared" si="66"/>
        <v>0.81843722795262086</v>
      </c>
      <c r="AJ308" s="3">
        <f t="shared" si="67"/>
        <v>5.3989588873309804E-2</v>
      </c>
      <c r="AK308" s="3">
        <f t="shared" si="68"/>
        <v>7.3603120114748025E-2</v>
      </c>
      <c r="AL308" s="3">
        <f t="shared" si="69"/>
        <v>-0.26647689949638714</v>
      </c>
    </row>
    <row r="309" spans="1:38" x14ac:dyDescent="0.2">
      <c r="A309" t="str">
        <f t="shared" si="56"/>
        <v>CC</v>
      </c>
      <c r="B309" t="str">
        <f t="shared" si="57"/>
        <v>CC-22</v>
      </c>
      <c r="C309" t="s">
        <v>761</v>
      </c>
      <c r="D309" t="s">
        <v>382</v>
      </c>
      <c r="E309" t="s">
        <v>376</v>
      </c>
      <c r="F309" s="81">
        <v>2.1</v>
      </c>
      <c r="G309" t="s">
        <v>372</v>
      </c>
      <c r="H309">
        <f t="shared" si="58"/>
        <v>1</v>
      </c>
      <c r="I309" t="s">
        <v>373</v>
      </c>
      <c r="J309" t="s">
        <v>374</v>
      </c>
      <c r="K309">
        <v>0.01</v>
      </c>
      <c r="L309" t="s">
        <v>271</v>
      </c>
      <c r="M309" t="s">
        <v>368</v>
      </c>
      <c r="N309">
        <v>1</v>
      </c>
      <c r="O309">
        <v>11043</v>
      </c>
      <c r="P309" t="s">
        <v>369</v>
      </c>
      <c r="Q309">
        <v>5</v>
      </c>
      <c r="R309" t="s">
        <v>372</v>
      </c>
      <c r="S309" t="s">
        <v>28</v>
      </c>
      <c r="T309" t="s">
        <v>383</v>
      </c>
      <c r="U309">
        <v>89</v>
      </c>
      <c r="V309" s="65">
        <v>98158</v>
      </c>
      <c r="W309" s="65">
        <v>96362</v>
      </c>
      <c r="X309" s="65">
        <v>8202</v>
      </c>
      <c r="Y309" s="65">
        <v>-5074</v>
      </c>
      <c r="Z309" s="65">
        <v>7092</v>
      </c>
      <c r="AA309">
        <v>12</v>
      </c>
      <c r="AB309" s="65">
        <f t="shared" si="59"/>
        <v>1537920</v>
      </c>
      <c r="AC309" s="65">
        <f t="shared" si="60"/>
        <v>1102.8988764044943</v>
      </c>
      <c r="AD309" s="65">
        <f t="shared" si="61"/>
        <v>1082.7191011235955</v>
      </c>
      <c r="AE309" s="65">
        <f t="shared" si="62"/>
        <v>92.157303370786522</v>
      </c>
      <c r="AF309" s="65">
        <f t="shared" si="63"/>
        <v>-57.011235955056179</v>
      </c>
      <c r="AG309" s="65">
        <f t="shared" si="64"/>
        <v>79.68539325842697</v>
      </c>
      <c r="AH309" s="72">
        <f t="shared" si="65"/>
        <v>6.382516645859343E-2</v>
      </c>
      <c r="AI309" s="199">
        <f t="shared" si="66"/>
        <v>0.98170296868314355</v>
      </c>
      <c r="AJ309" s="3">
        <f t="shared" si="67"/>
        <v>-5.2655611133019239E-2</v>
      </c>
      <c r="AK309" s="3">
        <f t="shared" si="68"/>
        <v>7.3597476183557831E-2</v>
      </c>
      <c r="AL309" s="3">
        <f t="shared" si="69"/>
        <v>-1.715454032712916</v>
      </c>
    </row>
    <row r="310" spans="1:38" x14ac:dyDescent="0.2">
      <c r="A310" t="str">
        <f t="shared" si="56"/>
        <v>CC</v>
      </c>
      <c r="B310" t="str">
        <f t="shared" si="57"/>
        <v>CC-22</v>
      </c>
      <c r="C310" t="s">
        <v>762</v>
      </c>
      <c r="D310" t="s">
        <v>382</v>
      </c>
      <c r="E310" t="s">
        <v>376</v>
      </c>
      <c r="F310" s="81">
        <v>2.1</v>
      </c>
      <c r="G310" t="s">
        <v>372</v>
      </c>
      <c r="H310">
        <f t="shared" si="58"/>
        <v>1</v>
      </c>
      <c r="I310" t="s">
        <v>373</v>
      </c>
      <c r="J310" t="s">
        <v>374</v>
      </c>
      <c r="K310">
        <v>0.01</v>
      </c>
      <c r="L310" t="s">
        <v>271</v>
      </c>
      <c r="M310" t="s">
        <v>368</v>
      </c>
      <c r="N310">
        <v>1</v>
      </c>
      <c r="O310">
        <v>11044</v>
      </c>
      <c r="P310" t="s">
        <v>369</v>
      </c>
      <c r="Q310">
        <v>5</v>
      </c>
      <c r="R310" t="s">
        <v>372</v>
      </c>
      <c r="S310" t="s">
        <v>28</v>
      </c>
      <c r="T310" t="s">
        <v>383</v>
      </c>
      <c r="U310">
        <v>89</v>
      </c>
      <c r="V310" s="65">
        <v>114298</v>
      </c>
      <c r="W310" s="65">
        <v>106338</v>
      </c>
      <c r="X310" s="65">
        <v>8202</v>
      </c>
      <c r="Y310" s="65">
        <v>5628</v>
      </c>
      <c r="Z310" s="65">
        <v>7826</v>
      </c>
      <c r="AA310">
        <v>12</v>
      </c>
      <c r="AB310" s="65">
        <f t="shared" si="59"/>
        <v>1537920</v>
      </c>
      <c r="AC310" s="65">
        <f t="shared" si="60"/>
        <v>1284.2471910112361</v>
      </c>
      <c r="AD310" s="65">
        <f t="shared" si="61"/>
        <v>1194.8089887640449</v>
      </c>
      <c r="AE310" s="65">
        <f t="shared" si="62"/>
        <v>92.157303370786522</v>
      </c>
      <c r="AF310" s="65">
        <f t="shared" si="63"/>
        <v>63.235955056179776</v>
      </c>
      <c r="AG310" s="65">
        <f t="shared" si="64"/>
        <v>87.932584269662925</v>
      </c>
      <c r="AH310" s="72">
        <f t="shared" si="65"/>
        <v>7.4319860590928002E-2</v>
      </c>
      <c r="AI310" s="199">
        <f t="shared" si="66"/>
        <v>0.93035748657019368</v>
      </c>
      <c r="AJ310" s="3">
        <f t="shared" si="67"/>
        <v>5.2925576933927666E-2</v>
      </c>
      <c r="AK310" s="3">
        <f t="shared" si="68"/>
        <v>7.3595516184242704E-2</v>
      </c>
      <c r="AL310" s="3">
        <f t="shared" si="69"/>
        <v>-0.28085867620751342</v>
      </c>
    </row>
    <row r="311" spans="1:38" x14ac:dyDescent="0.2">
      <c r="A311" t="str">
        <f t="shared" si="56"/>
        <v>CC</v>
      </c>
      <c r="B311" t="str">
        <f t="shared" si="57"/>
        <v>CC-22</v>
      </c>
      <c r="C311" t="s">
        <v>763</v>
      </c>
      <c r="D311" t="s">
        <v>382</v>
      </c>
      <c r="E311" t="s">
        <v>371</v>
      </c>
      <c r="F311" s="81">
        <v>3.3</v>
      </c>
      <c r="G311" t="s">
        <v>372</v>
      </c>
      <c r="H311">
        <f t="shared" si="58"/>
        <v>1</v>
      </c>
      <c r="I311" t="s">
        <v>373</v>
      </c>
      <c r="J311" t="s">
        <v>374</v>
      </c>
      <c r="K311">
        <v>0.01</v>
      </c>
      <c r="L311" t="s">
        <v>271</v>
      </c>
      <c r="M311" t="s">
        <v>368</v>
      </c>
      <c r="N311">
        <v>1</v>
      </c>
      <c r="O311">
        <v>11045</v>
      </c>
      <c r="P311" t="s">
        <v>369</v>
      </c>
      <c r="Q311">
        <v>5</v>
      </c>
      <c r="R311" t="s">
        <v>372</v>
      </c>
      <c r="S311" t="s">
        <v>28</v>
      </c>
      <c r="T311" t="s">
        <v>383</v>
      </c>
      <c r="U311">
        <v>89</v>
      </c>
      <c r="V311" s="65">
        <v>202074</v>
      </c>
      <c r="W311" s="65">
        <v>180160</v>
      </c>
      <c r="X311" s="65">
        <v>11864</v>
      </c>
      <c r="Y311" s="65">
        <v>12400</v>
      </c>
      <c r="Z311" s="65">
        <v>13260</v>
      </c>
      <c r="AA311">
        <v>12</v>
      </c>
      <c r="AB311" s="65">
        <f t="shared" si="59"/>
        <v>1537920</v>
      </c>
      <c r="AC311" s="65">
        <f t="shared" si="60"/>
        <v>2270.4943820224721</v>
      </c>
      <c r="AD311" s="65">
        <f t="shared" si="61"/>
        <v>2024.2696629213483</v>
      </c>
      <c r="AE311" s="65">
        <f t="shared" si="62"/>
        <v>133.30337078651687</v>
      </c>
      <c r="AF311" s="65">
        <f t="shared" si="63"/>
        <v>139.32584269662922</v>
      </c>
      <c r="AG311" s="65">
        <f t="shared" si="64"/>
        <v>148.98876404494382</v>
      </c>
      <c r="AH311" s="72">
        <f t="shared" si="65"/>
        <v>0.13139435081148565</v>
      </c>
      <c r="AI311" s="199">
        <f t="shared" si="66"/>
        <v>0.8915545790156082</v>
      </c>
      <c r="AJ311" s="3">
        <f t="shared" si="67"/>
        <v>6.8827708703374776E-2</v>
      </c>
      <c r="AK311" s="3">
        <f t="shared" si="68"/>
        <v>7.3601243339253997E-2</v>
      </c>
      <c r="AL311" s="3">
        <f t="shared" si="69"/>
        <v>-6.485671191553545E-2</v>
      </c>
    </row>
    <row r="312" spans="1:38" x14ac:dyDescent="0.2">
      <c r="A312" t="str">
        <f t="shared" si="56"/>
        <v>CC</v>
      </c>
      <c r="B312" t="str">
        <f t="shared" si="57"/>
        <v>CC-22</v>
      </c>
      <c r="C312" t="s">
        <v>764</v>
      </c>
      <c r="D312" t="s">
        <v>382</v>
      </c>
      <c r="E312" t="s">
        <v>371</v>
      </c>
      <c r="F312" s="81">
        <v>3.3</v>
      </c>
      <c r="G312" t="s">
        <v>372</v>
      </c>
      <c r="H312">
        <f t="shared" si="58"/>
        <v>1</v>
      </c>
      <c r="I312" t="s">
        <v>373</v>
      </c>
      <c r="J312" t="s">
        <v>374</v>
      </c>
      <c r="K312">
        <v>0.01</v>
      </c>
      <c r="L312" t="s">
        <v>271</v>
      </c>
      <c r="M312" t="s">
        <v>368</v>
      </c>
      <c r="N312">
        <v>1</v>
      </c>
      <c r="O312">
        <v>11046</v>
      </c>
      <c r="P312" t="s">
        <v>369</v>
      </c>
      <c r="Q312">
        <v>5</v>
      </c>
      <c r="R312" t="s">
        <v>372</v>
      </c>
      <c r="S312" t="s">
        <v>28</v>
      </c>
      <c r="T312" t="s">
        <v>383</v>
      </c>
      <c r="U312">
        <v>89</v>
      </c>
      <c r="V312" s="65">
        <v>148986</v>
      </c>
      <c r="W312" s="65">
        <v>121398</v>
      </c>
      <c r="X312" s="65">
        <v>11864</v>
      </c>
      <c r="Y312" s="65">
        <v>1776</v>
      </c>
      <c r="Z312" s="65">
        <v>8934</v>
      </c>
      <c r="AA312">
        <v>12</v>
      </c>
      <c r="AB312" s="65">
        <f t="shared" si="59"/>
        <v>1537920</v>
      </c>
      <c r="AC312" s="65">
        <f t="shared" si="60"/>
        <v>1674</v>
      </c>
      <c r="AD312" s="65">
        <f t="shared" si="61"/>
        <v>1364.0224719101125</v>
      </c>
      <c r="AE312" s="65">
        <f t="shared" si="62"/>
        <v>133.30337078651687</v>
      </c>
      <c r="AF312" s="65">
        <f t="shared" si="63"/>
        <v>19.95505617977528</v>
      </c>
      <c r="AG312" s="65">
        <f t="shared" si="64"/>
        <v>100.38202247191012</v>
      </c>
      <c r="AH312" s="72">
        <f t="shared" si="65"/>
        <v>9.6875000000000003E-2</v>
      </c>
      <c r="AI312" s="199">
        <f t="shared" si="66"/>
        <v>0.81482823889492972</v>
      </c>
      <c r="AJ312" s="3">
        <f t="shared" si="67"/>
        <v>1.4629565561211881E-2</v>
      </c>
      <c r="AK312" s="3">
        <f t="shared" si="68"/>
        <v>7.3592645677853008E-2</v>
      </c>
      <c r="AL312" s="3">
        <f t="shared" si="69"/>
        <v>-0.80120886501007382</v>
      </c>
    </row>
    <row r="313" spans="1:38" x14ac:dyDescent="0.2">
      <c r="A313" t="str">
        <f t="shared" si="56"/>
        <v>CC</v>
      </c>
      <c r="B313" t="str">
        <f t="shared" si="57"/>
        <v>CC-22</v>
      </c>
      <c r="C313" t="s">
        <v>765</v>
      </c>
      <c r="D313" t="s">
        <v>382</v>
      </c>
      <c r="E313" t="s">
        <v>376</v>
      </c>
      <c r="F313" s="81">
        <v>2.1</v>
      </c>
      <c r="G313" t="s">
        <v>372</v>
      </c>
      <c r="H313">
        <f t="shared" si="58"/>
        <v>1</v>
      </c>
      <c r="I313" t="s">
        <v>373</v>
      </c>
      <c r="J313" t="s">
        <v>374</v>
      </c>
      <c r="K313">
        <v>0.01</v>
      </c>
      <c r="L313" t="s">
        <v>271</v>
      </c>
      <c r="M313" t="s">
        <v>368</v>
      </c>
      <c r="N313">
        <v>1</v>
      </c>
      <c r="O313">
        <v>11047</v>
      </c>
      <c r="P313" t="s">
        <v>369</v>
      </c>
      <c r="Q313">
        <v>5</v>
      </c>
      <c r="R313" t="s">
        <v>372</v>
      </c>
      <c r="S313" t="s">
        <v>28</v>
      </c>
      <c r="T313" t="s">
        <v>383</v>
      </c>
      <c r="U313">
        <v>89</v>
      </c>
      <c r="V313" s="65">
        <v>108298</v>
      </c>
      <c r="W313" s="65">
        <v>109280</v>
      </c>
      <c r="X313" s="65">
        <v>8202</v>
      </c>
      <c r="Y313" s="65">
        <v>8608</v>
      </c>
      <c r="Z313" s="65">
        <v>8042</v>
      </c>
      <c r="AA313">
        <v>12</v>
      </c>
      <c r="AB313" s="65">
        <f t="shared" si="59"/>
        <v>1537920</v>
      </c>
      <c r="AC313" s="65">
        <f t="shared" si="60"/>
        <v>1216.8314606741574</v>
      </c>
      <c r="AD313" s="65">
        <f t="shared" si="61"/>
        <v>1227.8651685393259</v>
      </c>
      <c r="AE313" s="65">
        <f t="shared" si="62"/>
        <v>92.157303370786522</v>
      </c>
      <c r="AF313" s="65">
        <f t="shared" si="63"/>
        <v>96.719101123595507</v>
      </c>
      <c r="AG313" s="65">
        <f t="shared" si="64"/>
        <v>90.359550561797747</v>
      </c>
      <c r="AH313" s="72">
        <f t="shared" si="65"/>
        <v>7.0418487307532251E-2</v>
      </c>
      <c r="AI313" s="199">
        <f t="shared" si="66"/>
        <v>1.009067572808362</v>
      </c>
      <c r="AJ313" s="3">
        <f t="shared" si="67"/>
        <v>7.8770131771595905E-2</v>
      </c>
      <c r="AK313" s="3">
        <f t="shared" si="68"/>
        <v>7.3590775988286963E-2</v>
      </c>
      <c r="AL313" s="3">
        <f t="shared" si="69"/>
        <v>7.0380502362596367E-2</v>
      </c>
    </row>
    <row r="314" spans="1:38" x14ac:dyDescent="0.2">
      <c r="A314" t="str">
        <f t="shared" si="56"/>
        <v>CC</v>
      </c>
      <c r="B314" t="str">
        <f t="shared" si="57"/>
        <v>CC-22</v>
      </c>
      <c r="C314" t="s">
        <v>766</v>
      </c>
      <c r="D314" t="s">
        <v>382</v>
      </c>
      <c r="E314" t="s">
        <v>376</v>
      </c>
      <c r="F314" s="81">
        <v>2.1</v>
      </c>
      <c r="G314" t="s">
        <v>372</v>
      </c>
      <c r="H314">
        <f t="shared" si="58"/>
        <v>1</v>
      </c>
      <c r="I314" t="s">
        <v>373</v>
      </c>
      <c r="J314" t="s">
        <v>374</v>
      </c>
      <c r="K314">
        <v>0.01</v>
      </c>
      <c r="L314" t="s">
        <v>271</v>
      </c>
      <c r="M314" t="s">
        <v>368</v>
      </c>
      <c r="N314">
        <v>1</v>
      </c>
      <c r="O314">
        <v>11048</v>
      </c>
      <c r="P314" t="s">
        <v>369</v>
      </c>
      <c r="Q314">
        <v>5</v>
      </c>
      <c r="R314" t="s">
        <v>372</v>
      </c>
      <c r="S314" t="s">
        <v>28</v>
      </c>
      <c r="T314" t="s">
        <v>383</v>
      </c>
      <c r="U314">
        <v>89</v>
      </c>
      <c r="V314" s="65">
        <v>160310</v>
      </c>
      <c r="W314" s="65">
        <v>180176</v>
      </c>
      <c r="X314" s="65">
        <v>8202</v>
      </c>
      <c r="Y314" s="65">
        <v>22804</v>
      </c>
      <c r="Z314" s="65">
        <v>13260</v>
      </c>
      <c r="AA314">
        <v>12</v>
      </c>
      <c r="AB314" s="65">
        <f t="shared" si="59"/>
        <v>1537920</v>
      </c>
      <c r="AC314" s="65">
        <f t="shared" si="60"/>
        <v>1801.2359550561798</v>
      </c>
      <c r="AD314" s="65">
        <f t="shared" si="61"/>
        <v>2024.4494382022472</v>
      </c>
      <c r="AE314" s="65">
        <f t="shared" si="62"/>
        <v>92.157303370786522</v>
      </c>
      <c r="AF314" s="65">
        <f t="shared" si="63"/>
        <v>256.22471910112358</v>
      </c>
      <c r="AG314" s="65">
        <f t="shared" si="64"/>
        <v>148.98876404494382</v>
      </c>
      <c r="AH314" s="72">
        <f t="shared" si="65"/>
        <v>0.10423819184352892</v>
      </c>
      <c r="AI314" s="199">
        <f t="shared" si="66"/>
        <v>1.1239224003493231</v>
      </c>
      <c r="AJ314" s="3">
        <f t="shared" si="67"/>
        <v>0.12656513631116242</v>
      </c>
      <c r="AK314" s="3">
        <f t="shared" si="68"/>
        <v>7.359470739721162E-2</v>
      </c>
      <c r="AL314" s="3">
        <f t="shared" si="69"/>
        <v>0.71975867269984917</v>
      </c>
    </row>
    <row r="315" spans="1:38" x14ac:dyDescent="0.2">
      <c r="A315" t="str">
        <f t="shared" si="56"/>
        <v>CC</v>
      </c>
      <c r="B315" t="str">
        <f t="shared" si="57"/>
        <v>CC-22</v>
      </c>
      <c r="C315" t="s">
        <v>767</v>
      </c>
      <c r="D315" t="s">
        <v>382</v>
      </c>
      <c r="E315" t="s">
        <v>371</v>
      </c>
      <c r="F315" s="81">
        <v>3.3</v>
      </c>
      <c r="G315" t="s">
        <v>372</v>
      </c>
      <c r="H315">
        <f t="shared" si="58"/>
        <v>1</v>
      </c>
      <c r="I315" t="s">
        <v>373</v>
      </c>
      <c r="J315" t="s">
        <v>374</v>
      </c>
      <c r="K315">
        <v>0.01</v>
      </c>
      <c r="L315" t="s">
        <v>271</v>
      </c>
      <c r="M315" t="s">
        <v>368</v>
      </c>
      <c r="N315">
        <v>1</v>
      </c>
      <c r="O315">
        <v>11049</v>
      </c>
      <c r="P315" t="s">
        <v>369</v>
      </c>
      <c r="Q315">
        <v>5</v>
      </c>
      <c r="R315" t="s">
        <v>372</v>
      </c>
      <c r="S315" t="s">
        <v>28</v>
      </c>
      <c r="T315" t="s">
        <v>383</v>
      </c>
      <c r="U315">
        <v>89</v>
      </c>
      <c r="V315" s="65">
        <v>309884</v>
      </c>
      <c r="W315" s="65">
        <v>343078</v>
      </c>
      <c r="X315" s="65">
        <v>11864</v>
      </c>
      <c r="Y315" s="65">
        <v>19052</v>
      </c>
      <c r="Z315" s="65">
        <v>25250</v>
      </c>
      <c r="AA315">
        <v>12</v>
      </c>
      <c r="AB315" s="65">
        <f t="shared" si="59"/>
        <v>1537920</v>
      </c>
      <c r="AC315" s="65">
        <f t="shared" si="60"/>
        <v>3481.8426966292136</v>
      </c>
      <c r="AD315" s="65">
        <f t="shared" si="61"/>
        <v>3854.8089887640449</v>
      </c>
      <c r="AE315" s="65">
        <f t="shared" si="62"/>
        <v>133.30337078651687</v>
      </c>
      <c r="AF315" s="65">
        <f t="shared" si="63"/>
        <v>214.06741573033707</v>
      </c>
      <c r="AG315" s="65">
        <f t="shared" si="64"/>
        <v>283.70786516853934</v>
      </c>
      <c r="AH315" s="72">
        <f t="shared" si="65"/>
        <v>0.20149552642530172</v>
      </c>
      <c r="AI315" s="199">
        <f t="shared" si="66"/>
        <v>1.1071175020330188</v>
      </c>
      <c r="AJ315" s="3">
        <f t="shared" si="67"/>
        <v>5.5532561108552571E-2</v>
      </c>
      <c r="AK315" s="3">
        <f t="shared" si="68"/>
        <v>7.3598423682078126E-2</v>
      </c>
      <c r="AL315" s="3">
        <f t="shared" si="69"/>
        <v>-0.24546534653465346</v>
      </c>
    </row>
    <row r="316" spans="1:38" x14ac:dyDescent="0.2">
      <c r="A316" t="str">
        <f t="shared" si="56"/>
        <v>CC</v>
      </c>
      <c r="B316" t="str">
        <f t="shared" si="57"/>
        <v>CC-22</v>
      </c>
      <c r="C316" t="s">
        <v>772</v>
      </c>
      <c r="D316" t="s">
        <v>382</v>
      </c>
      <c r="E316" t="s">
        <v>385</v>
      </c>
      <c r="F316" s="81">
        <v>2.6</v>
      </c>
      <c r="G316" t="s">
        <v>372</v>
      </c>
      <c r="H316">
        <f t="shared" si="58"/>
        <v>1</v>
      </c>
      <c r="I316" t="s">
        <v>373</v>
      </c>
      <c r="J316" t="s">
        <v>374</v>
      </c>
      <c r="K316">
        <v>0.01</v>
      </c>
      <c r="L316" t="s">
        <v>271</v>
      </c>
      <c r="M316" t="s">
        <v>368</v>
      </c>
      <c r="N316">
        <v>1</v>
      </c>
      <c r="O316">
        <v>11041</v>
      </c>
      <c r="P316" t="s">
        <v>369</v>
      </c>
      <c r="Q316">
        <v>5</v>
      </c>
      <c r="R316" t="s">
        <v>372</v>
      </c>
      <c r="S316" t="s">
        <v>17</v>
      </c>
      <c r="T316" t="s">
        <v>384</v>
      </c>
      <c r="U316">
        <v>89</v>
      </c>
      <c r="V316" s="65">
        <v>170724</v>
      </c>
      <c r="W316" s="65">
        <v>150296</v>
      </c>
      <c r="X316" s="65">
        <v>9750</v>
      </c>
      <c r="Y316" s="65">
        <v>11298</v>
      </c>
      <c r="Z316" s="65">
        <v>11618</v>
      </c>
      <c r="AA316">
        <v>12</v>
      </c>
      <c r="AB316" s="65">
        <f t="shared" si="59"/>
        <v>1537920</v>
      </c>
      <c r="AC316" s="65">
        <f t="shared" si="60"/>
        <v>1918.2471910112361</v>
      </c>
      <c r="AD316" s="65">
        <f t="shared" si="61"/>
        <v>1688.7191011235955</v>
      </c>
      <c r="AE316" s="65">
        <f t="shared" si="62"/>
        <v>109.55056179775281</v>
      </c>
      <c r="AF316" s="65">
        <f t="shared" si="63"/>
        <v>126.9438202247191</v>
      </c>
      <c r="AG316" s="65">
        <f t="shared" si="64"/>
        <v>130.53932584269663</v>
      </c>
      <c r="AH316" s="72">
        <f t="shared" si="65"/>
        <v>0.11100967540574282</v>
      </c>
      <c r="AI316" s="199">
        <f t="shared" si="66"/>
        <v>0.88034488414048406</v>
      </c>
      <c r="AJ316" s="3">
        <f t="shared" si="67"/>
        <v>7.5171661255123229E-2</v>
      </c>
      <c r="AK316" s="3">
        <f t="shared" si="68"/>
        <v>7.7300793101612822E-2</v>
      </c>
      <c r="AL316" s="3">
        <f t="shared" si="69"/>
        <v>-2.7543467033912895E-2</v>
      </c>
    </row>
    <row r="317" spans="1:38" x14ac:dyDescent="0.2">
      <c r="A317" t="str">
        <f t="shared" si="56"/>
        <v>CC</v>
      </c>
      <c r="B317" t="str">
        <f t="shared" si="57"/>
        <v>CC-22</v>
      </c>
      <c r="C317" t="s">
        <v>756</v>
      </c>
      <c r="D317" t="s">
        <v>382</v>
      </c>
      <c r="E317" t="s">
        <v>371</v>
      </c>
      <c r="F317" s="81">
        <v>3.3</v>
      </c>
      <c r="G317" t="s">
        <v>372</v>
      </c>
      <c r="H317">
        <f t="shared" si="58"/>
        <v>1</v>
      </c>
      <c r="I317" t="s">
        <v>373</v>
      </c>
      <c r="J317" t="s">
        <v>374</v>
      </c>
      <c r="K317">
        <v>0.01</v>
      </c>
      <c r="L317" t="s">
        <v>271</v>
      </c>
      <c r="M317" t="s">
        <v>368</v>
      </c>
      <c r="N317">
        <v>1</v>
      </c>
      <c r="O317">
        <v>11050</v>
      </c>
      <c r="P317" t="s">
        <v>369</v>
      </c>
      <c r="Q317">
        <v>5</v>
      </c>
      <c r="R317" t="s">
        <v>372</v>
      </c>
      <c r="S317" t="s">
        <v>17</v>
      </c>
      <c r="T317" t="s">
        <v>381</v>
      </c>
      <c r="U317">
        <v>89</v>
      </c>
      <c r="V317" s="65">
        <v>176762</v>
      </c>
      <c r="W317" s="65">
        <v>144346</v>
      </c>
      <c r="X317" s="65">
        <v>11864</v>
      </c>
      <c r="Y317" s="65">
        <v>7906</v>
      </c>
      <c r="Z317" s="65">
        <v>10984</v>
      </c>
      <c r="AA317">
        <v>12</v>
      </c>
      <c r="AB317" s="65">
        <f t="shared" si="59"/>
        <v>1537920</v>
      </c>
      <c r="AC317" s="65">
        <f t="shared" si="60"/>
        <v>1986.0898876404494</v>
      </c>
      <c r="AD317" s="65">
        <f t="shared" si="61"/>
        <v>1621.8651685393259</v>
      </c>
      <c r="AE317" s="65">
        <f t="shared" si="62"/>
        <v>133.30337078651687</v>
      </c>
      <c r="AF317" s="65">
        <f t="shared" si="63"/>
        <v>88.831460674157299</v>
      </c>
      <c r="AG317" s="65">
        <f t="shared" si="64"/>
        <v>123.41573033707866</v>
      </c>
      <c r="AH317" s="72">
        <f t="shared" si="65"/>
        <v>0.11493575738660008</v>
      </c>
      <c r="AI317" s="199">
        <f t="shared" si="66"/>
        <v>0.81661216777361645</v>
      </c>
      <c r="AJ317" s="3">
        <f t="shared" si="67"/>
        <v>5.4771174816066949E-2</v>
      </c>
      <c r="AK317" s="3">
        <f t="shared" si="68"/>
        <v>7.6094938550427441E-2</v>
      </c>
      <c r="AL317" s="3">
        <f t="shared" si="69"/>
        <v>-0.28022578295702838</v>
      </c>
    </row>
    <row r="318" spans="1:38" x14ac:dyDescent="0.2">
      <c r="A318" t="str">
        <f t="shared" si="56"/>
        <v>CC</v>
      </c>
      <c r="B318" t="str">
        <f t="shared" si="57"/>
        <v>CC-22</v>
      </c>
      <c r="C318" t="s">
        <v>757</v>
      </c>
      <c r="D318" t="s">
        <v>382</v>
      </c>
      <c r="E318" t="s">
        <v>371</v>
      </c>
      <c r="F318" s="81">
        <v>3.3</v>
      </c>
      <c r="G318" t="s">
        <v>372</v>
      </c>
      <c r="H318">
        <f t="shared" si="58"/>
        <v>1</v>
      </c>
      <c r="I318" t="s">
        <v>373</v>
      </c>
      <c r="J318" t="s">
        <v>374</v>
      </c>
      <c r="K318">
        <v>0.01</v>
      </c>
      <c r="L318" t="s">
        <v>271</v>
      </c>
      <c r="M318" t="s">
        <v>368</v>
      </c>
      <c r="N318">
        <v>1</v>
      </c>
      <c r="O318">
        <v>11051</v>
      </c>
      <c r="P318" t="s">
        <v>369</v>
      </c>
      <c r="Q318">
        <v>5</v>
      </c>
      <c r="R318" t="s">
        <v>372</v>
      </c>
      <c r="S318" t="s">
        <v>17</v>
      </c>
      <c r="T318" t="s">
        <v>381</v>
      </c>
      <c r="U318">
        <v>89</v>
      </c>
      <c r="V318" s="65">
        <v>373456</v>
      </c>
      <c r="W318" s="65">
        <v>255448</v>
      </c>
      <c r="X318" s="65">
        <v>11864</v>
      </c>
      <c r="Y318" s="65">
        <v>20926</v>
      </c>
      <c r="Z318" s="65">
        <v>19440</v>
      </c>
      <c r="AA318">
        <v>12</v>
      </c>
      <c r="AB318" s="65">
        <f t="shared" si="59"/>
        <v>1537920</v>
      </c>
      <c r="AC318" s="65">
        <f t="shared" si="60"/>
        <v>4196.1348314606739</v>
      </c>
      <c r="AD318" s="65">
        <f t="shared" si="61"/>
        <v>2870.2022471910113</v>
      </c>
      <c r="AE318" s="65">
        <f t="shared" si="62"/>
        <v>133.30337078651687</v>
      </c>
      <c r="AF318" s="65">
        <f t="shared" si="63"/>
        <v>235.12359550561797</v>
      </c>
      <c r="AG318" s="65">
        <f t="shared" si="64"/>
        <v>218.42696629213484</v>
      </c>
      <c r="AH318" s="72">
        <f t="shared" si="65"/>
        <v>0.24283187682064086</v>
      </c>
      <c r="AI318" s="199">
        <f t="shared" si="66"/>
        <v>0.6840109678248576</v>
      </c>
      <c r="AJ318" s="3">
        <f t="shared" si="67"/>
        <v>8.1918824966333653E-2</v>
      </c>
      <c r="AK318" s="3">
        <f t="shared" si="68"/>
        <v>7.6101594062196617E-2</v>
      </c>
      <c r="AL318" s="3">
        <f t="shared" si="69"/>
        <v>7.6440329218106992E-2</v>
      </c>
    </row>
    <row r="319" spans="1:38" x14ac:dyDescent="0.2">
      <c r="A319" t="str">
        <f t="shared" si="56"/>
        <v>CC</v>
      </c>
      <c r="B319" t="str">
        <f t="shared" si="57"/>
        <v>CC-22</v>
      </c>
      <c r="C319" t="s">
        <v>758</v>
      </c>
      <c r="D319" t="s">
        <v>382</v>
      </c>
      <c r="E319" t="s">
        <v>371</v>
      </c>
      <c r="F319" s="81">
        <v>3.3</v>
      </c>
      <c r="G319" t="s">
        <v>372</v>
      </c>
      <c r="H319">
        <f t="shared" si="58"/>
        <v>1</v>
      </c>
      <c r="I319" t="s">
        <v>373</v>
      </c>
      <c r="J319" t="s">
        <v>374</v>
      </c>
      <c r="K319">
        <v>0.01</v>
      </c>
      <c r="L319" t="s">
        <v>271</v>
      </c>
      <c r="M319" t="s">
        <v>368</v>
      </c>
      <c r="N319">
        <v>1</v>
      </c>
      <c r="O319">
        <v>11052</v>
      </c>
      <c r="P319" t="s">
        <v>369</v>
      </c>
      <c r="Q319">
        <v>5</v>
      </c>
      <c r="R319" t="s">
        <v>372</v>
      </c>
      <c r="S319" t="s">
        <v>17</v>
      </c>
      <c r="T319" t="s">
        <v>381</v>
      </c>
      <c r="U319">
        <v>89</v>
      </c>
      <c r="V319" s="65">
        <v>321100</v>
      </c>
      <c r="W319" s="65">
        <v>234320</v>
      </c>
      <c r="X319" s="65">
        <v>11864</v>
      </c>
      <c r="Y319" s="65">
        <v>11176</v>
      </c>
      <c r="Z319" s="65">
        <v>17832</v>
      </c>
      <c r="AA319">
        <v>12</v>
      </c>
      <c r="AB319" s="65">
        <f t="shared" si="59"/>
        <v>1537920</v>
      </c>
      <c r="AC319" s="65">
        <f t="shared" si="60"/>
        <v>3607.8651685393256</v>
      </c>
      <c r="AD319" s="65">
        <f t="shared" si="61"/>
        <v>2632.8089887640449</v>
      </c>
      <c r="AE319" s="65">
        <f t="shared" si="62"/>
        <v>133.30337078651687</v>
      </c>
      <c r="AF319" s="65">
        <f t="shared" si="63"/>
        <v>125.57303370786516</v>
      </c>
      <c r="AG319" s="65">
        <f t="shared" si="64"/>
        <v>200.35955056179776</v>
      </c>
      <c r="AH319" s="72">
        <f t="shared" si="65"/>
        <v>0.2087884935497295</v>
      </c>
      <c r="AI319" s="199">
        <f t="shared" si="66"/>
        <v>0.72974151354718153</v>
      </c>
      <c r="AJ319" s="3">
        <f t="shared" si="67"/>
        <v>4.769545920109252E-2</v>
      </c>
      <c r="AK319" s="3">
        <f t="shared" si="68"/>
        <v>7.610105838170024E-2</v>
      </c>
      <c r="AL319" s="3">
        <f t="shared" si="69"/>
        <v>-0.37326155226558994</v>
      </c>
    </row>
    <row r="320" spans="1:38" x14ac:dyDescent="0.2">
      <c r="A320" t="str">
        <f t="shared" si="56"/>
        <v>CC</v>
      </c>
      <c r="B320" t="str">
        <f t="shared" si="57"/>
        <v>CC-22</v>
      </c>
      <c r="C320" t="s">
        <v>759</v>
      </c>
      <c r="D320" t="s">
        <v>382</v>
      </c>
      <c r="E320" t="s">
        <v>371</v>
      </c>
      <c r="F320" s="81">
        <v>3.3</v>
      </c>
      <c r="G320" t="s">
        <v>372</v>
      </c>
      <c r="H320">
        <f t="shared" si="58"/>
        <v>1</v>
      </c>
      <c r="I320" t="s">
        <v>373</v>
      </c>
      <c r="J320" t="s">
        <v>374</v>
      </c>
      <c r="K320">
        <v>0.01</v>
      </c>
      <c r="L320" t="s">
        <v>271</v>
      </c>
      <c r="M320" t="s">
        <v>368</v>
      </c>
      <c r="N320">
        <v>1</v>
      </c>
      <c r="O320">
        <v>11053</v>
      </c>
      <c r="P320" t="s">
        <v>369</v>
      </c>
      <c r="Q320">
        <v>5</v>
      </c>
      <c r="R320" t="s">
        <v>372</v>
      </c>
      <c r="S320" t="s">
        <v>17</v>
      </c>
      <c r="T320" t="s">
        <v>381</v>
      </c>
      <c r="U320">
        <v>89</v>
      </c>
      <c r="V320" s="65">
        <v>235202</v>
      </c>
      <c r="W320" s="65">
        <v>180096</v>
      </c>
      <c r="X320" s="65">
        <v>11864</v>
      </c>
      <c r="Y320" s="65">
        <v>19108</v>
      </c>
      <c r="Z320" s="65">
        <v>13706</v>
      </c>
      <c r="AA320">
        <v>12</v>
      </c>
      <c r="AB320" s="65">
        <f t="shared" si="59"/>
        <v>1537920</v>
      </c>
      <c r="AC320" s="65">
        <f t="shared" si="60"/>
        <v>2642.7191011235955</v>
      </c>
      <c r="AD320" s="65">
        <f t="shared" si="61"/>
        <v>2023.5505617977528</v>
      </c>
      <c r="AE320" s="65">
        <f t="shared" si="62"/>
        <v>133.30337078651687</v>
      </c>
      <c r="AF320" s="65">
        <f t="shared" si="63"/>
        <v>214.69662921348313</v>
      </c>
      <c r="AG320" s="65">
        <f t="shared" si="64"/>
        <v>154</v>
      </c>
      <c r="AH320" s="72">
        <f t="shared" si="65"/>
        <v>0.15293513316687474</v>
      </c>
      <c r="AI320" s="199">
        <f t="shared" si="66"/>
        <v>0.7657077745937535</v>
      </c>
      <c r="AJ320" s="3">
        <f t="shared" si="67"/>
        <v>0.10609896943852168</v>
      </c>
      <c r="AK320" s="3">
        <f t="shared" si="68"/>
        <v>7.6103855721393041E-2</v>
      </c>
      <c r="AL320" s="3">
        <f t="shared" si="69"/>
        <v>0.39413395593170875</v>
      </c>
    </row>
    <row r="321" spans="1:38" x14ac:dyDescent="0.2">
      <c r="A321" t="str">
        <f t="shared" si="56"/>
        <v>CC</v>
      </c>
      <c r="B321" t="str">
        <f t="shared" si="57"/>
        <v>CC-23</v>
      </c>
      <c r="C321" t="s">
        <v>795</v>
      </c>
      <c r="D321" t="s">
        <v>387</v>
      </c>
      <c r="E321" t="s">
        <v>371</v>
      </c>
      <c r="F321" s="81">
        <v>3.3</v>
      </c>
      <c r="G321" t="s">
        <v>372</v>
      </c>
      <c r="H321">
        <f t="shared" si="58"/>
        <v>1</v>
      </c>
      <c r="I321" t="s">
        <v>373</v>
      </c>
      <c r="J321" t="s">
        <v>374</v>
      </c>
      <c r="K321">
        <v>1</v>
      </c>
      <c r="L321" t="s">
        <v>271</v>
      </c>
      <c r="M321" t="s">
        <v>368</v>
      </c>
      <c r="N321">
        <v>1</v>
      </c>
      <c r="O321">
        <v>60104</v>
      </c>
      <c r="P321" t="s">
        <v>369</v>
      </c>
      <c r="Q321">
        <v>5</v>
      </c>
      <c r="R321" t="s">
        <v>372</v>
      </c>
      <c r="S321" t="s">
        <v>17</v>
      </c>
      <c r="T321" t="s">
        <v>451</v>
      </c>
      <c r="U321">
        <v>89</v>
      </c>
      <c r="V321" s="65">
        <v>18974</v>
      </c>
      <c r="W321" s="65">
        <v>83598</v>
      </c>
      <c r="X321" s="65">
        <v>11864</v>
      </c>
      <c r="Y321" s="65">
        <v>8200</v>
      </c>
      <c r="Z321" s="65">
        <v>2174</v>
      </c>
      <c r="AA321">
        <v>12</v>
      </c>
      <c r="AB321" s="65">
        <f t="shared" si="59"/>
        <v>1537920</v>
      </c>
      <c r="AC321" s="65">
        <f t="shared" si="60"/>
        <v>213.19101123595505</v>
      </c>
      <c r="AD321" s="65">
        <f t="shared" si="61"/>
        <v>939.30337078651689</v>
      </c>
      <c r="AE321" s="65">
        <f t="shared" si="62"/>
        <v>133.30337078651687</v>
      </c>
      <c r="AF321" s="65">
        <f t="shared" si="63"/>
        <v>92.134831460674164</v>
      </c>
      <c r="AG321" s="65">
        <f t="shared" si="64"/>
        <v>24.426966292134832</v>
      </c>
      <c r="AH321" s="72">
        <f t="shared" si="65"/>
        <v>1.233744277985851E-2</v>
      </c>
      <c r="AI321" s="199">
        <f t="shared" si="66"/>
        <v>4.4059238958574891</v>
      </c>
      <c r="AJ321" s="3">
        <f t="shared" si="67"/>
        <v>9.8088471016053017E-2</v>
      </c>
      <c r="AK321" s="3">
        <f t="shared" si="68"/>
        <v>2.6005406827914544E-2</v>
      </c>
      <c r="AL321" s="3">
        <f t="shared" si="69"/>
        <v>2.7718491260349585</v>
      </c>
    </row>
    <row r="322" spans="1:38" x14ac:dyDescent="0.2">
      <c r="A322" t="str">
        <f t="shared" si="56"/>
        <v>CC</v>
      </c>
      <c r="B322" t="str">
        <f t="shared" si="57"/>
        <v>CC-23</v>
      </c>
      <c r="C322" t="s">
        <v>796</v>
      </c>
      <c r="D322" t="s">
        <v>387</v>
      </c>
      <c r="E322" t="s">
        <v>376</v>
      </c>
      <c r="F322" s="81">
        <v>2.1</v>
      </c>
      <c r="G322" t="s">
        <v>372</v>
      </c>
      <c r="H322">
        <f t="shared" si="58"/>
        <v>1</v>
      </c>
      <c r="I322" t="s">
        <v>373</v>
      </c>
      <c r="J322" t="s">
        <v>374</v>
      </c>
      <c r="K322">
        <v>1</v>
      </c>
      <c r="L322" t="s">
        <v>271</v>
      </c>
      <c r="M322" t="s">
        <v>368</v>
      </c>
      <c r="N322">
        <v>1</v>
      </c>
      <c r="O322">
        <v>60105</v>
      </c>
      <c r="P322" t="s">
        <v>369</v>
      </c>
      <c r="Q322">
        <v>5</v>
      </c>
      <c r="R322" t="s">
        <v>372</v>
      </c>
      <c r="S322" t="s">
        <v>17</v>
      </c>
      <c r="T322" t="s">
        <v>451</v>
      </c>
      <c r="U322">
        <v>89</v>
      </c>
      <c r="V322" s="65">
        <v>113540</v>
      </c>
      <c r="W322" s="65">
        <v>557480</v>
      </c>
      <c r="X322" s="65">
        <v>8202</v>
      </c>
      <c r="Y322" s="65">
        <v>48998</v>
      </c>
      <c r="Z322" s="65">
        <v>14494</v>
      </c>
      <c r="AA322">
        <v>12</v>
      </c>
      <c r="AB322" s="65">
        <f t="shared" si="59"/>
        <v>1537920</v>
      </c>
      <c r="AC322" s="65">
        <f t="shared" si="60"/>
        <v>1275.7303370786517</v>
      </c>
      <c r="AD322" s="65">
        <f t="shared" si="61"/>
        <v>6263.8202247191011</v>
      </c>
      <c r="AE322" s="65">
        <f t="shared" si="62"/>
        <v>92.157303370786522</v>
      </c>
      <c r="AF322" s="65">
        <f t="shared" si="63"/>
        <v>550.5393258426966</v>
      </c>
      <c r="AG322" s="65">
        <f t="shared" si="64"/>
        <v>162.85393258426967</v>
      </c>
      <c r="AH322" s="72">
        <f t="shared" si="65"/>
        <v>7.3826987099459007E-2</v>
      </c>
      <c r="AI322" s="199">
        <f t="shared" si="66"/>
        <v>4.9099876695437734</v>
      </c>
      <c r="AJ322" s="3">
        <f t="shared" si="67"/>
        <v>8.7891942311831811E-2</v>
      </c>
      <c r="AK322" s="3">
        <f t="shared" si="68"/>
        <v>2.5999138982564396E-2</v>
      </c>
      <c r="AL322" s="3">
        <f t="shared" si="69"/>
        <v>2.3805712708707052</v>
      </c>
    </row>
    <row r="323" spans="1:38" x14ac:dyDescent="0.2">
      <c r="A323" t="str">
        <f t="shared" si="56"/>
        <v>CC</v>
      </c>
      <c r="B323" t="str">
        <f t="shared" si="57"/>
        <v>CC-23</v>
      </c>
      <c r="C323" t="s">
        <v>797</v>
      </c>
      <c r="D323" t="s">
        <v>387</v>
      </c>
      <c r="E323" t="s">
        <v>376</v>
      </c>
      <c r="F323" s="81">
        <v>2.1</v>
      </c>
      <c r="G323" t="s">
        <v>372</v>
      </c>
      <c r="H323">
        <f t="shared" si="58"/>
        <v>1</v>
      </c>
      <c r="I323" t="s">
        <v>373</v>
      </c>
      <c r="J323" t="s">
        <v>374</v>
      </c>
      <c r="K323">
        <v>1</v>
      </c>
      <c r="L323" t="s">
        <v>271</v>
      </c>
      <c r="M323" t="s">
        <v>368</v>
      </c>
      <c r="N323">
        <v>1</v>
      </c>
      <c r="O323">
        <v>60106</v>
      </c>
      <c r="P323" t="s">
        <v>369</v>
      </c>
      <c r="Q323">
        <v>5</v>
      </c>
      <c r="R323" t="s">
        <v>372</v>
      </c>
      <c r="S323" t="s">
        <v>17</v>
      </c>
      <c r="T323" t="s">
        <v>451</v>
      </c>
      <c r="U323">
        <v>89</v>
      </c>
      <c r="V323" s="65">
        <v>63924</v>
      </c>
      <c r="W323" s="65">
        <v>309810</v>
      </c>
      <c r="X323" s="65">
        <v>8202</v>
      </c>
      <c r="Y323" s="65">
        <v>21630</v>
      </c>
      <c r="Z323" s="65">
        <v>8056</v>
      </c>
      <c r="AA323">
        <v>12</v>
      </c>
      <c r="AB323" s="65">
        <f t="shared" si="59"/>
        <v>1537920</v>
      </c>
      <c r="AC323" s="65">
        <f t="shared" si="60"/>
        <v>718.24719101123594</v>
      </c>
      <c r="AD323" s="65">
        <f t="shared" si="61"/>
        <v>3481.0112359550562</v>
      </c>
      <c r="AE323" s="65">
        <f t="shared" si="62"/>
        <v>92.157303370786522</v>
      </c>
      <c r="AF323" s="65">
        <f t="shared" si="63"/>
        <v>243.03370786516854</v>
      </c>
      <c r="AG323" s="65">
        <f t="shared" si="64"/>
        <v>90.516853932584269</v>
      </c>
      <c r="AH323" s="72">
        <f t="shared" si="65"/>
        <v>4.1565230961298376E-2</v>
      </c>
      <c r="AI323" s="199">
        <f t="shared" si="66"/>
        <v>4.8465365121081287</v>
      </c>
      <c r="AJ323" s="3">
        <f t="shared" si="67"/>
        <v>6.9816984603466636E-2</v>
      </c>
      <c r="AK323" s="3">
        <f t="shared" si="68"/>
        <v>2.6003034117685033E-2</v>
      </c>
      <c r="AL323" s="3">
        <f t="shared" si="69"/>
        <v>1.6849553128103276</v>
      </c>
    </row>
    <row r="324" spans="1:38" x14ac:dyDescent="0.2">
      <c r="A324" t="str">
        <f t="shared" si="56"/>
        <v>CC</v>
      </c>
      <c r="B324" t="str">
        <f t="shared" si="57"/>
        <v>CC-23</v>
      </c>
      <c r="C324" t="s">
        <v>798</v>
      </c>
      <c r="D324" t="s">
        <v>387</v>
      </c>
      <c r="E324" t="s">
        <v>371</v>
      </c>
      <c r="F324" s="81">
        <v>3.3</v>
      </c>
      <c r="G324" t="s">
        <v>372</v>
      </c>
      <c r="H324">
        <f t="shared" si="58"/>
        <v>1</v>
      </c>
      <c r="I324" t="s">
        <v>373</v>
      </c>
      <c r="J324" t="s">
        <v>374</v>
      </c>
      <c r="K324">
        <v>1</v>
      </c>
      <c r="L324" t="s">
        <v>271</v>
      </c>
      <c r="M324" t="s">
        <v>368</v>
      </c>
      <c r="N324">
        <v>1</v>
      </c>
      <c r="O324">
        <v>60107</v>
      </c>
      <c r="P324" t="s">
        <v>369</v>
      </c>
      <c r="Q324">
        <v>5</v>
      </c>
      <c r="R324" t="s">
        <v>372</v>
      </c>
      <c r="S324" t="s">
        <v>17</v>
      </c>
      <c r="T324" t="s">
        <v>451</v>
      </c>
      <c r="U324">
        <v>89</v>
      </c>
      <c r="V324" s="65">
        <v>11130</v>
      </c>
      <c r="W324" s="65">
        <v>49178</v>
      </c>
      <c r="X324" s="65">
        <v>11864</v>
      </c>
      <c r="Y324" s="65">
        <v>4210</v>
      </c>
      <c r="Z324" s="65">
        <v>1278</v>
      </c>
      <c r="AA324">
        <v>12</v>
      </c>
      <c r="AB324" s="65">
        <f t="shared" si="59"/>
        <v>1537920</v>
      </c>
      <c r="AC324" s="65">
        <f t="shared" si="60"/>
        <v>125.0561797752809</v>
      </c>
      <c r="AD324" s="65">
        <f t="shared" si="61"/>
        <v>552.56179775280896</v>
      </c>
      <c r="AE324" s="65">
        <f t="shared" si="62"/>
        <v>133.30337078651687</v>
      </c>
      <c r="AF324" s="65">
        <f t="shared" si="63"/>
        <v>47.303370786516851</v>
      </c>
      <c r="AG324" s="65">
        <f t="shared" si="64"/>
        <v>14.359550561797754</v>
      </c>
      <c r="AH324" s="72">
        <f t="shared" si="65"/>
        <v>7.2370474406991264E-3</v>
      </c>
      <c r="AI324" s="199">
        <f t="shared" si="66"/>
        <v>4.4185085354896678</v>
      </c>
      <c r="AJ324" s="3">
        <f t="shared" si="67"/>
        <v>8.5607385416243034E-2</v>
      </c>
      <c r="AK324" s="3">
        <f t="shared" si="68"/>
        <v>2.5987230062222946E-2</v>
      </c>
      <c r="AL324" s="3">
        <f t="shared" si="69"/>
        <v>2.2942097026604067</v>
      </c>
    </row>
    <row r="325" spans="1:38" x14ac:dyDescent="0.2">
      <c r="A325" t="str">
        <f t="shared" si="56"/>
        <v>DD</v>
      </c>
      <c r="B325" t="str">
        <f t="shared" si="57"/>
        <v>DD-01</v>
      </c>
      <c r="C325" t="s">
        <v>876</v>
      </c>
      <c r="D325" t="s">
        <v>370</v>
      </c>
      <c r="E325" t="s">
        <v>371</v>
      </c>
      <c r="F325" s="81">
        <v>9.5</v>
      </c>
      <c r="G325" t="s">
        <v>372</v>
      </c>
      <c r="H325">
        <f t="shared" si="58"/>
        <v>1</v>
      </c>
      <c r="I325" t="s">
        <v>373</v>
      </c>
      <c r="J325" t="s">
        <v>374</v>
      </c>
      <c r="K325">
        <v>0.05</v>
      </c>
      <c r="L325" t="s">
        <v>153</v>
      </c>
      <c r="M325" t="s">
        <v>368</v>
      </c>
      <c r="N325">
        <v>1</v>
      </c>
      <c r="O325">
        <v>20466</v>
      </c>
      <c r="P325" t="s">
        <v>369</v>
      </c>
      <c r="Q325">
        <v>30</v>
      </c>
      <c r="R325" t="s">
        <v>375</v>
      </c>
      <c r="S325" t="s">
        <v>28</v>
      </c>
      <c r="T325" t="s">
        <v>498</v>
      </c>
      <c r="U325">
        <v>89</v>
      </c>
      <c r="V325" s="65">
        <v>374342</v>
      </c>
      <c r="W325" s="65">
        <v>871822</v>
      </c>
      <c r="X325" s="65">
        <v>19324</v>
      </c>
      <c r="Y325" s="65">
        <v>57392</v>
      </c>
      <c r="Z325" s="65">
        <v>20924</v>
      </c>
      <c r="AA325">
        <v>12</v>
      </c>
      <c r="AB325" s="65">
        <f t="shared" si="59"/>
        <v>1537920</v>
      </c>
      <c r="AC325" s="65">
        <f t="shared" si="60"/>
        <v>4206.0898876404499</v>
      </c>
      <c r="AD325" s="65">
        <f t="shared" si="61"/>
        <v>9795.7528089887637</v>
      </c>
      <c r="AE325" s="65">
        <f t="shared" si="62"/>
        <v>217.12359550561797</v>
      </c>
      <c r="AF325" s="65">
        <f t="shared" si="63"/>
        <v>644.85393258426961</v>
      </c>
      <c r="AG325" s="65">
        <f t="shared" si="64"/>
        <v>235.10112359550561</v>
      </c>
      <c r="AH325" s="72">
        <f t="shared" si="65"/>
        <v>0.24340797960882229</v>
      </c>
      <c r="AI325" s="199">
        <f t="shared" si="66"/>
        <v>2.3289451891585768</v>
      </c>
      <c r="AJ325" s="3">
        <f t="shared" si="67"/>
        <v>6.5829951526802488E-2</v>
      </c>
      <c r="AK325" s="3">
        <f t="shared" si="68"/>
        <v>2.4000311990291595E-2</v>
      </c>
      <c r="AL325" s="3">
        <f t="shared" si="69"/>
        <v>1.7428789906327662</v>
      </c>
    </row>
    <row r="326" spans="1:38" x14ac:dyDescent="0.2">
      <c r="A326" t="str">
        <f t="shared" si="56"/>
        <v>DD</v>
      </c>
      <c r="B326" t="str">
        <f t="shared" si="57"/>
        <v>DD-01</v>
      </c>
      <c r="C326" t="s">
        <v>882</v>
      </c>
      <c r="D326" t="s">
        <v>370</v>
      </c>
      <c r="E326" t="s">
        <v>385</v>
      </c>
      <c r="F326" s="81">
        <v>8.6999999999999993</v>
      </c>
      <c r="G326" t="s">
        <v>372</v>
      </c>
      <c r="H326">
        <f t="shared" si="58"/>
        <v>1</v>
      </c>
      <c r="I326" t="s">
        <v>373</v>
      </c>
      <c r="J326" t="s">
        <v>374</v>
      </c>
      <c r="K326">
        <v>0.01</v>
      </c>
      <c r="L326" t="s">
        <v>153</v>
      </c>
      <c r="M326" t="s">
        <v>368</v>
      </c>
      <c r="N326">
        <v>20</v>
      </c>
      <c r="O326">
        <v>10251</v>
      </c>
      <c r="P326" t="s">
        <v>369</v>
      </c>
      <c r="Q326">
        <v>200</v>
      </c>
      <c r="R326" t="s">
        <v>372</v>
      </c>
      <c r="S326" t="s">
        <v>28</v>
      </c>
      <c r="T326" t="s">
        <v>502</v>
      </c>
      <c r="U326">
        <v>89</v>
      </c>
      <c r="V326" s="65">
        <v>279066</v>
      </c>
      <c r="W326" s="65">
        <v>431360</v>
      </c>
      <c r="X326" s="65">
        <v>17210</v>
      </c>
      <c r="Y326" s="65">
        <v>30724</v>
      </c>
      <c r="Z326" s="65">
        <v>16434</v>
      </c>
      <c r="AA326">
        <v>12</v>
      </c>
      <c r="AB326" s="65">
        <f t="shared" si="59"/>
        <v>1537920</v>
      </c>
      <c r="AC326" s="65">
        <f t="shared" si="60"/>
        <v>3135.5730337078653</v>
      </c>
      <c r="AD326" s="65">
        <f t="shared" si="61"/>
        <v>4846.7415730337079</v>
      </c>
      <c r="AE326" s="65">
        <f t="shared" si="62"/>
        <v>193.37078651685394</v>
      </c>
      <c r="AF326" s="65">
        <f t="shared" si="63"/>
        <v>345.2134831460674</v>
      </c>
      <c r="AG326" s="65">
        <f t="shared" si="64"/>
        <v>184.65168539325842</v>
      </c>
      <c r="AH326" s="72">
        <f t="shared" si="65"/>
        <v>0.18145677278401998</v>
      </c>
      <c r="AI326" s="199">
        <f t="shared" si="66"/>
        <v>1.5457275339883756</v>
      </c>
      <c r="AJ326" s="3">
        <f t="shared" si="67"/>
        <v>7.1225890207715137E-2</v>
      </c>
      <c r="AK326" s="3">
        <f t="shared" si="68"/>
        <v>3.8098108308605341E-2</v>
      </c>
      <c r="AL326" s="3">
        <f t="shared" si="69"/>
        <v>0.86953876110502615</v>
      </c>
    </row>
    <row r="327" spans="1:38" x14ac:dyDescent="0.2">
      <c r="A327" t="str">
        <f t="shared" ref="A327:A374" si="70">LEFT(C327,2)</f>
        <v>DD</v>
      </c>
      <c r="B327" t="str">
        <f t="shared" ref="B327:B390" si="71">LEFT(C327,5)</f>
        <v>DD-01</v>
      </c>
      <c r="C327" t="s">
        <v>877</v>
      </c>
      <c r="D327" t="s">
        <v>370</v>
      </c>
      <c r="E327" t="s">
        <v>371</v>
      </c>
      <c r="F327" s="81">
        <v>9.5</v>
      </c>
      <c r="G327" t="s">
        <v>372</v>
      </c>
      <c r="H327">
        <f t="shared" ref="H327:H390" si="72">IF(G327="Y",1,0)</f>
        <v>1</v>
      </c>
      <c r="I327" t="s">
        <v>373</v>
      </c>
      <c r="J327" t="s">
        <v>374</v>
      </c>
      <c r="K327">
        <v>0.05</v>
      </c>
      <c r="L327" t="s">
        <v>153</v>
      </c>
      <c r="M327" t="s">
        <v>368</v>
      </c>
      <c r="N327">
        <v>1</v>
      </c>
      <c r="O327">
        <v>20467</v>
      </c>
      <c r="P327" t="s">
        <v>369</v>
      </c>
      <c r="Q327">
        <v>30</v>
      </c>
      <c r="R327" t="s">
        <v>375</v>
      </c>
      <c r="S327" t="s">
        <v>28</v>
      </c>
      <c r="T327" t="s">
        <v>498</v>
      </c>
      <c r="U327">
        <v>89</v>
      </c>
      <c r="V327" s="65">
        <v>292458</v>
      </c>
      <c r="W327" s="65">
        <v>724914</v>
      </c>
      <c r="X327" s="65">
        <v>19324</v>
      </c>
      <c r="Y327" s="65">
        <v>58650</v>
      </c>
      <c r="Z327" s="65">
        <v>17398</v>
      </c>
      <c r="AA327">
        <v>12</v>
      </c>
      <c r="AB327" s="65">
        <f t="shared" ref="AB327:AB390" si="73">24*60*AA327*U327</f>
        <v>1537920</v>
      </c>
      <c r="AC327" s="65">
        <f t="shared" ref="AC327:AC374" si="74">V327/$U327</f>
        <v>3286.0449438202249</v>
      </c>
      <c r="AD327" s="65">
        <f t="shared" ref="AD327:AD374" si="75">W327/$U327</f>
        <v>8145.1011235955057</v>
      </c>
      <c r="AE327" s="65">
        <f t="shared" ref="AE327:AE374" si="76">X327/$U327</f>
        <v>217.12359550561797</v>
      </c>
      <c r="AF327" s="65">
        <f t="shared" ref="AF327:AF374" si="77">Y327/$U327</f>
        <v>658.98876404494376</v>
      </c>
      <c r="AG327" s="65">
        <f t="shared" ref="AG327:AG374" si="78">Z327/$U327</f>
        <v>195.48314606741573</v>
      </c>
      <c r="AH327" s="72">
        <f t="shared" ref="AH327:AH374" si="79">V327/AB327</f>
        <v>0.19016463795255931</v>
      </c>
      <c r="AI327" s="199">
        <f t="shared" ref="AI327:AI374" si="80">W327/V327</f>
        <v>2.4786943766284391</v>
      </c>
      <c r="AJ327" s="3">
        <f t="shared" ref="AJ327:AJ374" si="81">Y327/W327</f>
        <v>8.0906148867313912E-2</v>
      </c>
      <c r="AK327" s="3">
        <f t="shared" ref="AK327:AK374" si="82">Z327/W327</f>
        <v>2.4000088286334653E-2</v>
      </c>
      <c r="AL327" s="3">
        <f t="shared" ref="AL327:AL374" si="83">(Y327-Z327)/Z327</f>
        <v>2.3710771353029085</v>
      </c>
    </row>
    <row r="328" spans="1:38" x14ac:dyDescent="0.2">
      <c r="A328" t="str">
        <f t="shared" si="70"/>
        <v>DD</v>
      </c>
      <c r="B328" t="str">
        <f t="shared" si="71"/>
        <v>DD-01</v>
      </c>
      <c r="C328" t="s">
        <v>878</v>
      </c>
      <c r="D328" t="s">
        <v>370</v>
      </c>
      <c r="E328" t="s">
        <v>371</v>
      </c>
      <c r="F328" s="81">
        <v>9.5</v>
      </c>
      <c r="G328" t="s">
        <v>372</v>
      </c>
      <c r="H328">
        <f t="shared" si="72"/>
        <v>1</v>
      </c>
      <c r="I328" t="s">
        <v>373</v>
      </c>
      <c r="J328" t="s">
        <v>374</v>
      </c>
      <c r="K328">
        <v>0.05</v>
      </c>
      <c r="L328" t="s">
        <v>153</v>
      </c>
      <c r="M328" t="s">
        <v>368</v>
      </c>
      <c r="N328">
        <v>1</v>
      </c>
      <c r="O328">
        <v>20468</v>
      </c>
      <c r="P328" t="s">
        <v>369</v>
      </c>
      <c r="Q328">
        <v>30</v>
      </c>
      <c r="R328" t="s">
        <v>375</v>
      </c>
      <c r="S328" t="s">
        <v>28</v>
      </c>
      <c r="T328" t="s">
        <v>498</v>
      </c>
      <c r="U328">
        <v>89</v>
      </c>
      <c r="V328" s="65">
        <v>261210</v>
      </c>
      <c r="W328" s="65">
        <v>601278</v>
      </c>
      <c r="X328" s="65">
        <v>19324</v>
      </c>
      <c r="Y328" s="65">
        <v>37486</v>
      </c>
      <c r="Z328" s="65">
        <v>14430</v>
      </c>
      <c r="AA328">
        <v>12</v>
      </c>
      <c r="AB328" s="65">
        <f t="shared" si="73"/>
        <v>1537920</v>
      </c>
      <c r="AC328" s="65">
        <f t="shared" si="74"/>
        <v>2934.9438202247193</v>
      </c>
      <c r="AD328" s="65">
        <f t="shared" si="75"/>
        <v>6755.9325842696626</v>
      </c>
      <c r="AE328" s="65">
        <f t="shared" si="76"/>
        <v>217.12359550561797</v>
      </c>
      <c r="AF328" s="65">
        <f t="shared" si="77"/>
        <v>421.19101123595505</v>
      </c>
      <c r="AG328" s="65">
        <f t="shared" si="78"/>
        <v>162.13483146067415</v>
      </c>
      <c r="AH328" s="72">
        <f t="shared" si="79"/>
        <v>0.1698462858926342</v>
      </c>
      <c r="AI328" s="199">
        <f t="shared" si="80"/>
        <v>2.3018950269897784</v>
      </c>
      <c r="AJ328" s="3">
        <f t="shared" si="81"/>
        <v>6.234387421458959E-2</v>
      </c>
      <c r="AK328" s="3">
        <f t="shared" si="82"/>
        <v>2.3998882380529472E-2</v>
      </c>
      <c r="AL328" s="3">
        <f t="shared" si="83"/>
        <v>1.5977823977823977</v>
      </c>
    </row>
    <row r="329" spans="1:38" x14ac:dyDescent="0.2">
      <c r="A329" t="str">
        <f t="shared" si="70"/>
        <v>DD</v>
      </c>
      <c r="B329" t="str">
        <f t="shared" si="71"/>
        <v>DD-01</v>
      </c>
      <c r="C329" t="s">
        <v>879</v>
      </c>
      <c r="D329" t="s">
        <v>370</v>
      </c>
      <c r="E329" t="s">
        <v>371</v>
      </c>
      <c r="F329" s="81">
        <v>9.5</v>
      </c>
      <c r="G329" t="s">
        <v>372</v>
      </c>
      <c r="H329">
        <f t="shared" si="72"/>
        <v>1</v>
      </c>
      <c r="I329" t="s">
        <v>373</v>
      </c>
      <c r="J329" t="s">
        <v>374</v>
      </c>
      <c r="K329">
        <v>0.05</v>
      </c>
      <c r="L329" t="s">
        <v>153</v>
      </c>
      <c r="M329" t="s">
        <v>368</v>
      </c>
      <c r="N329">
        <v>1</v>
      </c>
      <c r="O329">
        <v>20469</v>
      </c>
      <c r="P329" t="s">
        <v>369</v>
      </c>
      <c r="Q329">
        <v>30</v>
      </c>
      <c r="R329" t="s">
        <v>375</v>
      </c>
      <c r="S329" t="s">
        <v>28</v>
      </c>
      <c r="T329" t="s">
        <v>498</v>
      </c>
      <c r="U329">
        <v>89</v>
      </c>
      <c r="V329" s="65">
        <v>335734</v>
      </c>
      <c r="W329" s="65">
        <v>774678</v>
      </c>
      <c r="X329" s="65">
        <v>19324</v>
      </c>
      <c r="Y329" s="65">
        <v>64408</v>
      </c>
      <c r="Z329" s="65">
        <v>18592</v>
      </c>
      <c r="AA329">
        <v>12</v>
      </c>
      <c r="AB329" s="65">
        <f t="shared" si="73"/>
        <v>1537920</v>
      </c>
      <c r="AC329" s="65">
        <f t="shared" si="74"/>
        <v>3772.2921348314608</v>
      </c>
      <c r="AD329" s="65">
        <f t="shared" si="75"/>
        <v>8704.2471910112363</v>
      </c>
      <c r="AE329" s="65">
        <f t="shared" si="76"/>
        <v>217.12359550561797</v>
      </c>
      <c r="AF329" s="65">
        <f t="shared" si="77"/>
        <v>723.68539325842698</v>
      </c>
      <c r="AG329" s="65">
        <f t="shared" si="78"/>
        <v>208.89887640449439</v>
      </c>
      <c r="AH329" s="72">
        <f t="shared" si="79"/>
        <v>0.21830394298793176</v>
      </c>
      <c r="AI329" s="199">
        <f t="shared" si="80"/>
        <v>2.307415990039734</v>
      </c>
      <c r="AJ329" s="3">
        <f t="shared" si="81"/>
        <v>8.3141640784945486E-2</v>
      </c>
      <c r="AK329" s="3">
        <f t="shared" si="82"/>
        <v>2.3999648886376016E-2</v>
      </c>
      <c r="AL329" s="3">
        <f t="shared" si="83"/>
        <v>2.4642857142857144</v>
      </c>
    </row>
    <row r="330" spans="1:38" x14ac:dyDescent="0.2">
      <c r="A330" t="str">
        <f t="shared" si="70"/>
        <v>DD</v>
      </c>
      <c r="B330" t="str">
        <f t="shared" si="71"/>
        <v>DD-02</v>
      </c>
      <c r="C330" t="s">
        <v>845</v>
      </c>
      <c r="D330" t="s">
        <v>370</v>
      </c>
      <c r="E330" t="s">
        <v>371</v>
      </c>
      <c r="F330" s="81">
        <v>9.5</v>
      </c>
      <c r="G330" t="s">
        <v>372</v>
      </c>
      <c r="H330">
        <f t="shared" si="72"/>
        <v>1</v>
      </c>
      <c r="I330" t="s">
        <v>373</v>
      </c>
      <c r="J330" t="s">
        <v>374</v>
      </c>
      <c r="K330">
        <v>0.05</v>
      </c>
      <c r="L330" t="s">
        <v>271</v>
      </c>
      <c r="M330" t="s">
        <v>368</v>
      </c>
      <c r="N330">
        <v>0</v>
      </c>
      <c r="O330">
        <v>20401</v>
      </c>
      <c r="P330" t="s">
        <v>369</v>
      </c>
      <c r="Q330">
        <v>80</v>
      </c>
      <c r="R330" t="s">
        <v>375</v>
      </c>
      <c r="S330" t="s">
        <v>28</v>
      </c>
      <c r="T330" t="s">
        <v>392</v>
      </c>
      <c r="U330">
        <v>89</v>
      </c>
      <c r="V330" s="65">
        <v>553966</v>
      </c>
      <c r="W330" s="65">
        <v>421528</v>
      </c>
      <c r="X330" s="65">
        <v>14998</v>
      </c>
      <c r="Y330" s="65">
        <v>27228</v>
      </c>
      <c r="Z330" s="65">
        <v>25250</v>
      </c>
      <c r="AA330">
        <v>12</v>
      </c>
      <c r="AB330" s="65">
        <f t="shared" si="73"/>
        <v>1537920</v>
      </c>
      <c r="AC330" s="65">
        <f t="shared" si="74"/>
        <v>6224.3370786516853</v>
      </c>
      <c r="AD330" s="65">
        <f t="shared" si="75"/>
        <v>4736.2696629213488</v>
      </c>
      <c r="AE330" s="65">
        <f t="shared" si="76"/>
        <v>168.51685393258427</v>
      </c>
      <c r="AF330" s="65">
        <f t="shared" si="77"/>
        <v>305.93258426966293</v>
      </c>
      <c r="AG330" s="65">
        <f t="shared" si="78"/>
        <v>283.70786516853934</v>
      </c>
      <c r="AH330" s="72">
        <f t="shared" si="79"/>
        <v>0.36020469205160216</v>
      </c>
      <c r="AI330" s="199">
        <f t="shared" si="80"/>
        <v>0.76092756595170097</v>
      </c>
      <c r="AJ330" s="3">
        <f t="shared" si="81"/>
        <v>6.4593573855117575E-2</v>
      </c>
      <c r="AK330" s="3">
        <f t="shared" si="82"/>
        <v>5.9901121633675579E-2</v>
      </c>
      <c r="AL330" s="3">
        <f t="shared" si="83"/>
        <v>7.8336633663366337E-2</v>
      </c>
    </row>
    <row r="331" spans="1:38" x14ac:dyDescent="0.2">
      <c r="A331" t="str">
        <f t="shared" si="70"/>
        <v>DD</v>
      </c>
      <c r="B331" t="str">
        <f t="shared" si="71"/>
        <v>DD-02</v>
      </c>
      <c r="C331" t="s">
        <v>846</v>
      </c>
      <c r="D331" t="s">
        <v>370</v>
      </c>
      <c r="E331" t="s">
        <v>371</v>
      </c>
      <c r="F331" s="81">
        <v>9.5</v>
      </c>
      <c r="G331" t="s">
        <v>372</v>
      </c>
      <c r="H331">
        <f t="shared" si="72"/>
        <v>1</v>
      </c>
      <c r="I331" t="s">
        <v>373</v>
      </c>
      <c r="J331" t="s">
        <v>374</v>
      </c>
      <c r="K331">
        <v>0.05</v>
      </c>
      <c r="L331" t="s">
        <v>271</v>
      </c>
      <c r="M331" t="s">
        <v>368</v>
      </c>
      <c r="N331">
        <v>0</v>
      </c>
      <c r="O331">
        <v>20402</v>
      </c>
      <c r="P331" t="s">
        <v>369</v>
      </c>
      <c r="Q331">
        <v>80</v>
      </c>
      <c r="R331" t="s">
        <v>375</v>
      </c>
      <c r="S331" t="s">
        <v>28</v>
      </c>
      <c r="T331" t="s">
        <v>392</v>
      </c>
      <c r="U331">
        <v>89</v>
      </c>
      <c r="V331" s="65">
        <v>551360</v>
      </c>
      <c r="W331" s="65">
        <v>466346</v>
      </c>
      <c r="X331" s="65">
        <v>14998</v>
      </c>
      <c r="Y331" s="65">
        <v>35316</v>
      </c>
      <c r="Z331" s="65">
        <v>27934</v>
      </c>
      <c r="AA331">
        <v>12</v>
      </c>
      <c r="AB331" s="65">
        <f t="shared" si="73"/>
        <v>1537920</v>
      </c>
      <c r="AC331" s="65">
        <f t="shared" si="74"/>
        <v>6195.0561797752807</v>
      </c>
      <c r="AD331" s="65">
        <f t="shared" si="75"/>
        <v>5239.8426966292136</v>
      </c>
      <c r="AE331" s="65">
        <f t="shared" si="76"/>
        <v>168.51685393258427</v>
      </c>
      <c r="AF331" s="65">
        <f t="shared" si="77"/>
        <v>396.80898876404495</v>
      </c>
      <c r="AG331" s="65">
        <f t="shared" si="78"/>
        <v>313.86516853932585</v>
      </c>
      <c r="AH331" s="72">
        <f t="shared" si="79"/>
        <v>0.35851019558884728</v>
      </c>
      <c r="AI331" s="199">
        <f t="shared" si="80"/>
        <v>0.84581035983749275</v>
      </c>
      <c r="AJ331" s="3">
        <f t="shared" si="81"/>
        <v>7.5729179621997406E-2</v>
      </c>
      <c r="AK331" s="3">
        <f t="shared" si="82"/>
        <v>5.9899731100942218E-2</v>
      </c>
      <c r="AL331" s="3">
        <f t="shared" si="83"/>
        <v>0.26426576931338153</v>
      </c>
    </row>
    <row r="332" spans="1:38" x14ac:dyDescent="0.2">
      <c r="A332" t="str">
        <f t="shared" si="70"/>
        <v>DD</v>
      </c>
      <c r="B332" t="str">
        <f t="shared" si="71"/>
        <v>DD-02</v>
      </c>
      <c r="C332" t="s">
        <v>847</v>
      </c>
      <c r="D332" t="s">
        <v>370</v>
      </c>
      <c r="E332" t="s">
        <v>371</v>
      </c>
      <c r="F332" s="81">
        <v>9.5</v>
      </c>
      <c r="G332" t="s">
        <v>372</v>
      </c>
      <c r="H332">
        <f t="shared" si="72"/>
        <v>1</v>
      </c>
      <c r="I332" t="s">
        <v>373</v>
      </c>
      <c r="J332" t="s">
        <v>374</v>
      </c>
      <c r="K332">
        <v>0.05</v>
      </c>
      <c r="L332" t="s">
        <v>271</v>
      </c>
      <c r="M332" t="s">
        <v>368</v>
      </c>
      <c r="N332">
        <v>0</v>
      </c>
      <c r="O332">
        <v>20403</v>
      </c>
      <c r="P332" t="s">
        <v>369</v>
      </c>
      <c r="Q332">
        <v>80</v>
      </c>
      <c r="R332" t="s">
        <v>375</v>
      </c>
      <c r="S332" t="s">
        <v>28</v>
      </c>
      <c r="T332" t="s">
        <v>392</v>
      </c>
      <c r="U332">
        <v>89</v>
      </c>
      <c r="V332" s="65">
        <v>310756</v>
      </c>
      <c r="W332" s="65">
        <v>352232</v>
      </c>
      <c r="X332" s="65">
        <v>14998</v>
      </c>
      <c r="Y332" s="65">
        <v>10810</v>
      </c>
      <c r="Z332" s="65">
        <v>21098</v>
      </c>
      <c r="AA332">
        <v>12</v>
      </c>
      <c r="AB332" s="65">
        <f t="shared" si="73"/>
        <v>1537920</v>
      </c>
      <c r="AC332" s="65">
        <f t="shared" si="74"/>
        <v>3491.6404494382023</v>
      </c>
      <c r="AD332" s="65">
        <f t="shared" si="75"/>
        <v>3957.6629213483147</v>
      </c>
      <c r="AE332" s="65">
        <f t="shared" si="76"/>
        <v>168.51685393258427</v>
      </c>
      <c r="AF332" s="65">
        <f t="shared" si="77"/>
        <v>121.46067415730337</v>
      </c>
      <c r="AG332" s="65">
        <f t="shared" si="78"/>
        <v>237.0561797752809</v>
      </c>
      <c r="AH332" s="72">
        <f t="shared" si="79"/>
        <v>0.20206252600915522</v>
      </c>
      <c r="AI332" s="199">
        <f t="shared" si="80"/>
        <v>1.1334680585411061</v>
      </c>
      <c r="AJ332" s="3">
        <f t="shared" si="81"/>
        <v>3.0689999772876966E-2</v>
      </c>
      <c r="AK332" s="3">
        <f t="shared" si="82"/>
        <v>5.9898021758386516E-2</v>
      </c>
      <c r="AL332" s="3">
        <f t="shared" si="83"/>
        <v>-0.48762915916200589</v>
      </c>
    </row>
    <row r="333" spans="1:38" x14ac:dyDescent="0.2">
      <c r="A333" t="str">
        <f t="shared" si="70"/>
        <v>DD</v>
      </c>
      <c r="B333" t="str">
        <f t="shared" si="71"/>
        <v>DD-02</v>
      </c>
      <c r="C333" t="s">
        <v>848</v>
      </c>
      <c r="D333" t="s">
        <v>370</v>
      </c>
      <c r="E333" t="s">
        <v>371</v>
      </c>
      <c r="F333" s="81">
        <v>9.5</v>
      </c>
      <c r="G333" t="s">
        <v>372</v>
      </c>
      <c r="H333">
        <f t="shared" si="72"/>
        <v>1</v>
      </c>
      <c r="I333" t="s">
        <v>373</v>
      </c>
      <c r="J333" t="s">
        <v>374</v>
      </c>
      <c r="K333">
        <v>0.05</v>
      </c>
      <c r="L333" t="s">
        <v>271</v>
      </c>
      <c r="M333" t="s">
        <v>368</v>
      </c>
      <c r="N333">
        <v>0</v>
      </c>
      <c r="O333">
        <v>20404</v>
      </c>
      <c r="P333" t="s">
        <v>369</v>
      </c>
      <c r="Q333">
        <v>80</v>
      </c>
      <c r="R333" t="s">
        <v>375</v>
      </c>
      <c r="S333" t="s">
        <v>28</v>
      </c>
      <c r="T333" t="s">
        <v>392</v>
      </c>
      <c r="U333">
        <v>89</v>
      </c>
      <c r="V333" s="65">
        <v>265336</v>
      </c>
      <c r="W333" s="65">
        <v>259392</v>
      </c>
      <c r="X333" s="65">
        <v>14514</v>
      </c>
      <c r="Y333" s="65">
        <v>18118</v>
      </c>
      <c r="Z333" s="65">
        <v>15538</v>
      </c>
      <c r="AA333">
        <v>12</v>
      </c>
      <c r="AB333" s="65">
        <f t="shared" si="73"/>
        <v>1537920</v>
      </c>
      <c r="AC333" s="65">
        <f t="shared" si="74"/>
        <v>2981.303370786517</v>
      </c>
      <c r="AD333" s="65">
        <f t="shared" si="75"/>
        <v>2914.5168539325841</v>
      </c>
      <c r="AE333" s="65">
        <f t="shared" si="76"/>
        <v>163.07865168539325</v>
      </c>
      <c r="AF333" s="65">
        <f t="shared" si="77"/>
        <v>203.57303370786516</v>
      </c>
      <c r="AG333" s="65">
        <f t="shared" si="78"/>
        <v>174.58426966292134</v>
      </c>
      <c r="AH333" s="72">
        <f t="shared" si="79"/>
        <v>0.17252913025384936</v>
      </c>
      <c r="AI333" s="199">
        <f t="shared" si="80"/>
        <v>0.97759821509331568</v>
      </c>
      <c r="AJ333" s="3">
        <f t="shared" si="81"/>
        <v>6.9847952134221569E-2</v>
      </c>
      <c r="AK333" s="3">
        <f t="shared" si="82"/>
        <v>5.9901616086849248E-2</v>
      </c>
      <c r="AL333" s="3">
        <f t="shared" si="83"/>
        <v>0.16604453597631613</v>
      </c>
    </row>
    <row r="334" spans="1:38" x14ac:dyDescent="0.2">
      <c r="A334" t="str">
        <f t="shared" si="70"/>
        <v>DD</v>
      </c>
      <c r="B334" t="str">
        <f t="shared" si="71"/>
        <v>DD-03</v>
      </c>
      <c r="C334" t="s">
        <v>880</v>
      </c>
      <c r="D334" t="s">
        <v>370</v>
      </c>
      <c r="E334" t="s">
        <v>371</v>
      </c>
      <c r="F334" s="81">
        <v>9.5</v>
      </c>
      <c r="G334" t="s">
        <v>372</v>
      </c>
      <c r="H334">
        <f t="shared" si="72"/>
        <v>1</v>
      </c>
      <c r="I334" t="s">
        <v>373</v>
      </c>
      <c r="J334" t="s">
        <v>374</v>
      </c>
      <c r="K334">
        <v>0.05</v>
      </c>
      <c r="L334" t="s">
        <v>153</v>
      </c>
      <c r="M334" t="s">
        <v>368</v>
      </c>
      <c r="N334">
        <v>1</v>
      </c>
      <c r="O334">
        <v>20470</v>
      </c>
      <c r="P334" t="s">
        <v>369</v>
      </c>
      <c r="Q334">
        <v>30</v>
      </c>
      <c r="R334" t="s">
        <v>375</v>
      </c>
      <c r="S334" t="s">
        <v>28</v>
      </c>
      <c r="T334" t="s">
        <v>498</v>
      </c>
      <c r="U334">
        <v>89</v>
      </c>
      <c r="V334" s="65">
        <v>219726</v>
      </c>
      <c r="W334" s="65">
        <v>481866</v>
      </c>
      <c r="X334" s="65">
        <v>19324</v>
      </c>
      <c r="Y334" s="65">
        <v>6984</v>
      </c>
      <c r="Z334" s="65">
        <v>11564</v>
      </c>
      <c r="AA334">
        <v>12</v>
      </c>
      <c r="AB334" s="65">
        <f t="shared" si="73"/>
        <v>1537920</v>
      </c>
      <c r="AC334" s="65">
        <f t="shared" si="74"/>
        <v>2468.8314606741574</v>
      </c>
      <c r="AD334" s="65">
        <f t="shared" si="75"/>
        <v>5414.2247191011238</v>
      </c>
      <c r="AE334" s="65">
        <f t="shared" si="76"/>
        <v>217.12359550561797</v>
      </c>
      <c r="AF334" s="65">
        <f t="shared" si="77"/>
        <v>78.471910112359552</v>
      </c>
      <c r="AG334" s="65">
        <f t="shared" si="78"/>
        <v>129.93258426966293</v>
      </c>
      <c r="AH334" s="72">
        <f t="shared" si="79"/>
        <v>0.14287219101123597</v>
      </c>
      <c r="AI334" s="199">
        <f t="shared" si="80"/>
        <v>2.1930313208268482</v>
      </c>
      <c r="AJ334" s="3">
        <f t="shared" si="81"/>
        <v>1.4493655912639614E-2</v>
      </c>
      <c r="AK334" s="3">
        <f t="shared" si="82"/>
        <v>2.3998372991661583E-2</v>
      </c>
      <c r="AL334" s="3">
        <f t="shared" si="83"/>
        <v>-0.3960567277758561</v>
      </c>
    </row>
    <row r="335" spans="1:38" x14ac:dyDescent="0.2">
      <c r="A335" t="str">
        <f t="shared" si="70"/>
        <v>DD</v>
      </c>
      <c r="B335" t="str">
        <f t="shared" si="71"/>
        <v>DD-03</v>
      </c>
      <c r="C335" t="s">
        <v>881</v>
      </c>
      <c r="D335" t="s">
        <v>370</v>
      </c>
      <c r="E335" t="s">
        <v>371</v>
      </c>
      <c r="F335" s="81">
        <v>9.5</v>
      </c>
      <c r="G335" t="s">
        <v>372</v>
      </c>
      <c r="H335">
        <f t="shared" si="72"/>
        <v>1</v>
      </c>
      <c r="I335" t="s">
        <v>373</v>
      </c>
      <c r="J335" t="s">
        <v>374</v>
      </c>
      <c r="K335">
        <v>0.05</v>
      </c>
      <c r="L335" t="s">
        <v>153</v>
      </c>
      <c r="M335" t="s">
        <v>368</v>
      </c>
      <c r="N335">
        <v>1</v>
      </c>
      <c r="O335">
        <v>20471</v>
      </c>
      <c r="P335" t="s">
        <v>369</v>
      </c>
      <c r="Q335">
        <v>30</v>
      </c>
      <c r="R335" t="s">
        <v>375</v>
      </c>
      <c r="S335" t="s">
        <v>28</v>
      </c>
      <c r="T335" t="s">
        <v>498</v>
      </c>
      <c r="U335">
        <v>89</v>
      </c>
      <c r="V335" s="65">
        <v>192866</v>
      </c>
      <c r="W335" s="65">
        <v>471102</v>
      </c>
      <c r="X335" s="65">
        <v>19324</v>
      </c>
      <c r="Y335" s="65">
        <v>15666</v>
      </c>
      <c r="Z335" s="65">
        <v>11306</v>
      </c>
      <c r="AA335">
        <v>12</v>
      </c>
      <c r="AB335" s="65">
        <f t="shared" si="73"/>
        <v>1537920</v>
      </c>
      <c r="AC335" s="65">
        <f t="shared" si="74"/>
        <v>2167.0337078651687</v>
      </c>
      <c r="AD335" s="65">
        <f t="shared" si="75"/>
        <v>5293.2808988764045</v>
      </c>
      <c r="AE335" s="65">
        <f t="shared" si="76"/>
        <v>217.12359550561797</v>
      </c>
      <c r="AF335" s="65">
        <f t="shared" si="77"/>
        <v>176.02247191011236</v>
      </c>
      <c r="AG335" s="65">
        <f t="shared" si="78"/>
        <v>127.03370786516854</v>
      </c>
      <c r="AH335" s="72">
        <f t="shared" si="79"/>
        <v>0.1254070432792343</v>
      </c>
      <c r="AI335" s="199">
        <f t="shared" si="80"/>
        <v>2.4426389306565182</v>
      </c>
      <c r="AJ335" s="3">
        <f t="shared" si="81"/>
        <v>3.32539450055402E-2</v>
      </c>
      <c r="AK335" s="3">
        <f t="shared" si="82"/>
        <v>2.3999049038212532E-2</v>
      </c>
      <c r="AL335" s="3">
        <f t="shared" si="83"/>
        <v>0.38563594551565539</v>
      </c>
    </row>
    <row r="336" spans="1:38" x14ac:dyDescent="0.2">
      <c r="A336" t="str">
        <f t="shared" si="70"/>
        <v>DD</v>
      </c>
      <c r="B336" t="str">
        <f t="shared" si="71"/>
        <v>DD-03</v>
      </c>
      <c r="C336" t="s">
        <v>838</v>
      </c>
      <c r="D336" t="s">
        <v>370</v>
      </c>
      <c r="E336" t="s">
        <v>371</v>
      </c>
      <c r="F336" s="81">
        <v>9.5</v>
      </c>
      <c r="G336" t="s">
        <v>372</v>
      </c>
      <c r="H336">
        <f t="shared" si="72"/>
        <v>1</v>
      </c>
      <c r="I336" t="s">
        <v>373</v>
      </c>
      <c r="J336" t="s">
        <v>374</v>
      </c>
      <c r="K336">
        <v>0.01</v>
      </c>
      <c r="L336" t="s">
        <v>271</v>
      </c>
      <c r="M336" t="s">
        <v>368</v>
      </c>
      <c r="N336">
        <v>0</v>
      </c>
      <c r="O336">
        <v>10133</v>
      </c>
      <c r="P336" t="s">
        <v>369</v>
      </c>
      <c r="Q336">
        <v>500</v>
      </c>
      <c r="R336" t="s">
        <v>375</v>
      </c>
      <c r="S336" t="s">
        <v>28</v>
      </c>
      <c r="T336" t="s">
        <v>391</v>
      </c>
      <c r="U336">
        <v>89</v>
      </c>
      <c r="V336" s="65">
        <v>416882</v>
      </c>
      <c r="W336" s="65">
        <v>320936</v>
      </c>
      <c r="X336" s="65">
        <v>14998</v>
      </c>
      <c r="Y336" s="65">
        <v>25408</v>
      </c>
      <c r="Z336" s="65">
        <v>15502</v>
      </c>
      <c r="AA336">
        <v>12</v>
      </c>
      <c r="AB336" s="65">
        <f t="shared" si="73"/>
        <v>1537920</v>
      </c>
      <c r="AC336" s="65">
        <f t="shared" si="74"/>
        <v>4684.0674157303374</v>
      </c>
      <c r="AD336" s="65">
        <f t="shared" si="75"/>
        <v>3606.0224719101125</v>
      </c>
      <c r="AE336" s="65">
        <f t="shared" si="76"/>
        <v>168.51685393258427</v>
      </c>
      <c r="AF336" s="65">
        <f t="shared" si="77"/>
        <v>285.4831460674157</v>
      </c>
      <c r="AG336" s="65">
        <f t="shared" si="78"/>
        <v>174.17977528089887</v>
      </c>
      <c r="AH336" s="72">
        <f t="shared" si="79"/>
        <v>0.27106871618809819</v>
      </c>
      <c r="AI336" s="199">
        <f t="shared" si="80"/>
        <v>0.76984854227335309</v>
      </c>
      <c r="AJ336" s="3">
        <f t="shared" si="81"/>
        <v>7.9168432335418898E-2</v>
      </c>
      <c r="AK336" s="3">
        <f t="shared" si="82"/>
        <v>4.8302465289029588E-2</v>
      </c>
      <c r="AL336" s="3">
        <f t="shared" si="83"/>
        <v>0.63901432073280862</v>
      </c>
    </row>
    <row r="337" spans="1:38" x14ac:dyDescent="0.2">
      <c r="A337" t="str">
        <f t="shared" si="70"/>
        <v>DD</v>
      </c>
      <c r="B337" t="str">
        <f t="shared" si="71"/>
        <v>DD-03</v>
      </c>
      <c r="C337" t="s">
        <v>839</v>
      </c>
      <c r="D337" t="s">
        <v>370</v>
      </c>
      <c r="E337" t="s">
        <v>371</v>
      </c>
      <c r="F337" s="81">
        <v>9.5</v>
      </c>
      <c r="G337" t="s">
        <v>372</v>
      </c>
      <c r="H337">
        <f t="shared" si="72"/>
        <v>1</v>
      </c>
      <c r="I337" t="s">
        <v>373</v>
      </c>
      <c r="J337" t="s">
        <v>374</v>
      </c>
      <c r="K337">
        <v>0.01</v>
      </c>
      <c r="L337" t="s">
        <v>271</v>
      </c>
      <c r="M337" t="s">
        <v>368</v>
      </c>
      <c r="N337">
        <v>0</v>
      </c>
      <c r="O337">
        <v>10134</v>
      </c>
      <c r="P337" t="s">
        <v>369</v>
      </c>
      <c r="Q337">
        <v>500</v>
      </c>
      <c r="R337" t="s">
        <v>375</v>
      </c>
      <c r="S337" t="s">
        <v>28</v>
      </c>
      <c r="T337" t="s">
        <v>391</v>
      </c>
      <c r="U337">
        <v>89</v>
      </c>
      <c r="V337" s="65">
        <v>141492</v>
      </c>
      <c r="W337" s="65">
        <v>112204</v>
      </c>
      <c r="X337" s="65">
        <v>14998</v>
      </c>
      <c r="Y337" s="65">
        <v>3212</v>
      </c>
      <c r="Z337" s="65">
        <v>5420</v>
      </c>
      <c r="AA337">
        <v>12</v>
      </c>
      <c r="AB337" s="65">
        <f t="shared" si="73"/>
        <v>1537920</v>
      </c>
      <c r="AC337" s="65">
        <f t="shared" si="74"/>
        <v>1589.7977528089887</v>
      </c>
      <c r="AD337" s="65">
        <f t="shared" si="75"/>
        <v>1260.7191011235955</v>
      </c>
      <c r="AE337" s="65">
        <f t="shared" si="76"/>
        <v>168.51685393258427</v>
      </c>
      <c r="AF337" s="65">
        <f t="shared" si="77"/>
        <v>36.08988764044944</v>
      </c>
      <c r="AG337" s="65">
        <f t="shared" si="78"/>
        <v>60.898876404494381</v>
      </c>
      <c r="AH337" s="72">
        <f t="shared" si="79"/>
        <v>9.2002184769038708E-2</v>
      </c>
      <c r="AI337" s="199">
        <f t="shared" si="80"/>
        <v>0.79300596500155485</v>
      </c>
      <c r="AJ337" s="3">
        <f t="shared" si="81"/>
        <v>2.8626430430287689E-2</v>
      </c>
      <c r="AK337" s="3">
        <f t="shared" si="82"/>
        <v>4.8304873266550211E-2</v>
      </c>
      <c r="AL337" s="3">
        <f t="shared" si="83"/>
        <v>-0.40738007380073799</v>
      </c>
    </row>
    <row r="338" spans="1:38" x14ac:dyDescent="0.2">
      <c r="A338" t="str">
        <f t="shared" si="70"/>
        <v>DD</v>
      </c>
      <c r="B338" t="str">
        <f t="shared" si="71"/>
        <v>DD-03</v>
      </c>
      <c r="C338" t="s">
        <v>840</v>
      </c>
      <c r="D338" t="s">
        <v>370</v>
      </c>
      <c r="E338" t="s">
        <v>371</v>
      </c>
      <c r="F338" s="81">
        <v>9.5</v>
      </c>
      <c r="G338" t="s">
        <v>372</v>
      </c>
      <c r="H338">
        <f t="shared" si="72"/>
        <v>1</v>
      </c>
      <c r="I338" t="s">
        <v>373</v>
      </c>
      <c r="J338" t="s">
        <v>374</v>
      </c>
      <c r="K338">
        <v>0.01</v>
      </c>
      <c r="L338" t="s">
        <v>271</v>
      </c>
      <c r="M338" t="s">
        <v>368</v>
      </c>
      <c r="N338">
        <v>0</v>
      </c>
      <c r="O338">
        <v>10135</v>
      </c>
      <c r="P338" t="s">
        <v>369</v>
      </c>
      <c r="Q338">
        <v>500</v>
      </c>
      <c r="R338" t="s">
        <v>375</v>
      </c>
      <c r="S338" t="s">
        <v>28</v>
      </c>
      <c r="T338" t="s">
        <v>391</v>
      </c>
      <c r="U338">
        <v>89</v>
      </c>
      <c r="V338" s="65">
        <v>162780</v>
      </c>
      <c r="W338" s="65">
        <v>108146</v>
      </c>
      <c r="X338" s="65">
        <v>14998</v>
      </c>
      <c r="Y338" s="65">
        <v>8974</v>
      </c>
      <c r="Z338" s="65">
        <v>5224</v>
      </c>
      <c r="AA338">
        <v>12</v>
      </c>
      <c r="AB338" s="65">
        <f t="shared" si="73"/>
        <v>1537920</v>
      </c>
      <c r="AC338" s="65">
        <f t="shared" si="74"/>
        <v>1828.9887640449438</v>
      </c>
      <c r="AD338" s="65">
        <f t="shared" si="75"/>
        <v>1215.1235955056179</v>
      </c>
      <c r="AE338" s="65">
        <f t="shared" si="76"/>
        <v>168.51685393258427</v>
      </c>
      <c r="AF338" s="65">
        <f t="shared" si="77"/>
        <v>100.8314606741573</v>
      </c>
      <c r="AG338" s="65">
        <f t="shared" si="78"/>
        <v>58.696629213483149</v>
      </c>
      <c r="AH338" s="72">
        <f t="shared" si="79"/>
        <v>0.10584425717852684</v>
      </c>
      <c r="AI338" s="199">
        <f t="shared" si="80"/>
        <v>0.66436908711143872</v>
      </c>
      <c r="AJ338" s="3">
        <f t="shared" si="81"/>
        <v>8.2980415364414778E-2</v>
      </c>
      <c r="AK338" s="3">
        <f t="shared" si="82"/>
        <v>4.8305069073289811E-2</v>
      </c>
      <c r="AL338" s="3">
        <f t="shared" si="83"/>
        <v>0.71784073506891266</v>
      </c>
    </row>
    <row r="339" spans="1:38" x14ac:dyDescent="0.2">
      <c r="A339" t="str">
        <f t="shared" si="70"/>
        <v>DD</v>
      </c>
      <c r="B339" t="str">
        <f t="shared" si="71"/>
        <v>DD-03</v>
      </c>
      <c r="C339" t="s">
        <v>841</v>
      </c>
      <c r="D339" t="s">
        <v>370</v>
      </c>
      <c r="E339" t="s">
        <v>371</v>
      </c>
      <c r="F339" s="81">
        <v>9.5</v>
      </c>
      <c r="G339" t="s">
        <v>372</v>
      </c>
      <c r="H339">
        <f t="shared" si="72"/>
        <v>1</v>
      </c>
      <c r="I339" t="s">
        <v>373</v>
      </c>
      <c r="J339" t="s">
        <v>374</v>
      </c>
      <c r="K339">
        <v>0.01</v>
      </c>
      <c r="L339" t="s">
        <v>271</v>
      </c>
      <c r="M339" t="s">
        <v>368</v>
      </c>
      <c r="N339">
        <v>0</v>
      </c>
      <c r="O339">
        <v>10136</v>
      </c>
      <c r="P339" t="s">
        <v>369</v>
      </c>
      <c r="Q339">
        <v>500</v>
      </c>
      <c r="R339" t="s">
        <v>375</v>
      </c>
      <c r="S339" t="s">
        <v>28</v>
      </c>
      <c r="T339" t="s">
        <v>391</v>
      </c>
      <c r="U339">
        <v>89</v>
      </c>
      <c r="V339" s="65">
        <v>265100</v>
      </c>
      <c r="W339" s="65">
        <v>254748</v>
      </c>
      <c r="X339" s="65">
        <v>14998</v>
      </c>
      <c r="Y339" s="65">
        <v>23726</v>
      </c>
      <c r="Z339" s="65">
        <v>12304</v>
      </c>
      <c r="AA339">
        <v>12</v>
      </c>
      <c r="AB339" s="65">
        <f t="shared" si="73"/>
        <v>1537920</v>
      </c>
      <c r="AC339" s="65">
        <f t="shared" si="74"/>
        <v>2978.6516853932585</v>
      </c>
      <c r="AD339" s="65">
        <f t="shared" si="75"/>
        <v>2862.3370786516853</v>
      </c>
      <c r="AE339" s="65">
        <f t="shared" si="76"/>
        <v>168.51685393258427</v>
      </c>
      <c r="AF339" s="65">
        <f t="shared" si="77"/>
        <v>266.58426966292137</v>
      </c>
      <c r="AG339" s="65">
        <f t="shared" si="78"/>
        <v>138.24719101123594</v>
      </c>
      <c r="AH339" s="72">
        <f t="shared" si="79"/>
        <v>0.17237567623803579</v>
      </c>
      <c r="AI339" s="199">
        <f t="shared" si="80"/>
        <v>0.96095058468502448</v>
      </c>
      <c r="AJ339" s="3">
        <f t="shared" si="81"/>
        <v>9.313517672366417E-2</v>
      </c>
      <c r="AK339" s="3">
        <f t="shared" si="82"/>
        <v>4.8298710882911738E-2</v>
      </c>
      <c r="AL339" s="3">
        <f t="shared" si="83"/>
        <v>0.92831599479843951</v>
      </c>
    </row>
    <row r="340" spans="1:38" x14ac:dyDescent="0.2">
      <c r="A340" t="str">
        <f t="shared" si="70"/>
        <v>DD</v>
      </c>
      <c r="B340" t="str">
        <f t="shared" si="71"/>
        <v>DD-04</v>
      </c>
      <c r="C340" t="s">
        <v>842</v>
      </c>
      <c r="D340" t="s">
        <v>370</v>
      </c>
      <c r="E340" t="s">
        <v>371</v>
      </c>
      <c r="F340" s="81">
        <v>9.5</v>
      </c>
      <c r="G340" t="s">
        <v>372</v>
      </c>
      <c r="H340">
        <f t="shared" si="72"/>
        <v>1</v>
      </c>
      <c r="I340" t="s">
        <v>373</v>
      </c>
      <c r="J340" t="s">
        <v>374</v>
      </c>
      <c r="K340">
        <v>0.01</v>
      </c>
      <c r="L340" t="s">
        <v>271</v>
      </c>
      <c r="M340" t="s">
        <v>368</v>
      </c>
      <c r="N340">
        <v>0</v>
      </c>
      <c r="O340">
        <v>10131</v>
      </c>
      <c r="P340" t="s">
        <v>369</v>
      </c>
      <c r="Q340">
        <v>500</v>
      </c>
      <c r="R340" t="s">
        <v>375</v>
      </c>
      <c r="S340" t="s">
        <v>28</v>
      </c>
      <c r="T340" t="s">
        <v>391</v>
      </c>
      <c r="U340">
        <v>89</v>
      </c>
      <c r="V340" s="65">
        <v>177882</v>
      </c>
      <c r="W340" s="65">
        <v>130012</v>
      </c>
      <c r="X340" s="65">
        <v>14394</v>
      </c>
      <c r="Y340" s="65">
        <v>14760</v>
      </c>
      <c r="Z340" s="65">
        <v>6280</v>
      </c>
      <c r="AA340">
        <v>12</v>
      </c>
      <c r="AB340" s="65">
        <f t="shared" si="73"/>
        <v>1537920</v>
      </c>
      <c r="AC340" s="65">
        <f t="shared" si="74"/>
        <v>1998.6741573033707</v>
      </c>
      <c r="AD340" s="65">
        <f t="shared" si="75"/>
        <v>1460.8089887640449</v>
      </c>
      <c r="AE340" s="65">
        <f t="shared" si="76"/>
        <v>161.73033707865167</v>
      </c>
      <c r="AF340" s="65">
        <f t="shared" si="77"/>
        <v>165.84269662921349</v>
      </c>
      <c r="AG340" s="65">
        <f t="shared" si="78"/>
        <v>70.561797752808985</v>
      </c>
      <c r="AH340" s="72">
        <f t="shared" si="79"/>
        <v>0.11566401373283396</v>
      </c>
      <c r="AI340" s="199">
        <f t="shared" si="80"/>
        <v>0.73088901631418579</v>
      </c>
      <c r="AJ340" s="3">
        <f t="shared" si="81"/>
        <v>0.11352798203242778</v>
      </c>
      <c r="AK340" s="3">
        <f t="shared" si="82"/>
        <v>4.8303233547672519E-2</v>
      </c>
      <c r="AL340" s="3">
        <f t="shared" si="83"/>
        <v>1.3503184713375795</v>
      </c>
    </row>
    <row r="341" spans="1:38" x14ac:dyDescent="0.2">
      <c r="A341" t="str">
        <f t="shared" si="70"/>
        <v>DD</v>
      </c>
      <c r="B341" t="str">
        <f t="shared" si="71"/>
        <v>DD-04</v>
      </c>
      <c r="C341" t="s">
        <v>843</v>
      </c>
      <c r="D341" t="s">
        <v>370</v>
      </c>
      <c r="E341" t="s">
        <v>371</v>
      </c>
      <c r="F341" s="81">
        <v>8.9</v>
      </c>
      <c r="G341" t="s">
        <v>372</v>
      </c>
      <c r="H341">
        <f t="shared" si="72"/>
        <v>1</v>
      </c>
      <c r="I341" t="s">
        <v>373</v>
      </c>
      <c r="J341" t="s">
        <v>374</v>
      </c>
      <c r="K341">
        <v>0.01</v>
      </c>
      <c r="L341" t="s">
        <v>271</v>
      </c>
      <c r="M341" t="s">
        <v>368</v>
      </c>
      <c r="N341">
        <v>0</v>
      </c>
      <c r="O341">
        <v>10132</v>
      </c>
      <c r="P341" t="s">
        <v>369</v>
      </c>
      <c r="Q341">
        <v>500</v>
      </c>
      <c r="R341" t="s">
        <v>375</v>
      </c>
      <c r="S341" t="s">
        <v>28</v>
      </c>
      <c r="T341" t="s">
        <v>391</v>
      </c>
      <c r="U341">
        <v>89</v>
      </c>
      <c r="V341" s="65">
        <v>217232</v>
      </c>
      <c r="W341" s="65">
        <v>172612</v>
      </c>
      <c r="X341" s="65">
        <v>14794</v>
      </c>
      <c r="Y341" s="65">
        <v>11018</v>
      </c>
      <c r="Z341" s="65">
        <v>8338</v>
      </c>
      <c r="AA341">
        <v>12</v>
      </c>
      <c r="AB341" s="65">
        <f t="shared" si="73"/>
        <v>1537920</v>
      </c>
      <c r="AC341" s="65">
        <f t="shared" si="74"/>
        <v>2440.8089887640449</v>
      </c>
      <c r="AD341" s="65">
        <f t="shared" si="75"/>
        <v>1939.4606741573034</v>
      </c>
      <c r="AE341" s="65">
        <f t="shared" si="76"/>
        <v>166.22471910112358</v>
      </c>
      <c r="AF341" s="65">
        <f t="shared" si="77"/>
        <v>123.79775280898876</v>
      </c>
      <c r="AG341" s="65">
        <f t="shared" si="78"/>
        <v>93.68539325842697</v>
      </c>
      <c r="AH341" s="72">
        <f t="shared" si="79"/>
        <v>0.14125052018310447</v>
      </c>
      <c r="AI341" s="199">
        <f t="shared" si="80"/>
        <v>0.79459748103410177</v>
      </c>
      <c r="AJ341" s="3">
        <f t="shared" si="81"/>
        <v>6.3831019859569432E-2</v>
      </c>
      <c r="AK341" s="3">
        <f t="shared" si="82"/>
        <v>4.8304868722916137E-2</v>
      </c>
      <c r="AL341" s="3">
        <f t="shared" si="83"/>
        <v>0.32142000479731353</v>
      </c>
    </row>
    <row r="342" spans="1:38" x14ac:dyDescent="0.2">
      <c r="A342" t="str">
        <f t="shared" si="70"/>
        <v>DD</v>
      </c>
      <c r="B342" t="str">
        <f t="shared" si="71"/>
        <v>DD-04</v>
      </c>
      <c r="C342" t="s">
        <v>849</v>
      </c>
      <c r="D342" t="s">
        <v>370</v>
      </c>
      <c r="E342" t="s">
        <v>371</v>
      </c>
      <c r="F342" s="81">
        <v>9.5</v>
      </c>
      <c r="G342" t="s">
        <v>372</v>
      </c>
      <c r="H342">
        <f t="shared" si="72"/>
        <v>1</v>
      </c>
      <c r="I342" t="s">
        <v>373</v>
      </c>
      <c r="J342" t="s">
        <v>374</v>
      </c>
      <c r="K342">
        <v>0.01</v>
      </c>
      <c r="L342" t="s">
        <v>271</v>
      </c>
      <c r="M342" t="s">
        <v>368</v>
      </c>
      <c r="N342">
        <v>0</v>
      </c>
      <c r="O342">
        <v>10128</v>
      </c>
      <c r="P342" t="s">
        <v>369</v>
      </c>
      <c r="Q342">
        <v>500</v>
      </c>
      <c r="R342" t="s">
        <v>375</v>
      </c>
      <c r="S342" t="s">
        <v>28</v>
      </c>
      <c r="T342" t="s">
        <v>396</v>
      </c>
      <c r="U342">
        <v>89</v>
      </c>
      <c r="V342" s="65">
        <v>433896</v>
      </c>
      <c r="W342" s="65">
        <v>251902</v>
      </c>
      <c r="X342" s="65">
        <v>14998</v>
      </c>
      <c r="Y342" s="65">
        <v>11988</v>
      </c>
      <c r="Z342" s="65">
        <v>17104</v>
      </c>
      <c r="AA342">
        <v>12</v>
      </c>
      <c r="AB342" s="65">
        <f t="shared" si="73"/>
        <v>1537920</v>
      </c>
      <c r="AC342" s="65">
        <f t="shared" si="74"/>
        <v>4875.2359550561796</v>
      </c>
      <c r="AD342" s="65">
        <f t="shared" si="75"/>
        <v>2830.3595505617977</v>
      </c>
      <c r="AE342" s="65">
        <f t="shared" si="76"/>
        <v>168.51685393258427</v>
      </c>
      <c r="AF342" s="65">
        <f t="shared" si="77"/>
        <v>134.69662921348313</v>
      </c>
      <c r="AG342" s="65">
        <f t="shared" si="78"/>
        <v>192.17977528089887</v>
      </c>
      <c r="AH342" s="72">
        <f t="shared" si="79"/>
        <v>0.28213171036204743</v>
      </c>
      <c r="AI342" s="199">
        <f t="shared" si="80"/>
        <v>0.5805584748418976</v>
      </c>
      <c r="AJ342" s="3">
        <f t="shared" si="81"/>
        <v>4.7589935768671945E-2</v>
      </c>
      <c r="AK342" s="3">
        <f t="shared" si="82"/>
        <v>6.7899421203483898E-2</v>
      </c>
      <c r="AL342" s="3">
        <f t="shared" si="83"/>
        <v>-0.29911131898971</v>
      </c>
    </row>
    <row r="343" spans="1:38" x14ac:dyDescent="0.2">
      <c r="A343" t="str">
        <f t="shared" si="70"/>
        <v>DD</v>
      </c>
      <c r="B343" t="str">
        <f t="shared" si="71"/>
        <v>DD-04</v>
      </c>
      <c r="C343" t="s">
        <v>850</v>
      </c>
      <c r="D343" t="s">
        <v>370</v>
      </c>
      <c r="E343" t="s">
        <v>371</v>
      </c>
      <c r="F343" s="81">
        <v>9.5</v>
      </c>
      <c r="G343" t="s">
        <v>372</v>
      </c>
      <c r="H343">
        <f t="shared" si="72"/>
        <v>1</v>
      </c>
      <c r="I343" t="s">
        <v>373</v>
      </c>
      <c r="J343" t="s">
        <v>374</v>
      </c>
      <c r="K343">
        <v>0.01</v>
      </c>
      <c r="L343" t="s">
        <v>271</v>
      </c>
      <c r="M343" t="s">
        <v>368</v>
      </c>
      <c r="N343">
        <v>0</v>
      </c>
      <c r="O343">
        <v>10129</v>
      </c>
      <c r="P343" t="s">
        <v>369</v>
      </c>
      <c r="Q343">
        <v>500</v>
      </c>
      <c r="R343" t="s">
        <v>375</v>
      </c>
      <c r="S343" t="s">
        <v>28</v>
      </c>
      <c r="T343" t="s">
        <v>396</v>
      </c>
      <c r="U343">
        <v>89</v>
      </c>
      <c r="V343" s="65">
        <v>153020</v>
      </c>
      <c r="W343" s="65">
        <v>72538</v>
      </c>
      <c r="X343" s="65">
        <v>14998</v>
      </c>
      <c r="Y343" s="65">
        <v>6222</v>
      </c>
      <c r="Z343" s="65">
        <v>4926</v>
      </c>
      <c r="AA343">
        <v>12</v>
      </c>
      <c r="AB343" s="65">
        <f t="shared" si="73"/>
        <v>1537920</v>
      </c>
      <c r="AC343" s="65">
        <f t="shared" si="74"/>
        <v>1719.3258426966293</v>
      </c>
      <c r="AD343" s="65">
        <f t="shared" si="75"/>
        <v>815.03370786516859</v>
      </c>
      <c r="AE343" s="65">
        <f t="shared" si="76"/>
        <v>168.51685393258427</v>
      </c>
      <c r="AF343" s="65">
        <f t="shared" si="77"/>
        <v>69.910112359550567</v>
      </c>
      <c r="AG343" s="65">
        <f t="shared" si="78"/>
        <v>55.348314606741575</v>
      </c>
      <c r="AH343" s="72">
        <f t="shared" si="79"/>
        <v>9.9498023304203084E-2</v>
      </c>
      <c r="AI343" s="199">
        <f t="shared" si="80"/>
        <v>0.47404260880930599</v>
      </c>
      <c r="AJ343" s="3">
        <f t="shared" si="81"/>
        <v>8.5775731340814468E-2</v>
      </c>
      <c r="AK343" s="3">
        <f t="shared" si="82"/>
        <v>6.7909233780914832E-2</v>
      </c>
      <c r="AL343" s="3">
        <f t="shared" si="83"/>
        <v>0.26309378806333739</v>
      </c>
    </row>
    <row r="344" spans="1:38" x14ac:dyDescent="0.2">
      <c r="A344" t="str">
        <f t="shared" si="70"/>
        <v>DD</v>
      </c>
      <c r="B344" t="str">
        <f t="shared" si="71"/>
        <v>DD-05</v>
      </c>
      <c r="C344" t="s">
        <v>856</v>
      </c>
      <c r="D344" t="s">
        <v>378</v>
      </c>
      <c r="E344" t="s">
        <v>371</v>
      </c>
      <c r="F344" s="81">
        <v>9.3000000000000007</v>
      </c>
      <c r="G344" t="s">
        <v>372</v>
      </c>
      <c r="H344">
        <f t="shared" si="72"/>
        <v>1</v>
      </c>
      <c r="I344" t="s">
        <v>373</v>
      </c>
      <c r="J344" t="s">
        <v>379</v>
      </c>
      <c r="K344">
        <v>0.25</v>
      </c>
      <c r="L344" t="s">
        <v>271</v>
      </c>
      <c r="M344" t="s">
        <v>368</v>
      </c>
      <c r="N344">
        <v>0</v>
      </c>
      <c r="O344">
        <v>40314</v>
      </c>
      <c r="P344" t="s">
        <v>369</v>
      </c>
      <c r="Q344">
        <v>100</v>
      </c>
      <c r="R344" t="s">
        <v>375</v>
      </c>
      <c r="S344" t="s">
        <v>17</v>
      </c>
      <c r="T344" t="s">
        <v>889</v>
      </c>
      <c r="U344">
        <v>89</v>
      </c>
      <c r="V344" s="65">
        <v>262230</v>
      </c>
      <c r="W344" s="65">
        <v>522998</v>
      </c>
      <c r="X344" s="65">
        <v>16584</v>
      </c>
      <c r="Y344" s="65">
        <v>27890</v>
      </c>
      <c r="Z344" s="65">
        <v>14854</v>
      </c>
      <c r="AA344">
        <v>12</v>
      </c>
      <c r="AB344" s="65">
        <f t="shared" si="73"/>
        <v>1537920</v>
      </c>
      <c r="AC344" s="65">
        <f t="shared" si="74"/>
        <v>2946.4044943820227</v>
      </c>
      <c r="AD344" s="65">
        <f t="shared" si="75"/>
        <v>5876.3820224719102</v>
      </c>
      <c r="AE344" s="65">
        <f t="shared" si="76"/>
        <v>186.3370786516854</v>
      </c>
      <c r="AF344" s="65">
        <f t="shared" si="77"/>
        <v>313.37078651685391</v>
      </c>
      <c r="AG344" s="65">
        <f t="shared" si="78"/>
        <v>166.89887640449439</v>
      </c>
      <c r="AH344" s="72">
        <f t="shared" si="79"/>
        <v>0.17050951935081149</v>
      </c>
      <c r="AI344" s="199">
        <f t="shared" si="80"/>
        <v>1.9944247416390193</v>
      </c>
      <c r="AJ344" s="3">
        <f t="shared" si="81"/>
        <v>5.3327163775004877E-2</v>
      </c>
      <c r="AK344" s="3">
        <f t="shared" si="82"/>
        <v>2.840163824718259E-2</v>
      </c>
      <c r="AL344" s="3">
        <f t="shared" si="83"/>
        <v>0.8776087249225798</v>
      </c>
    </row>
    <row r="345" spans="1:38" x14ac:dyDescent="0.2">
      <c r="A345" t="str">
        <f t="shared" si="70"/>
        <v>DD</v>
      </c>
      <c r="B345" t="str">
        <f t="shared" si="71"/>
        <v>DD-05</v>
      </c>
      <c r="C345" t="s">
        <v>857</v>
      </c>
      <c r="D345" t="s">
        <v>378</v>
      </c>
      <c r="E345" t="s">
        <v>371</v>
      </c>
      <c r="F345" s="81">
        <v>9.3000000000000007</v>
      </c>
      <c r="G345" t="s">
        <v>372</v>
      </c>
      <c r="H345">
        <f t="shared" si="72"/>
        <v>1</v>
      </c>
      <c r="I345" t="s">
        <v>373</v>
      </c>
      <c r="J345" t="s">
        <v>379</v>
      </c>
      <c r="K345">
        <v>0.25</v>
      </c>
      <c r="L345" t="s">
        <v>271</v>
      </c>
      <c r="M345" t="s">
        <v>368</v>
      </c>
      <c r="N345">
        <v>0</v>
      </c>
      <c r="O345">
        <v>40315</v>
      </c>
      <c r="P345" t="s">
        <v>369</v>
      </c>
      <c r="Q345">
        <v>100</v>
      </c>
      <c r="R345" t="s">
        <v>375</v>
      </c>
      <c r="S345" t="s">
        <v>17</v>
      </c>
      <c r="T345" t="s">
        <v>889</v>
      </c>
      <c r="U345">
        <v>89</v>
      </c>
      <c r="V345" s="65">
        <v>299776</v>
      </c>
      <c r="W345" s="65">
        <v>544222</v>
      </c>
      <c r="X345" s="65">
        <v>16584</v>
      </c>
      <c r="Y345" s="65">
        <v>31262</v>
      </c>
      <c r="Z345" s="65">
        <v>15456</v>
      </c>
      <c r="AA345">
        <v>12</v>
      </c>
      <c r="AB345" s="65">
        <f t="shared" si="73"/>
        <v>1537920</v>
      </c>
      <c r="AC345" s="65">
        <f t="shared" si="74"/>
        <v>3368.2696629213483</v>
      </c>
      <c r="AD345" s="65">
        <f t="shared" si="75"/>
        <v>6114.8539325842694</v>
      </c>
      <c r="AE345" s="65">
        <f t="shared" si="76"/>
        <v>186.3370786516854</v>
      </c>
      <c r="AF345" s="65">
        <f t="shared" si="77"/>
        <v>351.25842696629212</v>
      </c>
      <c r="AG345" s="65">
        <f t="shared" si="78"/>
        <v>173.6629213483146</v>
      </c>
      <c r="AH345" s="72">
        <f t="shared" si="79"/>
        <v>0.19492301290054098</v>
      </c>
      <c r="AI345" s="199">
        <f t="shared" si="80"/>
        <v>1.8154288535439795</v>
      </c>
      <c r="AJ345" s="3">
        <f t="shared" si="81"/>
        <v>5.7443469760502151E-2</v>
      </c>
      <c r="AK345" s="3">
        <f t="shared" si="82"/>
        <v>2.840017492861369E-2</v>
      </c>
      <c r="AL345" s="3">
        <f t="shared" si="83"/>
        <v>1.0226449275362319</v>
      </c>
    </row>
    <row r="346" spans="1:38" x14ac:dyDescent="0.2">
      <c r="A346" t="str">
        <f t="shared" si="70"/>
        <v>DD</v>
      </c>
      <c r="B346" t="str">
        <f t="shared" si="71"/>
        <v>DD-05</v>
      </c>
      <c r="C346" t="s">
        <v>858</v>
      </c>
      <c r="D346" t="s">
        <v>378</v>
      </c>
      <c r="E346" t="s">
        <v>371</v>
      </c>
      <c r="F346" s="81">
        <v>9.3000000000000007</v>
      </c>
      <c r="G346" t="s">
        <v>372</v>
      </c>
      <c r="H346">
        <f t="shared" si="72"/>
        <v>1</v>
      </c>
      <c r="I346" t="s">
        <v>373</v>
      </c>
      <c r="J346" t="s">
        <v>379</v>
      </c>
      <c r="K346">
        <v>0.25</v>
      </c>
      <c r="L346" t="s">
        <v>271</v>
      </c>
      <c r="M346" t="s">
        <v>368</v>
      </c>
      <c r="N346">
        <v>0</v>
      </c>
      <c r="O346">
        <v>40316</v>
      </c>
      <c r="P346" t="s">
        <v>369</v>
      </c>
      <c r="Q346">
        <v>100</v>
      </c>
      <c r="R346" t="s">
        <v>375</v>
      </c>
      <c r="S346" t="s">
        <v>17</v>
      </c>
      <c r="T346" t="s">
        <v>889</v>
      </c>
      <c r="U346">
        <v>89</v>
      </c>
      <c r="V346" s="65">
        <v>282726</v>
      </c>
      <c r="W346" s="65">
        <v>526082</v>
      </c>
      <c r="X346" s="65">
        <v>16584</v>
      </c>
      <c r="Y346" s="65">
        <v>11144</v>
      </c>
      <c r="Z346" s="65">
        <v>14940</v>
      </c>
      <c r="AA346">
        <v>12</v>
      </c>
      <c r="AB346" s="65">
        <f t="shared" si="73"/>
        <v>1537920</v>
      </c>
      <c r="AC346" s="65">
        <f t="shared" si="74"/>
        <v>3176.696629213483</v>
      </c>
      <c r="AD346" s="65">
        <f t="shared" si="75"/>
        <v>5911.0337078651683</v>
      </c>
      <c r="AE346" s="65">
        <f t="shared" si="76"/>
        <v>186.3370786516854</v>
      </c>
      <c r="AF346" s="65">
        <f t="shared" si="77"/>
        <v>125.21348314606742</v>
      </c>
      <c r="AG346" s="65">
        <f t="shared" si="78"/>
        <v>167.86516853932585</v>
      </c>
      <c r="AH346" s="72">
        <f t="shared" si="79"/>
        <v>0.18383661048689137</v>
      </c>
      <c r="AI346" s="199">
        <f t="shared" si="80"/>
        <v>1.8607485692861641</v>
      </c>
      <c r="AJ346" s="3">
        <f t="shared" si="81"/>
        <v>2.118300949281671E-2</v>
      </c>
      <c r="AK346" s="3">
        <f t="shared" si="82"/>
        <v>2.8398614664634031E-2</v>
      </c>
      <c r="AL346" s="3">
        <f t="shared" si="83"/>
        <v>-0.2540829986613119</v>
      </c>
    </row>
    <row r="347" spans="1:38" x14ac:dyDescent="0.2">
      <c r="A347" t="str">
        <f t="shared" si="70"/>
        <v>DD</v>
      </c>
      <c r="B347" t="str">
        <f t="shared" si="71"/>
        <v>DD-05</v>
      </c>
      <c r="C347" t="s">
        <v>859</v>
      </c>
      <c r="D347" t="s">
        <v>378</v>
      </c>
      <c r="E347" t="s">
        <v>376</v>
      </c>
      <c r="F347" s="81">
        <v>8.5</v>
      </c>
      <c r="G347" t="s">
        <v>372</v>
      </c>
      <c r="H347">
        <f t="shared" si="72"/>
        <v>1</v>
      </c>
      <c r="I347" t="s">
        <v>373</v>
      </c>
      <c r="J347" t="s">
        <v>379</v>
      </c>
      <c r="K347">
        <v>0.25</v>
      </c>
      <c r="L347" t="s">
        <v>271</v>
      </c>
      <c r="M347" t="s">
        <v>368</v>
      </c>
      <c r="N347">
        <v>0</v>
      </c>
      <c r="O347">
        <v>40317</v>
      </c>
      <c r="P347" t="s">
        <v>369</v>
      </c>
      <c r="Q347">
        <v>100</v>
      </c>
      <c r="R347" t="s">
        <v>375</v>
      </c>
      <c r="S347" t="s">
        <v>17</v>
      </c>
      <c r="T347" t="s">
        <v>889</v>
      </c>
      <c r="U347">
        <v>89</v>
      </c>
      <c r="V347" s="65">
        <v>248308</v>
      </c>
      <c r="W347" s="65">
        <v>540638</v>
      </c>
      <c r="X347" s="65">
        <v>13848</v>
      </c>
      <c r="Y347" s="65">
        <v>18500</v>
      </c>
      <c r="Z347" s="65">
        <v>15354</v>
      </c>
      <c r="AA347">
        <v>12</v>
      </c>
      <c r="AB347" s="65">
        <f t="shared" si="73"/>
        <v>1537920</v>
      </c>
      <c r="AC347" s="65">
        <f t="shared" si="74"/>
        <v>2789.9775280898875</v>
      </c>
      <c r="AD347" s="65">
        <f t="shared" si="75"/>
        <v>6074.5842696629215</v>
      </c>
      <c r="AE347" s="65">
        <f t="shared" si="76"/>
        <v>155.59550561797752</v>
      </c>
      <c r="AF347" s="65">
        <f t="shared" si="77"/>
        <v>207.86516853932585</v>
      </c>
      <c r="AG347" s="65">
        <f t="shared" si="78"/>
        <v>172.51685393258427</v>
      </c>
      <c r="AH347" s="72">
        <f t="shared" si="79"/>
        <v>0.1614570328755722</v>
      </c>
      <c r="AI347" s="199">
        <f t="shared" si="80"/>
        <v>2.1772878844016303</v>
      </c>
      <c r="AJ347" s="3">
        <f t="shared" si="81"/>
        <v>3.4218830344888818E-2</v>
      </c>
      <c r="AK347" s="3">
        <f t="shared" si="82"/>
        <v>2.8399779519752588E-2</v>
      </c>
      <c r="AL347" s="3">
        <f t="shared" si="83"/>
        <v>0.20489774651556597</v>
      </c>
    </row>
    <row r="348" spans="1:38" x14ac:dyDescent="0.2">
      <c r="A348" t="str">
        <f t="shared" si="70"/>
        <v>DD</v>
      </c>
      <c r="B348" t="str">
        <f t="shared" si="71"/>
        <v>DD-05</v>
      </c>
      <c r="C348" t="s">
        <v>860</v>
      </c>
      <c r="D348" t="s">
        <v>378</v>
      </c>
      <c r="E348" t="s">
        <v>376</v>
      </c>
      <c r="F348" s="81">
        <v>8.5</v>
      </c>
      <c r="G348" t="s">
        <v>372</v>
      </c>
      <c r="H348">
        <f t="shared" si="72"/>
        <v>1</v>
      </c>
      <c r="I348" t="s">
        <v>373</v>
      </c>
      <c r="J348" t="s">
        <v>379</v>
      </c>
      <c r="K348">
        <v>0.25</v>
      </c>
      <c r="L348" t="s">
        <v>271</v>
      </c>
      <c r="M348" t="s">
        <v>368</v>
      </c>
      <c r="N348">
        <v>0</v>
      </c>
      <c r="O348">
        <v>40318</v>
      </c>
      <c r="P348" t="s">
        <v>369</v>
      </c>
      <c r="Q348">
        <v>100</v>
      </c>
      <c r="R348" t="s">
        <v>375</v>
      </c>
      <c r="S348" t="s">
        <v>17</v>
      </c>
      <c r="T348" t="s">
        <v>889</v>
      </c>
      <c r="U348">
        <v>89</v>
      </c>
      <c r="V348" s="65">
        <v>255186</v>
      </c>
      <c r="W348" s="65">
        <v>387312</v>
      </c>
      <c r="X348" s="65">
        <v>13848</v>
      </c>
      <c r="Y348" s="65">
        <v>14996</v>
      </c>
      <c r="Z348" s="65">
        <v>11000</v>
      </c>
      <c r="AA348">
        <v>12</v>
      </c>
      <c r="AB348" s="65">
        <f t="shared" si="73"/>
        <v>1537920</v>
      </c>
      <c r="AC348" s="65">
        <f t="shared" si="74"/>
        <v>2867.2584269662921</v>
      </c>
      <c r="AD348" s="65">
        <f t="shared" si="75"/>
        <v>4351.8202247191011</v>
      </c>
      <c r="AE348" s="65">
        <f t="shared" si="76"/>
        <v>155.59550561797752</v>
      </c>
      <c r="AF348" s="65">
        <f t="shared" si="77"/>
        <v>168.49438202247191</v>
      </c>
      <c r="AG348" s="65">
        <f t="shared" si="78"/>
        <v>123.59550561797752</v>
      </c>
      <c r="AH348" s="72">
        <f t="shared" si="79"/>
        <v>0.16592930711610487</v>
      </c>
      <c r="AI348" s="199">
        <f t="shared" si="80"/>
        <v>1.5177635136723802</v>
      </c>
      <c r="AJ348" s="3">
        <f t="shared" si="81"/>
        <v>3.8718139381170733E-2</v>
      </c>
      <c r="AK348" s="3">
        <f t="shared" si="82"/>
        <v>2.8400875779733135E-2</v>
      </c>
      <c r="AL348" s="3">
        <f t="shared" si="83"/>
        <v>0.36327272727272725</v>
      </c>
    </row>
    <row r="349" spans="1:38" x14ac:dyDescent="0.2">
      <c r="A349" t="str">
        <f t="shared" si="70"/>
        <v>DD</v>
      </c>
      <c r="B349" t="str">
        <f t="shared" si="71"/>
        <v>DD-05</v>
      </c>
      <c r="C349" t="s">
        <v>861</v>
      </c>
      <c r="D349" t="s">
        <v>378</v>
      </c>
      <c r="E349" t="s">
        <v>376</v>
      </c>
      <c r="F349" s="81">
        <v>8.5</v>
      </c>
      <c r="G349" t="s">
        <v>372</v>
      </c>
      <c r="H349">
        <f t="shared" si="72"/>
        <v>1</v>
      </c>
      <c r="I349" t="s">
        <v>373</v>
      </c>
      <c r="J349" t="s">
        <v>379</v>
      </c>
      <c r="K349">
        <v>0.25</v>
      </c>
      <c r="L349" t="s">
        <v>271</v>
      </c>
      <c r="M349" t="s">
        <v>368</v>
      </c>
      <c r="N349">
        <v>0</v>
      </c>
      <c r="O349">
        <v>40319</v>
      </c>
      <c r="P349" t="s">
        <v>369</v>
      </c>
      <c r="Q349">
        <v>100</v>
      </c>
      <c r="R349" t="s">
        <v>375</v>
      </c>
      <c r="S349" t="s">
        <v>17</v>
      </c>
      <c r="T349" t="s">
        <v>889</v>
      </c>
      <c r="U349">
        <v>89</v>
      </c>
      <c r="V349" s="65">
        <v>218394</v>
      </c>
      <c r="W349" s="65">
        <v>363252</v>
      </c>
      <c r="X349" s="65">
        <v>13848</v>
      </c>
      <c r="Y349" s="65">
        <v>17966</v>
      </c>
      <c r="Z349" s="65">
        <v>10316</v>
      </c>
      <c r="AA349">
        <v>12</v>
      </c>
      <c r="AB349" s="65">
        <f t="shared" si="73"/>
        <v>1537920</v>
      </c>
      <c r="AC349" s="65">
        <f t="shared" si="74"/>
        <v>2453.8651685393256</v>
      </c>
      <c r="AD349" s="65">
        <f t="shared" si="75"/>
        <v>4081.4831460674159</v>
      </c>
      <c r="AE349" s="65">
        <f t="shared" si="76"/>
        <v>155.59550561797752</v>
      </c>
      <c r="AF349" s="65">
        <f t="shared" si="77"/>
        <v>201.86516853932585</v>
      </c>
      <c r="AG349" s="65">
        <f t="shared" si="78"/>
        <v>115.91011235955057</v>
      </c>
      <c r="AH349" s="72">
        <f t="shared" si="79"/>
        <v>0.1420060861423221</v>
      </c>
      <c r="AI349" s="199">
        <f t="shared" si="80"/>
        <v>1.6632874529520041</v>
      </c>
      <c r="AJ349" s="3">
        <f t="shared" si="81"/>
        <v>4.9458777928270178E-2</v>
      </c>
      <c r="AK349" s="3">
        <f t="shared" si="82"/>
        <v>2.8399017761774194E-2</v>
      </c>
      <c r="AL349" s="3">
        <f t="shared" si="83"/>
        <v>0.74156649864288482</v>
      </c>
    </row>
    <row r="350" spans="1:38" x14ac:dyDescent="0.2">
      <c r="A350" t="str">
        <f t="shared" si="70"/>
        <v>DD</v>
      </c>
      <c r="B350" t="str">
        <f t="shared" si="71"/>
        <v>DD-05</v>
      </c>
      <c r="C350" t="s">
        <v>862</v>
      </c>
      <c r="D350" t="s">
        <v>378</v>
      </c>
      <c r="E350" t="s">
        <v>376</v>
      </c>
      <c r="F350" s="81">
        <v>8.5</v>
      </c>
      <c r="G350" t="s">
        <v>372</v>
      </c>
      <c r="H350">
        <f t="shared" si="72"/>
        <v>1</v>
      </c>
      <c r="I350" t="s">
        <v>373</v>
      </c>
      <c r="J350" t="s">
        <v>379</v>
      </c>
      <c r="K350">
        <v>0.25</v>
      </c>
      <c r="L350" t="s">
        <v>271</v>
      </c>
      <c r="M350" t="s">
        <v>368</v>
      </c>
      <c r="N350">
        <v>0</v>
      </c>
      <c r="O350">
        <v>40320</v>
      </c>
      <c r="P350" t="s">
        <v>369</v>
      </c>
      <c r="Q350">
        <v>100</v>
      </c>
      <c r="R350" t="s">
        <v>375</v>
      </c>
      <c r="S350" t="s">
        <v>17</v>
      </c>
      <c r="T350" t="s">
        <v>889</v>
      </c>
      <c r="U350">
        <v>89</v>
      </c>
      <c r="V350" s="65">
        <v>258368</v>
      </c>
      <c r="W350" s="65">
        <v>374856</v>
      </c>
      <c r="X350" s="65">
        <v>13848</v>
      </c>
      <c r="Y350" s="65">
        <v>18854</v>
      </c>
      <c r="Z350" s="65">
        <v>10646</v>
      </c>
      <c r="AA350">
        <v>12</v>
      </c>
      <c r="AB350" s="65">
        <f t="shared" si="73"/>
        <v>1537920</v>
      </c>
      <c r="AC350" s="65">
        <f t="shared" si="74"/>
        <v>2903.0112359550562</v>
      </c>
      <c r="AD350" s="65">
        <f t="shared" si="75"/>
        <v>4211.8651685393261</v>
      </c>
      <c r="AE350" s="65">
        <f t="shared" si="76"/>
        <v>155.59550561797752</v>
      </c>
      <c r="AF350" s="65">
        <f t="shared" si="77"/>
        <v>211.84269662921349</v>
      </c>
      <c r="AG350" s="65">
        <f t="shared" si="78"/>
        <v>119.61797752808988</v>
      </c>
      <c r="AH350" s="72">
        <f t="shared" si="79"/>
        <v>0.16799833541406575</v>
      </c>
      <c r="AI350" s="199">
        <f t="shared" si="80"/>
        <v>1.4508607877136488</v>
      </c>
      <c r="AJ350" s="3">
        <f t="shared" si="81"/>
        <v>5.029664724587575E-2</v>
      </c>
      <c r="AK350" s="3">
        <f t="shared" si="82"/>
        <v>2.8400239025118981E-2</v>
      </c>
      <c r="AL350" s="3">
        <f t="shared" si="83"/>
        <v>0.77099380048844635</v>
      </c>
    </row>
    <row r="351" spans="1:38" x14ac:dyDescent="0.2">
      <c r="A351" t="str">
        <f t="shared" si="70"/>
        <v>DD</v>
      </c>
      <c r="B351" t="str">
        <f t="shared" si="71"/>
        <v>DD-05</v>
      </c>
      <c r="C351" t="s">
        <v>863</v>
      </c>
      <c r="D351" t="s">
        <v>378</v>
      </c>
      <c r="E351" t="s">
        <v>376</v>
      </c>
      <c r="F351" s="81">
        <v>8.5</v>
      </c>
      <c r="G351" t="s">
        <v>372</v>
      </c>
      <c r="H351">
        <f t="shared" si="72"/>
        <v>1</v>
      </c>
      <c r="I351" t="s">
        <v>373</v>
      </c>
      <c r="J351" t="s">
        <v>379</v>
      </c>
      <c r="K351">
        <v>0.25</v>
      </c>
      <c r="L351" t="s">
        <v>271</v>
      </c>
      <c r="M351" t="s">
        <v>368</v>
      </c>
      <c r="N351">
        <v>0</v>
      </c>
      <c r="O351">
        <v>40321</v>
      </c>
      <c r="P351" t="s">
        <v>369</v>
      </c>
      <c r="Q351">
        <v>100</v>
      </c>
      <c r="R351" t="s">
        <v>375</v>
      </c>
      <c r="S351" t="s">
        <v>17</v>
      </c>
      <c r="T351" t="s">
        <v>889</v>
      </c>
      <c r="U351">
        <v>89</v>
      </c>
      <c r="V351" s="65">
        <v>264616</v>
      </c>
      <c r="W351" s="65">
        <v>419824</v>
      </c>
      <c r="X351" s="65">
        <v>13848</v>
      </c>
      <c r="Y351" s="65">
        <v>16418</v>
      </c>
      <c r="Z351" s="65">
        <v>11922</v>
      </c>
      <c r="AA351">
        <v>12</v>
      </c>
      <c r="AB351" s="65">
        <f t="shared" si="73"/>
        <v>1537920</v>
      </c>
      <c r="AC351" s="65">
        <f t="shared" si="74"/>
        <v>2973.2134831460676</v>
      </c>
      <c r="AD351" s="65">
        <f t="shared" si="75"/>
        <v>4717.1235955056181</v>
      </c>
      <c r="AE351" s="65">
        <f t="shared" si="76"/>
        <v>155.59550561797752</v>
      </c>
      <c r="AF351" s="65">
        <f t="shared" si="77"/>
        <v>184.47191011235955</v>
      </c>
      <c r="AG351" s="65">
        <f t="shared" si="78"/>
        <v>133.95505617977528</v>
      </c>
      <c r="AH351" s="72">
        <f t="shared" si="79"/>
        <v>0.17206096545984187</v>
      </c>
      <c r="AI351" s="199">
        <f t="shared" si="80"/>
        <v>1.5865404964174501</v>
      </c>
      <c r="AJ351" s="3">
        <f t="shared" si="81"/>
        <v>3.9106863828652007E-2</v>
      </c>
      <c r="AK351" s="3">
        <f t="shared" si="82"/>
        <v>2.83976142383475E-2</v>
      </c>
      <c r="AL351" s="3">
        <f t="shared" si="83"/>
        <v>0.37711793323267906</v>
      </c>
    </row>
    <row r="352" spans="1:38" x14ac:dyDescent="0.2">
      <c r="A352" t="str">
        <f t="shared" si="70"/>
        <v>DD</v>
      </c>
      <c r="B352" t="str">
        <f t="shared" si="71"/>
        <v>DD-05</v>
      </c>
      <c r="C352" t="s">
        <v>864</v>
      </c>
      <c r="D352" t="s">
        <v>378</v>
      </c>
      <c r="E352" t="s">
        <v>376</v>
      </c>
      <c r="F352" s="81">
        <v>8.5</v>
      </c>
      <c r="G352" t="s">
        <v>372</v>
      </c>
      <c r="H352">
        <f t="shared" si="72"/>
        <v>1</v>
      </c>
      <c r="I352" t="s">
        <v>373</v>
      </c>
      <c r="J352" t="s">
        <v>379</v>
      </c>
      <c r="K352">
        <v>0.25</v>
      </c>
      <c r="L352" t="s">
        <v>271</v>
      </c>
      <c r="M352" t="s">
        <v>368</v>
      </c>
      <c r="N352">
        <v>0</v>
      </c>
      <c r="O352">
        <v>40322</v>
      </c>
      <c r="P352" t="s">
        <v>369</v>
      </c>
      <c r="Q352">
        <v>100</v>
      </c>
      <c r="R352" t="s">
        <v>375</v>
      </c>
      <c r="S352" t="s">
        <v>17</v>
      </c>
      <c r="T352" t="s">
        <v>889</v>
      </c>
      <c r="U352">
        <v>89</v>
      </c>
      <c r="V352" s="65">
        <v>284524</v>
      </c>
      <c r="W352" s="65">
        <v>619720</v>
      </c>
      <c r="X352" s="65">
        <v>13848</v>
      </c>
      <c r="Y352" s="65">
        <v>7030</v>
      </c>
      <c r="Z352" s="65">
        <v>17600</v>
      </c>
      <c r="AA352">
        <v>12</v>
      </c>
      <c r="AB352" s="65">
        <f t="shared" si="73"/>
        <v>1537920</v>
      </c>
      <c r="AC352" s="65">
        <f t="shared" si="74"/>
        <v>3196.8988764044943</v>
      </c>
      <c r="AD352" s="65">
        <f t="shared" si="75"/>
        <v>6963.1460674157306</v>
      </c>
      <c r="AE352" s="65">
        <f t="shared" si="76"/>
        <v>155.59550561797752</v>
      </c>
      <c r="AF352" s="65">
        <f t="shared" si="77"/>
        <v>78.988764044943821</v>
      </c>
      <c r="AG352" s="65">
        <f t="shared" si="78"/>
        <v>197.75280898876406</v>
      </c>
      <c r="AH352" s="72">
        <f t="shared" si="79"/>
        <v>0.18500572201414897</v>
      </c>
      <c r="AI352" s="199">
        <f t="shared" si="80"/>
        <v>2.1780939393513377</v>
      </c>
      <c r="AJ352" s="3">
        <f t="shared" si="81"/>
        <v>1.1343832698638095E-2</v>
      </c>
      <c r="AK352" s="3">
        <f t="shared" si="82"/>
        <v>2.8399922545665784E-2</v>
      </c>
      <c r="AL352" s="3">
        <f t="shared" si="83"/>
        <v>-0.60056818181818183</v>
      </c>
    </row>
    <row r="353" spans="1:38" x14ac:dyDescent="0.2">
      <c r="A353" t="str">
        <f t="shared" si="70"/>
        <v>DD</v>
      </c>
      <c r="B353" t="str">
        <f t="shared" si="71"/>
        <v>DD-05</v>
      </c>
      <c r="C353" t="s">
        <v>865</v>
      </c>
      <c r="D353" t="s">
        <v>378</v>
      </c>
      <c r="E353" t="s">
        <v>376</v>
      </c>
      <c r="F353" s="81">
        <v>8.5</v>
      </c>
      <c r="G353" t="s">
        <v>372</v>
      </c>
      <c r="H353">
        <f t="shared" si="72"/>
        <v>1</v>
      </c>
      <c r="I353" t="s">
        <v>373</v>
      </c>
      <c r="J353" t="s">
        <v>379</v>
      </c>
      <c r="K353">
        <v>0.25</v>
      </c>
      <c r="L353" t="s">
        <v>271</v>
      </c>
      <c r="M353" t="s">
        <v>368</v>
      </c>
      <c r="N353">
        <v>0</v>
      </c>
      <c r="O353">
        <v>40323</v>
      </c>
      <c r="P353" t="s">
        <v>369</v>
      </c>
      <c r="Q353">
        <v>100</v>
      </c>
      <c r="R353" t="s">
        <v>375</v>
      </c>
      <c r="S353" t="s">
        <v>17</v>
      </c>
      <c r="T353" t="s">
        <v>889</v>
      </c>
      <c r="U353">
        <v>89</v>
      </c>
      <c r="V353" s="65">
        <v>229574</v>
      </c>
      <c r="W353" s="65">
        <v>509338</v>
      </c>
      <c r="X353" s="65">
        <v>13848</v>
      </c>
      <c r="Y353" s="65">
        <v>5498</v>
      </c>
      <c r="Z353" s="65">
        <v>14466</v>
      </c>
      <c r="AA353">
        <v>12</v>
      </c>
      <c r="AB353" s="65">
        <f t="shared" si="73"/>
        <v>1537920</v>
      </c>
      <c r="AC353" s="65">
        <f t="shared" si="74"/>
        <v>2579.4831460674159</v>
      </c>
      <c r="AD353" s="65">
        <f t="shared" si="75"/>
        <v>5722.8988764044943</v>
      </c>
      <c r="AE353" s="65">
        <f t="shared" si="76"/>
        <v>155.59550561797752</v>
      </c>
      <c r="AF353" s="65">
        <f t="shared" si="77"/>
        <v>61.775280898876403</v>
      </c>
      <c r="AG353" s="65">
        <f t="shared" si="78"/>
        <v>162.53932584269663</v>
      </c>
      <c r="AH353" s="72">
        <f t="shared" si="79"/>
        <v>0.14927564502704951</v>
      </c>
      <c r="AI353" s="199">
        <f t="shared" si="80"/>
        <v>2.2186223178582942</v>
      </c>
      <c r="AJ353" s="3">
        <f t="shared" si="81"/>
        <v>1.0794403716196317E-2</v>
      </c>
      <c r="AK353" s="3">
        <f t="shared" si="82"/>
        <v>2.8401572236903587E-2</v>
      </c>
      <c r="AL353" s="3">
        <f t="shared" si="83"/>
        <v>-0.61993640259919813</v>
      </c>
    </row>
    <row r="354" spans="1:38" x14ac:dyDescent="0.2">
      <c r="A354" t="str">
        <f t="shared" si="70"/>
        <v>DD</v>
      </c>
      <c r="B354" t="str">
        <f t="shared" si="71"/>
        <v>DD-05</v>
      </c>
      <c r="C354" t="s">
        <v>866</v>
      </c>
      <c r="D354" t="s">
        <v>378</v>
      </c>
      <c r="E354" t="s">
        <v>376</v>
      </c>
      <c r="F354" s="81">
        <v>8.5</v>
      </c>
      <c r="G354" t="s">
        <v>372</v>
      </c>
      <c r="H354">
        <f t="shared" si="72"/>
        <v>1</v>
      </c>
      <c r="I354" t="s">
        <v>373</v>
      </c>
      <c r="J354" t="s">
        <v>379</v>
      </c>
      <c r="K354">
        <v>0.25</v>
      </c>
      <c r="L354" t="s">
        <v>271</v>
      </c>
      <c r="M354" t="s">
        <v>368</v>
      </c>
      <c r="N354">
        <v>0</v>
      </c>
      <c r="O354">
        <v>40324</v>
      </c>
      <c r="P354" t="s">
        <v>369</v>
      </c>
      <c r="Q354">
        <v>100</v>
      </c>
      <c r="R354" t="s">
        <v>375</v>
      </c>
      <c r="S354" t="s">
        <v>17</v>
      </c>
      <c r="T354" t="s">
        <v>889</v>
      </c>
      <c r="U354">
        <v>89</v>
      </c>
      <c r="V354" s="65">
        <v>242614</v>
      </c>
      <c r="W354" s="65">
        <v>438454</v>
      </c>
      <c r="X354" s="65">
        <v>13848</v>
      </c>
      <c r="Y354" s="65">
        <v>26000</v>
      </c>
      <c r="Z354" s="65">
        <v>12452</v>
      </c>
      <c r="AA354">
        <v>12</v>
      </c>
      <c r="AB354" s="65">
        <f t="shared" si="73"/>
        <v>1537920</v>
      </c>
      <c r="AC354" s="65">
        <f t="shared" si="74"/>
        <v>2726</v>
      </c>
      <c r="AD354" s="65">
        <f t="shared" si="75"/>
        <v>4926.4494382022476</v>
      </c>
      <c r="AE354" s="65">
        <f t="shared" si="76"/>
        <v>155.59550561797752</v>
      </c>
      <c r="AF354" s="65">
        <f t="shared" si="77"/>
        <v>292.13483146067415</v>
      </c>
      <c r="AG354" s="65">
        <f t="shared" si="78"/>
        <v>139.91011235955057</v>
      </c>
      <c r="AH354" s="72">
        <f t="shared" si="79"/>
        <v>0.15775462962962963</v>
      </c>
      <c r="AI354" s="199">
        <f t="shared" si="80"/>
        <v>1.8072081578144708</v>
      </c>
      <c r="AJ354" s="3">
        <f t="shared" si="81"/>
        <v>5.9299265145260391E-2</v>
      </c>
      <c r="AK354" s="3">
        <f t="shared" si="82"/>
        <v>2.8399786522645479E-2</v>
      </c>
      <c r="AL354" s="3">
        <f t="shared" si="83"/>
        <v>1.0880179890780597</v>
      </c>
    </row>
    <row r="355" spans="1:38" x14ac:dyDescent="0.2">
      <c r="A355" t="str">
        <f t="shared" si="70"/>
        <v>DD</v>
      </c>
      <c r="B355" t="str">
        <f t="shared" si="71"/>
        <v>DD-05</v>
      </c>
      <c r="C355" t="s">
        <v>867</v>
      </c>
      <c r="D355" t="s">
        <v>378</v>
      </c>
      <c r="E355" t="s">
        <v>376</v>
      </c>
      <c r="F355" s="81">
        <v>8.5</v>
      </c>
      <c r="G355" t="s">
        <v>372</v>
      </c>
      <c r="H355">
        <f t="shared" si="72"/>
        <v>1</v>
      </c>
      <c r="I355" t="s">
        <v>373</v>
      </c>
      <c r="J355" t="s">
        <v>379</v>
      </c>
      <c r="K355">
        <v>0.25</v>
      </c>
      <c r="L355" t="s">
        <v>271</v>
      </c>
      <c r="M355" t="s">
        <v>368</v>
      </c>
      <c r="N355">
        <v>0</v>
      </c>
      <c r="O355">
        <v>40325</v>
      </c>
      <c r="P355" t="s">
        <v>369</v>
      </c>
      <c r="Q355">
        <v>100</v>
      </c>
      <c r="R355" t="s">
        <v>375</v>
      </c>
      <c r="S355" t="s">
        <v>17</v>
      </c>
      <c r="T355" t="s">
        <v>889</v>
      </c>
      <c r="U355">
        <v>89</v>
      </c>
      <c r="V355" s="65">
        <v>257566</v>
      </c>
      <c r="W355" s="65">
        <v>673382</v>
      </c>
      <c r="X355" s="65">
        <v>13848</v>
      </c>
      <c r="Y355" s="65">
        <v>33368</v>
      </c>
      <c r="Z355" s="65">
        <v>19124</v>
      </c>
      <c r="AA355">
        <v>12</v>
      </c>
      <c r="AB355" s="65">
        <f t="shared" si="73"/>
        <v>1537920</v>
      </c>
      <c r="AC355" s="65">
        <f t="shared" si="74"/>
        <v>2894</v>
      </c>
      <c r="AD355" s="65">
        <f t="shared" si="75"/>
        <v>7566.0898876404499</v>
      </c>
      <c r="AE355" s="65">
        <f t="shared" si="76"/>
        <v>155.59550561797752</v>
      </c>
      <c r="AF355" s="65">
        <f t="shared" si="77"/>
        <v>374.92134831460675</v>
      </c>
      <c r="AG355" s="65">
        <f t="shared" si="78"/>
        <v>214.87640449438203</v>
      </c>
      <c r="AH355" s="72">
        <f t="shared" si="79"/>
        <v>0.16747685185185185</v>
      </c>
      <c r="AI355" s="199">
        <f t="shared" si="80"/>
        <v>2.6144056280720283</v>
      </c>
      <c r="AJ355" s="3">
        <f t="shared" si="81"/>
        <v>4.9552854100644209E-2</v>
      </c>
      <c r="AK355" s="3">
        <f t="shared" si="82"/>
        <v>2.8399927529990408E-2</v>
      </c>
      <c r="AL355" s="3">
        <f t="shared" si="83"/>
        <v>0.74482325873248278</v>
      </c>
    </row>
    <row r="356" spans="1:38" x14ac:dyDescent="0.2">
      <c r="A356" t="str">
        <f t="shared" si="70"/>
        <v>DD</v>
      </c>
      <c r="B356" t="str">
        <f t="shared" si="71"/>
        <v>DD-05</v>
      </c>
      <c r="C356" t="s">
        <v>868</v>
      </c>
      <c r="D356" t="s">
        <v>378</v>
      </c>
      <c r="E356" t="s">
        <v>376</v>
      </c>
      <c r="F356" s="81">
        <v>8.5</v>
      </c>
      <c r="G356" t="s">
        <v>372</v>
      </c>
      <c r="H356">
        <f t="shared" si="72"/>
        <v>1</v>
      </c>
      <c r="I356" t="s">
        <v>373</v>
      </c>
      <c r="J356" t="s">
        <v>379</v>
      </c>
      <c r="K356">
        <v>0.25</v>
      </c>
      <c r="L356" t="s">
        <v>271</v>
      </c>
      <c r="M356" t="s">
        <v>368</v>
      </c>
      <c r="N356">
        <v>0</v>
      </c>
      <c r="O356">
        <v>40326</v>
      </c>
      <c r="P356" t="s">
        <v>369</v>
      </c>
      <c r="Q356">
        <v>100</v>
      </c>
      <c r="R356" t="s">
        <v>375</v>
      </c>
      <c r="S356" t="s">
        <v>17</v>
      </c>
      <c r="T356" t="s">
        <v>889</v>
      </c>
      <c r="U356">
        <v>89</v>
      </c>
      <c r="V356" s="65">
        <v>281986</v>
      </c>
      <c r="W356" s="65">
        <v>729152</v>
      </c>
      <c r="X356" s="65">
        <v>13848</v>
      </c>
      <c r="Y356" s="65">
        <v>36548</v>
      </c>
      <c r="Z356" s="65">
        <v>20708</v>
      </c>
      <c r="AA356">
        <v>12</v>
      </c>
      <c r="AB356" s="65">
        <f t="shared" si="73"/>
        <v>1537920</v>
      </c>
      <c r="AC356" s="65">
        <f t="shared" si="74"/>
        <v>3168.3820224719102</v>
      </c>
      <c r="AD356" s="65">
        <f t="shared" si="75"/>
        <v>8192.7191011235955</v>
      </c>
      <c r="AE356" s="65">
        <f t="shared" si="76"/>
        <v>155.59550561797752</v>
      </c>
      <c r="AF356" s="65">
        <f t="shared" si="77"/>
        <v>410.65168539325845</v>
      </c>
      <c r="AG356" s="65">
        <f t="shared" si="78"/>
        <v>232.67415730337078</v>
      </c>
      <c r="AH356" s="72">
        <f t="shared" si="79"/>
        <v>0.18335544111527258</v>
      </c>
      <c r="AI356" s="199">
        <f t="shared" si="80"/>
        <v>2.5857737618179626</v>
      </c>
      <c r="AJ356" s="3">
        <f t="shared" si="81"/>
        <v>5.0123979636618979E-2</v>
      </c>
      <c r="AK356" s="3">
        <f t="shared" si="82"/>
        <v>2.8400114105152287E-2</v>
      </c>
      <c r="AL356" s="3">
        <f t="shared" si="83"/>
        <v>0.76492176936449685</v>
      </c>
    </row>
    <row r="357" spans="1:38" x14ac:dyDescent="0.2">
      <c r="A357" t="str">
        <f t="shared" si="70"/>
        <v>DD</v>
      </c>
      <c r="B357" t="str">
        <f t="shared" si="71"/>
        <v>DD-05</v>
      </c>
      <c r="C357" t="s">
        <v>869</v>
      </c>
      <c r="D357" t="s">
        <v>378</v>
      </c>
      <c r="E357" t="s">
        <v>376</v>
      </c>
      <c r="F357" s="81">
        <v>8.5</v>
      </c>
      <c r="G357" t="s">
        <v>372</v>
      </c>
      <c r="H357">
        <f t="shared" si="72"/>
        <v>1</v>
      </c>
      <c r="I357" t="s">
        <v>373</v>
      </c>
      <c r="J357" t="s">
        <v>379</v>
      </c>
      <c r="K357">
        <v>0.25</v>
      </c>
      <c r="L357" t="s">
        <v>271</v>
      </c>
      <c r="M357" t="s">
        <v>368</v>
      </c>
      <c r="N357">
        <v>0</v>
      </c>
      <c r="O357">
        <v>40327</v>
      </c>
      <c r="P357" t="s">
        <v>369</v>
      </c>
      <c r="Q357">
        <v>100</v>
      </c>
      <c r="R357" t="s">
        <v>375</v>
      </c>
      <c r="S357" t="s">
        <v>17</v>
      </c>
      <c r="T357" t="s">
        <v>889</v>
      </c>
      <c r="U357">
        <v>89</v>
      </c>
      <c r="V357" s="65">
        <v>475314</v>
      </c>
      <c r="W357" s="65">
        <v>868814</v>
      </c>
      <c r="X357" s="65">
        <v>13848</v>
      </c>
      <c r="Y357" s="65">
        <v>50864</v>
      </c>
      <c r="Z357" s="65">
        <v>24674</v>
      </c>
      <c r="AA357">
        <v>12</v>
      </c>
      <c r="AB357" s="65">
        <f t="shared" si="73"/>
        <v>1537920</v>
      </c>
      <c r="AC357" s="65">
        <f t="shared" si="74"/>
        <v>5340.606741573034</v>
      </c>
      <c r="AD357" s="65">
        <f t="shared" si="75"/>
        <v>9761.9550561797751</v>
      </c>
      <c r="AE357" s="65">
        <f t="shared" si="76"/>
        <v>155.59550561797752</v>
      </c>
      <c r="AF357" s="65">
        <f t="shared" si="77"/>
        <v>571.50561797752812</v>
      </c>
      <c r="AG357" s="65">
        <f t="shared" si="78"/>
        <v>277.23595505617976</v>
      </c>
      <c r="AH357" s="72">
        <f t="shared" si="79"/>
        <v>0.30906289013732835</v>
      </c>
      <c r="AI357" s="199">
        <f t="shared" si="80"/>
        <v>1.8278737844877282</v>
      </c>
      <c r="AJ357" s="3">
        <f t="shared" si="81"/>
        <v>5.8544176313917597E-2</v>
      </c>
      <c r="AK357" s="3">
        <f t="shared" si="82"/>
        <v>2.8399634444196343E-2</v>
      </c>
      <c r="AL357" s="3">
        <f t="shared" si="83"/>
        <v>1.0614411931587906</v>
      </c>
    </row>
    <row r="358" spans="1:38" x14ac:dyDescent="0.2">
      <c r="A358" t="str">
        <f t="shared" si="70"/>
        <v>DD</v>
      </c>
      <c r="B358" t="str">
        <f t="shared" si="71"/>
        <v>DD-05</v>
      </c>
      <c r="C358" t="s">
        <v>870</v>
      </c>
      <c r="D358" t="s">
        <v>378</v>
      </c>
      <c r="E358" t="s">
        <v>376</v>
      </c>
      <c r="F358" s="81">
        <v>8.5</v>
      </c>
      <c r="G358" t="s">
        <v>372</v>
      </c>
      <c r="H358">
        <f t="shared" si="72"/>
        <v>1</v>
      </c>
      <c r="I358" t="s">
        <v>373</v>
      </c>
      <c r="J358" t="s">
        <v>379</v>
      </c>
      <c r="K358">
        <v>0.25</v>
      </c>
      <c r="L358" t="s">
        <v>271</v>
      </c>
      <c r="M358" t="s">
        <v>368</v>
      </c>
      <c r="N358">
        <v>0</v>
      </c>
      <c r="O358">
        <v>40328</v>
      </c>
      <c r="P358" t="s">
        <v>369</v>
      </c>
      <c r="Q358">
        <v>100</v>
      </c>
      <c r="R358" t="s">
        <v>375</v>
      </c>
      <c r="S358" t="s">
        <v>17</v>
      </c>
      <c r="T358" t="s">
        <v>889</v>
      </c>
      <c r="U358">
        <v>89</v>
      </c>
      <c r="V358" s="65">
        <v>255874</v>
      </c>
      <c r="W358" s="65">
        <v>453734</v>
      </c>
      <c r="X358" s="65">
        <v>13848</v>
      </c>
      <c r="Y358" s="65">
        <v>28142</v>
      </c>
      <c r="Z358" s="65">
        <v>12886</v>
      </c>
      <c r="AA358">
        <v>12</v>
      </c>
      <c r="AB358" s="65">
        <f t="shared" si="73"/>
        <v>1537920</v>
      </c>
      <c r="AC358" s="65">
        <f t="shared" si="74"/>
        <v>2874.9887640449438</v>
      </c>
      <c r="AD358" s="65">
        <f t="shared" si="75"/>
        <v>5098.1348314606739</v>
      </c>
      <c r="AE358" s="65">
        <f t="shared" si="76"/>
        <v>155.59550561797752</v>
      </c>
      <c r="AF358" s="65">
        <f t="shared" si="77"/>
        <v>316.20224719101122</v>
      </c>
      <c r="AG358" s="65">
        <f t="shared" si="78"/>
        <v>144.7865168539326</v>
      </c>
      <c r="AH358" s="72">
        <f t="shared" si="79"/>
        <v>0.16637666458593425</v>
      </c>
      <c r="AI358" s="199">
        <f t="shared" si="80"/>
        <v>1.7732712194283125</v>
      </c>
      <c r="AJ358" s="3">
        <f t="shared" si="81"/>
        <v>6.202312368039424E-2</v>
      </c>
      <c r="AK358" s="3">
        <f t="shared" si="82"/>
        <v>2.8399899500588452E-2</v>
      </c>
      <c r="AL358" s="3">
        <f t="shared" si="83"/>
        <v>1.1839205339127736</v>
      </c>
    </row>
    <row r="359" spans="1:38" x14ac:dyDescent="0.2">
      <c r="A359" t="str">
        <f t="shared" si="70"/>
        <v>DD</v>
      </c>
      <c r="B359" t="str">
        <f t="shared" si="71"/>
        <v>DD-05</v>
      </c>
      <c r="C359" t="s">
        <v>871</v>
      </c>
      <c r="D359" t="s">
        <v>378</v>
      </c>
      <c r="E359" t="s">
        <v>376</v>
      </c>
      <c r="F359" s="81">
        <v>8.5</v>
      </c>
      <c r="G359" t="s">
        <v>372</v>
      </c>
      <c r="H359">
        <f t="shared" si="72"/>
        <v>1</v>
      </c>
      <c r="I359" t="s">
        <v>373</v>
      </c>
      <c r="J359" t="s">
        <v>379</v>
      </c>
      <c r="K359">
        <v>0.25</v>
      </c>
      <c r="L359" t="s">
        <v>271</v>
      </c>
      <c r="M359" t="s">
        <v>368</v>
      </c>
      <c r="N359">
        <v>0</v>
      </c>
      <c r="O359">
        <v>40329</v>
      </c>
      <c r="P359" t="s">
        <v>369</v>
      </c>
      <c r="Q359">
        <v>100</v>
      </c>
      <c r="R359" t="s">
        <v>375</v>
      </c>
      <c r="S359" t="s">
        <v>17</v>
      </c>
      <c r="T359" t="s">
        <v>889</v>
      </c>
      <c r="U359">
        <v>89</v>
      </c>
      <c r="V359" s="65">
        <v>272162</v>
      </c>
      <c r="W359" s="65">
        <v>466436</v>
      </c>
      <c r="X359" s="65">
        <v>13848</v>
      </c>
      <c r="Y359" s="65">
        <v>37486</v>
      </c>
      <c r="Z359" s="65">
        <v>13246</v>
      </c>
      <c r="AA359">
        <v>12</v>
      </c>
      <c r="AB359" s="65">
        <f t="shared" si="73"/>
        <v>1537920</v>
      </c>
      <c r="AC359" s="65">
        <f t="shared" si="74"/>
        <v>3058</v>
      </c>
      <c r="AD359" s="65">
        <f t="shared" si="75"/>
        <v>5240.8539325842694</v>
      </c>
      <c r="AE359" s="65">
        <f t="shared" si="76"/>
        <v>155.59550561797752</v>
      </c>
      <c r="AF359" s="65">
        <f t="shared" si="77"/>
        <v>421.19101123595505</v>
      </c>
      <c r="AG359" s="65">
        <f t="shared" si="78"/>
        <v>148.83146067415731</v>
      </c>
      <c r="AH359" s="72">
        <f t="shared" si="79"/>
        <v>0.17696759259259259</v>
      </c>
      <c r="AI359" s="199">
        <f t="shared" si="80"/>
        <v>1.7138175057502516</v>
      </c>
      <c r="AJ359" s="3">
        <f t="shared" si="81"/>
        <v>8.0366867051428273E-2</v>
      </c>
      <c r="AK359" s="3">
        <f t="shared" si="82"/>
        <v>2.8398322599456304E-2</v>
      </c>
      <c r="AL359" s="3">
        <f t="shared" si="83"/>
        <v>1.8299864109919977</v>
      </c>
    </row>
    <row r="360" spans="1:38" x14ac:dyDescent="0.2">
      <c r="A360" t="str">
        <f t="shared" si="70"/>
        <v>DD</v>
      </c>
      <c r="B360" t="str">
        <f t="shared" si="71"/>
        <v>DD-05</v>
      </c>
      <c r="C360" t="s">
        <v>872</v>
      </c>
      <c r="D360" t="s">
        <v>378</v>
      </c>
      <c r="E360" t="s">
        <v>371</v>
      </c>
      <c r="F360" s="81">
        <v>9.3000000000000007</v>
      </c>
      <c r="G360" t="s">
        <v>372</v>
      </c>
      <c r="H360">
        <f t="shared" si="72"/>
        <v>1</v>
      </c>
      <c r="I360" t="s">
        <v>373</v>
      </c>
      <c r="J360" t="s">
        <v>379</v>
      </c>
      <c r="K360">
        <v>0.25</v>
      </c>
      <c r="L360" t="s">
        <v>271</v>
      </c>
      <c r="M360" t="s">
        <v>368</v>
      </c>
      <c r="N360">
        <v>0</v>
      </c>
      <c r="O360">
        <v>40330</v>
      </c>
      <c r="P360" t="s">
        <v>369</v>
      </c>
      <c r="Q360">
        <v>100</v>
      </c>
      <c r="R360" t="s">
        <v>375</v>
      </c>
      <c r="S360" t="s">
        <v>17</v>
      </c>
      <c r="T360" t="s">
        <v>889</v>
      </c>
      <c r="U360">
        <v>89</v>
      </c>
      <c r="V360" s="65">
        <v>474086</v>
      </c>
      <c r="W360" s="65">
        <v>1422238</v>
      </c>
      <c r="X360" s="65">
        <v>16584</v>
      </c>
      <c r="Y360" s="65">
        <v>39420</v>
      </c>
      <c r="Z360" s="65">
        <v>40392</v>
      </c>
      <c r="AA360">
        <v>12</v>
      </c>
      <c r="AB360" s="65">
        <f t="shared" si="73"/>
        <v>1537920</v>
      </c>
      <c r="AC360" s="65">
        <f t="shared" si="74"/>
        <v>5326.8089887640454</v>
      </c>
      <c r="AD360" s="65">
        <f t="shared" si="75"/>
        <v>15980.202247191011</v>
      </c>
      <c r="AE360" s="65">
        <f t="shared" si="76"/>
        <v>186.3370786516854</v>
      </c>
      <c r="AF360" s="65">
        <f t="shared" si="77"/>
        <v>442.92134831460675</v>
      </c>
      <c r="AG360" s="65">
        <f t="shared" si="78"/>
        <v>453.84269662921349</v>
      </c>
      <c r="AH360" s="72">
        <f t="shared" si="79"/>
        <v>0.30826440907199332</v>
      </c>
      <c r="AI360" s="199">
        <f t="shared" si="80"/>
        <v>2.9999578135612528</v>
      </c>
      <c r="AJ360" s="3">
        <f t="shared" si="81"/>
        <v>2.7716880015862325E-2</v>
      </c>
      <c r="AK360" s="3">
        <f t="shared" si="82"/>
        <v>2.840030993406167E-2</v>
      </c>
      <c r="AL360" s="3">
        <f t="shared" si="83"/>
        <v>-2.4064171122994651E-2</v>
      </c>
    </row>
    <row r="361" spans="1:38" x14ac:dyDescent="0.2">
      <c r="A361" t="str">
        <f t="shared" si="70"/>
        <v>DD</v>
      </c>
      <c r="B361" t="str">
        <f t="shared" si="71"/>
        <v>DD-05</v>
      </c>
      <c r="C361" t="s">
        <v>873</v>
      </c>
      <c r="D361" t="s">
        <v>378</v>
      </c>
      <c r="E361" t="s">
        <v>376</v>
      </c>
      <c r="F361" s="81">
        <v>8.5</v>
      </c>
      <c r="G361" t="s">
        <v>372</v>
      </c>
      <c r="H361">
        <f t="shared" si="72"/>
        <v>1</v>
      </c>
      <c r="I361" t="s">
        <v>373</v>
      </c>
      <c r="J361" t="s">
        <v>379</v>
      </c>
      <c r="K361">
        <v>0.25</v>
      </c>
      <c r="L361" t="s">
        <v>271</v>
      </c>
      <c r="M361" t="s">
        <v>368</v>
      </c>
      <c r="N361">
        <v>0</v>
      </c>
      <c r="O361">
        <v>40331</v>
      </c>
      <c r="P361" t="s">
        <v>369</v>
      </c>
      <c r="Q361">
        <v>100</v>
      </c>
      <c r="R361" t="s">
        <v>375</v>
      </c>
      <c r="S361" t="s">
        <v>17</v>
      </c>
      <c r="T361" t="s">
        <v>889</v>
      </c>
      <c r="U361">
        <v>89</v>
      </c>
      <c r="V361" s="65">
        <v>261384</v>
      </c>
      <c r="W361" s="65">
        <v>636044</v>
      </c>
      <c r="X361" s="65">
        <v>13848</v>
      </c>
      <c r="Y361" s="65">
        <v>17896</v>
      </c>
      <c r="Z361" s="65">
        <v>18064</v>
      </c>
      <c r="AA361">
        <v>12</v>
      </c>
      <c r="AB361" s="65">
        <f t="shared" si="73"/>
        <v>1537920</v>
      </c>
      <c r="AC361" s="65">
        <f t="shared" si="74"/>
        <v>2936.8988764044943</v>
      </c>
      <c r="AD361" s="65">
        <f t="shared" si="75"/>
        <v>7146.5617977528091</v>
      </c>
      <c r="AE361" s="65">
        <f t="shared" si="76"/>
        <v>155.59550561797752</v>
      </c>
      <c r="AF361" s="65">
        <f t="shared" si="77"/>
        <v>201.07865168539325</v>
      </c>
      <c r="AG361" s="65">
        <f t="shared" si="78"/>
        <v>202.96629213483146</v>
      </c>
      <c r="AH361" s="72">
        <f t="shared" si="79"/>
        <v>0.16995942571785269</v>
      </c>
      <c r="AI361" s="199">
        <f t="shared" si="80"/>
        <v>2.4333700609065589</v>
      </c>
      <c r="AJ361" s="3">
        <f t="shared" si="81"/>
        <v>2.8136418235216433E-2</v>
      </c>
      <c r="AK361" s="3">
        <f t="shared" si="82"/>
        <v>2.8400550905283282E-2</v>
      </c>
      <c r="AL361" s="3">
        <f t="shared" si="83"/>
        <v>-9.3002657218777679E-3</v>
      </c>
    </row>
    <row r="362" spans="1:38" x14ac:dyDescent="0.2">
      <c r="A362" t="str">
        <f t="shared" si="70"/>
        <v>DD</v>
      </c>
      <c r="B362" t="str">
        <f t="shared" si="71"/>
        <v>DD-05</v>
      </c>
      <c r="C362" t="s">
        <v>874</v>
      </c>
      <c r="D362" t="s">
        <v>378</v>
      </c>
      <c r="E362" t="s">
        <v>376</v>
      </c>
      <c r="F362" s="81">
        <v>8.5</v>
      </c>
      <c r="G362" t="s">
        <v>372</v>
      </c>
      <c r="H362">
        <f t="shared" si="72"/>
        <v>1</v>
      </c>
      <c r="I362" t="s">
        <v>373</v>
      </c>
      <c r="J362" t="s">
        <v>379</v>
      </c>
      <c r="K362">
        <v>0.25</v>
      </c>
      <c r="L362" t="s">
        <v>271</v>
      </c>
      <c r="M362" t="s">
        <v>368</v>
      </c>
      <c r="N362">
        <v>0</v>
      </c>
      <c r="O362">
        <v>40332</v>
      </c>
      <c r="P362" t="s">
        <v>369</v>
      </c>
      <c r="Q362">
        <v>100</v>
      </c>
      <c r="R362" t="s">
        <v>375</v>
      </c>
      <c r="S362" t="s">
        <v>17</v>
      </c>
      <c r="T362" t="s">
        <v>889</v>
      </c>
      <c r="U362">
        <v>89</v>
      </c>
      <c r="V362" s="65">
        <v>258944</v>
      </c>
      <c r="W362" s="65">
        <v>661350</v>
      </c>
      <c r="X362" s="65">
        <v>13848</v>
      </c>
      <c r="Y362" s="65">
        <v>41078</v>
      </c>
      <c r="Z362" s="65">
        <v>18782</v>
      </c>
      <c r="AA362">
        <v>12</v>
      </c>
      <c r="AB362" s="65">
        <f t="shared" si="73"/>
        <v>1537920</v>
      </c>
      <c r="AC362" s="65">
        <f t="shared" si="74"/>
        <v>2909.4831460674159</v>
      </c>
      <c r="AD362" s="65">
        <f t="shared" si="75"/>
        <v>7430.8988764044943</v>
      </c>
      <c r="AE362" s="65">
        <f t="shared" si="76"/>
        <v>155.59550561797752</v>
      </c>
      <c r="AF362" s="65">
        <f t="shared" si="77"/>
        <v>461.55056179775283</v>
      </c>
      <c r="AG362" s="65">
        <f t="shared" si="78"/>
        <v>211.03370786516854</v>
      </c>
      <c r="AH362" s="72">
        <f t="shared" si="79"/>
        <v>0.16837286724927175</v>
      </c>
      <c r="AI362" s="199">
        <f t="shared" si="80"/>
        <v>2.5540271255561047</v>
      </c>
      <c r="AJ362" s="3">
        <f t="shared" si="81"/>
        <v>6.2112345959023207E-2</v>
      </c>
      <c r="AK362" s="3">
        <f t="shared" si="82"/>
        <v>2.8399485900052923E-2</v>
      </c>
      <c r="AL362" s="3">
        <f t="shared" si="83"/>
        <v>1.1870940261952934</v>
      </c>
    </row>
    <row r="363" spans="1:38" x14ac:dyDescent="0.2">
      <c r="A363" t="str">
        <f t="shared" si="70"/>
        <v>DD</v>
      </c>
      <c r="B363" t="str">
        <f t="shared" si="71"/>
        <v>DD-05</v>
      </c>
      <c r="C363" t="s">
        <v>875</v>
      </c>
      <c r="D363" t="s">
        <v>378</v>
      </c>
      <c r="E363" t="s">
        <v>371</v>
      </c>
      <c r="F363" s="81">
        <v>9.3000000000000007</v>
      </c>
      <c r="G363" t="s">
        <v>372</v>
      </c>
      <c r="H363">
        <f t="shared" si="72"/>
        <v>1</v>
      </c>
      <c r="I363" t="s">
        <v>373</v>
      </c>
      <c r="J363" t="s">
        <v>379</v>
      </c>
      <c r="K363">
        <v>0.25</v>
      </c>
      <c r="L363" t="s">
        <v>271</v>
      </c>
      <c r="M363" t="s">
        <v>368</v>
      </c>
      <c r="N363">
        <v>0</v>
      </c>
      <c r="O363">
        <v>40333</v>
      </c>
      <c r="P363" t="s">
        <v>369</v>
      </c>
      <c r="Q363">
        <v>100</v>
      </c>
      <c r="R363" t="s">
        <v>375</v>
      </c>
      <c r="S363" t="s">
        <v>17</v>
      </c>
      <c r="T363" t="s">
        <v>889</v>
      </c>
      <c r="U363">
        <v>89</v>
      </c>
      <c r="V363" s="65">
        <v>270860</v>
      </c>
      <c r="W363" s="65">
        <v>780444</v>
      </c>
      <c r="X363" s="65">
        <v>16584</v>
      </c>
      <c r="Y363" s="65">
        <v>-32350</v>
      </c>
      <c r="Z363" s="65">
        <v>22164</v>
      </c>
      <c r="AA363">
        <v>12</v>
      </c>
      <c r="AB363" s="65">
        <f t="shared" si="73"/>
        <v>1537920</v>
      </c>
      <c r="AC363" s="65">
        <f t="shared" si="74"/>
        <v>3043.370786516854</v>
      </c>
      <c r="AD363" s="65">
        <f t="shared" si="75"/>
        <v>8769.0337078651683</v>
      </c>
      <c r="AE363" s="65">
        <f t="shared" si="76"/>
        <v>186.3370786516854</v>
      </c>
      <c r="AF363" s="65">
        <f t="shared" si="77"/>
        <v>-363.4831460674157</v>
      </c>
      <c r="AG363" s="65">
        <f t="shared" si="78"/>
        <v>249.03370786516854</v>
      </c>
      <c r="AH363" s="72">
        <f t="shared" si="79"/>
        <v>0.17612099459009573</v>
      </c>
      <c r="AI363" s="199">
        <f t="shared" si="80"/>
        <v>2.8813556819020896</v>
      </c>
      <c r="AJ363" s="3">
        <f t="shared" si="81"/>
        <v>-4.1450763924125243E-2</v>
      </c>
      <c r="AK363" s="3">
        <f t="shared" si="82"/>
        <v>2.8399218906161108E-2</v>
      </c>
      <c r="AL363" s="3">
        <f t="shared" si="83"/>
        <v>-2.4595740841003431</v>
      </c>
    </row>
    <row r="364" spans="1:38" x14ac:dyDescent="0.2">
      <c r="A364" t="str">
        <f t="shared" si="70"/>
        <v>DD</v>
      </c>
      <c r="B364" t="str">
        <f t="shared" si="71"/>
        <v>DD-06</v>
      </c>
      <c r="C364" t="s">
        <v>851</v>
      </c>
      <c r="D364" t="s">
        <v>370</v>
      </c>
      <c r="E364" t="s">
        <v>385</v>
      </c>
      <c r="F364" s="81">
        <v>8.8000000000000007</v>
      </c>
      <c r="G364" t="s">
        <v>372</v>
      </c>
      <c r="H364">
        <f t="shared" si="72"/>
        <v>1</v>
      </c>
      <c r="I364" t="s">
        <v>373</v>
      </c>
      <c r="J364" t="s">
        <v>374</v>
      </c>
      <c r="K364">
        <v>0.01</v>
      </c>
      <c r="L364" t="s">
        <v>271</v>
      </c>
      <c r="M364" t="s">
        <v>368</v>
      </c>
      <c r="N364">
        <v>0</v>
      </c>
      <c r="O364">
        <v>10130</v>
      </c>
      <c r="P364" t="s">
        <v>369</v>
      </c>
      <c r="Q364">
        <v>500</v>
      </c>
      <c r="R364" t="s">
        <v>375</v>
      </c>
      <c r="S364" t="s">
        <v>28</v>
      </c>
      <c r="T364" t="s">
        <v>396</v>
      </c>
      <c r="U364">
        <v>89</v>
      </c>
      <c r="V364" s="65">
        <v>319244</v>
      </c>
      <c r="W364" s="65">
        <v>202884</v>
      </c>
      <c r="X364" s="65">
        <v>12952</v>
      </c>
      <c r="Y364" s="65">
        <v>5712</v>
      </c>
      <c r="Z364" s="65">
        <v>13776</v>
      </c>
      <c r="AA364">
        <v>12</v>
      </c>
      <c r="AB364" s="65">
        <f t="shared" si="73"/>
        <v>1537920</v>
      </c>
      <c r="AC364" s="65">
        <f t="shared" si="74"/>
        <v>3587.0112359550562</v>
      </c>
      <c r="AD364" s="65">
        <f t="shared" si="75"/>
        <v>2279.5955056179773</v>
      </c>
      <c r="AE364" s="65">
        <f t="shared" si="76"/>
        <v>145.52808988764045</v>
      </c>
      <c r="AF364" s="65">
        <f t="shared" si="77"/>
        <v>64.17977528089888</v>
      </c>
      <c r="AG364" s="65">
        <f t="shared" si="78"/>
        <v>154.7865168539326</v>
      </c>
      <c r="AH364" s="72">
        <f t="shared" si="79"/>
        <v>0.20758166874739908</v>
      </c>
      <c r="AI364" s="199">
        <f t="shared" si="80"/>
        <v>0.63551390159251231</v>
      </c>
      <c r="AJ364" s="3">
        <f t="shared" si="81"/>
        <v>2.8154019045365825E-2</v>
      </c>
      <c r="AK364" s="3">
        <f t="shared" si="82"/>
        <v>6.7900869462352867E-2</v>
      </c>
      <c r="AL364" s="3">
        <f t="shared" si="83"/>
        <v>-0.58536585365853655</v>
      </c>
    </row>
    <row r="365" spans="1:38" x14ac:dyDescent="0.2">
      <c r="A365" t="str">
        <f t="shared" si="70"/>
        <v>DD</v>
      </c>
      <c r="B365" t="str">
        <f t="shared" si="71"/>
        <v>DD-06</v>
      </c>
      <c r="C365" t="s">
        <v>851</v>
      </c>
      <c r="D365" t="s">
        <v>370</v>
      </c>
      <c r="E365" t="s">
        <v>385</v>
      </c>
      <c r="F365" s="81">
        <v>8.8000000000000007</v>
      </c>
      <c r="G365" t="s">
        <v>375</v>
      </c>
      <c r="H365">
        <f t="shared" si="72"/>
        <v>0</v>
      </c>
      <c r="I365" t="s">
        <v>403</v>
      </c>
      <c r="J365" t="s">
        <v>374</v>
      </c>
      <c r="K365">
        <v>0.01</v>
      </c>
      <c r="L365" t="s">
        <v>417</v>
      </c>
      <c r="M365" t="s">
        <v>401</v>
      </c>
      <c r="N365">
        <v>20</v>
      </c>
      <c r="O365">
        <v>10470</v>
      </c>
      <c r="P365" t="s">
        <v>369</v>
      </c>
      <c r="Q365">
        <v>200</v>
      </c>
      <c r="R365" t="s">
        <v>372</v>
      </c>
      <c r="S365" t="s">
        <v>424</v>
      </c>
      <c r="T365" t="s">
        <v>549</v>
      </c>
      <c r="U365">
        <v>26</v>
      </c>
      <c r="V365" s="65">
        <v>89524</v>
      </c>
      <c r="W365" s="65">
        <v>66806</v>
      </c>
      <c r="X365" s="65">
        <v>8010</v>
      </c>
      <c r="Y365" s="65">
        <v>8352</v>
      </c>
      <c r="Z365" s="65">
        <v>8010</v>
      </c>
      <c r="AA365">
        <v>8</v>
      </c>
      <c r="AB365" s="65">
        <f t="shared" si="73"/>
        <v>299520</v>
      </c>
      <c r="AC365" s="65">
        <f t="shared" si="74"/>
        <v>3443.2307692307691</v>
      </c>
      <c r="AD365" s="65">
        <f t="shared" si="75"/>
        <v>2569.4615384615386</v>
      </c>
      <c r="AE365" s="65">
        <f t="shared" si="76"/>
        <v>308.07692307692309</v>
      </c>
      <c r="AF365" s="65">
        <f t="shared" si="77"/>
        <v>321.23076923076923</v>
      </c>
      <c r="AG365" s="65">
        <f t="shared" si="78"/>
        <v>308.07692307692309</v>
      </c>
      <c r="AH365" s="72">
        <f t="shared" si="79"/>
        <v>0.29889155982905985</v>
      </c>
      <c r="AI365" s="199">
        <f t="shared" si="80"/>
        <v>0.74623564630713557</v>
      </c>
      <c r="AJ365" s="3">
        <f t="shared" si="81"/>
        <v>0.12501871089423106</v>
      </c>
      <c r="AK365" s="3">
        <f t="shared" si="82"/>
        <v>0.11989941023261384</v>
      </c>
      <c r="AL365" s="3">
        <f t="shared" si="83"/>
        <v>4.2696629213483148E-2</v>
      </c>
    </row>
    <row r="366" spans="1:38" x14ac:dyDescent="0.2">
      <c r="A366" t="str">
        <f t="shared" si="70"/>
        <v>DD</v>
      </c>
      <c r="B366" t="str">
        <f t="shared" si="71"/>
        <v>DD-06</v>
      </c>
      <c r="C366" t="s">
        <v>852</v>
      </c>
      <c r="D366" t="s">
        <v>370</v>
      </c>
      <c r="E366" t="s">
        <v>371</v>
      </c>
      <c r="F366" s="81">
        <v>8.9</v>
      </c>
      <c r="G366" t="s">
        <v>372</v>
      </c>
      <c r="H366">
        <f t="shared" si="72"/>
        <v>1</v>
      </c>
      <c r="I366" t="s">
        <v>373</v>
      </c>
      <c r="J366" t="s">
        <v>374</v>
      </c>
      <c r="K366">
        <v>0.01</v>
      </c>
      <c r="L366" t="s">
        <v>271</v>
      </c>
      <c r="M366" t="s">
        <v>368</v>
      </c>
      <c r="N366">
        <v>0</v>
      </c>
      <c r="O366">
        <v>10174</v>
      </c>
      <c r="P366" t="s">
        <v>369</v>
      </c>
      <c r="Q366">
        <v>8000</v>
      </c>
      <c r="R366" t="s">
        <v>372</v>
      </c>
      <c r="S366" t="s">
        <v>28</v>
      </c>
      <c r="T366" t="s">
        <v>399</v>
      </c>
      <c r="U366">
        <v>89</v>
      </c>
      <c r="V366" s="65">
        <v>231034</v>
      </c>
      <c r="W366" s="65">
        <v>90916</v>
      </c>
      <c r="X366" s="65">
        <v>14566</v>
      </c>
      <c r="Y366" s="65">
        <v>6956</v>
      </c>
      <c r="Z366" s="65">
        <v>8728</v>
      </c>
      <c r="AA366">
        <v>12</v>
      </c>
      <c r="AB366" s="65">
        <f t="shared" si="73"/>
        <v>1537920</v>
      </c>
      <c r="AC366" s="65">
        <f t="shared" si="74"/>
        <v>2595.8876404494381</v>
      </c>
      <c r="AD366" s="65">
        <f t="shared" si="75"/>
        <v>1021.5280898876405</v>
      </c>
      <c r="AE366" s="65">
        <f t="shared" si="76"/>
        <v>163.6629213483146</v>
      </c>
      <c r="AF366" s="65">
        <f t="shared" si="77"/>
        <v>78.157303370786522</v>
      </c>
      <c r="AG366" s="65">
        <f t="shared" si="78"/>
        <v>98.067415730337075</v>
      </c>
      <c r="AH366" s="72">
        <f t="shared" si="79"/>
        <v>0.15022497919267583</v>
      </c>
      <c r="AI366" s="199">
        <f t="shared" si="80"/>
        <v>0.39351783720145089</v>
      </c>
      <c r="AJ366" s="3">
        <f t="shared" si="81"/>
        <v>7.651018522592283E-2</v>
      </c>
      <c r="AK366" s="3">
        <f t="shared" si="82"/>
        <v>9.6000703946500066E-2</v>
      </c>
      <c r="AL366" s="3">
        <f t="shared" si="83"/>
        <v>-0.20302474793767186</v>
      </c>
    </row>
    <row r="367" spans="1:38" x14ac:dyDescent="0.2">
      <c r="A367" t="str">
        <f t="shared" si="70"/>
        <v>DD</v>
      </c>
      <c r="B367" t="str">
        <f t="shared" si="71"/>
        <v>DD-06</v>
      </c>
      <c r="C367" t="s">
        <v>853</v>
      </c>
      <c r="D367" t="s">
        <v>370</v>
      </c>
      <c r="E367" t="s">
        <v>371</v>
      </c>
      <c r="F367" s="81">
        <v>8.9</v>
      </c>
      <c r="G367" t="s">
        <v>372</v>
      </c>
      <c r="H367">
        <f t="shared" si="72"/>
        <v>1</v>
      </c>
      <c r="I367" t="s">
        <v>373</v>
      </c>
      <c r="J367" t="s">
        <v>374</v>
      </c>
      <c r="K367">
        <v>0.01</v>
      </c>
      <c r="L367" t="s">
        <v>271</v>
      </c>
      <c r="M367" t="s">
        <v>368</v>
      </c>
      <c r="N367">
        <v>0</v>
      </c>
      <c r="O367">
        <v>10173</v>
      </c>
      <c r="P367" t="s">
        <v>369</v>
      </c>
      <c r="Q367">
        <v>8000</v>
      </c>
      <c r="R367" t="s">
        <v>372</v>
      </c>
      <c r="S367" t="s">
        <v>28</v>
      </c>
      <c r="T367" t="s">
        <v>399</v>
      </c>
      <c r="U367">
        <v>89</v>
      </c>
      <c r="V367" s="65">
        <v>301504</v>
      </c>
      <c r="W367" s="65">
        <v>142678</v>
      </c>
      <c r="X367" s="65">
        <v>14922</v>
      </c>
      <c r="Y367" s="65">
        <v>10692</v>
      </c>
      <c r="Z367" s="65">
        <v>13696</v>
      </c>
      <c r="AA367">
        <v>12</v>
      </c>
      <c r="AB367" s="65">
        <f t="shared" si="73"/>
        <v>1537920</v>
      </c>
      <c r="AC367" s="65">
        <f t="shared" si="74"/>
        <v>3387.6853932584268</v>
      </c>
      <c r="AD367" s="65">
        <f t="shared" si="75"/>
        <v>1603.1235955056179</v>
      </c>
      <c r="AE367" s="65">
        <f t="shared" si="76"/>
        <v>167.6629213483146</v>
      </c>
      <c r="AF367" s="65">
        <f t="shared" si="77"/>
        <v>120.13483146067416</v>
      </c>
      <c r="AG367" s="65">
        <f t="shared" si="78"/>
        <v>153.88764044943821</v>
      </c>
      <c r="AH367" s="72">
        <f t="shared" si="79"/>
        <v>0.19604660840615898</v>
      </c>
      <c r="AI367" s="199">
        <f t="shared" si="80"/>
        <v>0.47322091912545106</v>
      </c>
      <c r="AJ367" s="3">
        <f t="shared" si="81"/>
        <v>7.4937972217160323E-2</v>
      </c>
      <c r="AK367" s="3">
        <f t="shared" si="82"/>
        <v>9.5992374437544686E-2</v>
      </c>
      <c r="AL367" s="3">
        <f t="shared" si="83"/>
        <v>-0.21933411214953272</v>
      </c>
    </row>
    <row r="368" spans="1:38" x14ac:dyDescent="0.2">
      <c r="A368" t="str">
        <f t="shared" si="70"/>
        <v>DD</v>
      </c>
      <c r="B368" t="str">
        <f t="shared" si="71"/>
        <v>DD-06</v>
      </c>
      <c r="C368" t="s">
        <v>854</v>
      </c>
      <c r="D368" t="s">
        <v>370</v>
      </c>
      <c r="E368" t="s">
        <v>371</v>
      </c>
      <c r="F368" s="81">
        <v>8.9</v>
      </c>
      <c r="G368" t="s">
        <v>372</v>
      </c>
      <c r="H368">
        <f t="shared" si="72"/>
        <v>1</v>
      </c>
      <c r="I368" t="s">
        <v>373</v>
      </c>
      <c r="J368" t="s">
        <v>374</v>
      </c>
      <c r="K368">
        <v>0.01</v>
      </c>
      <c r="L368" t="s">
        <v>271</v>
      </c>
      <c r="M368" t="s">
        <v>368</v>
      </c>
      <c r="N368">
        <v>0</v>
      </c>
      <c r="O368">
        <v>10176</v>
      </c>
      <c r="P368" t="s">
        <v>369</v>
      </c>
      <c r="Q368">
        <v>8000</v>
      </c>
      <c r="R368" t="s">
        <v>372</v>
      </c>
      <c r="S368" t="s">
        <v>28</v>
      </c>
      <c r="T368" t="s">
        <v>399</v>
      </c>
      <c r="U368">
        <v>89</v>
      </c>
      <c r="V368" s="65">
        <v>455192</v>
      </c>
      <c r="W368" s="65">
        <v>198414</v>
      </c>
      <c r="X368" s="65">
        <v>14894</v>
      </c>
      <c r="Y368" s="65">
        <v>18928</v>
      </c>
      <c r="Z368" s="65">
        <v>19048</v>
      </c>
      <c r="AA368">
        <v>12</v>
      </c>
      <c r="AB368" s="65">
        <f t="shared" si="73"/>
        <v>1537920</v>
      </c>
      <c r="AC368" s="65">
        <f t="shared" si="74"/>
        <v>5114.5168539325841</v>
      </c>
      <c r="AD368" s="65">
        <f t="shared" si="75"/>
        <v>2229.370786516854</v>
      </c>
      <c r="AE368" s="65">
        <f t="shared" si="76"/>
        <v>167.34831460674158</v>
      </c>
      <c r="AF368" s="65">
        <f t="shared" si="77"/>
        <v>212.67415730337078</v>
      </c>
      <c r="AG368" s="65">
        <f t="shared" si="78"/>
        <v>214.02247191011236</v>
      </c>
      <c r="AH368" s="72">
        <f t="shared" si="79"/>
        <v>0.2959789846025801</v>
      </c>
      <c r="AI368" s="199">
        <f t="shared" si="80"/>
        <v>0.43589078894180916</v>
      </c>
      <c r="AJ368" s="3">
        <f t="shared" si="81"/>
        <v>9.5396494198998052E-2</v>
      </c>
      <c r="AK368" s="3">
        <f t="shared" si="82"/>
        <v>9.6001290231536085E-2</v>
      </c>
      <c r="AL368" s="3">
        <f t="shared" si="83"/>
        <v>-6.29987400251995E-3</v>
      </c>
    </row>
    <row r="369" spans="1:38" x14ac:dyDescent="0.2">
      <c r="A369" t="str">
        <f t="shared" si="70"/>
        <v>DD</v>
      </c>
      <c r="B369" t="str">
        <f t="shared" si="71"/>
        <v>DD-06</v>
      </c>
      <c r="C369" t="s">
        <v>855</v>
      </c>
      <c r="D369" t="s">
        <v>370</v>
      </c>
      <c r="E369" t="s">
        <v>371</v>
      </c>
      <c r="F369" s="81">
        <v>8.9</v>
      </c>
      <c r="G369" t="s">
        <v>372</v>
      </c>
      <c r="H369">
        <f t="shared" si="72"/>
        <v>1</v>
      </c>
      <c r="I369" t="s">
        <v>373</v>
      </c>
      <c r="J369" t="s">
        <v>374</v>
      </c>
      <c r="K369">
        <v>0.01</v>
      </c>
      <c r="L369" t="s">
        <v>271</v>
      </c>
      <c r="M369" t="s">
        <v>368</v>
      </c>
      <c r="N369">
        <v>0</v>
      </c>
      <c r="O369">
        <v>10175</v>
      </c>
      <c r="P369" t="s">
        <v>369</v>
      </c>
      <c r="Q369">
        <v>8000</v>
      </c>
      <c r="R369" t="s">
        <v>372</v>
      </c>
      <c r="S369" t="s">
        <v>28</v>
      </c>
      <c r="T369" t="s">
        <v>399</v>
      </c>
      <c r="U369">
        <v>89</v>
      </c>
      <c r="V369" s="65">
        <v>235250</v>
      </c>
      <c r="W369" s="65">
        <v>112028</v>
      </c>
      <c r="X369" s="65">
        <v>14360</v>
      </c>
      <c r="Y369" s="65">
        <v>13078</v>
      </c>
      <c r="Z369" s="65">
        <v>10754</v>
      </c>
      <c r="AA369">
        <v>12</v>
      </c>
      <c r="AB369" s="65">
        <f t="shared" si="73"/>
        <v>1537920</v>
      </c>
      <c r="AC369" s="65">
        <f t="shared" si="74"/>
        <v>2643.2584269662921</v>
      </c>
      <c r="AD369" s="65">
        <f t="shared" si="75"/>
        <v>1258.7415730337079</v>
      </c>
      <c r="AE369" s="65">
        <f t="shared" si="76"/>
        <v>161.34831460674158</v>
      </c>
      <c r="AF369" s="65">
        <f t="shared" si="77"/>
        <v>146.9438202247191</v>
      </c>
      <c r="AG369" s="65">
        <f t="shared" si="78"/>
        <v>120.8314606741573</v>
      </c>
      <c r="AH369" s="72">
        <f t="shared" si="79"/>
        <v>0.15296634415314189</v>
      </c>
      <c r="AI369" s="199">
        <f t="shared" si="80"/>
        <v>0.47620828905419765</v>
      </c>
      <c r="AJ369" s="3">
        <f t="shared" si="81"/>
        <v>0.11673867247473846</v>
      </c>
      <c r="AK369" s="3">
        <f t="shared" si="82"/>
        <v>9.5993858678187591E-2</v>
      </c>
      <c r="AL369" s="3">
        <f t="shared" si="83"/>
        <v>0.21610563511251626</v>
      </c>
    </row>
    <row r="370" spans="1:38" x14ac:dyDescent="0.2">
      <c r="A370" t="str">
        <f t="shared" si="70"/>
        <v>DD</v>
      </c>
      <c r="B370" t="str">
        <f t="shared" si="71"/>
        <v>DD-07</v>
      </c>
      <c r="C370" t="s">
        <v>844</v>
      </c>
      <c r="D370" t="s">
        <v>370</v>
      </c>
      <c r="E370" t="s">
        <v>385</v>
      </c>
      <c r="F370" s="81">
        <v>7.1</v>
      </c>
      <c r="G370" t="s">
        <v>372</v>
      </c>
      <c r="H370">
        <f t="shared" si="72"/>
        <v>1</v>
      </c>
      <c r="I370" t="s">
        <v>373</v>
      </c>
      <c r="J370" t="s">
        <v>374</v>
      </c>
      <c r="K370">
        <v>0.01</v>
      </c>
      <c r="L370" t="s">
        <v>271</v>
      </c>
      <c r="M370" t="s">
        <v>368</v>
      </c>
      <c r="N370">
        <v>0</v>
      </c>
      <c r="O370">
        <v>10558</v>
      </c>
      <c r="P370" t="s">
        <v>369</v>
      </c>
      <c r="Q370">
        <v>500</v>
      </c>
      <c r="R370" t="s">
        <v>375</v>
      </c>
      <c r="S370" t="s">
        <v>28</v>
      </c>
      <c r="T370" t="s">
        <v>391</v>
      </c>
      <c r="U370">
        <v>89</v>
      </c>
      <c r="V370" s="65">
        <v>540458</v>
      </c>
      <c r="W370" s="65">
        <v>286868</v>
      </c>
      <c r="X370" s="65">
        <v>12816</v>
      </c>
      <c r="Y370" s="65">
        <v>7358</v>
      </c>
      <c r="Z370" s="65">
        <v>13856</v>
      </c>
      <c r="AA370">
        <v>12</v>
      </c>
      <c r="AB370" s="65">
        <f t="shared" si="73"/>
        <v>1537920</v>
      </c>
      <c r="AC370" s="65">
        <f t="shared" si="74"/>
        <v>6072.5617977528091</v>
      </c>
      <c r="AD370" s="65">
        <f t="shared" si="75"/>
        <v>3223.2359550561796</v>
      </c>
      <c r="AE370" s="65">
        <f t="shared" si="76"/>
        <v>144</v>
      </c>
      <c r="AF370" s="65">
        <f t="shared" si="77"/>
        <v>82.674157303370791</v>
      </c>
      <c r="AG370" s="65">
        <f t="shared" si="78"/>
        <v>155.68539325842696</v>
      </c>
      <c r="AH370" s="72">
        <f t="shared" si="79"/>
        <v>0.35142140033291719</v>
      </c>
      <c r="AI370" s="199">
        <f t="shared" si="80"/>
        <v>0.53078685115217095</v>
      </c>
      <c r="AJ370" s="3">
        <f t="shared" si="81"/>
        <v>2.5649427611305547E-2</v>
      </c>
      <c r="AK370" s="3">
        <f t="shared" si="82"/>
        <v>4.8300960720610173E-2</v>
      </c>
      <c r="AL370" s="3">
        <f t="shared" si="83"/>
        <v>-0.46896651270207851</v>
      </c>
    </row>
    <row r="371" spans="1:38" x14ac:dyDescent="0.2">
      <c r="A371" t="str">
        <f t="shared" si="70"/>
        <v>DD</v>
      </c>
      <c r="B371" t="str">
        <f t="shared" si="71"/>
        <v>DD-07</v>
      </c>
      <c r="C371" t="s">
        <v>883</v>
      </c>
      <c r="D371" t="s">
        <v>370</v>
      </c>
      <c r="E371" t="s">
        <v>371</v>
      </c>
      <c r="F371" s="81">
        <v>10</v>
      </c>
      <c r="G371" t="s">
        <v>372</v>
      </c>
      <c r="H371">
        <f t="shared" si="72"/>
        <v>1</v>
      </c>
      <c r="I371" t="s">
        <v>402</v>
      </c>
      <c r="J371" t="s">
        <v>374</v>
      </c>
      <c r="K371">
        <v>0.01</v>
      </c>
      <c r="L371" t="s">
        <v>271</v>
      </c>
      <c r="M371" t="s">
        <v>401</v>
      </c>
      <c r="N371">
        <v>1024</v>
      </c>
      <c r="O371">
        <v>11000</v>
      </c>
      <c r="P371" t="s">
        <v>907</v>
      </c>
      <c r="Q371">
        <v>200</v>
      </c>
      <c r="R371" t="s">
        <v>375</v>
      </c>
      <c r="S371" t="s">
        <v>28</v>
      </c>
      <c r="T371" t="s">
        <v>453</v>
      </c>
      <c r="U371">
        <v>89</v>
      </c>
      <c r="V371" s="65">
        <v>529874</v>
      </c>
      <c r="W371" s="65">
        <v>372860</v>
      </c>
      <c r="X371" s="65">
        <v>33588</v>
      </c>
      <c r="Y371" s="65">
        <v>28418</v>
      </c>
      <c r="Z371" s="65">
        <v>36726</v>
      </c>
      <c r="AA371">
        <v>8</v>
      </c>
      <c r="AB371" s="65">
        <f t="shared" si="73"/>
        <v>1025280</v>
      </c>
      <c r="AC371" s="65">
        <f t="shared" si="74"/>
        <v>5953.6404494382023</v>
      </c>
      <c r="AD371" s="65">
        <f t="shared" si="75"/>
        <v>4189.4382022471909</v>
      </c>
      <c r="AE371" s="65">
        <f t="shared" si="76"/>
        <v>377.39325842696627</v>
      </c>
      <c r="AF371" s="65">
        <f t="shared" si="77"/>
        <v>319.30337078651684</v>
      </c>
      <c r="AG371" s="65">
        <f t="shared" si="78"/>
        <v>412.65168539325845</v>
      </c>
      <c r="AH371" s="72">
        <f t="shared" si="79"/>
        <v>0.51680906679151062</v>
      </c>
      <c r="AI371" s="199">
        <f t="shared" si="80"/>
        <v>0.70367672314550256</v>
      </c>
      <c r="AJ371" s="3">
        <f t="shared" si="81"/>
        <v>7.6216274204795362E-2</v>
      </c>
      <c r="AK371" s="3">
        <f t="shared" si="82"/>
        <v>9.8498095800032187E-2</v>
      </c>
      <c r="AL371" s="3">
        <f t="shared" si="83"/>
        <v>-0.22621575995207754</v>
      </c>
    </row>
    <row r="372" spans="1:38" x14ac:dyDescent="0.2">
      <c r="A372" t="str">
        <f t="shared" si="70"/>
        <v>DD</v>
      </c>
      <c r="B372" t="str">
        <f t="shared" si="71"/>
        <v>DD-07</v>
      </c>
      <c r="C372" t="s">
        <v>884</v>
      </c>
      <c r="D372" t="s">
        <v>370</v>
      </c>
      <c r="E372" t="s">
        <v>371</v>
      </c>
      <c r="F372" s="81">
        <v>10</v>
      </c>
      <c r="G372" t="s">
        <v>372</v>
      </c>
      <c r="H372">
        <f t="shared" si="72"/>
        <v>1</v>
      </c>
      <c r="I372" t="s">
        <v>402</v>
      </c>
      <c r="J372" t="s">
        <v>374</v>
      </c>
      <c r="K372">
        <v>0.01</v>
      </c>
      <c r="L372" t="s">
        <v>271</v>
      </c>
      <c r="M372" t="s">
        <v>401</v>
      </c>
      <c r="N372">
        <v>1024</v>
      </c>
      <c r="O372">
        <v>10999</v>
      </c>
      <c r="P372" t="s">
        <v>907</v>
      </c>
      <c r="Q372">
        <v>200</v>
      </c>
      <c r="R372" t="s">
        <v>375</v>
      </c>
      <c r="S372" t="s">
        <v>28</v>
      </c>
      <c r="T372" t="s">
        <v>453</v>
      </c>
      <c r="U372">
        <v>89</v>
      </c>
      <c r="V372" s="65">
        <v>411830</v>
      </c>
      <c r="W372" s="65">
        <v>342830</v>
      </c>
      <c r="X372" s="65">
        <v>33588</v>
      </c>
      <c r="Y372" s="65">
        <v>37306</v>
      </c>
      <c r="Z372" s="65">
        <v>33768</v>
      </c>
      <c r="AA372">
        <v>8</v>
      </c>
      <c r="AB372" s="65">
        <f t="shared" si="73"/>
        <v>1025280</v>
      </c>
      <c r="AC372" s="65">
        <f t="shared" si="74"/>
        <v>4627.303370786517</v>
      </c>
      <c r="AD372" s="65">
        <f t="shared" si="75"/>
        <v>3852.0224719101125</v>
      </c>
      <c r="AE372" s="65">
        <f t="shared" si="76"/>
        <v>377.39325842696627</v>
      </c>
      <c r="AF372" s="65">
        <f t="shared" si="77"/>
        <v>419.16853932584269</v>
      </c>
      <c r="AG372" s="65">
        <f t="shared" si="78"/>
        <v>379.41573033707863</v>
      </c>
      <c r="AH372" s="72">
        <f t="shared" si="79"/>
        <v>0.40167563982521848</v>
      </c>
      <c r="AI372" s="199">
        <f t="shared" si="80"/>
        <v>0.83245513925648928</v>
      </c>
      <c r="AJ372" s="3">
        <f t="shared" si="81"/>
        <v>0.10881778140769477</v>
      </c>
      <c r="AK372" s="3">
        <f t="shared" si="82"/>
        <v>9.8497797742321272E-2</v>
      </c>
      <c r="AL372" s="3">
        <f t="shared" si="83"/>
        <v>0.10477375029613836</v>
      </c>
    </row>
    <row r="373" spans="1:38" x14ac:dyDescent="0.2">
      <c r="A373" t="str">
        <f t="shared" si="70"/>
        <v>DD</v>
      </c>
      <c r="B373" t="str">
        <f t="shared" si="71"/>
        <v>DD-07</v>
      </c>
      <c r="C373" t="s">
        <v>885</v>
      </c>
      <c r="D373" t="s">
        <v>370</v>
      </c>
      <c r="E373" t="s">
        <v>371</v>
      </c>
      <c r="F373" s="81">
        <v>10</v>
      </c>
      <c r="G373" t="s">
        <v>372</v>
      </c>
      <c r="H373">
        <f t="shared" si="72"/>
        <v>1</v>
      </c>
      <c r="I373" t="s">
        <v>402</v>
      </c>
      <c r="J373" t="s">
        <v>374</v>
      </c>
      <c r="K373">
        <v>0.01</v>
      </c>
      <c r="L373" t="s">
        <v>271</v>
      </c>
      <c r="M373" t="s">
        <v>401</v>
      </c>
      <c r="N373">
        <v>1024</v>
      </c>
      <c r="O373">
        <v>11149</v>
      </c>
      <c r="P373" t="s">
        <v>907</v>
      </c>
      <c r="Q373">
        <v>200</v>
      </c>
      <c r="R373" t="s">
        <v>375</v>
      </c>
      <c r="S373" t="s">
        <v>28</v>
      </c>
      <c r="T373" t="s">
        <v>453</v>
      </c>
      <c r="U373">
        <v>89</v>
      </c>
      <c r="V373" s="65">
        <v>424670</v>
      </c>
      <c r="W373" s="65">
        <v>342628</v>
      </c>
      <c r="X373" s="65">
        <v>33588</v>
      </c>
      <c r="Y373" s="65">
        <v>34632</v>
      </c>
      <c r="Z373" s="65">
        <v>33748</v>
      </c>
      <c r="AA373">
        <v>8</v>
      </c>
      <c r="AB373" s="65">
        <f t="shared" si="73"/>
        <v>1025280</v>
      </c>
      <c r="AC373" s="65">
        <f t="shared" si="74"/>
        <v>4771.5730337078649</v>
      </c>
      <c r="AD373" s="65">
        <f t="shared" si="75"/>
        <v>3849.7528089887642</v>
      </c>
      <c r="AE373" s="65">
        <f t="shared" si="76"/>
        <v>377.39325842696627</v>
      </c>
      <c r="AF373" s="65">
        <f t="shared" si="77"/>
        <v>389.12359550561797</v>
      </c>
      <c r="AG373" s="65">
        <f t="shared" si="78"/>
        <v>379.19101123595505</v>
      </c>
      <c r="AH373" s="72">
        <f t="shared" si="79"/>
        <v>0.41419904806491886</v>
      </c>
      <c r="AI373" s="199">
        <f t="shared" si="80"/>
        <v>0.80680999364212214</v>
      </c>
      <c r="AJ373" s="3">
        <f t="shared" si="81"/>
        <v>0.10107755349825466</v>
      </c>
      <c r="AK373" s="3">
        <f t="shared" si="82"/>
        <v>9.849749582637729E-2</v>
      </c>
      <c r="AL373" s="3">
        <f t="shared" si="83"/>
        <v>2.6194144838212634E-2</v>
      </c>
    </row>
    <row r="374" spans="1:38" x14ac:dyDescent="0.2">
      <c r="A374" t="str">
        <f t="shared" si="70"/>
        <v>DD</v>
      </c>
      <c r="B374" t="str">
        <f t="shared" si="71"/>
        <v>DD-07</v>
      </c>
      <c r="C374" t="s">
        <v>886</v>
      </c>
      <c r="D374" t="s">
        <v>370</v>
      </c>
      <c r="E374" t="s">
        <v>371</v>
      </c>
      <c r="F374" s="81">
        <v>10</v>
      </c>
      <c r="G374" t="s">
        <v>372</v>
      </c>
      <c r="H374">
        <f t="shared" si="72"/>
        <v>1</v>
      </c>
      <c r="I374" t="s">
        <v>402</v>
      </c>
      <c r="J374" t="s">
        <v>374</v>
      </c>
      <c r="K374">
        <v>0.01</v>
      </c>
      <c r="L374" t="s">
        <v>271</v>
      </c>
      <c r="M374" t="s">
        <v>401</v>
      </c>
      <c r="N374">
        <v>1024</v>
      </c>
      <c r="O374">
        <v>11002</v>
      </c>
      <c r="P374" t="s">
        <v>907</v>
      </c>
      <c r="Q374">
        <v>200</v>
      </c>
      <c r="R374" t="s">
        <v>375</v>
      </c>
      <c r="S374" t="s">
        <v>28</v>
      </c>
      <c r="T374" t="s">
        <v>453</v>
      </c>
      <c r="U374">
        <v>89</v>
      </c>
      <c r="V374" s="65">
        <v>398668</v>
      </c>
      <c r="W374" s="65">
        <v>305672</v>
      </c>
      <c r="X374" s="65">
        <v>33588</v>
      </c>
      <c r="Y374" s="65">
        <v>25772</v>
      </c>
      <c r="Z374" s="65">
        <v>30108</v>
      </c>
      <c r="AA374">
        <v>8</v>
      </c>
      <c r="AB374" s="65">
        <f t="shared" si="73"/>
        <v>1025280</v>
      </c>
      <c r="AC374" s="65">
        <f t="shared" si="74"/>
        <v>4479.4157303370785</v>
      </c>
      <c r="AD374" s="65">
        <f t="shared" si="75"/>
        <v>3434.5168539325841</v>
      </c>
      <c r="AE374" s="65">
        <f t="shared" si="76"/>
        <v>377.39325842696627</v>
      </c>
      <c r="AF374" s="65">
        <f t="shared" si="77"/>
        <v>289.57303370786519</v>
      </c>
      <c r="AG374" s="65">
        <f t="shared" si="78"/>
        <v>338.29213483146066</v>
      </c>
      <c r="AH374" s="72">
        <f t="shared" si="79"/>
        <v>0.38883817103620477</v>
      </c>
      <c r="AI374" s="199">
        <f t="shared" si="80"/>
        <v>0.76673322162802127</v>
      </c>
      <c r="AJ374" s="3">
        <f t="shared" si="81"/>
        <v>8.4312596508675966E-2</v>
      </c>
      <c r="AK374" s="3">
        <f t="shared" si="82"/>
        <v>9.8497736135465461E-2</v>
      </c>
      <c r="AL374" s="3">
        <f t="shared" si="83"/>
        <v>-0.14401487976617511</v>
      </c>
    </row>
  </sheetData>
  <autoFilter ref="A6:AL374"/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5"/>
  <sheetViews>
    <sheetView zoomScale="190" zoomScaleNormal="190" workbookViewId="0">
      <pane ySplit="5" topLeftCell="A6" activePane="bottomLeft" state="frozen"/>
      <selection activeCell="C6" sqref="C6"/>
      <selection pane="bottomLeft" activeCell="A4" sqref="A4"/>
    </sheetView>
  </sheetViews>
  <sheetFormatPr defaultRowHeight="12.75" x14ac:dyDescent="0.2"/>
  <cols>
    <col min="1" max="1" width="9.5703125" customWidth="1"/>
    <col min="2" max="2" width="9.5703125" style="14" customWidth="1"/>
    <col min="3" max="4" width="9.5703125" style="20" customWidth="1"/>
    <col min="5" max="6" width="12.5703125" style="67" customWidth="1"/>
    <col min="7" max="7" width="18.5703125" customWidth="1"/>
    <col min="8" max="8" width="20.5703125" style="14" customWidth="1"/>
  </cols>
  <sheetData>
    <row r="1" spans="1:8" x14ac:dyDescent="0.2">
      <c r="A1" s="12" t="s">
        <v>110</v>
      </c>
      <c r="B1" s="20"/>
      <c r="C1" s="261" t="s">
        <v>1067</v>
      </c>
    </row>
    <row r="2" spans="1:8" x14ac:dyDescent="0.2">
      <c r="A2" t="s">
        <v>1064</v>
      </c>
      <c r="B2" s="20"/>
      <c r="C2"/>
    </row>
    <row r="3" spans="1:8" x14ac:dyDescent="0.2">
      <c r="A3" t="s">
        <v>1065</v>
      </c>
      <c r="B3" s="20"/>
      <c r="C3"/>
    </row>
    <row r="4" spans="1:8" x14ac:dyDescent="0.2">
      <c r="G4" s="281" t="s">
        <v>1066</v>
      </c>
      <c r="H4" s="279"/>
    </row>
    <row r="5" spans="1:8" s="10" customFormat="1" ht="38.25" x14ac:dyDescent="0.2">
      <c r="A5" s="7" t="s">
        <v>107</v>
      </c>
      <c r="B5" s="75" t="s">
        <v>109</v>
      </c>
      <c r="C5" s="115" t="s">
        <v>180</v>
      </c>
      <c r="D5" s="115" t="s">
        <v>212</v>
      </c>
      <c r="E5" s="115" t="s">
        <v>195</v>
      </c>
      <c r="F5" s="115" t="s">
        <v>213</v>
      </c>
      <c r="G5" s="218" t="s">
        <v>108</v>
      </c>
      <c r="H5" s="219" t="s">
        <v>331</v>
      </c>
    </row>
    <row r="6" spans="1:8" x14ac:dyDescent="0.2">
      <c r="A6">
        <v>1000</v>
      </c>
      <c r="B6" s="14">
        <v>31</v>
      </c>
      <c r="C6" s="14">
        <v>149333.35</v>
      </c>
      <c r="D6" s="14">
        <v>6944.0007750000004</v>
      </c>
      <c r="E6" s="176">
        <f t="shared" ref="E6:E8" si="0">C6/B6</f>
        <v>4817.2048387096775</v>
      </c>
      <c r="F6" s="176">
        <f t="shared" ref="F6:F8" si="1">D6/B6</f>
        <v>224.00002500000002</v>
      </c>
      <c r="G6" s="5">
        <f>RANK(F6,$F$6:$F$205)</f>
        <v>56</v>
      </c>
      <c r="H6" s="280">
        <f>F6/AVERAGE($F$6:$F$205)</f>
        <v>1.109508995656866</v>
      </c>
    </row>
    <row r="7" spans="1:8" x14ac:dyDescent="0.2">
      <c r="A7">
        <v>1001</v>
      </c>
      <c r="B7" s="14">
        <v>31</v>
      </c>
      <c r="C7" s="14">
        <v>154666.65</v>
      </c>
      <c r="D7" s="14">
        <v>7191.9992249999996</v>
      </c>
      <c r="E7" s="176">
        <f t="shared" si="0"/>
        <v>4989.2467741935479</v>
      </c>
      <c r="F7" s="176">
        <f t="shared" si="1"/>
        <v>231.99997499999998</v>
      </c>
      <c r="G7" s="5">
        <f t="shared" ref="G7:G70" si="2">RANK(F7,$F$6:$F$205)</f>
        <v>42</v>
      </c>
      <c r="H7" s="280">
        <f t="shared" ref="H7:H70" si="3">F7/AVERAGE($F$6:$F$205)</f>
        <v>1.1491340648496264</v>
      </c>
    </row>
    <row r="8" spans="1:8" x14ac:dyDescent="0.2">
      <c r="A8">
        <v>1002</v>
      </c>
      <c r="B8" s="14">
        <v>31</v>
      </c>
      <c r="C8" s="14">
        <v>135549</v>
      </c>
      <c r="D8" s="14">
        <v>6912.9989999999998</v>
      </c>
      <c r="E8" s="176">
        <f t="shared" si="0"/>
        <v>4372.5483870967746</v>
      </c>
      <c r="F8" s="176">
        <f t="shared" si="1"/>
        <v>222.99996774193548</v>
      </c>
      <c r="G8" s="5">
        <f t="shared" si="2"/>
        <v>63</v>
      </c>
      <c r="H8" s="280">
        <f t="shared" si="3"/>
        <v>1.1045555474418733</v>
      </c>
    </row>
    <row r="9" spans="1:8" x14ac:dyDescent="0.2">
      <c r="A9">
        <v>1003</v>
      </c>
      <c r="B9" s="14">
        <v>31</v>
      </c>
      <c r="C9" s="14">
        <v>136156.85</v>
      </c>
      <c r="D9" s="14">
        <v>6943.99935</v>
      </c>
      <c r="E9" s="176">
        <f>C9/B9</f>
        <v>4392.1564516129038</v>
      </c>
      <c r="F9" s="176">
        <f>D9/B9</f>
        <v>223.99997903225807</v>
      </c>
      <c r="G9" s="5">
        <f t="shared" si="2"/>
        <v>58</v>
      </c>
      <c r="H9" s="280">
        <f t="shared" si="3"/>
        <v>1.1095087679710733</v>
      </c>
    </row>
    <row r="10" spans="1:8" x14ac:dyDescent="0.2">
      <c r="A10">
        <v>1004</v>
      </c>
      <c r="B10" s="14">
        <v>31</v>
      </c>
      <c r="C10" s="14">
        <v>87994.79</v>
      </c>
      <c r="D10" s="14">
        <v>6757.9998719999985</v>
      </c>
      <c r="E10" s="176">
        <f t="shared" ref="E10:E73" si="4">C10/B10</f>
        <v>2838.5416129032255</v>
      </c>
      <c r="F10" s="176">
        <f t="shared" ref="F10:F73" si="5">D10/B10</f>
        <v>217.99999587096769</v>
      </c>
      <c r="G10" s="5">
        <f t="shared" si="2"/>
        <v>81</v>
      </c>
      <c r="H10" s="280">
        <f t="shared" si="3"/>
        <v>1.0797898637377306</v>
      </c>
    </row>
    <row r="11" spans="1:8" x14ac:dyDescent="0.2">
      <c r="A11">
        <v>1005</v>
      </c>
      <c r="B11" s="14">
        <v>31</v>
      </c>
      <c r="C11" s="14">
        <v>62833.15</v>
      </c>
      <c r="D11" s="14">
        <v>5611.0002950000007</v>
      </c>
      <c r="E11" s="176">
        <f t="shared" si="4"/>
        <v>2026.875806451613</v>
      </c>
      <c r="F11" s="176">
        <f t="shared" si="5"/>
        <v>181.00000951612907</v>
      </c>
      <c r="G11" s="5">
        <f t="shared" si="2"/>
        <v>142</v>
      </c>
      <c r="H11" s="280">
        <f t="shared" si="3"/>
        <v>0.89652284088862721</v>
      </c>
    </row>
    <row r="12" spans="1:8" x14ac:dyDescent="0.2">
      <c r="A12">
        <v>1006</v>
      </c>
      <c r="B12" s="14">
        <v>31</v>
      </c>
      <c r="C12" s="14">
        <v>133725.5</v>
      </c>
      <c r="D12" s="14">
        <v>6820.0004999999992</v>
      </c>
      <c r="E12" s="176">
        <f t="shared" si="4"/>
        <v>4313.7258064516127</v>
      </c>
      <c r="F12" s="176">
        <f t="shared" si="5"/>
        <v>220.00001612903222</v>
      </c>
      <c r="G12" s="5">
        <f t="shared" si="2"/>
        <v>73</v>
      </c>
      <c r="H12" s="280">
        <f t="shared" si="3"/>
        <v>1.0896962932920067</v>
      </c>
    </row>
    <row r="13" spans="1:8" x14ac:dyDescent="0.2">
      <c r="A13">
        <v>1007</v>
      </c>
      <c r="B13" s="14">
        <v>31</v>
      </c>
      <c r="C13" s="14">
        <v>136156.85</v>
      </c>
      <c r="D13" s="14">
        <v>6943.99935</v>
      </c>
      <c r="E13" s="176">
        <f t="shared" si="4"/>
        <v>4392.1564516129038</v>
      </c>
      <c r="F13" s="176">
        <f t="shared" si="5"/>
        <v>223.99997903225807</v>
      </c>
      <c r="G13" s="5">
        <f t="shared" si="2"/>
        <v>58</v>
      </c>
      <c r="H13" s="280">
        <f t="shared" si="3"/>
        <v>1.1095087679710733</v>
      </c>
    </row>
    <row r="14" spans="1:8" x14ac:dyDescent="0.2">
      <c r="A14">
        <v>1008</v>
      </c>
      <c r="B14" s="14">
        <v>31</v>
      </c>
      <c r="C14" s="14">
        <v>66651.740000000005</v>
      </c>
      <c r="D14" s="14">
        <v>5952.0003820000011</v>
      </c>
      <c r="E14" s="176">
        <f t="shared" si="4"/>
        <v>2150.056129032258</v>
      </c>
      <c r="F14" s="176">
        <f t="shared" si="5"/>
        <v>192.00001232258069</v>
      </c>
      <c r="G14" s="5">
        <f t="shared" si="2"/>
        <v>132</v>
      </c>
      <c r="H14" s="280">
        <f t="shared" si="3"/>
        <v>0.95100766545955684</v>
      </c>
    </row>
    <row r="15" spans="1:8" x14ac:dyDescent="0.2">
      <c r="A15">
        <v>1009</v>
      </c>
      <c r="B15" s="14">
        <v>31</v>
      </c>
      <c r="C15" s="14">
        <v>74270.83</v>
      </c>
      <c r="D15" s="14">
        <v>5703.9997439999997</v>
      </c>
      <c r="E15" s="176">
        <f t="shared" si="4"/>
        <v>2395.8332258064515</v>
      </c>
      <c r="F15" s="176">
        <f t="shared" si="5"/>
        <v>183.99999174193547</v>
      </c>
      <c r="G15" s="5">
        <f t="shared" si="2"/>
        <v>139</v>
      </c>
      <c r="H15" s="280">
        <f t="shared" si="3"/>
        <v>0.91138224666924228</v>
      </c>
    </row>
    <row r="16" spans="1:8" x14ac:dyDescent="0.2">
      <c r="A16">
        <v>1010</v>
      </c>
      <c r="B16" s="14">
        <v>31</v>
      </c>
      <c r="C16" s="14">
        <v>84703.25</v>
      </c>
      <c r="D16" s="14">
        <v>7564.0002250000007</v>
      </c>
      <c r="E16" s="176">
        <f t="shared" si="4"/>
        <v>2732.3629032258063</v>
      </c>
      <c r="F16" s="176">
        <f t="shared" si="5"/>
        <v>244.00000725806453</v>
      </c>
      <c r="G16" s="5">
        <f t="shared" si="2"/>
        <v>28</v>
      </c>
      <c r="H16" s="280">
        <f t="shared" si="3"/>
        <v>1.2085721999056167</v>
      </c>
    </row>
    <row r="17" spans="1:8" x14ac:dyDescent="0.2">
      <c r="A17">
        <v>1011</v>
      </c>
      <c r="B17" s="14">
        <v>31</v>
      </c>
      <c r="C17" s="14">
        <v>96159.01</v>
      </c>
      <c r="D17" s="14">
        <v>8586.9995930000005</v>
      </c>
      <c r="E17" s="176">
        <f t="shared" si="4"/>
        <v>3101.9035483870966</v>
      </c>
      <c r="F17" s="176">
        <f t="shared" si="5"/>
        <v>276.99998687096775</v>
      </c>
      <c r="G17" s="5">
        <f t="shared" si="2"/>
        <v>6</v>
      </c>
      <c r="H17" s="280">
        <f t="shared" si="3"/>
        <v>1.3720265309353088</v>
      </c>
    </row>
    <row r="18" spans="1:8" x14ac:dyDescent="0.2">
      <c r="A18">
        <v>1012</v>
      </c>
      <c r="B18" s="14">
        <v>31</v>
      </c>
      <c r="C18" s="14">
        <v>102720.99</v>
      </c>
      <c r="D18" s="14">
        <v>8320.4001900000003</v>
      </c>
      <c r="E18" s="176">
        <f t="shared" si="4"/>
        <v>3313.5803225806453</v>
      </c>
      <c r="F18" s="176">
        <f t="shared" si="5"/>
        <v>268.40000612903225</v>
      </c>
      <c r="G18" s="5">
        <f t="shared" si="2"/>
        <v>7</v>
      </c>
      <c r="H18" s="280">
        <f t="shared" si="3"/>
        <v>1.3294294107088569</v>
      </c>
    </row>
    <row r="19" spans="1:8" x14ac:dyDescent="0.2">
      <c r="A19">
        <v>1013</v>
      </c>
      <c r="B19" s="14">
        <v>31</v>
      </c>
      <c r="C19" s="14">
        <v>86723.46</v>
      </c>
      <c r="D19" s="14">
        <v>7024.6002600000011</v>
      </c>
      <c r="E19" s="176">
        <f t="shared" si="4"/>
        <v>2797.5309677419359</v>
      </c>
      <c r="F19" s="176">
        <f t="shared" si="5"/>
        <v>226.60000838709681</v>
      </c>
      <c r="G19" s="5">
        <f t="shared" si="2"/>
        <v>48</v>
      </c>
      <c r="H19" s="280">
        <f t="shared" si="3"/>
        <v>1.1223871413469939</v>
      </c>
    </row>
    <row r="20" spans="1:8" x14ac:dyDescent="0.2">
      <c r="A20">
        <v>1014</v>
      </c>
      <c r="B20" s="14">
        <v>31</v>
      </c>
      <c r="C20" s="14">
        <v>98690.31</v>
      </c>
      <c r="D20" s="14">
        <v>8763.699528000001</v>
      </c>
      <c r="E20" s="176">
        <f t="shared" si="4"/>
        <v>3183.5583870967739</v>
      </c>
      <c r="F20" s="176">
        <f t="shared" si="5"/>
        <v>282.69998477419358</v>
      </c>
      <c r="G20" s="5">
        <f t="shared" si="2"/>
        <v>4</v>
      </c>
      <c r="H20" s="280">
        <f t="shared" si="3"/>
        <v>1.4002595588059723</v>
      </c>
    </row>
    <row r="21" spans="1:8" x14ac:dyDescent="0.2">
      <c r="A21">
        <v>1015</v>
      </c>
      <c r="B21" s="14">
        <v>31</v>
      </c>
      <c r="C21" s="14">
        <v>99074.33</v>
      </c>
      <c r="D21" s="14">
        <v>8797.8005040000007</v>
      </c>
      <c r="E21" s="176">
        <f t="shared" si="4"/>
        <v>3195.9461290322583</v>
      </c>
      <c r="F21" s="176">
        <f t="shared" si="5"/>
        <v>283.80001625806455</v>
      </c>
      <c r="G21" s="5">
        <f t="shared" si="2"/>
        <v>3</v>
      </c>
      <c r="H21" s="280">
        <f t="shared" si="3"/>
        <v>1.4057081958177791</v>
      </c>
    </row>
    <row r="22" spans="1:8" x14ac:dyDescent="0.2">
      <c r="A22">
        <v>1016</v>
      </c>
      <c r="B22" s="14">
        <v>31</v>
      </c>
      <c r="C22" s="14">
        <v>68283.95</v>
      </c>
      <c r="D22" s="14">
        <v>5530.9999500000004</v>
      </c>
      <c r="E22" s="176">
        <f t="shared" si="4"/>
        <v>2202.7080645161291</v>
      </c>
      <c r="F22" s="176">
        <f t="shared" si="5"/>
        <v>178.41935322580647</v>
      </c>
      <c r="G22" s="5">
        <f t="shared" si="2"/>
        <v>144</v>
      </c>
      <c r="H22" s="280">
        <f t="shared" si="3"/>
        <v>0.88374042549018517</v>
      </c>
    </row>
    <row r="23" spans="1:8" x14ac:dyDescent="0.2">
      <c r="A23">
        <v>1017</v>
      </c>
      <c r="B23" s="14">
        <v>31</v>
      </c>
      <c r="C23" s="14">
        <v>69748.149999999994</v>
      </c>
      <c r="D23" s="14">
        <v>5649.6001499999993</v>
      </c>
      <c r="E23" s="176">
        <f t="shared" si="4"/>
        <v>2249.940322580645</v>
      </c>
      <c r="F23" s="176">
        <f t="shared" si="5"/>
        <v>182.24516612903224</v>
      </c>
      <c r="G23" s="5">
        <f t="shared" si="2"/>
        <v>140</v>
      </c>
      <c r="H23" s="280">
        <f t="shared" si="3"/>
        <v>0.9026903065530516</v>
      </c>
    </row>
    <row r="24" spans="1:8" x14ac:dyDescent="0.2">
      <c r="A24">
        <v>1018</v>
      </c>
      <c r="B24" s="14">
        <v>31</v>
      </c>
      <c r="C24" s="14">
        <v>100994.37</v>
      </c>
      <c r="D24" s="14">
        <v>8968.300056</v>
      </c>
      <c r="E24" s="176">
        <f t="shared" si="4"/>
        <v>3257.8829032258063</v>
      </c>
      <c r="F24" s="176">
        <f t="shared" si="5"/>
        <v>289.30000180645163</v>
      </c>
      <c r="G24" s="5">
        <f t="shared" si="2"/>
        <v>2</v>
      </c>
      <c r="H24" s="280">
        <f t="shared" si="3"/>
        <v>1.4329505295716178</v>
      </c>
    </row>
    <row r="25" spans="1:8" x14ac:dyDescent="0.2">
      <c r="A25">
        <v>1019</v>
      </c>
      <c r="B25" s="14">
        <v>31</v>
      </c>
      <c r="C25" s="14">
        <v>97154.28</v>
      </c>
      <c r="D25" s="14">
        <v>8627.3000640000009</v>
      </c>
      <c r="E25" s="176">
        <f t="shared" si="4"/>
        <v>3134.0090322580645</v>
      </c>
      <c r="F25" s="176">
        <f t="shared" si="5"/>
        <v>278.30000206451615</v>
      </c>
      <c r="G25" s="5">
        <f t="shared" si="2"/>
        <v>5</v>
      </c>
      <c r="H25" s="280">
        <f t="shared" si="3"/>
        <v>1.378465720179741</v>
      </c>
    </row>
    <row r="26" spans="1:8" x14ac:dyDescent="0.2">
      <c r="A26">
        <v>1020</v>
      </c>
      <c r="B26" s="14">
        <v>31</v>
      </c>
      <c r="C26" s="14">
        <v>89670.37</v>
      </c>
      <c r="D26" s="14">
        <v>7263.29997</v>
      </c>
      <c r="E26" s="176">
        <f t="shared" si="4"/>
        <v>2892.592580645161</v>
      </c>
      <c r="F26" s="176">
        <f t="shared" si="5"/>
        <v>234.29999903225806</v>
      </c>
      <c r="G26" s="5">
        <f t="shared" si="2"/>
        <v>39</v>
      </c>
      <c r="H26" s="280">
        <f t="shared" si="3"/>
        <v>1.1605264624800165</v>
      </c>
    </row>
    <row r="27" spans="1:8" x14ac:dyDescent="0.2">
      <c r="A27">
        <v>1021</v>
      </c>
      <c r="B27" s="14">
        <v>31</v>
      </c>
      <c r="C27" s="14">
        <v>99774.07</v>
      </c>
      <c r="D27" s="14">
        <v>8081.6996700000009</v>
      </c>
      <c r="E27" s="176">
        <f t="shared" si="4"/>
        <v>3218.5183870967744</v>
      </c>
      <c r="F27" s="176">
        <f t="shared" si="5"/>
        <v>260.69998935483875</v>
      </c>
      <c r="G27" s="5">
        <f t="shared" si="2"/>
        <v>9</v>
      </c>
      <c r="H27" s="280">
        <f t="shared" si="3"/>
        <v>1.2912899601544363</v>
      </c>
    </row>
    <row r="28" spans="1:8" x14ac:dyDescent="0.2">
      <c r="A28">
        <v>1022</v>
      </c>
      <c r="B28" s="14">
        <v>31</v>
      </c>
      <c r="C28" s="14">
        <v>80712.95</v>
      </c>
      <c r="D28" s="14">
        <v>7974.4394600000005</v>
      </c>
      <c r="E28" s="176">
        <f t="shared" si="4"/>
        <v>2603.6435483870969</v>
      </c>
      <c r="F28" s="176">
        <f t="shared" si="5"/>
        <v>257.23998258064518</v>
      </c>
      <c r="G28" s="5">
        <f t="shared" si="2"/>
        <v>11</v>
      </c>
      <c r="H28" s="280">
        <f t="shared" si="3"/>
        <v>1.2741519770626868</v>
      </c>
    </row>
    <row r="29" spans="1:8" x14ac:dyDescent="0.2">
      <c r="A29">
        <v>1023</v>
      </c>
      <c r="B29" s="14">
        <v>31</v>
      </c>
      <c r="C29" s="14">
        <v>85935.07</v>
      </c>
      <c r="D29" s="14">
        <v>6960.740670000001</v>
      </c>
      <c r="E29" s="176">
        <f t="shared" si="4"/>
        <v>2772.0990322580647</v>
      </c>
      <c r="F29" s="176">
        <f t="shared" si="5"/>
        <v>224.54002161290325</v>
      </c>
      <c r="G29" s="5">
        <f t="shared" si="2"/>
        <v>55</v>
      </c>
      <c r="H29" s="280">
        <f t="shared" si="3"/>
        <v>1.11218368776746</v>
      </c>
    </row>
    <row r="30" spans="1:8" x14ac:dyDescent="0.2">
      <c r="A30">
        <v>1024</v>
      </c>
      <c r="B30" s="14">
        <v>31</v>
      </c>
      <c r="C30" s="14">
        <v>73188.87</v>
      </c>
      <c r="D30" s="14">
        <v>7231.0603560000009</v>
      </c>
      <c r="E30" s="176">
        <f t="shared" si="4"/>
        <v>2360.9312903225805</v>
      </c>
      <c r="F30" s="176">
        <f t="shared" si="5"/>
        <v>233.26001148387098</v>
      </c>
      <c r="G30" s="5">
        <f t="shared" si="2"/>
        <v>40</v>
      </c>
      <c r="H30" s="280">
        <f t="shared" si="3"/>
        <v>1.1553752329642761</v>
      </c>
    </row>
    <row r="31" spans="1:8" x14ac:dyDescent="0.2">
      <c r="A31">
        <v>1025</v>
      </c>
      <c r="B31" s="14">
        <v>31</v>
      </c>
      <c r="C31" s="14">
        <v>99284.2</v>
      </c>
      <c r="D31" s="14">
        <v>8042.0201999999999</v>
      </c>
      <c r="E31" s="176">
        <f t="shared" si="4"/>
        <v>3202.7161290322579</v>
      </c>
      <c r="F31" s="176">
        <f t="shared" si="5"/>
        <v>259.42000645161289</v>
      </c>
      <c r="G31" s="5">
        <f t="shared" si="2"/>
        <v>10</v>
      </c>
      <c r="H31" s="280">
        <f t="shared" si="3"/>
        <v>1.2849499941414144</v>
      </c>
    </row>
    <row r="32" spans="1:8" x14ac:dyDescent="0.2">
      <c r="A32">
        <v>1026</v>
      </c>
      <c r="B32" s="14">
        <v>31</v>
      </c>
      <c r="C32" s="14">
        <v>129470.6</v>
      </c>
      <c r="D32" s="14">
        <v>6603.0006000000003</v>
      </c>
      <c r="E32" s="176">
        <f t="shared" si="4"/>
        <v>4176.470967741936</v>
      </c>
      <c r="F32" s="176">
        <f t="shared" si="5"/>
        <v>213.00001935483871</v>
      </c>
      <c r="G32" s="5">
        <f t="shared" si="2"/>
        <v>95</v>
      </c>
      <c r="H32" s="280">
        <f t="shared" si="3"/>
        <v>1.05502415702534</v>
      </c>
    </row>
    <row r="33" spans="1:8" x14ac:dyDescent="0.2">
      <c r="A33">
        <v>1027</v>
      </c>
      <c r="B33" s="14">
        <v>31</v>
      </c>
      <c r="C33" s="14">
        <v>129470.6</v>
      </c>
      <c r="D33" s="14">
        <v>6603.0006000000003</v>
      </c>
      <c r="E33" s="176">
        <f t="shared" si="4"/>
        <v>4176.470967741936</v>
      </c>
      <c r="F33" s="176">
        <f t="shared" si="5"/>
        <v>213.00001935483871</v>
      </c>
      <c r="G33" s="5">
        <f t="shared" si="2"/>
        <v>95</v>
      </c>
      <c r="H33" s="280">
        <f t="shared" si="3"/>
        <v>1.05502415702534</v>
      </c>
    </row>
    <row r="34" spans="1:8" x14ac:dyDescent="0.2">
      <c r="A34">
        <v>1028</v>
      </c>
      <c r="B34" s="14">
        <v>31</v>
      </c>
      <c r="C34" s="14">
        <v>79518.23</v>
      </c>
      <c r="D34" s="14">
        <v>6107.0000639999989</v>
      </c>
      <c r="E34" s="176">
        <f t="shared" si="4"/>
        <v>2565.1041935483868</v>
      </c>
      <c r="F34" s="176">
        <f t="shared" si="5"/>
        <v>197.00000206451608</v>
      </c>
      <c r="G34" s="5">
        <f t="shared" si="2"/>
        <v>125</v>
      </c>
      <c r="H34" s="280">
        <f t="shared" si="3"/>
        <v>0.97577343768154368</v>
      </c>
    </row>
    <row r="35" spans="1:8" x14ac:dyDescent="0.2">
      <c r="A35">
        <v>1029</v>
      </c>
      <c r="B35" s="14">
        <v>31</v>
      </c>
      <c r="C35" s="14">
        <v>58667.41</v>
      </c>
      <c r="D35" s="14">
        <v>5238.9997130000002</v>
      </c>
      <c r="E35" s="176">
        <f t="shared" si="4"/>
        <v>1892.4970967741936</v>
      </c>
      <c r="F35" s="176">
        <f t="shared" si="5"/>
        <v>168.99999074193548</v>
      </c>
      <c r="G35" s="5">
        <f t="shared" si="2"/>
        <v>159</v>
      </c>
      <c r="H35" s="280">
        <f t="shared" si="3"/>
        <v>0.83708477262046932</v>
      </c>
    </row>
    <row r="36" spans="1:8" x14ac:dyDescent="0.2">
      <c r="A36">
        <v>1030</v>
      </c>
      <c r="B36" s="14">
        <v>31</v>
      </c>
      <c r="C36" s="14">
        <v>47211.65</v>
      </c>
      <c r="D36" s="14">
        <v>4216.0003450000004</v>
      </c>
      <c r="E36" s="176">
        <f t="shared" si="4"/>
        <v>1522.9564516129033</v>
      </c>
      <c r="F36" s="176">
        <f t="shared" si="5"/>
        <v>136.00001112903226</v>
      </c>
      <c r="G36" s="5">
        <f t="shared" si="2"/>
        <v>179</v>
      </c>
      <c r="H36" s="280">
        <f t="shared" si="3"/>
        <v>0.67363044159077734</v>
      </c>
    </row>
    <row r="37" spans="1:8" x14ac:dyDescent="0.2">
      <c r="A37">
        <v>1031</v>
      </c>
      <c r="B37" s="14">
        <v>31</v>
      </c>
      <c r="C37" s="14">
        <v>66601.56</v>
      </c>
      <c r="D37" s="14">
        <v>5114.9998079999996</v>
      </c>
      <c r="E37" s="176">
        <f t="shared" si="4"/>
        <v>2148.4374193548388</v>
      </c>
      <c r="F37" s="176">
        <f t="shared" si="5"/>
        <v>164.99999380645161</v>
      </c>
      <c r="G37" s="5">
        <f t="shared" si="2"/>
        <v>160</v>
      </c>
      <c r="H37" s="280">
        <f t="shared" si="3"/>
        <v>0.81727212937402671</v>
      </c>
    </row>
    <row r="38" spans="1:8" x14ac:dyDescent="0.2">
      <c r="A38">
        <v>1032</v>
      </c>
      <c r="B38" s="14">
        <v>31</v>
      </c>
      <c r="C38" s="14">
        <v>131901.95000000001</v>
      </c>
      <c r="D38" s="14">
        <v>6726.9994500000003</v>
      </c>
      <c r="E38" s="176">
        <f t="shared" si="4"/>
        <v>4254.9016129032261</v>
      </c>
      <c r="F38" s="176">
        <f t="shared" si="5"/>
        <v>216.99998225806453</v>
      </c>
      <c r="G38" s="5">
        <f t="shared" si="2"/>
        <v>83</v>
      </c>
      <c r="H38" s="280">
        <f t="shared" si="3"/>
        <v>1.0748366317044067</v>
      </c>
    </row>
    <row r="39" spans="1:8" x14ac:dyDescent="0.2">
      <c r="A39">
        <v>1033</v>
      </c>
      <c r="B39" s="14">
        <v>31</v>
      </c>
      <c r="C39" s="14">
        <v>137372.54999999999</v>
      </c>
      <c r="D39" s="14">
        <v>7006.0000499999987</v>
      </c>
      <c r="E39" s="176">
        <f t="shared" si="4"/>
        <v>4431.3725806451612</v>
      </c>
      <c r="F39" s="176">
        <f t="shared" si="5"/>
        <v>226.00000161290319</v>
      </c>
      <c r="G39" s="5">
        <f t="shared" si="2"/>
        <v>51</v>
      </c>
      <c r="H39" s="280">
        <f t="shared" si="3"/>
        <v>1.1194152090294733</v>
      </c>
    </row>
    <row r="40" spans="1:8" x14ac:dyDescent="0.2">
      <c r="A40">
        <v>1034</v>
      </c>
      <c r="B40" s="14">
        <v>31</v>
      </c>
      <c r="C40" s="14">
        <v>73247.48</v>
      </c>
      <c r="D40" s="14">
        <v>6540.9999639999996</v>
      </c>
      <c r="E40" s="176">
        <f t="shared" si="4"/>
        <v>2362.8219354838707</v>
      </c>
      <c r="F40" s="176">
        <f t="shared" si="5"/>
        <v>210.99999883870967</v>
      </c>
      <c r="G40" s="5">
        <f t="shared" si="2"/>
        <v>105</v>
      </c>
      <c r="H40" s="280">
        <f t="shared" si="3"/>
        <v>1.0451177261928279</v>
      </c>
    </row>
    <row r="41" spans="1:8" x14ac:dyDescent="0.2">
      <c r="A41">
        <v>1035</v>
      </c>
      <c r="B41" s="14">
        <v>31</v>
      </c>
      <c r="C41" s="14">
        <v>71445.31</v>
      </c>
      <c r="D41" s="14">
        <v>5486.9998079999996</v>
      </c>
      <c r="E41" s="176">
        <f t="shared" si="4"/>
        <v>2304.6874193548388</v>
      </c>
      <c r="F41" s="176">
        <f t="shared" si="5"/>
        <v>176.99999380645161</v>
      </c>
      <c r="G41" s="5">
        <f t="shared" si="2"/>
        <v>150</v>
      </c>
      <c r="H41" s="280">
        <f t="shared" si="3"/>
        <v>0.87671010465051336</v>
      </c>
    </row>
    <row r="42" spans="1:8" x14ac:dyDescent="0.2">
      <c r="A42">
        <v>1036</v>
      </c>
      <c r="B42" s="14">
        <v>31</v>
      </c>
      <c r="C42" s="14">
        <v>59014.559999999998</v>
      </c>
      <c r="D42" s="14">
        <v>5270.0002080000004</v>
      </c>
      <c r="E42" s="176">
        <f t="shared" si="4"/>
        <v>1903.6954838709676</v>
      </c>
      <c r="F42" s="176">
        <f t="shared" si="5"/>
        <v>170.00000670967742</v>
      </c>
      <c r="G42" s="5">
        <f t="shared" si="2"/>
        <v>157</v>
      </c>
      <c r="H42" s="280">
        <f t="shared" si="3"/>
        <v>0.84203801631769748</v>
      </c>
    </row>
    <row r="43" spans="1:8" x14ac:dyDescent="0.2">
      <c r="A43">
        <v>1037</v>
      </c>
      <c r="B43" s="14">
        <v>31</v>
      </c>
      <c r="C43" s="14">
        <v>81132.81</v>
      </c>
      <c r="D43" s="14">
        <v>6230.9998079999996</v>
      </c>
      <c r="E43" s="176">
        <f t="shared" si="4"/>
        <v>2617.1874193548388</v>
      </c>
      <c r="F43" s="176">
        <f t="shared" si="5"/>
        <v>200.99999380645161</v>
      </c>
      <c r="G43" s="5">
        <f t="shared" si="2"/>
        <v>120</v>
      </c>
      <c r="H43" s="280">
        <f t="shared" si="3"/>
        <v>0.99558605520348664</v>
      </c>
    </row>
    <row r="44" spans="1:8" x14ac:dyDescent="0.2">
      <c r="A44">
        <v>1038</v>
      </c>
      <c r="B44" s="14">
        <v>31</v>
      </c>
      <c r="C44" s="14">
        <v>120352.95</v>
      </c>
      <c r="D44" s="14">
        <v>6138.0004499999995</v>
      </c>
      <c r="E44" s="176">
        <f t="shared" si="4"/>
        <v>3882.3532258064515</v>
      </c>
      <c r="F44" s="176">
        <f t="shared" si="5"/>
        <v>198.00001451612903</v>
      </c>
      <c r="G44" s="5">
        <f t="shared" si="2"/>
        <v>123</v>
      </c>
      <c r="H44" s="280">
        <f t="shared" si="3"/>
        <v>0.98072666396280617</v>
      </c>
    </row>
    <row r="45" spans="1:8" x14ac:dyDescent="0.2">
      <c r="A45">
        <v>1039</v>
      </c>
      <c r="B45" s="14">
        <v>31</v>
      </c>
      <c r="C45" s="14">
        <v>122176.45</v>
      </c>
      <c r="D45" s="14">
        <v>6230.9989499999992</v>
      </c>
      <c r="E45" s="176">
        <f t="shared" si="4"/>
        <v>3941.175806451613</v>
      </c>
      <c r="F45" s="176">
        <f t="shared" si="5"/>
        <v>200.99996612903223</v>
      </c>
      <c r="G45" s="5">
        <f t="shared" si="2"/>
        <v>121</v>
      </c>
      <c r="H45" s="280">
        <f t="shared" si="3"/>
        <v>0.9955859181126725</v>
      </c>
    </row>
    <row r="46" spans="1:8" x14ac:dyDescent="0.2">
      <c r="A46">
        <v>1040</v>
      </c>
      <c r="B46" s="14">
        <v>31</v>
      </c>
      <c r="C46" s="14">
        <v>153333.35</v>
      </c>
      <c r="D46" s="14">
        <v>7130.0007750000004</v>
      </c>
      <c r="E46" s="176">
        <f t="shared" si="4"/>
        <v>4946.2370967741936</v>
      </c>
      <c r="F46" s="176">
        <f t="shared" si="5"/>
        <v>230.00002500000002</v>
      </c>
      <c r="G46" s="5">
        <f t="shared" si="2"/>
        <v>45</v>
      </c>
      <c r="H46" s="280">
        <f t="shared" si="3"/>
        <v>1.1392279832951093</v>
      </c>
    </row>
    <row r="47" spans="1:8" x14ac:dyDescent="0.2">
      <c r="A47">
        <v>1041</v>
      </c>
      <c r="B47" s="14">
        <v>31</v>
      </c>
      <c r="C47" s="14">
        <v>154000</v>
      </c>
      <c r="D47" s="14">
        <v>7161</v>
      </c>
      <c r="E47" s="176">
        <f t="shared" si="4"/>
        <v>4967.7419354838712</v>
      </c>
      <c r="F47" s="176">
        <f t="shared" si="5"/>
        <v>231</v>
      </c>
      <c r="G47" s="5">
        <f t="shared" si="2"/>
        <v>43</v>
      </c>
      <c r="H47" s="280">
        <f t="shared" si="3"/>
        <v>1.1441810240723678</v>
      </c>
    </row>
    <row r="48" spans="1:8" x14ac:dyDescent="0.2">
      <c r="A48">
        <v>1042</v>
      </c>
      <c r="B48" s="14">
        <v>31</v>
      </c>
      <c r="C48" s="14">
        <v>148000</v>
      </c>
      <c r="D48" s="14">
        <v>6882</v>
      </c>
      <c r="E48" s="176">
        <f t="shared" si="4"/>
        <v>4774.1935483870966</v>
      </c>
      <c r="F48" s="176">
        <f t="shared" si="5"/>
        <v>222</v>
      </c>
      <c r="G48" s="5">
        <f t="shared" si="2"/>
        <v>65</v>
      </c>
      <c r="H48" s="280">
        <f t="shared" si="3"/>
        <v>1.0996025426150029</v>
      </c>
    </row>
    <row r="49" spans="1:8" x14ac:dyDescent="0.2">
      <c r="A49">
        <v>1043</v>
      </c>
      <c r="B49" s="14">
        <v>31</v>
      </c>
      <c r="C49" s="14">
        <v>125823.55</v>
      </c>
      <c r="D49" s="14">
        <v>6417.0010499999999</v>
      </c>
      <c r="E49" s="176">
        <f t="shared" si="4"/>
        <v>4058.824193548387</v>
      </c>
      <c r="F49" s="176">
        <f t="shared" si="5"/>
        <v>207.00003387096774</v>
      </c>
      <c r="G49" s="5">
        <f t="shared" si="2"/>
        <v>109</v>
      </c>
      <c r="H49" s="280">
        <f t="shared" si="3"/>
        <v>1.0253052412878731</v>
      </c>
    </row>
    <row r="50" spans="1:8" x14ac:dyDescent="0.2">
      <c r="A50">
        <v>1044</v>
      </c>
      <c r="B50" s="14">
        <v>31</v>
      </c>
      <c r="C50" s="14">
        <v>130078.45</v>
      </c>
      <c r="D50" s="14">
        <v>6634.0009499999996</v>
      </c>
      <c r="E50" s="176">
        <f t="shared" si="4"/>
        <v>4196.0790322580642</v>
      </c>
      <c r="F50" s="176">
        <f t="shared" si="5"/>
        <v>214.00003064516127</v>
      </c>
      <c r="G50" s="5">
        <f t="shared" si="2"/>
        <v>91</v>
      </c>
      <c r="H50" s="280">
        <f t="shared" si="3"/>
        <v>1.05997737755454</v>
      </c>
    </row>
    <row r="51" spans="1:8" x14ac:dyDescent="0.2">
      <c r="A51">
        <v>1045</v>
      </c>
      <c r="B51" s="14">
        <v>31</v>
      </c>
      <c r="C51" s="14">
        <v>122784.3</v>
      </c>
      <c r="D51" s="14">
        <v>6261.9992999999995</v>
      </c>
      <c r="E51" s="176">
        <f t="shared" si="4"/>
        <v>3960.7838709677421</v>
      </c>
      <c r="F51" s="176">
        <f t="shared" si="5"/>
        <v>201.99997741935482</v>
      </c>
      <c r="G51" s="5">
        <f t="shared" si="2"/>
        <v>119</v>
      </c>
      <c r="H51" s="280">
        <f t="shared" si="3"/>
        <v>1.0005391386418727</v>
      </c>
    </row>
    <row r="52" spans="1:8" x14ac:dyDescent="0.2">
      <c r="A52">
        <v>1046</v>
      </c>
      <c r="B52" s="14">
        <v>31</v>
      </c>
      <c r="C52" s="14">
        <v>134333.35</v>
      </c>
      <c r="D52" s="14">
        <v>6851.0008499999994</v>
      </c>
      <c r="E52" s="176">
        <f t="shared" si="4"/>
        <v>4333.3338709677419</v>
      </c>
      <c r="F52" s="176">
        <f t="shared" si="5"/>
        <v>221.00002741935481</v>
      </c>
      <c r="G52" s="5">
        <f t="shared" si="2"/>
        <v>71</v>
      </c>
      <c r="H52" s="280">
        <f t="shared" si="3"/>
        <v>1.0946495138212067</v>
      </c>
    </row>
    <row r="53" spans="1:8" x14ac:dyDescent="0.2">
      <c r="A53">
        <v>1047</v>
      </c>
      <c r="B53" s="14">
        <v>31</v>
      </c>
      <c r="C53" s="14">
        <v>65247.040000000001</v>
      </c>
      <c r="D53" s="14">
        <v>6603.0004479999998</v>
      </c>
      <c r="E53" s="176">
        <f t="shared" si="4"/>
        <v>2104.7432258064518</v>
      </c>
      <c r="F53" s="176">
        <f t="shared" si="5"/>
        <v>213.00001445161288</v>
      </c>
      <c r="G53" s="5">
        <f t="shared" si="2"/>
        <v>97</v>
      </c>
      <c r="H53" s="280">
        <f t="shared" si="3"/>
        <v>1.0550241327388554</v>
      </c>
    </row>
    <row r="54" spans="1:8" x14ac:dyDescent="0.2">
      <c r="A54">
        <v>1048</v>
      </c>
      <c r="B54" s="14">
        <v>31</v>
      </c>
      <c r="C54" s="14">
        <v>66179.78</v>
      </c>
      <c r="D54" s="14">
        <v>5890.0004199999994</v>
      </c>
      <c r="E54" s="176">
        <f t="shared" si="4"/>
        <v>2134.831612903226</v>
      </c>
      <c r="F54" s="176">
        <f t="shared" si="5"/>
        <v>190.00001354838707</v>
      </c>
      <c r="G54" s="5">
        <f t="shared" si="2"/>
        <v>135</v>
      </c>
      <c r="H54" s="280">
        <f t="shared" si="3"/>
        <v>0.94110134231842979</v>
      </c>
    </row>
    <row r="55" spans="1:8" x14ac:dyDescent="0.2">
      <c r="A55">
        <v>1049</v>
      </c>
      <c r="B55" s="14">
        <v>31</v>
      </c>
      <c r="C55" s="14">
        <v>60345.85</v>
      </c>
      <c r="D55" s="14">
        <v>6107.0000199999995</v>
      </c>
      <c r="E55" s="176">
        <f t="shared" si="4"/>
        <v>1946.640322580645</v>
      </c>
      <c r="F55" s="176">
        <f t="shared" si="5"/>
        <v>197.00000064516126</v>
      </c>
      <c r="G55" s="5">
        <f t="shared" si="2"/>
        <v>126</v>
      </c>
      <c r="H55" s="280">
        <f t="shared" si="3"/>
        <v>0.97577343065124567</v>
      </c>
    </row>
    <row r="56" spans="1:8" x14ac:dyDescent="0.2">
      <c r="A56">
        <v>1050</v>
      </c>
      <c r="B56" s="14">
        <v>31</v>
      </c>
      <c r="C56" s="14">
        <v>77325.84</v>
      </c>
      <c r="D56" s="14">
        <v>6881.9997599999997</v>
      </c>
      <c r="E56" s="176">
        <f t="shared" si="4"/>
        <v>2494.3819354838711</v>
      </c>
      <c r="F56" s="176">
        <f t="shared" si="5"/>
        <v>221.99999225806451</v>
      </c>
      <c r="G56" s="5">
        <f t="shared" si="2"/>
        <v>66</v>
      </c>
      <c r="H56" s="280">
        <f t="shared" si="3"/>
        <v>1.0996025042679221</v>
      </c>
    </row>
    <row r="57" spans="1:8" x14ac:dyDescent="0.2">
      <c r="A57">
        <v>1051</v>
      </c>
      <c r="B57" s="14">
        <v>31</v>
      </c>
      <c r="C57" s="14">
        <v>58865.17</v>
      </c>
      <c r="D57" s="14">
        <v>5239.0001300000004</v>
      </c>
      <c r="E57" s="176">
        <f t="shared" si="4"/>
        <v>1898.8764516129031</v>
      </c>
      <c r="F57" s="176">
        <f t="shared" si="5"/>
        <v>169.00000419354839</v>
      </c>
      <c r="G57" s="5">
        <f t="shared" si="2"/>
        <v>158</v>
      </c>
      <c r="H57" s="280">
        <f t="shared" si="3"/>
        <v>0.83708483924852239</v>
      </c>
    </row>
    <row r="58" spans="1:8" x14ac:dyDescent="0.2">
      <c r="A58">
        <v>1052</v>
      </c>
      <c r="B58" s="14">
        <v>31</v>
      </c>
      <c r="C58" s="14">
        <v>51550.559999999998</v>
      </c>
      <c r="D58" s="14">
        <v>4587.9998400000004</v>
      </c>
      <c r="E58" s="176">
        <f t="shared" si="4"/>
        <v>1662.9212903225805</v>
      </c>
      <c r="F58" s="176">
        <f t="shared" si="5"/>
        <v>147.99999483870968</v>
      </c>
      <c r="G58" s="5">
        <f t="shared" si="2"/>
        <v>166</v>
      </c>
      <c r="H58" s="280">
        <f t="shared" si="3"/>
        <v>0.73306833617861478</v>
      </c>
    </row>
    <row r="59" spans="1:8" x14ac:dyDescent="0.2">
      <c r="A59">
        <v>1053</v>
      </c>
      <c r="B59" s="14">
        <v>31</v>
      </c>
      <c r="C59" s="14">
        <v>46254.94</v>
      </c>
      <c r="D59" s="14">
        <v>4680.9999280000002</v>
      </c>
      <c r="E59" s="176">
        <f t="shared" si="4"/>
        <v>1492.0948387096776</v>
      </c>
      <c r="F59" s="176">
        <f t="shared" si="5"/>
        <v>150.99999767741937</v>
      </c>
      <c r="G59" s="5">
        <f t="shared" si="2"/>
        <v>164</v>
      </c>
      <c r="H59" s="280">
        <f t="shared" si="3"/>
        <v>0.74792784405833279</v>
      </c>
    </row>
    <row r="60" spans="1:8" x14ac:dyDescent="0.2">
      <c r="A60">
        <v>1054</v>
      </c>
      <c r="B60" s="14">
        <v>31</v>
      </c>
      <c r="C60" s="14">
        <v>44417</v>
      </c>
      <c r="D60" s="14">
        <v>4495.0003999999999</v>
      </c>
      <c r="E60" s="176">
        <f t="shared" si="4"/>
        <v>1432.8064516129032</v>
      </c>
      <c r="F60" s="176">
        <f t="shared" si="5"/>
        <v>145.00001290322581</v>
      </c>
      <c r="G60" s="5">
        <f t="shared" si="2"/>
        <v>168</v>
      </c>
      <c r="H60" s="280">
        <f t="shared" si="3"/>
        <v>0.71820893183601497</v>
      </c>
    </row>
    <row r="61" spans="1:8" x14ac:dyDescent="0.2">
      <c r="A61">
        <v>1055</v>
      </c>
      <c r="B61" s="14">
        <v>31</v>
      </c>
      <c r="C61" s="14">
        <v>49112.36</v>
      </c>
      <c r="D61" s="14">
        <v>4371.0000400000008</v>
      </c>
      <c r="E61" s="176">
        <f t="shared" si="4"/>
        <v>1584.2696774193548</v>
      </c>
      <c r="F61" s="176">
        <f t="shared" si="5"/>
        <v>141.00000129032261</v>
      </c>
      <c r="G61" s="5">
        <f t="shared" si="2"/>
        <v>173</v>
      </c>
      <c r="H61" s="280">
        <f t="shared" si="3"/>
        <v>0.69839621588989831</v>
      </c>
    </row>
    <row r="62" spans="1:8" x14ac:dyDescent="0.2">
      <c r="A62">
        <v>1056</v>
      </c>
      <c r="B62" s="14">
        <v>31</v>
      </c>
      <c r="C62" s="14">
        <v>49460.67</v>
      </c>
      <c r="D62" s="14">
        <v>4401.9996300000003</v>
      </c>
      <c r="E62" s="176">
        <f t="shared" si="4"/>
        <v>1595.5054838709677</v>
      </c>
      <c r="F62" s="176">
        <f t="shared" si="5"/>
        <v>141.99998806451615</v>
      </c>
      <c r="G62" s="5">
        <f t="shared" si="2"/>
        <v>171</v>
      </c>
      <c r="H62" s="280">
        <f t="shared" si="3"/>
        <v>0.70334931498667574</v>
      </c>
    </row>
    <row r="63" spans="1:8" x14ac:dyDescent="0.2">
      <c r="A63">
        <v>1057</v>
      </c>
      <c r="B63" s="14">
        <v>31</v>
      </c>
      <c r="C63" s="14">
        <v>42885.38</v>
      </c>
      <c r="D63" s="14">
        <v>4340.0004559999998</v>
      </c>
      <c r="E63" s="176">
        <f t="shared" si="4"/>
        <v>1383.3993548387095</v>
      </c>
      <c r="F63" s="176">
        <f t="shared" si="5"/>
        <v>140.0000147096774</v>
      </c>
      <c r="G63" s="5">
        <f t="shared" si="2"/>
        <v>176</v>
      </c>
      <c r="H63" s="280">
        <f t="shared" si="3"/>
        <v>0.69344311775179768</v>
      </c>
    </row>
    <row r="64" spans="1:8" x14ac:dyDescent="0.2">
      <c r="A64">
        <v>1058</v>
      </c>
      <c r="B64" s="14">
        <v>31</v>
      </c>
      <c r="C64" s="14">
        <v>43498.02</v>
      </c>
      <c r="D64" s="14">
        <v>4401.999624</v>
      </c>
      <c r="E64" s="176">
        <f t="shared" si="4"/>
        <v>1403.1619354838708</v>
      </c>
      <c r="F64" s="176">
        <f t="shared" si="5"/>
        <v>141.99998787096774</v>
      </c>
      <c r="G64" s="5">
        <f t="shared" si="2"/>
        <v>172</v>
      </c>
      <c r="H64" s="280">
        <f t="shared" si="3"/>
        <v>0.70334931402799861</v>
      </c>
    </row>
    <row r="65" spans="1:8" x14ac:dyDescent="0.2">
      <c r="A65">
        <v>1059</v>
      </c>
      <c r="B65" s="14">
        <v>31</v>
      </c>
      <c r="C65" s="14">
        <v>50157.3</v>
      </c>
      <c r="D65" s="14">
        <v>4463.9997000000003</v>
      </c>
      <c r="E65" s="176">
        <f t="shared" si="4"/>
        <v>1617.9774193548387</v>
      </c>
      <c r="F65" s="176">
        <f t="shared" si="5"/>
        <v>143.99999032258066</v>
      </c>
      <c r="G65" s="5">
        <f t="shared" si="2"/>
        <v>169</v>
      </c>
      <c r="H65" s="280">
        <f t="shared" si="3"/>
        <v>0.71325565538398872</v>
      </c>
    </row>
    <row r="66" spans="1:8" x14ac:dyDescent="0.2">
      <c r="A66">
        <v>1060</v>
      </c>
      <c r="B66" s="14">
        <v>31</v>
      </c>
      <c r="C66" s="14">
        <v>60258.43</v>
      </c>
      <c r="D66" s="14">
        <v>5363.0002700000005</v>
      </c>
      <c r="E66" s="176">
        <f t="shared" si="4"/>
        <v>1943.8203225806451</v>
      </c>
      <c r="F66" s="176">
        <f t="shared" si="5"/>
        <v>173.00000870967745</v>
      </c>
      <c r="G66" s="5">
        <f t="shared" si="2"/>
        <v>154</v>
      </c>
      <c r="H66" s="280">
        <f t="shared" si="3"/>
        <v>0.85689752004314845</v>
      </c>
    </row>
    <row r="67" spans="1:8" x14ac:dyDescent="0.2">
      <c r="A67">
        <v>1061</v>
      </c>
      <c r="B67" s="14">
        <v>31</v>
      </c>
      <c r="C67" s="14">
        <v>297600</v>
      </c>
      <c r="D67" s="14">
        <v>6696</v>
      </c>
      <c r="E67" s="176">
        <f t="shared" si="4"/>
        <v>9600</v>
      </c>
      <c r="F67" s="176">
        <f t="shared" si="5"/>
        <v>216</v>
      </c>
      <c r="G67" s="5">
        <f t="shared" si="2"/>
        <v>84</v>
      </c>
      <c r="H67" s="280">
        <f t="shared" si="3"/>
        <v>1.0698835549767596</v>
      </c>
    </row>
    <row r="68" spans="1:8" x14ac:dyDescent="0.2">
      <c r="A68">
        <v>1062</v>
      </c>
      <c r="B68" s="14">
        <v>31</v>
      </c>
      <c r="C68" s="14">
        <v>264533.34999999998</v>
      </c>
      <c r="D68" s="14">
        <v>5952.0003749999996</v>
      </c>
      <c r="E68" s="176">
        <f t="shared" si="4"/>
        <v>8533.3338709677409</v>
      </c>
      <c r="F68" s="176">
        <f t="shared" si="5"/>
        <v>192.00001209677419</v>
      </c>
      <c r="G68" s="5">
        <f t="shared" si="2"/>
        <v>133</v>
      </c>
      <c r="H68" s="280">
        <f t="shared" si="3"/>
        <v>0.95100766434110007</v>
      </c>
    </row>
    <row r="69" spans="1:8" x14ac:dyDescent="0.2">
      <c r="A69">
        <v>1063</v>
      </c>
      <c r="B69" s="14">
        <v>31</v>
      </c>
      <c r="C69" s="14">
        <v>272800</v>
      </c>
      <c r="D69" s="14">
        <v>6138</v>
      </c>
      <c r="E69" s="176">
        <f t="shared" si="4"/>
        <v>8800</v>
      </c>
      <c r="F69" s="176">
        <f t="shared" si="5"/>
        <v>198</v>
      </c>
      <c r="G69" s="5">
        <f t="shared" si="2"/>
        <v>124</v>
      </c>
      <c r="H69" s="280">
        <f t="shared" si="3"/>
        <v>0.98072659206202961</v>
      </c>
    </row>
    <row r="70" spans="1:8" x14ac:dyDescent="0.2">
      <c r="A70">
        <v>1064</v>
      </c>
      <c r="B70" s="14">
        <v>31</v>
      </c>
      <c r="C70" s="14">
        <v>300355.55</v>
      </c>
      <c r="D70" s="14">
        <v>6757.9998749999995</v>
      </c>
      <c r="E70" s="176">
        <f t="shared" si="4"/>
        <v>9688.8887096774197</v>
      </c>
      <c r="F70" s="176">
        <f t="shared" si="5"/>
        <v>217.99999596774191</v>
      </c>
      <c r="G70" s="5">
        <f t="shared" si="2"/>
        <v>80</v>
      </c>
      <c r="H70" s="280">
        <f t="shared" si="3"/>
        <v>1.0797898642170694</v>
      </c>
    </row>
    <row r="71" spans="1:8" x14ac:dyDescent="0.2">
      <c r="A71">
        <v>1065</v>
      </c>
      <c r="B71" s="14">
        <v>31</v>
      </c>
      <c r="C71" s="14">
        <v>296222.2</v>
      </c>
      <c r="D71" s="14">
        <v>6664.9994999999999</v>
      </c>
      <c r="E71" s="176">
        <f t="shared" si="4"/>
        <v>9555.5548387096769</v>
      </c>
      <c r="F71" s="176">
        <f t="shared" si="5"/>
        <v>214.99998387096772</v>
      </c>
      <c r="G71" s="5">
        <f t="shared" ref="G71:G134" si="6">RANK(F71,$F$6:$F$205)</f>
        <v>89</v>
      </c>
      <c r="H71" s="280">
        <f t="shared" ref="H71:H134" si="7">F71/AVERAGE($F$6:$F$205)</f>
        <v>1.0649303104806338</v>
      </c>
    </row>
    <row r="72" spans="1:8" x14ac:dyDescent="0.2">
      <c r="A72">
        <v>1066</v>
      </c>
      <c r="B72" s="14">
        <v>31</v>
      </c>
      <c r="C72" s="14">
        <v>271422.2</v>
      </c>
      <c r="D72" s="14">
        <v>6106.9994999999999</v>
      </c>
      <c r="E72" s="176">
        <f t="shared" si="4"/>
        <v>8755.5548387096769</v>
      </c>
      <c r="F72" s="176">
        <f t="shared" si="5"/>
        <v>196.99998387096772</v>
      </c>
      <c r="G72" s="5">
        <f t="shared" si="6"/>
        <v>128</v>
      </c>
      <c r="H72" s="280">
        <f t="shared" si="7"/>
        <v>0.97577334756590395</v>
      </c>
    </row>
    <row r="73" spans="1:8" x14ac:dyDescent="0.2">
      <c r="A73">
        <v>1067</v>
      </c>
      <c r="B73" s="14">
        <v>31</v>
      </c>
      <c r="C73" s="14">
        <v>263155.55</v>
      </c>
      <c r="D73" s="14">
        <v>5920.9998749999995</v>
      </c>
      <c r="E73" s="176">
        <f t="shared" si="4"/>
        <v>8488.8887096774197</v>
      </c>
      <c r="F73" s="176">
        <f t="shared" si="5"/>
        <v>190.99999596774191</v>
      </c>
      <c r="G73" s="5">
        <f t="shared" si="6"/>
        <v>134</v>
      </c>
      <c r="H73" s="280">
        <f t="shared" si="7"/>
        <v>0.94605441984497429</v>
      </c>
    </row>
    <row r="74" spans="1:8" x14ac:dyDescent="0.2">
      <c r="A74">
        <v>1068</v>
      </c>
      <c r="B74" s="14">
        <v>31</v>
      </c>
      <c r="C74" s="14">
        <v>311377.8</v>
      </c>
      <c r="D74" s="14">
        <v>7006.0004999999992</v>
      </c>
      <c r="E74" s="176">
        <f t="shared" ref="E74:E137" si="8">C74/B74</f>
        <v>10044.445161290323</v>
      </c>
      <c r="F74" s="176">
        <f t="shared" ref="F74:F137" si="9">D74/B74</f>
        <v>226.00001612903222</v>
      </c>
      <c r="G74" s="5">
        <f t="shared" si="6"/>
        <v>49</v>
      </c>
      <c r="H74" s="280">
        <f t="shared" si="7"/>
        <v>1.11941528093025</v>
      </c>
    </row>
    <row r="75" spans="1:8" x14ac:dyDescent="0.2">
      <c r="A75">
        <v>2069</v>
      </c>
      <c r="B75" s="14">
        <v>5</v>
      </c>
      <c r="C75" s="14">
        <v>28250</v>
      </c>
      <c r="D75" s="14">
        <v>565</v>
      </c>
      <c r="E75" s="176">
        <f t="shared" si="8"/>
        <v>5650</v>
      </c>
      <c r="F75" s="176">
        <f t="shared" si="9"/>
        <v>113</v>
      </c>
      <c r="G75" s="5">
        <f t="shared" si="6"/>
        <v>190</v>
      </c>
      <c r="H75" s="280">
        <f t="shared" si="7"/>
        <v>0.55970760052024926</v>
      </c>
    </row>
    <row r="76" spans="1:8" x14ac:dyDescent="0.2">
      <c r="A76">
        <v>2070</v>
      </c>
      <c r="B76" s="14">
        <v>5</v>
      </c>
      <c r="C76" s="14">
        <v>27250</v>
      </c>
      <c r="D76" s="14">
        <v>545</v>
      </c>
      <c r="E76" s="176">
        <f t="shared" si="8"/>
        <v>5450</v>
      </c>
      <c r="F76" s="176">
        <f t="shared" si="9"/>
        <v>109</v>
      </c>
      <c r="G76" s="5">
        <f t="shared" si="6"/>
        <v>194</v>
      </c>
      <c r="H76" s="280">
        <f t="shared" si="7"/>
        <v>0.53989494209475364</v>
      </c>
    </row>
    <row r="77" spans="1:8" x14ac:dyDescent="0.2">
      <c r="A77">
        <v>2071</v>
      </c>
      <c r="B77" s="14">
        <v>5</v>
      </c>
      <c r="C77" s="14">
        <v>27500</v>
      </c>
      <c r="D77" s="14">
        <v>550</v>
      </c>
      <c r="E77" s="176">
        <f t="shared" si="8"/>
        <v>5500</v>
      </c>
      <c r="F77" s="176">
        <f t="shared" si="9"/>
        <v>110</v>
      </c>
      <c r="G77" s="5">
        <f t="shared" si="6"/>
        <v>193</v>
      </c>
      <c r="H77" s="280">
        <f t="shared" si="7"/>
        <v>0.5448481067011276</v>
      </c>
    </row>
    <row r="78" spans="1:8" x14ac:dyDescent="0.2">
      <c r="A78">
        <v>2072</v>
      </c>
      <c r="B78" s="14">
        <v>5</v>
      </c>
      <c r="C78" s="14">
        <v>35500</v>
      </c>
      <c r="D78" s="14">
        <v>710</v>
      </c>
      <c r="E78" s="176">
        <f t="shared" si="8"/>
        <v>7100</v>
      </c>
      <c r="F78" s="176">
        <f t="shared" si="9"/>
        <v>142</v>
      </c>
      <c r="G78" s="5">
        <f t="shared" si="6"/>
        <v>170</v>
      </c>
      <c r="H78" s="280">
        <f t="shared" si="7"/>
        <v>0.70334937410509191</v>
      </c>
    </row>
    <row r="79" spans="1:8" x14ac:dyDescent="0.2">
      <c r="A79">
        <v>1073</v>
      </c>
      <c r="B79" s="14">
        <v>31</v>
      </c>
      <c r="C79" s="14">
        <v>256857.25</v>
      </c>
      <c r="D79" s="14">
        <v>4495.0018750000008</v>
      </c>
      <c r="E79" s="176">
        <f t="shared" si="8"/>
        <v>8285.717741935483</v>
      </c>
      <c r="F79" s="176">
        <f t="shared" si="9"/>
        <v>145.00006048387098</v>
      </c>
      <c r="G79" s="5">
        <f t="shared" si="6"/>
        <v>167</v>
      </c>
      <c r="H79" s="280">
        <f t="shared" si="7"/>
        <v>0.71820916751078256</v>
      </c>
    </row>
    <row r="80" spans="1:8" x14ac:dyDescent="0.2">
      <c r="A80">
        <v>1074</v>
      </c>
      <c r="B80" s="14">
        <v>31</v>
      </c>
      <c r="C80" s="14">
        <v>210800</v>
      </c>
      <c r="D80" s="14">
        <v>3689.0000000000005</v>
      </c>
      <c r="E80" s="176">
        <f t="shared" si="8"/>
        <v>6800</v>
      </c>
      <c r="F80" s="176">
        <f t="shared" si="9"/>
        <v>119.00000000000001</v>
      </c>
      <c r="G80" s="5">
        <f t="shared" si="6"/>
        <v>187</v>
      </c>
      <c r="H80" s="280">
        <f t="shared" si="7"/>
        <v>0.58942658815849258</v>
      </c>
    </row>
    <row r="81" spans="1:8" x14ac:dyDescent="0.2">
      <c r="A81">
        <v>1075</v>
      </c>
      <c r="B81" s="14">
        <v>31</v>
      </c>
      <c r="C81" s="14">
        <v>262171.5</v>
      </c>
      <c r="D81" s="14">
        <v>4588.0012500000003</v>
      </c>
      <c r="E81" s="176">
        <f t="shared" si="8"/>
        <v>8457.145161290322</v>
      </c>
      <c r="F81" s="176">
        <f t="shared" si="9"/>
        <v>148.00004032258065</v>
      </c>
      <c r="G81" s="5">
        <f t="shared" si="6"/>
        <v>165</v>
      </c>
      <c r="H81" s="280">
        <f t="shared" si="7"/>
        <v>0.7330685614677146</v>
      </c>
    </row>
    <row r="82" spans="1:8" x14ac:dyDescent="0.2">
      <c r="A82">
        <v>1076</v>
      </c>
      <c r="B82" s="14">
        <v>31</v>
      </c>
      <c r="C82" s="14">
        <v>248000</v>
      </c>
      <c r="D82" s="14">
        <v>4340</v>
      </c>
      <c r="E82" s="176">
        <f t="shared" si="8"/>
        <v>8000</v>
      </c>
      <c r="F82" s="176">
        <f t="shared" si="9"/>
        <v>140</v>
      </c>
      <c r="G82" s="5">
        <f t="shared" si="6"/>
        <v>177</v>
      </c>
      <c r="H82" s="280">
        <f t="shared" si="7"/>
        <v>0.69344304489234421</v>
      </c>
    </row>
    <row r="83" spans="1:8" x14ac:dyDescent="0.2">
      <c r="A83">
        <v>1077</v>
      </c>
      <c r="B83" s="14">
        <v>31</v>
      </c>
      <c r="C83" s="14">
        <v>203714.25</v>
      </c>
      <c r="D83" s="14">
        <v>3564.9993750000003</v>
      </c>
      <c r="E83" s="176">
        <f t="shared" si="8"/>
        <v>6571.427419354839</v>
      </c>
      <c r="F83" s="176">
        <f t="shared" si="9"/>
        <v>114.99997983870969</v>
      </c>
      <c r="G83" s="5">
        <f t="shared" si="6"/>
        <v>188</v>
      </c>
      <c r="H83" s="280">
        <f t="shared" si="7"/>
        <v>0.56961382987080744</v>
      </c>
    </row>
    <row r="84" spans="1:8" x14ac:dyDescent="0.2">
      <c r="A84">
        <v>1078</v>
      </c>
      <c r="B84" s="14">
        <v>31</v>
      </c>
      <c r="C84" s="14">
        <v>196628.5</v>
      </c>
      <c r="D84" s="14">
        <v>3440.9987500000002</v>
      </c>
      <c r="E84" s="176">
        <f t="shared" si="8"/>
        <v>6342.8548387096771</v>
      </c>
      <c r="F84" s="176">
        <f t="shared" si="9"/>
        <v>110.99995967741935</v>
      </c>
      <c r="G84" s="5">
        <f t="shared" si="6"/>
        <v>192</v>
      </c>
      <c r="H84" s="280">
        <f t="shared" si="7"/>
        <v>0.54980107158312219</v>
      </c>
    </row>
    <row r="85" spans="1:8" x14ac:dyDescent="0.2">
      <c r="A85">
        <v>2079</v>
      </c>
      <c r="B85" s="14">
        <v>20</v>
      </c>
      <c r="C85" s="14">
        <v>83666.75</v>
      </c>
      <c r="D85" s="14">
        <v>5020.0050000000001</v>
      </c>
      <c r="E85" s="176">
        <f t="shared" si="8"/>
        <v>4183.3374999999996</v>
      </c>
      <c r="F85" s="176">
        <f t="shared" si="9"/>
        <v>251.00024999999999</v>
      </c>
      <c r="G85" s="5">
        <f t="shared" si="6"/>
        <v>17</v>
      </c>
      <c r="H85" s="280">
        <f t="shared" si="7"/>
        <v>1.2432455544909973</v>
      </c>
    </row>
    <row r="86" spans="1:8" x14ac:dyDescent="0.2">
      <c r="A86">
        <v>2080</v>
      </c>
      <c r="B86" s="14">
        <v>20</v>
      </c>
      <c r="C86" s="14">
        <v>77538.5</v>
      </c>
      <c r="D86" s="14">
        <v>5040.0025000000005</v>
      </c>
      <c r="E86" s="176">
        <f t="shared" si="8"/>
        <v>3876.9250000000002</v>
      </c>
      <c r="F86" s="176">
        <f t="shared" si="9"/>
        <v>252.00012500000003</v>
      </c>
      <c r="G86" s="5">
        <f t="shared" si="6"/>
        <v>16</v>
      </c>
      <c r="H86" s="280">
        <f t="shared" si="7"/>
        <v>1.2481980999517954</v>
      </c>
    </row>
    <row r="87" spans="1:8" x14ac:dyDescent="0.2">
      <c r="A87">
        <v>2081</v>
      </c>
      <c r="B87" s="14">
        <v>20</v>
      </c>
      <c r="C87" s="14">
        <v>84666.75</v>
      </c>
      <c r="D87" s="14">
        <v>5080.0050000000001</v>
      </c>
      <c r="E87" s="176">
        <f t="shared" si="8"/>
        <v>4233.3374999999996</v>
      </c>
      <c r="F87" s="176">
        <f t="shared" si="9"/>
        <v>254.00024999999999</v>
      </c>
      <c r="G87" s="5">
        <f t="shared" si="6"/>
        <v>14</v>
      </c>
      <c r="H87" s="280">
        <f t="shared" si="7"/>
        <v>1.2581050483101188</v>
      </c>
    </row>
    <row r="88" spans="1:8" x14ac:dyDescent="0.2">
      <c r="A88">
        <v>2082</v>
      </c>
      <c r="B88" s="14">
        <v>20</v>
      </c>
      <c r="C88" s="14">
        <v>78461.5</v>
      </c>
      <c r="D88" s="14">
        <v>5099.9975000000004</v>
      </c>
      <c r="E88" s="176">
        <f t="shared" si="8"/>
        <v>3923.0749999999998</v>
      </c>
      <c r="F88" s="176">
        <f t="shared" si="9"/>
        <v>254.99987500000003</v>
      </c>
      <c r="G88" s="5">
        <f t="shared" si="6"/>
        <v>13</v>
      </c>
      <c r="H88" s="280">
        <f t="shared" si="7"/>
        <v>1.2630563554797656</v>
      </c>
    </row>
    <row r="89" spans="1:8" x14ac:dyDescent="0.2">
      <c r="A89">
        <v>1083</v>
      </c>
      <c r="B89" s="14">
        <v>31</v>
      </c>
      <c r="C89" s="14">
        <v>114461.5</v>
      </c>
      <c r="D89" s="14">
        <v>7439.9975000000004</v>
      </c>
      <c r="E89" s="176">
        <f t="shared" si="8"/>
        <v>3692.3064516129034</v>
      </c>
      <c r="F89" s="176">
        <f t="shared" si="9"/>
        <v>239.99991935483871</v>
      </c>
      <c r="G89" s="5">
        <f t="shared" si="6"/>
        <v>34</v>
      </c>
      <c r="H89" s="280">
        <f t="shared" si="7"/>
        <v>1.1887591060809743</v>
      </c>
    </row>
    <row r="90" spans="1:8" x14ac:dyDescent="0.2">
      <c r="A90">
        <v>1084</v>
      </c>
      <c r="B90" s="14">
        <v>31</v>
      </c>
      <c r="C90" s="14">
        <v>127616.75</v>
      </c>
      <c r="D90" s="14">
        <v>7657.0050000000001</v>
      </c>
      <c r="E90" s="176">
        <f t="shared" si="8"/>
        <v>4116.6693548387093</v>
      </c>
      <c r="F90" s="176">
        <f t="shared" si="9"/>
        <v>247.00016129032258</v>
      </c>
      <c r="G90" s="5">
        <f t="shared" si="6"/>
        <v>22</v>
      </c>
      <c r="H90" s="280">
        <f t="shared" si="7"/>
        <v>1.2234324566718673</v>
      </c>
    </row>
    <row r="91" spans="1:8" x14ac:dyDescent="0.2">
      <c r="A91">
        <v>1085</v>
      </c>
      <c r="B91" s="14">
        <v>31</v>
      </c>
      <c r="C91" s="14">
        <v>116846.25</v>
      </c>
      <c r="D91" s="14">
        <v>7595.0062500000004</v>
      </c>
      <c r="E91" s="176">
        <f t="shared" si="8"/>
        <v>3769.233870967742</v>
      </c>
      <c r="F91" s="176">
        <f t="shared" si="9"/>
        <v>245.00020161290323</v>
      </c>
      <c r="G91" s="5">
        <f t="shared" si="6"/>
        <v>26</v>
      </c>
      <c r="H91" s="280">
        <f t="shared" si="7"/>
        <v>1.2135263271834988</v>
      </c>
    </row>
    <row r="92" spans="1:8" x14ac:dyDescent="0.2">
      <c r="A92">
        <v>1086</v>
      </c>
      <c r="B92" s="14">
        <v>31</v>
      </c>
      <c r="C92" s="14">
        <v>122966.75</v>
      </c>
      <c r="D92" s="14">
        <v>7378.0050000000001</v>
      </c>
      <c r="E92" s="176">
        <f t="shared" si="8"/>
        <v>3966.6693548387098</v>
      </c>
      <c r="F92" s="176">
        <f t="shared" si="9"/>
        <v>238.00016129032258</v>
      </c>
      <c r="G92" s="5">
        <f t="shared" si="6"/>
        <v>35</v>
      </c>
      <c r="H92" s="280">
        <f t="shared" si="7"/>
        <v>1.1788539752145022</v>
      </c>
    </row>
    <row r="93" spans="1:8" x14ac:dyDescent="0.2">
      <c r="A93">
        <v>1087</v>
      </c>
      <c r="B93" s="14">
        <v>31</v>
      </c>
      <c r="C93" s="14">
        <v>113507.75</v>
      </c>
      <c r="D93" s="14">
        <v>7378.0037499999999</v>
      </c>
      <c r="E93" s="176">
        <f t="shared" si="8"/>
        <v>3661.5403225806454</v>
      </c>
      <c r="F93" s="176">
        <f t="shared" si="9"/>
        <v>238.00012096774194</v>
      </c>
      <c r="G93" s="5">
        <f t="shared" si="6"/>
        <v>36</v>
      </c>
      <c r="H93" s="280">
        <f t="shared" si="7"/>
        <v>1.1788537754901229</v>
      </c>
    </row>
    <row r="94" spans="1:8" x14ac:dyDescent="0.2">
      <c r="A94">
        <v>1088</v>
      </c>
      <c r="B94" s="14">
        <v>31</v>
      </c>
      <c r="C94" s="14">
        <v>249107</v>
      </c>
      <c r="D94" s="14">
        <v>6974.9960000000001</v>
      </c>
      <c r="E94" s="176">
        <f t="shared" si="8"/>
        <v>8035.7096774193551</v>
      </c>
      <c r="F94" s="176">
        <f t="shared" si="9"/>
        <v>224.99987096774194</v>
      </c>
      <c r="G94" s="5">
        <f t="shared" si="6"/>
        <v>54</v>
      </c>
      <c r="H94" s="280">
        <f t="shared" si="7"/>
        <v>1.1144613973161108</v>
      </c>
    </row>
    <row r="95" spans="1:8" x14ac:dyDescent="0.2">
      <c r="A95">
        <v>1089</v>
      </c>
      <c r="B95" s="14">
        <v>31</v>
      </c>
      <c r="C95" s="14">
        <v>243571</v>
      </c>
      <c r="D95" s="14">
        <v>6819.9880000000003</v>
      </c>
      <c r="E95" s="176">
        <f t="shared" si="8"/>
        <v>7857.1290322580644</v>
      </c>
      <c r="F95" s="176">
        <f t="shared" si="9"/>
        <v>219.99961290322582</v>
      </c>
      <c r="G95" s="5">
        <f t="shared" si="6"/>
        <v>77</v>
      </c>
      <c r="H95" s="280">
        <f t="shared" si="7"/>
        <v>1.0896942960482141</v>
      </c>
    </row>
    <row r="96" spans="1:8" x14ac:dyDescent="0.2">
      <c r="A96">
        <v>1090</v>
      </c>
      <c r="B96" s="14">
        <v>31</v>
      </c>
      <c r="C96" s="14">
        <v>280107</v>
      </c>
      <c r="D96" s="14">
        <v>7842.9960000000001</v>
      </c>
      <c r="E96" s="176">
        <f t="shared" si="8"/>
        <v>9035.7096774193542</v>
      </c>
      <c r="F96" s="176">
        <f t="shared" si="9"/>
        <v>252.99987096774194</v>
      </c>
      <c r="G96" s="5">
        <f t="shared" si="6"/>
        <v>15</v>
      </c>
      <c r="H96" s="280">
        <f t="shared" si="7"/>
        <v>1.2531500062945797</v>
      </c>
    </row>
    <row r="97" spans="1:8" x14ac:dyDescent="0.2">
      <c r="A97">
        <v>1091</v>
      </c>
      <c r="B97" s="14">
        <v>31</v>
      </c>
      <c r="C97" s="14">
        <v>255750</v>
      </c>
      <c r="D97" s="14">
        <v>7161</v>
      </c>
      <c r="E97" s="176">
        <f t="shared" si="8"/>
        <v>8250</v>
      </c>
      <c r="F97" s="176">
        <f t="shared" si="9"/>
        <v>231</v>
      </c>
      <c r="G97" s="5">
        <f t="shared" si="6"/>
        <v>43</v>
      </c>
      <c r="H97" s="280">
        <f t="shared" si="7"/>
        <v>1.1441810240723678</v>
      </c>
    </row>
    <row r="98" spans="1:8" x14ac:dyDescent="0.2">
      <c r="A98">
        <v>1092</v>
      </c>
      <c r="B98" s="14">
        <v>31</v>
      </c>
      <c r="C98" s="14">
        <v>272357</v>
      </c>
      <c r="D98" s="14">
        <v>7625.9960000000001</v>
      </c>
      <c r="E98" s="176">
        <f t="shared" si="8"/>
        <v>8785.7096774193542</v>
      </c>
      <c r="F98" s="176">
        <f t="shared" si="9"/>
        <v>245.99987096774194</v>
      </c>
      <c r="G98" s="5">
        <f t="shared" si="6"/>
        <v>25</v>
      </c>
      <c r="H98" s="280">
        <f t="shared" si="7"/>
        <v>1.2184778540499626</v>
      </c>
    </row>
    <row r="99" spans="1:8" x14ac:dyDescent="0.2">
      <c r="A99">
        <v>1093</v>
      </c>
      <c r="B99" s="14">
        <v>31</v>
      </c>
      <c r="C99" s="14">
        <v>252429</v>
      </c>
      <c r="D99" s="14">
        <v>7068.0119999999997</v>
      </c>
      <c r="E99" s="176">
        <f t="shared" si="8"/>
        <v>8142.8709677419356</v>
      </c>
      <c r="F99" s="176">
        <f t="shared" si="9"/>
        <v>228.00038709677418</v>
      </c>
      <c r="G99" s="5">
        <f t="shared" si="6"/>
        <v>46</v>
      </c>
      <c r="H99" s="280">
        <f t="shared" si="7"/>
        <v>1.1293234476072873</v>
      </c>
    </row>
    <row r="100" spans="1:8" x14ac:dyDescent="0.2">
      <c r="A100">
        <v>1094</v>
      </c>
      <c r="B100" s="14">
        <v>31</v>
      </c>
      <c r="C100" s="14">
        <v>240386</v>
      </c>
      <c r="D100" s="14">
        <v>6851.0010000000002</v>
      </c>
      <c r="E100" s="176">
        <f t="shared" si="8"/>
        <v>7754.3870967741932</v>
      </c>
      <c r="F100" s="176">
        <f t="shared" si="9"/>
        <v>221.00003225806452</v>
      </c>
      <c r="G100" s="5">
        <f t="shared" si="6"/>
        <v>70</v>
      </c>
      <c r="H100" s="280">
        <f t="shared" si="7"/>
        <v>1.0946495377881325</v>
      </c>
    </row>
    <row r="101" spans="1:8" x14ac:dyDescent="0.2">
      <c r="A101">
        <v>1095</v>
      </c>
      <c r="B101" s="14">
        <v>31</v>
      </c>
      <c r="C101" s="14">
        <v>238211</v>
      </c>
      <c r="D101" s="14">
        <v>6789.0135</v>
      </c>
      <c r="E101" s="176">
        <f t="shared" si="8"/>
        <v>7684.2258064516127</v>
      </c>
      <c r="F101" s="176">
        <f t="shared" si="9"/>
        <v>219.00043548387097</v>
      </c>
      <c r="G101" s="5">
        <f t="shared" si="6"/>
        <v>78</v>
      </c>
      <c r="H101" s="280">
        <f t="shared" si="7"/>
        <v>1.0847452058191775</v>
      </c>
    </row>
    <row r="102" spans="1:8" x14ac:dyDescent="0.2">
      <c r="A102">
        <v>1096</v>
      </c>
      <c r="B102" s="14">
        <v>31</v>
      </c>
      <c r="C102" s="14">
        <v>243649</v>
      </c>
      <c r="D102" s="14">
        <v>6943.9965000000002</v>
      </c>
      <c r="E102" s="176">
        <f t="shared" si="8"/>
        <v>7859.6451612903229</v>
      </c>
      <c r="F102" s="176">
        <f t="shared" si="9"/>
        <v>223.99988709677419</v>
      </c>
      <c r="G102" s="5">
        <f t="shared" si="6"/>
        <v>60</v>
      </c>
      <c r="H102" s="280">
        <f t="shared" si="7"/>
        <v>1.1095083125994887</v>
      </c>
    </row>
    <row r="103" spans="1:8" x14ac:dyDescent="0.2">
      <c r="A103">
        <v>1097</v>
      </c>
      <c r="B103" s="14">
        <v>31</v>
      </c>
      <c r="C103" s="14">
        <v>269754</v>
      </c>
      <c r="D103" s="14">
        <v>7687.9890000000005</v>
      </c>
      <c r="E103" s="176">
        <f t="shared" si="8"/>
        <v>8701.7419354838712</v>
      </c>
      <c r="F103" s="176">
        <f t="shared" si="9"/>
        <v>247.99964516129035</v>
      </c>
      <c r="G103" s="5">
        <f t="shared" si="6"/>
        <v>21</v>
      </c>
      <c r="H103" s="280">
        <f t="shared" si="7"/>
        <v>1.2283830648061864</v>
      </c>
    </row>
    <row r="104" spans="1:8" x14ac:dyDescent="0.2">
      <c r="A104">
        <v>1098</v>
      </c>
      <c r="B104" s="14">
        <v>31</v>
      </c>
      <c r="C104" s="14">
        <v>244737</v>
      </c>
      <c r="D104" s="14">
        <v>6975.0045</v>
      </c>
      <c r="E104" s="176">
        <f t="shared" si="8"/>
        <v>7894.7419354838712</v>
      </c>
      <c r="F104" s="176">
        <f t="shared" si="9"/>
        <v>225.00014516129033</v>
      </c>
      <c r="G104" s="5">
        <f t="shared" si="6"/>
        <v>52</v>
      </c>
      <c r="H104" s="280">
        <f t="shared" si="7"/>
        <v>1.11446275544189</v>
      </c>
    </row>
    <row r="105" spans="1:8" x14ac:dyDescent="0.2">
      <c r="A105">
        <v>1099</v>
      </c>
      <c r="B105" s="14">
        <v>31</v>
      </c>
      <c r="C105" s="14">
        <v>278456</v>
      </c>
      <c r="D105" s="14">
        <v>7935.9960000000001</v>
      </c>
      <c r="E105" s="176">
        <f t="shared" si="8"/>
        <v>8982.4516129032254</v>
      </c>
      <c r="F105" s="176">
        <f t="shared" si="9"/>
        <v>255.99987096774194</v>
      </c>
      <c r="G105" s="5">
        <f t="shared" si="6"/>
        <v>12</v>
      </c>
      <c r="H105" s="280">
        <f t="shared" si="7"/>
        <v>1.2680095001137013</v>
      </c>
    </row>
    <row r="106" spans="1:8" x14ac:dyDescent="0.2">
      <c r="A106">
        <v>1100</v>
      </c>
      <c r="B106" s="14">
        <v>31</v>
      </c>
      <c r="C106" s="14">
        <v>716207</v>
      </c>
      <c r="D106" s="14">
        <v>20770.003000000001</v>
      </c>
      <c r="E106" s="176">
        <f t="shared" si="8"/>
        <v>23103.451612903227</v>
      </c>
      <c r="F106" s="176">
        <f t="shared" si="9"/>
        <v>670.00009677419359</v>
      </c>
      <c r="G106" s="5">
        <f t="shared" si="6"/>
        <v>1</v>
      </c>
      <c r="H106" s="280">
        <f t="shared" si="7"/>
        <v>3.3186207656090145</v>
      </c>
    </row>
    <row r="107" spans="1:8" x14ac:dyDescent="0.2">
      <c r="A107">
        <v>1101</v>
      </c>
      <c r="B107" s="14">
        <v>31</v>
      </c>
      <c r="C107" s="14">
        <v>189207</v>
      </c>
      <c r="D107" s="14">
        <v>5487.0030000000006</v>
      </c>
      <c r="E107" s="176">
        <f t="shared" si="8"/>
        <v>6103.4516129032254</v>
      </c>
      <c r="F107" s="176">
        <f t="shared" si="9"/>
        <v>177.00009677419357</v>
      </c>
      <c r="G107" s="5">
        <f t="shared" si="6"/>
        <v>149</v>
      </c>
      <c r="H107" s="280">
        <f t="shared" si="7"/>
        <v>0.87671061466668831</v>
      </c>
    </row>
    <row r="108" spans="1:8" x14ac:dyDescent="0.2">
      <c r="A108">
        <v>1102</v>
      </c>
      <c r="B108" s="14">
        <v>31</v>
      </c>
      <c r="C108" s="14">
        <v>210586</v>
      </c>
      <c r="D108" s="14">
        <v>6106.9940000000006</v>
      </c>
      <c r="E108" s="176">
        <f t="shared" si="8"/>
        <v>6793.0967741935483</v>
      </c>
      <c r="F108" s="176">
        <f t="shared" si="9"/>
        <v>196.99980645161293</v>
      </c>
      <c r="G108" s="5">
        <f t="shared" si="6"/>
        <v>129</v>
      </c>
      <c r="H108" s="280">
        <f t="shared" si="7"/>
        <v>0.97577246877863522</v>
      </c>
    </row>
    <row r="109" spans="1:8" x14ac:dyDescent="0.2">
      <c r="A109">
        <v>1103</v>
      </c>
      <c r="B109" s="14">
        <v>31</v>
      </c>
      <c r="C109" s="14">
        <v>217000</v>
      </c>
      <c r="D109" s="14">
        <v>6293</v>
      </c>
      <c r="E109" s="176">
        <f t="shared" si="8"/>
        <v>7000</v>
      </c>
      <c r="F109" s="176">
        <f t="shared" si="9"/>
        <v>203</v>
      </c>
      <c r="G109" s="5">
        <f t="shared" si="6"/>
        <v>116</v>
      </c>
      <c r="H109" s="280">
        <f t="shared" si="7"/>
        <v>1.0054924150938991</v>
      </c>
    </row>
    <row r="110" spans="1:8" x14ac:dyDescent="0.2">
      <c r="A110">
        <v>1104</v>
      </c>
      <c r="B110" s="14">
        <v>31</v>
      </c>
      <c r="C110" s="14">
        <v>210586</v>
      </c>
      <c r="D110" s="14">
        <v>6106.9940000000006</v>
      </c>
      <c r="E110" s="176">
        <f t="shared" si="8"/>
        <v>6793.0967741935483</v>
      </c>
      <c r="F110" s="176">
        <f t="shared" si="9"/>
        <v>196.99980645161293</v>
      </c>
      <c r="G110" s="5">
        <f t="shared" si="6"/>
        <v>129</v>
      </c>
      <c r="H110" s="280">
        <f t="shared" si="7"/>
        <v>0.97577246877863522</v>
      </c>
    </row>
    <row r="111" spans="1:8" x14ac:dyDescent="0.2">
      <c r="A111">
        <v>1105</v>
      </c>
      <c r="B111" s="14">
        <v>31</v>
      </c>
      <c r="C111" s="14">
        <v>214862</v>
      </c>
      <c r="D111" s="14">
        <v>6230.9980000000005</v>
      </c>
      <c r="E111" s="176">
        <f t="shared" si="8"/>
        <v>6931.0322580645161</v>
      </c>
      <c r="F111" s="176">
        <f t="shared" si="9"/>
        <v>200.99993548387098</v>
      </c>
      <c r="G111" s="5">
        <f t="shared" si="6"/>
        <v>122</v>
      </c>
      <c r="H111" s="280">
        <f t="shared" si="7"/>
        <v>0.99558576632214446</v>
      </c>
    </row>
    <row r="112" spans="1:8" x14ac:dyDescent="0.2">
      <c r="A112">
        <v>2106</v>
      </c>
      <c r="B112" s="14">
        <v>20</v>
      </c>
      <c r="C112" s="14">
        <v>68000</v>
      </c>
      <c r="D112" s="14">
        <v>4420</v>
      </c>
      <c r="E112" s="176">
        <f t="shared" si="8"/>
        <v>3400</v>
      </c>
      <c r="F112" s="176">
        <f t="shared" si="9"/>
        <v>221</v>
      </c>
      <c r="G112" s="5">
        <f t="shared" si="6"/>
        <v>72</v>
      </c>
      <c r="H112" s="280">
        <f t="shared" si="7"/>
        <v>1.094649378008629</v>
      </c>
    </row>
    <row r="113" spans="1:8" x14ac:dyDescent="0.2">
      <c r="A113">
        <v>2107</v>
      </c>
      <c r="B113" s="14">
        <v>20</v>
      </c>
      <c r="C113" s="14">
        <v>73666.75</v>
      </c>
      <c r="D113" s="14">
        <v>4420.0050000000001</v>
      </c>
      <c r="E113" s="176">
        <f t="shared" si="8"/>
        <v>3683.3375000000001</v>
      </c>
      <c r="F113" s="176">
        <f t="shared" si="9"/>
        <v>221.00024999999999</v>
      </c>
      <c r="G113" s="5">
        <f t="shared" si="6"/>
        <v>69</v>
      </c>
      <c r="H113" s="280">
        <f t="shared" si="7"/>
        <v>1.0946506162997807</v>
      </c>
    </row>
    <row r="114" spans="1:8" x14ac:dyDescent="0.2">
      <c r="A114">
        <v>1108</v>
      </c>
      <c r="B114" s="14">
        <v>31</v>
      </c>
      <c r="C114" s="14">
        <v>106285.71</v>
      </c>
      <c r="D114" s="14">
        <v>7439.9997000000012</v>
      </c>
      <c r="E114" s="176">
        <f t="shared" si="8"/>
        <v>3428.5712903225808</v>
      </c>
      <c r="F114" s="176">
        <f t="shared" si="9"/>
        <v>239.99999032258069</v>
      </c>
      <c r="G114" s="5">
        <f t="shared" si="6"/>
        <v>33</v>
      </c>
      <c r="H114" s="280">
        <f t="shared" si="7"/>
        <v>1.188759457595882</v>
      </c>
    </row>
    <row r="115" spans="1:8" x14ac:dyDescent="0.2">
      <c r="A115">
        <v>1109</v>
      </c>
      <c r="B115" s="14">
        <v>31</v>
      </c>
      <c r="C115" s="14">
        <v>94328.57</v>
      </c>
      <c r="D115" s="14">
        <v>6602.9999000000007</v>
      </c>
      <c r="E115" s="176">
        <f t="shared" si="8"/>
        <v>3042.8570967741939</v>
      </c>
      <c r="F115" s="176">
        <f t="shared" si="9"/>
        <v>212.99999677419356</v>
      </c>
      <c r="G115" s="5">
        <f t="shared" si="6"/>
        <v>98</v>
      </c>
      <c r="H115" s="280">
        <f t="shared" si="7"/>
        <v>1.0550240451796877</v>
      </c>
    </row>
    <row r="116" spans="1:8" x14ac:dyDescent="0.2">
      <c r="A116">
        <v>1110</v>
      </c>
      <c r="B116" s="14">
        <v>31</v>
      </c>
      <c r="C116" s="14">
        <v>93885.71</v>
      </c>
      <c r="D116" s="14">
        <v>6571.9997000000012</v>
      </c>
      <c r="E116" s="176">
        <f t="shared" si="8"/>
        <v>3028.5712903225808</v>
      </c>
      <c r="F116" s="176">
        <f t="shared" si="9"/>
        <v>211.99999032258069</v>
      </c>
      <c r="G116" s="5">
        <f t="shared" si="6"/>
        <v>100</v>
      </c>
      <c r="H116" s="280">
        <f t="shared" si="7"/>
        <v>1.0500708486174133</v>
      </c>
    </row>
    <row r="117" spans="1:8" x14ac:dyDescent="0.2">
      <c r="A117">
        <v>2111</v>
      </c>
      <c r="B117" s="14">
        <v>10</v>
      </c>
      <c r="C117" s="14">
        <v>54226.75</v>
      </c>
      <c r="D117" s="14">
        <v>2629.9973749999999</v>
      </c>
      <c r="E117" s="176">
        <f t="shared" si="8"/>
        <v>5422.6750000000002</v>
      </c>
      <c r="F117" s="176">
        <f t="shared" si="9"/>
        <v>262.99973749999998</v>
      </c>
      <c r="G117" s="5">
        <f t="shared" si="6"/>
        <v>8</v>
      </c>
      <c r="H117" s="280">
        <f t="shared" si="7"/>
        <v>1.302680991270623</v>
      </c>
    </row>
    <row r="118" spans="1:8" x14ac:dyDescent="0.2">
      <c r="A118">
        <v>2112</v>
      </c>
      <c r="B118" s="14">
        <v>10</v>
      </c>
      <c r="C118" s="14">
        <v>40206.25</v>
      </c>
      <c r="D118" s="14">
        <v>1950.003125</v>
      </c>
      <c r="E118" s="176">
        <f t="shared" si="8"/>
        <v>4020.625</v>
      </c>
      <c r="F118" s="176">
        <f t="shared" si="9"/>
        <v>195.00031250000001</v>
      </c>
      <c r="G118" s="5">
        <f t="shared" si="6"/>
        <v>131</v>
      </c>
      <c r="H118" s="280">
        <f t="shared" si="7"/>
        <v>0.96586864610684742</v>
      </c>
    </row>
    <row r="119" spans="1:8" x14ac:dyDescent="0.2">
      <c r="A119">
        <v>2113</v>
      </c>
      <c r="B119" s="14">
        <v>10</v>
      </c>
      <c r="C119" s="14">
        <v>36082.5</v>
      </c>
      <c r="D119" s="14">
        <v>1750.00125</v>
      </c>
      <c r="E119" s="176">
        <f t="shared" si="8"/>
        <v>3608.25</v>
      </c>
      <c r="F119" s="176">
        <f t="shared" si="9"/>
        <v>175.000125</v>
      </c>
      <c r="G119" s="5">
        <f t="shared" si="6"/>
        <v>152</v>
      </c>
      <c r="H119" s="280">
        <f t="shared" si="7"/>
        <v>0.86680442526100598</v>
      </c>
    </row>
    <row r="120" spans="1:8" x14ac:dyDescent="0.2">
      <c r="A120">
        <v>2114</v>
      </c>
      <c r="B120" s="14">
        <v>10</v>
      </c>
      <c r="C120" s="14">
        <v>43711.25</v>
      </c>
      <c r="D120" s="14">
        <v>2119.995625</v>
      </c>
      <c r="E120" s="176">
        <f t="shared" si="8"/>
        <v>4371.125</v>
      </c>
      <c r="F120" s="176">
        <f t="shared" si="9"/>
        <v>211.9995625</v>
      </c>
      <c r="G120" s="5">
        <f t="shared" si="6"/>
        <v>102</v>
      </c>
      <c r="H120" s="280">
        <f t="shared" si="7"/>
        <v>1.0500687295417488</v>
      </c>
    </row>
    <row r="121" spans="1:8" x14ac:dyDescent="0.2">
      <c r="A121">
        <v>2115</v>
      </c>
      <c r="B121" s="14">
        <v>10</v>
      </c>
      <c r="C121" s="14">
        <v>50103</v>
      </c>
      <c r="D121" s="14">
        <v>2429.9955</v>
      </c>
      <c r="E121" s="176">
        <f t="shared" si="8"/>
        <v>5010.3</v>
      </c>
      <c r="F121" s="176">
        <f t="shared" si="9"/>
        <v>242.99955</v>
      </c>
      <c r="G121" s="5">
        <f t="shared" si="6"/>
        <v>31</v>
      </c>
      <c r="H121" s="280">
        <f t="shared" si="7"/>
        <v>1.2036167704247815</v>
      </c>
    </row>
    <row r="122" spans="1:8" x14ac:dyDescent="0.2">
      <c r="A122">
        <v>2116</v>
      </c>
      <c r="B122" s="14">
        <v>10</v>
      </c>
      <c r="C122" s="14">
        <v>41649.5</v>
      </c>
      <c r="D122" s="14">
        <v>2020.0007500000002</v>
      </c>
      <c r="E122" s="176">
        <f t="shared" si="8"/>
        <v>4164.95</v>
      </c>
      <c r="F122" s="176">
        <f t="shared" si="9"/>
        <v>202.00007500000001</v>
      </c>
      <c r="G122" s="5">
        <f t="shared" si="6"/>
        <v>117</v>
      </c>
      <c r="H122" s="280">
        <f t="shared" si="7"/>
        <v>1.0005396219748708</v>
      </c>
    </row>
    <row r="123" spans="1:8" x14ac:dyDescent="0.2">
      <c r="A123">
        <v>2117</v>
      </c>
      <c r="B123" s="14">
        <v>10</v>
      </c>
      <c r="C123" s="14">
        <v>36082.5</v>
      </c>
      <c r="D123" s="14">
        <v>1750.00125</v>
      </c>
      <c r="E123" s="176">
        <f t="shared" si="8"/>
        <v>3608.25</v>
      </c>
      <c r="F123" s="176">
        <f t="shared" si="9"/>
        <v>175.000125</v>
      </c>
      <c r="G123" s="5">
        <f t="shared" si="6"/>
        <v>152</v>
      </c>
      <c r="H123" s="280">
        <f t="shared" si="7"/>
        <v>0.86680442526100598</v>
      </c>
    </row>
    <row r="124" spans="1:8" x14ac:dyDescent="0.2">
      <c r="A124">
        <v>2118</v>
      </c>
      <c r="B124" s="14">
        <v>10</v>
      </c>
      <c r="C124" s="14">
        <v>51134</v>
      </c>
      <c r="D124" s="14">
        <v>2479.9990000000003</v>
      </c>
      <c r="E124" s="176">
        <f t="shared" si="8"/>
        <v>5113.3999999999996</v>
      </c>
      <c r="F124" s="176">
        <f t="shared" si="9"/>
        <v>247.99990000000003</v>
      </c>
      <c r="G124" s="5">
        <f t="shared" si="6"/>
        <v>20</v>
      </c>
      <c r="H124" s="280">
        <f t="shared" si="7"/>
        <v>1.2283843270642634</v>
      </c>
    </row>
    <row r="125" spans="1:8" x14ac:dyDescent="0.2">
      <c r="A125">
        <v>1119</v>
      </c>
      <c r="B125" s="14">
        <v>31</v>
      </c>
      <c r="C125" s="14">
        <v>157844</v>
      </c>
      <c r="D125" s="14">
        <v>6881.9984000000004</v>
      </c>
      <c r="E125" s="176">
        <f t="shared" si="8"/>
        <v>5091.7419354838712</v>
      </c>
      <c r="F125" s="176">
        <f t="shared" si="9"/>
        <v>221.99994838709679</v>
      </c>
      <c r="G125" s="5">
        <f t="shared" si="6"/>
        <v>67</v>
      </c>
      <c r="H125" s="280">
        <f t="shared" si="7"/>
        <v>1.0996022869677975</v>
      </c>
    </row>
    <row r="126" spans="1:8" x14ac:dyDescent="0.2">
      <c r="A126">
        <v>1120</v>
      </c>
      <c r="B126" s="14">
        <v>31</v>
      </c>
      <c r="C126" s="14">
        <v>112339.5</v>
      </c>
      <c r="D126" s="14">
        <v>4898.0021999999999</v>
      </c>
      <c r="E126" s="176">
        <f t="shared" si="8"/>
        <v>3623.8548387096776</v>
      </c>
      <c r="F126" s="176">
        <f t="shared" si="9"/>
        <v>158.00007096774192</v>
      </c>
      <c r="G126" s="5">
        <f t="shared" si="6"/>
        <v>162</v>
      </c>
      <c r="H126" s="280">
        <f t="shared" si="7"/>
        <v>0.78260035932198158</v>
      </c>
    </row>
    <row r="127" spans="1:8" x14ac:dyDescent="0.2">
      <c r="A127">
        <v>1121</v>
      </c>
      <c r="B127" s="14">
        <v>31</v>
      </c>
      <c r="C127" s="14">
        <v>126559.75</v>
      </c>
      <c r="D127" s="14">
        <v>5518.0051000000003</v>
      </c>
      <c r="E127" s="176">
        <f t="shared" si="8"/>
        <v>4082.5725806451615</v>
      </c>
      <c r="F127" s="176">
        <f t="shared" si="9"/>
        <v>178.00016451612905</v>
      </c>
      <c r="G127" s="5">
        <f t="shared" si="6"/>
        <v>145</v>
      </c>
      <c r="H127" s="280">
        <f t="shared" si="7"/>
        <v>0.88166411481001938</v>
      </c>
    </row>
    <row r="128" spans="1:8" x14ac:dyDescent="0.2">
      <c r="A128">
        <v>1122</v>
      </c>
      <c r="B128" s="14">
        <v>31</v>
      </c>
      <c r="C128" s="14">
        <v>122293.5</v>
      </c>
      <c r="D128" s="14">
        <v>5331.9966000000004</v>
      </c>
      <c r="E128" s="176">
        <f t="shared" si="8"/>
        <v>3944.9516129032259</v>
      </c>
      <c r="F128" s="176">
        <f t="shared" si="9"/>
        <v>171.99989032258065</v>
      </c>
      <c r="G128" s="5">
        <f t="shared" si="6"/>
        <v>155</v>
      </c>
      <c r="H128" s="280">
        <f t="shared" si="7"/>
        <v>0.85194376904599689</v>
      </c>
    </row>
    <row r="129" spans="1:8" x14ac:dyDescent="0.2">
      <c r="A129">
        <v>1123</v>
      </c>
      <c r="B129" s="14">
        <v>31</v>
      </c>
      <c r="C129" s="14">
        <v>95214.29</v>
      </c>
      <c r="D129" s="14">
        <v>6665.0003000000006</v>
      </c>
      <c r="E129" s="176">
        <f t="shared" si="8"/>
        <v>3071.4287096774192</v>
      </c>
      <c r="F129" s="176">
        <f t="shared" si="9"/>
        <v>215.00000967741937</v>
      </c>
      <c r="G129" s="5">
        <f t="shared" si="6"/>
        <v>87</v>
      </c>
      <c r="H129" s="280">
        <f t="shared" si="7"/>
        <v>1.0649304383042368</v>
      </c>
    </row>
    <row r="130" spans="1:8" x14ac:dyDescent="0.2">
      <c r="A130">
        <v>1124</v>
      </c>
      <c r="B130" s="14">
        <v>31</v>
      </c>
      <c r="C130" s="14">
        <v>111157.14</v>
      </c>
      <c r="D130" s="14">
        <v>7780.9998000000005</v>
      </c>
      <c r="E130" s="176">
        <f t="shared" si="8"/>
        <v>3585.7141935483869</v>
      </c>
      <c r="F130" s="176">
        <f t="shared" si="9"/>
        <v>250.99999354838712</v>
      </c>
      <c r="G130" s="5">
        <f t="shared" si="6"/>
        <v>18</v>
      </c>
      <c r="H130" s="280">
        <f t="shared" si="7"/>
        <v>1.2432442842439451</v>
      </c>
    </row>
    <row r="131" spans="1:8" x14ac:dyDescent="0.2">
      <c r="A131">
        <v>1125</v>
      </c>
      <c r="B131" s="14">
        <v>31</v>
      </c>
      <c r="C131" s="14">
        <v>99642.86</v>
      </c>
      <c r="D131" s="14">
        <v>6975.0002000000004</v>
      </c>
      <c r="E131" s="176">
        <f t="shared" si="8"/>
        <v>3214.2858064516131</v>
      </c>
      <c r="F131" s="176">
        <f t="shared" si="9"/>
        <v>225.0000064516129</v>
      </c>
      <c r="G131" s="5">
        <f t="shared" si="6"/>
        <v>53</v>
      </c>
      <c r="H131" s="280">
        <f t="shared" si="7"/>
        <v>1.1144620683900253</v>
      </c>
    </row>
    <row r="132" spans="1:8" x14ac:dyDescent="0.2">
      <c r="A132">
        <v>1126</v>
      </c>
      <c r="B132" s="14">
        <v>31</v>
      </c>
      <c r="C132" s="14">
        <v>109385.71</v>
      </c>
      <c r="D132" s="14">
        <v>7656.9997000000012</v>
      </c>
      <c r="E132" s="176">
        <f t="shared" si="8"/>
        <v>3528.5712903225808</v>
      </c>
      <c r="F132" s="176">
        <f t="shared" si="9"/>
        <v>246.99999032258069</v>
      </c>
      <c r="G132" s="5">
        <f t="shared" si="6"/>
        <v>23</v>
      </c>
      <c r="H132" s="280">
        <f t="shared" si="7"/>
        <v>1.2234316098404991</v>
      </c>
    </row>
    <row r="133" spans="1:8" x14ac:dyDescent="0.2">
      <c r="A133">
        <v>1127</v>
      </c>
      <c r="B133" s="14">
        <v>31</v>
      </c>
      <c r="C133" s="14">
        <v>94771.43</v>
      </c>
      <c r="D133" s="14">
        <v>6634.0001000000002</v>
      </c>
      <c r="E133" s="176">
        <f t="shared" si="8"/>
        <v>3057.1429032258061</v>
      </c>
      <c r="F133" s="176">
        <f t="shared" si="9"/>
        <v>214.00000322580647</v>
      </c>
      <c r="G133" s="5">
        <f t="shared" si="6"/>
        <v>92</v>
      </c>
      <c r="H133" s="280">
        <f t="shared" si="7"/>
        <v>1.0599772417419622</v>
      </c>
    </row>
    <row r="134" spans="1:8" x14ac:dyDescent="0.2">
      <c r="A134">
        <v>1128</v>
      </c>
      <c r="B134" s="14">
        <v>31</v>
      </c>
      <c r="C134" s="14">
        <v>94328.57</v>
      </c>
      <c r="D134" s="14">
        <v>6602.9999000000007</v>
      </c>
      <c r="E134" s="176">
        <f t="shared" si="8"/>
        <v>3042.8570967741939</v>
      </c>
      <c r="F134" s="176">
        <f t="shared" si="9"/>
        <v>212.99999677419356</v>
      </c>
      <c r="G134" s="5">
        <f t="shared" si="6"/>
        <v>98</v>
      </c>
      <c r="H134" s="280">
        <f t="shared" si="7"/>
        <v>1.0550240451796877</v>
      </c>
    </row>
    <row r="135" spans="1:8" x14ac:dyDescent="0.2">
      <c r="A135">
        <v>1129</v>
      </c>
      <c r="B135" s="14">
        <v>31</v>
      </c>
      <c r="C135" s="14">
        <v>107614.29</v>
      </c>
      <c r="D135" s="14">
        <v>7533.0003000000006</v>
      </c>
      <c r="E135" s="176">
        <f t="shared" si="8"/>
        <v>3471.4287096774192</v>
      </c>
      <c r="F135" s="176">
        <f t="shared" si="9"/>
        <v>243.00000967741937</v>
      </c>
      <c r="G135" s="5">
        <f t="shared" ref="G135:G198" si="10">RANK(F135,$F$6:$F$205)</f>
        <v>29</v>
      </c>
      <c r="H135" s="280">
        <f t="shared" ref="H135:H198" si="11">F135/AVERAGE($F$6:$F$205)</f>
        <v>1.2036190472827055</v>
      </c>
    </row>
    <row r="136" spans="1:8" x14ac:dyDescent="0.2">
      <c r="A136">
        <v>1130</v>
      </c>
      <c r="B136" s="14">
        <v>31</v>
      </c>
      <c r="C136" s="14">
        <v>108942.86</v>
      </c>
      <c r="D136" s="14">
        <v>7626.0002000000004</v>
      </c>
      <c r="E136" s="176">
        <f t="shared" si="8"/>
        <v>3514.2858064516131</v>
      </c>
      <c r="F136" s="176">
        <f t="shared" si="9"/>
        <v>246.0000064516129</v>
      </c>
      <c r="G136" s="5">
        <f t="shared" si="10"/>
        <v>24</v>
      </c>
      <c r="H136" s="280">
        <f t="shared" si="11"/>
        <v>1.2184785251238768</v>
      </c>
    </row>
    <row r="137" spans="1:8" x14ac:dyDescent="0.2">
      <c r="A137">
        <v>1131</v>
      </c>
      <c r="B137" s="14">
        <v>31</v>
      </c>
      <c r="C137" s="14">
        <v>95214.29</v>
      </c>
      <c r="D137" s="14">
        <v>6665.0003000000006</v>
      </c>
      <c r="E137" s="176">
        <f t="shared" si="8"/>
        <v>3071.4287096774192</v>
      </c>
      <c r="F137" s="176">
        <f t="shared" si="9"/>
        <v>215.00000967741937</v>
      </c>
      <c r="G137" s="5">
        <f t="shared" si="10"/>
        <v>87</v>
      </c>
      <c r="H137" s="280">
        <f t="shared" si="11"/>
        <v>1.0649304383042368</v>
      </c>
    </row>
    <row r="138" spans="1:8" x14ac:dyDescent="0.2">
      <c r="A138">
        <v>1132</v>
      </c>
      <c r="B138" s="14">
        <v>31</v>
      </c>
      <c r="C138" s="14">
        <v>107614.29</v>
      </c>
      <c r="D138" s="14">
        <v>7533.0003000000006</v>
      </c>
      <c r="E138" s="176">
        <f t="shared" ref="E138:E201" si="12">C138/B138</f>
        <v>3471.4287096774192</v>
      </c>
      <c r="F138" s="176">
        <f t="shared" ref="F138:F201" si="13">D138/B138</f>
        <v>243.00000967741937</v>
      </c>
      <c r="G138" s="5">
        <f t="shared" si="10"/>
        <v>29</v>
      </c>
      <c r="H138" s="280">
        <f t="shared" si="11"/>
        <v>1.2036190472827055</v>
      </c>
    </row>
    <row r="139" spans="1:8" x14ac:dyDescent="0.2">
      <c r="A139">
        <v>1133</v>
      </c>
      <c r="B139" s="14">
        <v>31</v>
      </c>
      <c r="C139" s="14">
        <v>98757.14</v>
      </c>
      <c r="D139" s="14">
        <v>6912.9998000000005</v>
      </c>
      <c r="E139" s="176">
        <f t="shared" si="12"/>
        <v>3185.7141935483869</v>
      </c>
      <c r="F139" s="176">
        <f t="shared" si="13"/>
        <v>222.99999354838712</v>
      </c>
      <c r="G139" s="5">
        <f t="shared" si="10"/>
        <v>61</v>
      </c>
      <c r="H139" s="280">
        <f t="shared" si="11"/>
        <v>1.1045556752654762</v>
      </c>
    </row>
    <row r="140" spans="1:8" x14ac:dyDescent="0.2">
      <c r="A140">
        <v>1134</v>
      </c>
      <c r="B140" s="14">
        <v>31</v>
      </c>
      <c r="C140" s="14">
        <v>109828.57</v>
      </c>
      <c r="D140" s="14">
        <v>7687.9999000000016</v>
      </c>
      <c r="E140" s="176">
        <f t="shared" si="12"/>
        <v>3542.8570967741939</v>
      </c>
      <c r="F140" s="176">
        <f t="shared" si="13"/>
        <v>247.99999677419359</v>
      </c>
      <c r="G140" s="5">
        <f t="shared" si="10"/>
        <v>19</v>
      </c>
      <c r="H140" s="280">
        <f t="shared" si="11"/>
        <v>1.2283848064027738</v>
      </c>
    </row>
    <row r="141" spans="1:8" x14ac:dyDescent="0.2">
      <c r="A141">
        <v>1135</v>
      </c>
      <c r="B141" s="14">
        <v>31</v>
      </c>
      <c r="C141" s="14">
        <v>105400</v>
      </c>
      <c r="D141" s="14">
        <v>7378.0000000000009</v>
      </c>
      <c r="E141" s="176">
        <f t="shared" si="12"/>
        <v>3400</v>
      </c>
      <c r="F141" s="176">
        <f t="shared" si="13"/>
        <v>238.00000000000003</v>
      </c>
      <c r="G141" s="5">
        <f t="shared" si="10"/>
        <v>37</v>
      </c>
      <c r="H141" s="280">
        <f t="shared" si="11"/>
        <v>1.1788531763169852</v>
      </c>
    </row>
    <row r="142" spans="1:8" x14ac:dyDescent="0.2">
      <c r="A142">
        <v>1136</v>
      </c>
      <c r="B142" s="14">
        <v>31</v>
      </c>
      <c r="C142" s="14">
        <v>108500</v>
      </c>
      <c r="D142" s="14">
        <v>7595.0000000000009</v>
      </c>
      <c r="E142" s="176">
        <f t="shared" si="12"/>
        <v>3500</v>
      </c>
      <c r="F142" s="176">
        <f t="shared" si="13"/>
        <v>245.00000000000003</v>
      </c>
      <c r="G142" s="5">
        <f t="shared" si="10"/>
        <v>27</v>
      </c>
      <c r="H142" s="280">
        <f t="shared" si="11"/>
        <v>1.2135253285616023</v>
      </c>
    </row>
    <row r="143" spans="1:8" x14ac:dyDescent="0.2">
      <c r="A143">
        <v>1137</v>
      </c>
      <c r="B143" s="14">
        <v>31</v>
      </c>
      <c r="C143" s="14">
        <v>93885.71</v>
      </c>
      <c r="D143" s="14">
        <v>6571.9997000000012</v>
      </c>
      <c r="E143" s="176">
        <f t="shared" si="12"/>
        <v>3028.5712903225808</v>
      </c>
      <c r="F143" s="176">
        <f t="shared" si="13"/>
        <v>211.99999032258069</v>
      </c>
      <c r="G143" s="5">
        <f t="shared" si="10"/>
        <v>100</v>
      </c>
      <c r="H143" s="280">
        <f t="shared" si="11"/>
        <v>1.0500708486174133</v>
      </c>
    </row>
    <row r="144" spans="1:8" x14ac:dyDescent="0.2">
      <c r="A144">
        <v>1138</v>
      </c>
      <c r="B144" s="14">
        <v>31</v>
      </c>
      <c r="C144" s="14">
        <v>126559.65</v>
      </c>
      <c r="D144" s="14">
        <v>5518.0007399999995</v>
      </c>
      <c r="E144" s="176">
        <f t="shared" si="12"/>
        <v>4082.5693548387094</v>
      </c>
      <c r="F144" s="176">
        <f t="shared" si="13"/>
        <v>178.00002387096774</v>
      </c>
      <c r="G144" s="5">
        <f t="shared" si="10"/>
        <v>146</v>
      </c>
      <c r="H144" s="280">
        <f t="shared" si="11"/>
        <v>0.88166341817138438</v>
      </c>
    </row>
    <row r="145" spans="1:8" x14ac:dyDescent="0.2">
      <c r="A145">
        <v>1139</v>
      </c>
      <c r="B145" s="14">
        <v>31</v>
      </c>
      <c r="C145" s="14">
        <v>87910.45</v>
      </c>
      <c r="D145" s="14">
        <v>4712.0001199999997</v>
      </c>
      <c r="E145" s="176">
        <f t="shared" si="12"/>
        <v>2835.8209677419354</v>
      </c>
      <c r="F145" s="176">
        <f t="shared" si="13"/>
        <v>152.00000387096773</v>
      </c>
      <c r="G145" s="5">
        <f t="shared" si="10"/>
        <v>163</v>
      </c>
      <c r="H145" s="280">
        <f t="shared" si="11"/>
        <v>0.75288103934237116</v>
      </c>
    </row>
    <row r="146" spans="1:8" x14ac:dyDescent="0.2">
      <c r="A146">
        <v>1140</v>
      </c>
      <c r="B146" s="14">
        <v>31</v>
      </c>
      <c r="C146" s="14">
        <v>127981.65</v>
      </c>
      <c r="D146" s="14">
        <v>5579.9999399999997</v>
      </c>
      <c r="E146" s="176">
        <f t="shared" si="12"/>
        <v>4128.4403225806445</v>
      </c>
      <c r="F146" s="176">
        <f t="shared" si="13"/>
        <v>179.99999806451612</v>
      </c>
      <c r="G146" s="5">
        <f t="shared" si="10"/>
        <v>143</v>
      </c>
      <c r="H146" s="280">
        <f t="shared" si="11"/>
        <v>0.89156961956052938</v>
      </c>
    </row>
    <row r="147" spans="1:8" x14ac:dyDescent="0.2">
      <c r="A147">
        <v>1141</v>
      </c>
      <c r="B147" s="14">
        <v>31</v>
      </c>
      <c r="C147" s="14">
        <v>102947.75</v>
      </c>
      <c r="D147" s="14">
        <v>5517.9994000000006</v>
      </c>
      <c r="E147" s="176">
        <f t="shared" si="12"/>
        <v>3320.8951612903224</v>
      </c>
      <c r="F147" s="176">
        <f t="shared" si="13"/>
        <v>177.99998064516132</v>
      </c>
      <c r="G147" s="5">
        <f t="shared" si="10"/>
        <v>148</v>
      </c>
      <c r="H147" s="280">
        <f t="shared" si="11"/>
        <v>0.88166320406684995</v>
      </c>
    </row>
    <row r="148" spans="1:8" x14ac:dyDescent="0.2">
      <c r="A148">
        <v>1142</v>
      </c>
      <c r="B148" s="14">
        <v>31</v>
      </c>
      <c r="C148" s="14">
        <v>113761.45</v>
      </c>
      <c r="D148" s="14">
        <v>4959.9992199999997</v>
      </c>
      <c r="E148" s="176">
        <f t="shared" si="12"/>
        <v>3669.7241935483871</v>
      </c>
      <c r="F148" s="176">
        <f t="shared" si="13"/>
        <v>159.99997483870968</v>
      </c>
      <c r="G148" s="5">
        <f t="shared" si="10"/>
        <v>161</v>
      </c>
      <c r="H148" s="280">
        <f t="shared" si="11"/>
        <v>0.79250621239180918</v>
      </c>
    </row>
    <row r="149" spans="1:8" x14ac:dyDescent="0.2">
      <c r="A149">
        <v>1143</v>
      </c>
      <c r="B149" s="14">
        <v>31</v>
      </c>
      <c r="C149" s="14">
        <v>101791.05</v>
      </c>
      <c r="D149" s="14">
        <v>5456.0002800000002</v>
      </c>
      <c r="E149" s="176">
        <f t="shared" si="12"/>
        <v>3283.5822580645163</v>
      </c>
      <c r="F149" s="176">
        <f t="shared" si="13"/>
        <v>176.00000903225808</v>
      </c>
      <c r="G149" s="5">
        <f t="shared" si="10"/>
        <v>151</v>
      </c>
      <c r="H149" s="280">
        <f t="shared" si="11"/>
        <v>0.87175701546006512</v>
      </c>
    </row>
    <row r="150" spans="1:8" x14ac:dyDescent="0.2">
      <c r="A150">
        <v>1144</v>
      </c>
      <c r="B150" s="14">
        <v>31</v>
      </c>
      <c r="C150" s="14">
        <v>89900</v>
      </c>
      <c r="D150" s="14">
        <v>6293.0000000000009</v>
      </c>
      <c r="E150" s="176">
        <f t="shared" si="12"/>
        <v>2900</v>
      </c>
      <c r="F150" s="176">
        <f t="shared" si="13"/>
        <v>203.00000000000003</v>
      </c>
      <c r="G150" s="5">
        <f t="shared" si="10"/>
        <v>115</v>
      </c>
      <c r="H150" s="280">
        <f t="shared" si="11"/>
        <v>1.0054924150938991</v>
      </c>
    </row>
    <row r="151" spans="1:8" x14ac:dyDescent="0.2">
      <c r="A151">
        <v>1145</v>
      </c>
      <c r="B151" s="14">
        <v>31</v>
      </c>
      <c r="C151" s="14">
        <v>102742.86</v>
      </c>
      <c r="D151" s="14">
        <v>7192.0002000000004</v>
      </c>
      <c r="E151" s="176">
        <f t="shared" si="12"/>
        <v>3314.2858064516131</v>
      </c>
      <c r="F151" s="176">
        <f t="shared" si="13"/>
        <v>232.0000064516129</v>
      </c>
      <c r="G151" s="5">
        <f t="shared" si="10"/>
        <v>41</v>
      </c>
      <c r="H151" s="280">
        <f t="shared" si="11"/>
        <v>1.1491342206346424</v>
      </c>
    </row>
    <row r="152" spans="1:8" x14ac:dyDescent="0.2">
      <c r="A152">
        <v>1146</v>
      </c>
      <c r="B152" s="14">
        <v>31</v>
      </c>
      <c r="C152" s="14">
        <v>91671.43</v>
      </c>
      <c r="D152" s="14">
        <v>6417.0001000000002</v>
      </c>
      <c r="E152" s="176">
        <f t="shared" si="12"/>
        <v>2957.1429032258061</v>
      </c>
      <c r="F152" s="176">
        <f t="shared" si="13"/>
        <v>207.00000322580647</v>
      </c>
      <c r="G152" s="5">
        <f t="shared" si="10"/>
        <v>110</v>
      </c>
      <c r="H152" s="280">
        <f t="shared" si="11"/>
        <v>1.025305089497345</v>
      </c>
    </row>
    <row r="153" spans="1:8" x14ac:dyDescent="0.2">
      <c r="A153">
        <v>1147</v>
      </c>
      <c r="B153" s="14">
        <v>31</v>
      </c>
      <c r="C153" s="14">
        <v>162440</v>
      </c>
      <c r="D153" s="14">
        <v>4061</v>
      </c>
      <c r="E153" s="176">
        <f t="shared" si="12"/>
        <v>5240</v>
      </c>
      <c r="F153" s="176">
        <f t="shared" si="13"/>
        <v>131</v>
      </c>
      <c r="G153" s="5">
        <f t="shared" si="10"/>
        <v>182</v>
      </c>
      <c r="H153" s="280">
        <f t="shared" si="11"/>
        <v>0.64886456343497922</v>
      </c>
    </row>
    <row r="154" spans="1:8" x14ac:dyDescent="0.2">
      <c r="A154">
        <v>1148</v>
      </c>
      <c r="B154" s="14">
        <v>31</v>
      </c>
      <c r="C154" s="14">
        <v>121520</v>
      </c>
      <c r="D154" s="14">
        <v>3038</v>
      </c>
      <c r="E154" s="176">
        <f t="shared" si="12"/>
        <v>3920</v>
      </c>
      <c r="F154" s="176">
        <f t="shared" si="13"/>
        <v>98</v>
      </c>
      <c r="G154" s="5">
        <f t="shared" si="10"/>
        <v>197</v>
      </c>
      <c r="H154" s="280">
        <f t="shared" si="11"/>
        <v>0.4854101314246409</v>
      </c>
    </row>
    <row r="155" spans="1:8" x14ac:dyDescent="0.2">
      <c r="A155">
        <v>1149</v>
      </c>
      <c r="B155" s="14">
        <v>31</v>
      </c>
      <c r="C155" s="14">
        <v>128960</v>
      </c>
      <c r="D155" s="14">
        <v>3224</v>
      </c>
      <c r="E155" s="176">
        <f t="shared" si="12"/>
        <v>4160</v>
      </c>
      <c r="F155" s="176">
        <f t="shared" si="13"/>
        <v>104</v>
      </c>
      <c r="G155" s="5">
        <f t="shared" si="10"/>
        <v>196</v>
      </c>
      <c r="H155" s="280">
        <f t="shared" si="11"/>
        <v>0.51512911906288428</v>
      </c>
    </row>
    <row r="156" spans="1:8" x14ac:dyDescent="0.2">
      <c r="A156">
        <v>1150</v>
      </c>
      <c r="B156" s="14">
        <v>31</v>
      </c>
      <c r="C156" s="14">
        <v>135160</v>
      </c>
      <c r="D156" s="14">
        <v>3379</v>
      </c>
      <c r="E156" s="176">
        <f t="shared" si="12"/>
        <v>4360</v>
      </c>
      <c r="F156" s="176">
        <f t="shared" si="13"/>
        <v>109</v>
      </c>
      <c r="G156" s="5">
        <f t="shared" si="10"/>
        <v>194</v>
      </c>
      <c r="H156" s="280">
        <f t="shared" si="11"/>
        <v>0.53989494209475364</v>
      </c>
    </row>
    <row r="157" spans="1:8" x14ac:dyDescent="0.2">
      <c r="A157">
        <v>1151</v>
      </c>
      <c r="B157" s="14">
        <v>31</v>
      </c>
      <c r="C157" s="14">
        <v>163680</v>
      </c>
      <c r="D157" s="14">
        <v>4092</v>
      </c>
      <c r="E157" s="176">
        <f t="shared" si="12"/>
        <v>5280</v>
      </c>
      <c r="F157" s="176">
        <f t="shared" si="13"/>
        <v>132</v>
      </c>
      <c r="G157" s="5">
        <f t="shared" si="10"/>
        <v>181</v>
      </c>
      <c r="H157" s="280">
        <f t="shared" si="11"/>
        <v>0.65381772804135307</v>
      </c>
    </row>
    <row r="158" spans="1:8" x14ac:dyDescent="0.2">
      <c r="A158">
        <v>1152</v>
      </c>
      <c r="B158" s="14">
        <v>31</v>
      </c>
      <c r="C158" s="14">
        <v>114814.8</v>
      </c>
      <c r="D158" s="14">
        <v>6819.9991200000004</v>
      </c>
      <c r="E158" s="176">
        <f t="shared" si="12"/>
        <v>3703.7032258064519</v>
      </c>
      <c r="F158" s="176">
        <f t="shared" si="13"/>
        <v>219.99997161290324</v>
      </c>
      <c r="G158" s="5">
        <f t="shared" si="10"/>
        <v>75</v>
      </c>
      <c r="H158" s="280">
        <f t="shared" si="11"/>
        <v>1.0896960727962921</v>
      </c>
    </row>
    <row r="159" spans="1:8" x14ac:dyDescent="0.2">
      <c r="A159">
        <v>1153</v>
      </c>
      <c r="B159" s="14">
        <v>31</v>
      </c>
      <c r="C159" s="14">
        <v>108552.2</v>
      </c>
      <c r="D159" s="14">
        <v>6448.0006800000001</v>
      </c>
      <c r="E159" s="176">
        <f t="shared" si="12"/>
        <v>3501.6838709677418</v>
      </c>
      <c r="F159" s="176">
        <f t="shared" si="13"/>
        <v>208.00002193548389</v>
      </c>
      <c r="G159" s="5">
        <f t="shared" si="10"/>
        <v>108</v>
      </c>
      <c r="H159" s="280">
        <f t="shared" si="11"/>
        <v>1.0302583467758308</v>
      </c>
    </row>
    <row r="160" spans="1:8" x14ac:dyDescent="0.2">
      <c r="A160">
        <v>1154</v>
      </c>
      <c r="B160" s="14">
        <v>31</v>
      </c>
      <c r="C160" s="14">
        <v>110117.85</v>
      </c>
      <c r="D160" s="14">
        <v>6541.0002900000009</v>
      </c>
      <c r="E160" s="176">
        <f t="shared" si="12"/>
        <v>3552.1887096774194</v>
      </c>
      <c r="F160" s="176">
        <f t="shared" si="13"/>
        <v>211.00000935483874</v>
      </c>
      <c r="G160" s="5">
        <f t="shared" si="10"/>
        <v>104</v>
      </c>
      <c r="H160" s="280">
        <f t="shared" si="11"/>
        <v>1.0451177782809462</v>
      </c>
    </row>
    <row r="161" spans="1:8" x14ac:dyDescent="0.2">
      <c r="A161">
        <v>1155</v>
      </c>
      <c r="B161" s="14">
        <v>31</v>
      </c>
      <c r="C161" s="14">
        <v>113249.15</v>
      </c>
      <c r="D161" s="14">
        <v>6726.9995099999996</v>
      </c>
      <c r="E161" s="176">
        <f t="shared" si="12"/>
        <v>3653.1983870967738</v>
      </c>
      <c r="F161" s="176">
        <f t="shared" si="13"/>
        <v>216.99998419354839</v>
      </c>
      <c r="G161" s="5">
        <f t="shared" si="10"/>
        <v>82</v>
      </c>
      <c r="H161" s="280">
        <f t="shared" si="11"/>
        <v>1.0748366412911767</v>
      </c>
    </row>
    <row r="162" spans="1:8" x14ac:dyDescent="0.2">
      <c r="A162">
        <v>1156</v>
      </c>
      <c r="B162" s="14">
        <v>31</v>
      </c>
      <c r="C162" s="14">
        <v>116902.35</v>
      </c>
      <c r="D162" s="14">
        <v>6943.9995900000004</v>
      </c>
      <c r="E162" s="176">
        <f t="shared" si="12"/>
        <v>3771.043548387097</v>
      </c>
      <c r="F162" s="176">
        <f t="shared" si="13"/>
        <v>223.99998677419356</v>
      </c>
      <c r="G162" s="5">
        <f t="shared" si="10"/>
        <v>57</v>
      </c>
      <c r="H162" s="280">
        <f t="shared" si="11"/>
        <v>1.1095088063181544</v>
      </c>
    </row>
    <row r="163" spans="1:8" x14ac:dyDescent="0.2">
      <c r="A163">
        <v>1157</v>
      </c>
      <c r="B163" s="14">
        <v>31</v>
      </c>
      <c r="C163" s="14">
        <v>115858.6</v>
      </c>
      <c r="D163" s="14">
        <v>6882.0008400000006</v>
      </c>
      <c r="E163" s="176">
        <f t="shared" si="12"/>
        <v>3737.3741935483872</v>
      </c>
      <c r="F163" s="176">
        <f t="shared" si="13"/>
        <v>222.0000270967742</v>
      </c>
      <c r="G163" s="5">
        <f t="shared" si="10"/>
        <v>64</v>
      </c>
      <c r="H163" s="280">
        <f t="shared" si="11"/>
        <v>1.0996026768297857</v>
      </c>
    </row>
    <row r="164" spans="1:8" x14ac:dyDescent="0.2">
      <c r="A164">
        <v>1158</v>
      </c>
      <c r="B164" s="14">
        <v>31</v>
      </c>
      <c r="C164" s="14">
        <v>123643.1</v>
      </c>
      <c r="D164" s="14">
        <v>7344.4001400000006</v>
      </c>
      <c r="E164" s="176">
        <f t="shared" si="12"/>
        <v>3988.4870967741936</v>
      </c>
      <c r="F164" s="176">
        <f t="shared" si="13"/>
        <v>236.91613354838711</v>
      </c>
      <c r="G164" s="5">
        <f t="shared" si="10"/>
        <v>38</v>
      </c>
      <c r="H164" s="280">
        <f t="shared" si="11"/>
        <v>1.1734846073708201</v>
      </c>
    </row>
    <row r="165" spans="1:8" x14ac:dyDescent="0.2">
      <c r="A165">
        <v>1159</v>
      </c>
      <c r="B165" s="14">
        <v>31</v>
      </c>
      <c r="C165" s="14">
        <v>125989</v>
      </c>
      <c r="D165" s="14">
        <v>7483.7466000000004</v>
      </c>
      <c r="E165" s="176">
        <f t="shared" si="12"/>
        <v>4064.1612903225805</v>
      </c>
      <c r="F165" s="176">
        <f t="shared" si="13"/>
        <v>241.41118064516129</v>
      </c>
      <c r="G165" s="5">
        <f t="shared" si="10"/>
        <v>32</v>
      </c>
      <c r="H165" s="280">
        <f t="shared" si="11"/>
        <v>1.1957493155545456</v>
      </c>
    </row>
    <row r="166" spans="1:8" x14ac:dyDescent="0.2">
      <c r="A166">
        <v>1160</v>
      </c>
      <c r="B166" s="14">
        <v>31</v>
      </c>
      <c r="C166" s="14">
        <v>71916.97</v>
      </c>
      <c r="D166" s="14">
        <v>5889.9998430000005</v>
      </c>
      <c r="E166" s="176">
        <f t="shared" si="12"/>
        <v>2319.902258064516</v>
      </c>
      <c r="F166" s="176">
        <f t="shared" si="13"/>
        <v>189.9999949354839</v>
      </c>
      <c r="G166" s="5">
        <f t="shared" si="10"/>
        <v>136</v>
      </c>
      <c r="H166" s="280">
        <f t="shared" si="11"/>
        <v>0.9411012501256566</v>
      </c>
    </row>
    <row r="167" spans="1:8" x14ac:dyDescent="0.2">
      <c r="A167">
        <v>1161</v>
      </c>
      <c r="B167" s="14">
        <v>31</v>
      </c>
      <c r="C167" s="14">
        <v>64725.27</v>
      </c>
      <c r="D167" s="14">
        <v>5300.999613</v>
      </c>
      <c r="E167" s="176">
        <f t="shared" si="12"/>
        <v>2087.9119354838708</v>
      </c>
      <c r="F167" s="176">
        <f t="shared" si="13"/>
        <v>170.99998751612904</v>
      </c>
      <c r="G167" s="5">
        <f t="shared" si="10"/>
        <v>156</v>
      </c>
      <c r="H167" s="280">
        <f t="shared" si="11"/>
        <v>0.84699108585526683</v>
      </c>
    </row>
    <row r="168" spans="1:8" x14ac:dyDescent="0.2">
      <c r="A168">
        <v>1162</v>
      </c>
      <c r="B168" s="14">
        <v>31</v>
      </c>
      <c r="C168" s="14">
        <v>67374.850000000006</v>
      </c>
      <c r="D168" s="14">
        <v>5518.0002150000009</v>
      </c>
      <c r="E168" s="176">
        <f t="shared" si="12"/>
        <v>2173.3822580645165</v>
      </c>
      <c r="F168" s="176">
        <f t="shared" si="13"/>
        <v>178.0000069354839</v>
      </c>
      <c r="G168" s="5">
        <f t="shared" si="10"/>
        <v>147</v>
      </c>
      <c r="H168" s="280">
        <f t="shared" si="11"/>
        <v>0.88166333428714527</v>
      </c>
    </row>
    <row r="169" spans="1:8" x14ac:dyDescent="0.2">
      <c r="A169">
        <v>1163</v>
      </c>
      <c r="B169" s="14">
        <v>31</v>
      </c>
      <c r="C169" s="14">
        <v>126011.5</v>
      </c>
      <c r="D169" s="14">
        <v>6603.0026000000007</v>
      </c>
      <c r="E169" s="176">
        <f t="shared" si="12"/>
        <v>4064.8870967741937</v>
      </c>
      <c r="F169" s="176">
        <f t="shared" si="13"/>
        <v>213.00008387096776</v>
      </c>
      <c r="G169" s="5">
        <f t="shared" si="10"/>
        <v>94</v>
      </c>
      <c r="H169" s="280">
        <f t="shared" si="11"/>
        <v>1.0550244765843468</v>
      </c>
    </row>
    <row r="170" spans="1:8" x14ac:dyDescent="0.2">
      <c r="A170">
        <v>1164</v>
      </c>
      <c r="B170" s="14">
        <v>31</v>
      </c>
      <c r="C170" s="14">
        <v>98159</v>
      </c>
      <c r="D170" s="14">
        <v>6664.9961000000003</v>
      </c>
      <c r="E170" s="176">
        <f t="shared" si="12"/>
        <v>3166.4193548387098</v>
      </c>
      <c r="F170" s="176">
        <f t="shared" si="13"/>
        <v>214.99987419354841</v>
      </c>
      <c r="G170" s="5">
        <f t="shared" si="10"/>
        <v>90</v>
      </c>
      <c r="H170" s="280">
        <f t="shared" si="11"/>
        <v>1.0649297672303224</v>
      </c>
    </row>
    <row r="171" spans="1:8" x14ac:dyDescent="0.2">
      <c r="A171">
        <v>1165</v>
      </c>
      <c r="B171" s="14">
        <v>31</v>
      </c>
      <c r="C171" s="14">
        <v>124828.25</v>
      </c>
      <c r="D171" s="14">
        <v>6541.0003000000006</v>
      </c>
      <c r="E171" s="176">
        <f t="shared" si="12"/>
        <v>4026.7177419354839</v>
      </c>
      <c r="F171" s="176">
        <f t="shared" si="13"/>
        <v>211.00000967741937</v>
      </c>
      <c r="G171" s="5">
        <f t="shared" si="10"/>
        <v>103</v>
      </c>
      <c r="H171" s="280">
        <f t="shared" si="11"/>
        <v>1.0451177798787412</v>
      </c>
    </row>
    <row r="172" spans="1:8" x14ac:dyDescent="0.2">
      <c r="A172">
        <v>1166</v>
      </c>
      <c r="B172" s="14">
        <v>31</v>
      </c>
      <c r="C172" s="14">
        <v>99985.25</v>
      </c>
      <c r="D172" s="14">
        <v>6788.9984750000003</v>
      </c>
      <c r="E172" s="176">
        <f t="shared" si="12"/>
        <v>3225.3306451612902</v>
      </c>
      <c r="F172" s="176">
        <f t="shared" si="13"/>
        <v>218.99995080645164</v>
      </c>
      <c r="G172" s="5">
        <f t="shared" si="10"/>
        <v>79</v>
      </c>
      <c r="H172" s="280">
        <f t="shared" si="11"/>
        <v>1.0847428051321386</v>
      </c>
    </row>
    <row r="173" spans="1:8" x14ac:dyDescent="0.2">
      <c r="A173">
        <v>1167</v>
      </c>
      <c r="B173" s="14">
        <v>31</v>
      </c>
      <c r="C173" s="14">
        <v>68888.89</v>
      </c>
      <c r="D173" s="14">
        <v>5642.0000909999999</v>
      </c>
      <c r="E173" s="176">
        <f t="shared" si="12"/>
        <v>2222.2222580645162</v>
      </c>
      <c r="F173" s="176">
        <f t="shared" si="13"/>
        <v>182.00000293548388</v>
      </c>
      <c r="G173" s="5">
        <f t="shared" si="10"/>
        <v>141</v>
      </c>
      <c r="H173" s="280">
        <f t="shared" si="11"/>
        <v>0.90147597289998227</v>
      </c>
    </row>
    <row r="174" spans="1:8" x14ac:dyDescent="0.2">
      <c r="A174">
        <v>1168</v>
      </c>
      <c r="B174" s="14">
        <v>31</v>
      </c>
      <c r="C174" s="14">
        <v>69645.91</v>
      </c>
      <c r="D174" s="14">
        <v>5704.0000290000007</v>
      </c>
      <c r="E174" s="176">
        <f t="shared" si="12"/>
        <v>2246.6422580645162</v>
      </c>
      <c r="F174" s="176">
        <f t="shared" si="13"/>
        <v>184.00000093548388</v>
      </c>
      <c r="G174" s="5">
        <f t="shared" si="10"/>
        <v>138</v>
      </c>
      <c r="H174" s="280">
        <f t="shared" si="11"/>
        <v>0.91138229220640088</v>
      </c>
    </row>
    <row r="175" spans="1:8" x14ac:dyDescent="0.2">
      <c r="A175">
        <v>1169</v>
      </c>
      <c r="B175" s="14">
        <v>31</v>
      </c>
      <c r="C175" s="14">
        <v>79487.179999999993</v>
      </c>
      <c r="D175" s="14">
        <v>6510.0000419999997</v>
      </c>
      <c r="E175" s="176">
        <f t="shared" si="12"/>
        <v>2564.1025806451612</v>
      </c>
      <c r="F175" s="176">
        <f t="shared" si="13"/>
        <v>210.0000013548387</v>
      </c>
      <c r="G175" s="5">
        <f t="shared" si="10"/>
        <v>107</v>
      </c>
      <c r="H175" s="280">
        <f t="shared" si="11"/>
        <v>1.0401645740492553</v>
      </c>
    </row>
    <row r="176" spans="1:8" x14ac:dyDescent="0.2">
      <c r="A176">
        <v>1171</v>
      </c>
      <c r="B176" s="14">
        <v>31</v>
      </c>
      <c r="C176" s="14">
        <v>105420.9</v>
      </c>
      <c r="D176" s="14">
        <v>6262.0014599999995</v>
      </c>
      <c r="E176" s="176">
        <f t="shared" si="12"/>
        <v>3400.6741935483869</v>
      </c>
      <c r="F176" s="176">
        <f t="shared" si="13"/>
        <v>202.00004709677418</v>
      </c>
      <c r="G176" s="5">
        <f t="shared" si="10"/>
        <v>118</v>
      </c>
      <c r="H176" s="280">
        <f t="shared" si="11"/>
        <v>1.0005394837656001</v>
      </c>
    </row>
    <row r="177" spans="1:8" x14ac:dyDescent="0.2">
      <c r="A177">
        <v>1172</v>
      </c>
      <c r="B177" s="14">
        <v>31</v>
      </c>
      <c r="C177" s="14">
        <v>106464.65</v>
      </c>
      <c r="D177" s="14">
        <v>6324.0002100000002</v>
      </c>
      <c r="E177" s="176">
        <f t="shared" si="12"/>
        <v>3434.3435483870967</v>
      </c>
      <c r="F177" s="176">
        <f t="shared" si="13"/>
        <v>204.00000677419357</v>
      </c>
      <c r="G177" s="5">
        <f t="shared" si="10"/>
        <v>114</v>
      </c>
      <c r="H177" s="280">
        <f t="shared" si="11"/>
        <v>1.0104456132539688</v>
      </c>
    </row>
    <row r="178" spans="1:8" x14ac:dyDescent="0.2">
      <c r="A178">
        <v>2173</v>
      </c>
      <c r="B178" s="14">
        <v>15</v>
      </c>
      <c r="C178" s="14">
        <v>53852.49</v>
      </c>
      <c r="D178" s="14">
        <v>3198.8379059999997</v>
      </c>
      <c r="E178" s="176">
        <f t="shared" si="12"/>
        <v>3590.1659999999997</v>
      </c>
      <c r="F178" s="176">
        <f t="shared" si="13"/>
        <v>213.25586039999999</v>
      </c>
      <c r="G178" s="5">
        <f t="shared" si="10"/>
        <v>93</v>
      </c>
      <c r="H178" s="280">
        <f t="shared" si="11"/>
        <v>1.0562913798350906</v>
      </c>
    </row>
    <row r="179" spans="1:8" x14ac:dyDescent="0.2">
      <c r="A179">
        <v>1174</v>
      </c>
      <c r="B179" s="14">
        <v>31</v>
      </c>
      <c r="C179" s="14">
        <v>110074.05</v>
      </c>
      <c r="D179" s="14">
        <v>6538.3985700000003</v>
      </c>
      <c r="E179" s="176">
        <f t="shared" si="12"/>
        <v>3550.7758064516129</v>
      </c>
      <c r="F179" s="176">
        <f t="shared" si="13"/>
        <v>210.91608290322583</v>
      </c>
      <c r="G179" s="5">
        <f t="shared" si="10"/>
        <v>106</v>
      </c>
      <c r="H179" s="280">
        <f t="shared" si="11"/>
        <v>1.0447020767512787</v>
      </c>
    </row>
    <row r="180" spans="1:8" x14ac:dyDescent="0.2">
      <c r="A180">
        <v>1175</v>
      </c>
      <c r="B180" s="14">
        <v>31</v>
      </c>
      <c r="C180" s="14">
        <v>106986.55</v>
      </c>
      <c r="D180" s="14">
        <v>6355.0010700000003</v>
      </c>
      <c r="E180" s="176">
        <f t="shared" si="12"/>
        <v>3451.1790322580646</v>
      </c>
      <c r="F180" s="176">
        <f t="shared" si="13"/>
        <v>205.00003451612903</v>
      </c>
      <c r="G180" s="5">
        <f t="shared" si="10"/>
        <v>113</v>
      </c>
      <c r="H180" s="280">
        <f t="shared" si="11"/>
        <v>1.0153989152707155</v>
      </c>
    </row>
    <row r="181" spans="1:8" x14ac:dyDescent="0.2">
      <c r="A181">
        <v>1176</v>
      </c>
      <c r="B181" s="14">
        <v>31</v>
      </c>
      <c r="C181" s="14">
        <v>107508.4</v>
      </c>
      <c r="D181" s="14">
        <v>6385.9989599999999</v>
      </c>
      <c r="E181" s="176">
        <f t="shared" si="12"/>
        <v>3468.0129032258064</v>
      </c>
      <c r="F181" s="176">
        <f t="shared" si="13"/>
        <v>205.99996645161289</v>
      </c>
      <c r="G181" s="5">
        <f t="shared" si="10"/>
        <v>111</v>
      </c>
      <c r="H181" s="280">
        <f t="shared" si="11"/>
        <v>1.020351742742337</v>
      </c>
    </row>
    <row r="182" spans="1:8" x14ac:dyDescent="0.2">
      <c r="A182">
        <v>1177</v>
      </c>
      <c r="B182" s="14">
        <v>31</v>
      </c>
      <c r="C182" s="14">
        <v>115555</v>
      </c>
      <c r="D182" s="14">
        <v>6863.9670000000006</v>
      </c>
      <c r="E182" s="176">
        <f t="shared" si="12"/>
        <v>3727.5806451612902</v>
      </c>
      <c r="F182" s="176">
        <f t="shared" si="13"/>
        <v>221.41829032258067</v>
      </c>
      <c r="G182" s="5">
        <f t="shared" si="10"/>
        <v>68</v>
      </c>
      <c r="H182" s="280">
        <f t="shared" si="11"/>
        <v>1.0967212388296244</v>
      </c>
    </row>
    <row r="183" spans="1:8" x14ac:dyDescent="0.2">
      <c r="A183">
        <v>1178</v>
      </c>
      <c r="B183" s="14">
        <v>31</v>
      </c>
      <c r="C183" s="14">
        <v>107030.3</v>
      </c>
      <c r="D183" s="14">
        <v>6357.5998200000004</v>
      </c>
      <c r="E183" s="176">
        <f t="shared" si="12"/>
        <v>3452.5903225806451</v>
      </c>
      <c r="F183" s="176">
        <f t="shared" si="13"/>
        <v>205.08386516129033</v>
      </c>
      <c r="G183" s="5">
        <f t="shared" si="10"/>
        <v>112</v>
      </c>
      <c r="H183" s="280">
        <f t="shared" si="11"/>
        <v>1.015814142255258</v>
      </c>
    </row>
    <row r="184" spans="1:8" x14ac:dyDescent="0.2">
      <c r="A184">
        <v>1179</v>
      </c>
      <c r="B184" s="14">
        <v>31</v>
      </c>
      <c r="C184" s="14">
        <v>283133.33</v>
      </c>
      <c r="D184" s="14">
        <v>4246.9999500000004</v>
      </c>
      <c r="E184" s="176">
        <f t="shared" si="12"/>
        <v>9133.3332258064529</v>
      </c>
      <c r="F184" s="176">
        <f t="shared" si="13"/>
        <v>136.99999838709678</v>
      </c>
      <c r="G184" s="5">
        <f t="shared" si="10"/>
        <v>178</v>
      </c>
      <c r="H184" s="280">
        <f t="shared" si="11"/>
        <v>0.6785835430842474</v>
      </c>
    </row>
    <row r="185" spans="1:8" x14ac:dyDescent="0.2">
      <c r="A185">
        <v>1180</v>
      </c>
      <c r="B185" s="14">
        <v>31</v>
      </c>
      <c r="C185" s="14">
        <v>256266.67</v>
      </c>
      <c r="D185" s="14">
        <v>3844.0000500000001</v>
      </c>
      <c r="E185" s="176">
        <f t="shared" si="12"/>
        <v>8266.6667741935489</v>
      </c>
      <c r="F185" s="176">
        <f t="shared" si="13"/>
        <v>124.00000161290323</v>
      </c>
      <c r="G185" s="5">
        <f t="shared" si="10"/>
        <v>184</v>
      </c>
      <c r="H185" s="280">
        <f t="shared" si="11"/>
        <v>0.6141924191793372</v>
      </c>
    </row>
    <row r="186" spans="1:8" x14ac:dyDescent="0.2">
      <c r="A186">
        <v>1181</v>
      </c>
      <c r="B186" s="14">
        <v>31</v>
      </c>
      <c r="C186" s="14">
        <v>258333.33</v>
      </c>
      <c r="D186" s="14">
        <v>3874.9999499999994</v>
      </c>
      <c r="E186" s="176">
        <f t="shared" si="12"/>
        <v>8333.3332258064511</v>
      </c>
      <c r="F186" s="176">
        <f t="shared" si="13"/>
        <v>124.99999838709675</v>
      </c>
      <c r="G186" s="5">
        <f t="shared" si="10"/>
        <v>183</v>
      </c>
      <c r="H186" s="280">
        <f t="shared" si="11"/>
        <v>0.61914556780776053</v>
      </c>
    </row>
    <row r="187" spans="1:8" x14ac:dyDescent="0.2">
      <c r="A187">
        <v>1182</v>
      </c>
      <c r="B187" s="14">
        <v>31</v>
      </c>
      <c r="C187" s="14">
        <v>281066.67</v>
      </c>
      <c r="D187" s="14">
        <v>4216.0000499999996</v>
      </c>
      <c r="E187" s="176">
        <f t="shared" si="12"/>
        <v>9066.6667741935471</v>
      </c>
      <c r="F187" s="176">
        <f t="shared" si="13"/>
        <v>136.00000161290322</v>
      </c>
      <c r="G187" s="5">
        <f t="shared" si="10"/>
        <v>180</v>
      </c>
      <c r="H187" s="280">
        <f t="shared" si="11"/>
        <v>0.67363039445582373</v>
      </c>
    </row>
    <row r="188" spans="1:8" x14ac:dyDescent="0.2">
      <c r="A188">
        <v>1183</v>
      </c>
      <c r="B188" s="14">
        <v>31</v>
      </c>
      <c r="C188" s="14">
        <v>291400</v>
      </c>
      <c r="D188" s="14">
        <v>4371</v>
      </c>
      <c r="E188" s="176">
        <f t="shared" si="12"/>
        <v>9400</v>
      </c>
      <c r="F188" s="176">
        <f t="shared" si="13"/>
        <v>141</v>
      </c>
      <c r="G188" s="5">
        <f t="shared" si="10"/>
        <v>174</v>
      </c>
      <c r="H188" s="280">
        <f t="shared" si="11"/>
        <v>0.69839620949871806</v>
      </c>
    </row>
    <row r="189" spans="1:8" x14ac:dyDescent="0.2">
      <c r="A189">
        <v>1184</v>
      </c>
      <c r="B189" s="14">
        <v>31</v>
      </c>
      <c r="C189" s="14">
        <v>256266.67</v>
      </c>
      <c r="D189" s="14">
        <v>3844.0000500000001</v>
      </c>
      <c r="E189" s="176">
        <f t="shared" si="12"/>
        <v>8266.6667741935489</v>
      </c>
      <c r="F189" s="176">
        <f t="shared" si="13"/>
        <v>124.00000161290323</v>
      </c>
      <c r="G189" s="5">
        <f t="shared" si="10"/>
        <v>184</v>
      </c>
      <c r="H189" s="280">
        <f t="shared" si="11"/>
        <v>0.6141924191793372</v>
      </c>
    </row>
    <row r="190" spans="1:8" x14ac:dyDescent="0.2">
      <c r="A190">
        <v>1185</v>
      </c>
      <c r="B190" s="14">
        <v>31</v>
      </c>
      <c r="C190" s="14">
        <v>252133.33</v>
      </c>
      <c r="D190" s="14">
        <v>3781.9999499999994</v>
      </c>
      <c r="E190" s="176">
        <f t="shared" si="12"/>
        <v>8133.3332258064511</v>
      </c>
      <c r="F190" s="176">
        <f t="shared" si="13"/>
        <v>121.99999838709675</v>
      </c>
      <c r="G190" s="5">
        <f t="shared" si="10"/>
        <v>186</v>
      </c>
      <c r="H190" s="280">
        <f t="shared" si="11"/>
        <v>0.60428607398863887</v>
      </c>
    </row>
    <row r="191" spans="1:8" x14ac:dyDescent="0.2">
      <c r="A191">
        <v>1186</v>
      </c>
      <c r="B191" s="14">
        <v>31</v>
      </c>
      <c r="C191" s="14">
        <v>291400</v>
      </c>
      <c r="D191" s="14">
        <v>4371</v>
      </c>
      <c r="E191" s="176">
        <f t="shared" si="12"/>
        <v>9400</v>
      </c>
      <c r="F191" s="176">
        <f t="shared" si="13"/>
        <v>141</v>
      </c>
      <c r="G191" s="5">
        <f t="shared" si="10"/>
        <v>174</v>
      </c>
      <c r="H191" s="280">
        <f t="shared" si="11"/>
        <v>0.69839620949871806</v>
      </c>
    </row>
    <row r="192" spans="1:8" x14ac:dyDescent="0.2">
      <c r="A192">
        <v>1187</v>
      </c>
      <c r="B192" s="14">
        <v>31</v>
      </c>
      <c r="C192" s="14">
        <v>235600</v>
      </c>
      <c r="D192" s="14">
        <v>3534</v>
      </c>
      <c r="E192" s="176">
        <f t="shared" si="12"/>
        <v>7600</v>
      </c>
      <c r="F192" s="176">
        <f t="shared" si="13"/>
        <v>114</v>
      </c>
      <c r="G192" s="5">
        <f t="shared" si="10"/>
        <v>189</v>
      </c>
      <c r="H192" s="280">
        <f t="shared" si="11"/>
        <v>0.56466076512662311</v>
      </c>
    </row>
    <row r="193" spans="1:8" x14ac:dyDescent="0.2">
      <c r="A193">
        <v>1188</v>
      </c>
      <c r="B193" s="14">
        <v>31</v>
      </c>
      <c r="C193" s="14">
        <v>183933.25</v>
      </c>
      <c r="D193" s="14">
        <v>2758.9987499999997</v>
      </c>
      <c r="E193" s="176">
        <f t="shared" si="12"/>
        <v>5933.3306451612907</v>
      </c>
      <c r="F193" s="176">
        <f t="shared" si="13"/>
        <v>88.999959677419341</v>
      </c>
      <c r="G193" s="5">
        <f t="shared" si="10"/>
        <v>200</v>
      </c>
      <c r="H193" s="280">
        <f t="shared" si="11"/>
        <v>0.44083145024289655</v>
      </c>
    </row>
    <row r="194" spans="1:8" x14ac:dyDescent="0.2">
      <c r="A194">
        <v>1189</v>
      </c>
      <c r="B194" s="14">
        <v>31</v>
      </c>
      <c r="C194" s="14">
        <v>194266.75</v>
      </c>
      <c r="D194" s="14">
        <v>2914.0012499999998</v>
      </c>
      <c r="E194" s="176">
        <f t="shared" si="12"/>
        <v>6266.6693548387093</v>
      </c>
      <c r="F194" s="176">
        <f t="shared" si="13"/>
        <v>94.000040322580645</v>
      </c>
      <c r="G194" s="5">
        <f t="shared" si="10"/>
        <v>198</v>
      </c>
      <c r="H194" s="280">
        <f t="shared" si="11"/>
        <v>0.46559767272352465</v>
      </c>
    </row>
    <row r="195" spans="1:8" x14ac:dyDescent="0.2">
      <c r="A195">
        <v>1190</v>
      </c>
      <c r="B195" s="14">
        <v>31</v>
      </c>
      <c r="C195" s="14">
        <v>192200</v>
      </c>
      <c r="D195" s="14">
        <v>2883</v>
      </c>
      <c r="E195" s="176">
        <f t="shared" si="12"/>
        <v>6200</v>
      </c>
      <c r="F195" s="176">
        <f t="shared" si="13"/>
        <v>93</v>
      </c>
      <c r="G195" s="5">
        <f t="shared" si="10"/>
        <v>199</v>
      </c>
      <c r="H195" s="280">
        <f t="shared" si="11"/>
        <v>0.46064430839277148</v>
      </c>
    </row>
    <row r="196" spans="1:8" x14ac:dyDescent="0.2">
      <c r="A196">
        <v>1191</v>
      </c>
      <c r="B196" s="14">
        <v>31</v>
      </c>
      <c r="C196" s="14">
        <v>233533.25</v>
      </c>
      <c r="D196" s="14">
        <v>3502.9987499999997</v>
      </c>
      <c r="E196" s="176">
        <f t="shared" si="12"/>
        <v>7533.3306451612907</v>
      </c>
      <c r="F196" s="176">
        <f t="shared" si="13"/>
        <v>112.99995967741934</v>
      </c>
      <c r="G196" s="5">
        <f t="shared" si="10"/>
        <v>191</v>
      </c>
      <c r="H196" s="280">
        <f t="shared" si="11"/>
        <v>0.55970740079586989</v>
      </c>
    </row>
    <row r="197" spans="1:8" x14ac:dyDescent="0.2">
      <c r="A197">
        <v>1192</v>
      </c>
      <c r="B197" s="14">
        <v>31</v>
      </c>
      <c r="C197" s="14">
        <v>134294</v>
      </c>
      <c r="D197" s="14">
        <v>7037.0056000000004</v>
      </c>
      <c r="E197" s="176">
        <f t="shared" si="12"/>
        <v>4332.0645161290322</v>
      </c>
      <c r="F197" s="176">
        <f t="shared" si="13"/>
        <v>227.00018064516129</v>
      </c>
      <c r="G197" s="5">
        <f t="shared" si="10"/>
        <v>47</v>
      </c>
      <c r="H197" s="280">
        <f t="shared" si="11"/>
        <v>1.1243692604120916</v>
      </c>
    </row>
    <row r="198" spans="1:8" x14ac:dyDescent="0.2">
      <c r="A198">
        <v>1193</v>
      </c>
      <c r="B198" s="14">
        <v>31</v>
      </c>
      <c r="C198" s="14">
        <v>100441.75</v>
      </c>
      <c r="D198" s="14">
        <v>6819.9948249999998</v>
      </c>
      <c r="E198" s="176">
        <f t="shared" si="12"/>
        <v>3240.0564516129034</v>
      </c>
      <c r="F198" s="176">
        <f t="shared" si="13"/>
        <v>219.99983306451611</v>
      </c>
      <c r="G198" s="5">
        <f t="shared" si="10"/>
        <v>76</v>
      </c>
      <c r="H198" s="280">
        <f t="shared" si="11"/>
        <v>1.0896953865433248</v>
      </c>
    </row>
    <row r="199" spans="1:8" x14ac:dyDescent="0.2">
      <c r="A199">
        <v>1194</v>
      </c>
      <c r="B199" s="14">
        <v>31</v>
      </c>
      <c r="C199" s="14">
        <v>98615.5</v>
      </c>
      <c r="D199" s="14">
        <v>6695.9924500000006</v>
      </c>
      <c r="E199" s="176">
        <f t="shared" si="12"/>
        <v>3181.1451612903224</v>
      </c>
      <c r="F199" s="176">
        <f t="shared" si="13"/>
        <v>215.99975645161291</v>
      </c>
      <c r="G199" s="5">
        <f t="shared" ref="G199:G205" si="14">RANK(F199,$F$6:$F$205)</f>
        <v>85</v>
      </c>
      <c r="H199" s="280">
        <f t="shared" ref="H199:H205" si="15">F199/AVERAGE($F$6:$F$205)</f>
        <v>1.0698823486415088</v>
      </c>
    </row>
    <row r="200" spans="1:8" x14ac:dyDescent="0.2">
      <c r="A200">
        <v>1195</v>
      </c>
      <c r="B200" s="14">
        <v>31</v>
      </c>
      <c r="C200" s="14">
        <v>127194.75</v>
      </c>
      <c r="D200" s="14">
        <v>6665.0048999999999</v>
      </c>
      <c r="E200" s="176">
        <f t="shared" si="12"/>
        <v>4103.0564516129034</v>
      </c>
      <c r="F200" s="176">
        <f t="shared" si="13"/>
        <v>215.00015806451611</v>
      </c>
      <c r="G200" s="5">
        <f t="shared" si="14"/>
        <v>86</v>
      </c>
      <c r="H200" s="280">
        <f t="shared" si="15"/>
        <v>1.0649311732899525</v>
      </c>
    </row>
    <row r="201" spans="1:8" x14ac:dyDescent="0.2">
      <c r="A201">
        <v>1196</v>
      </c>
      <c r="B201" s="14">
        <v>31</v>
      </c>
      <c r="C201" s="14">
        <v>70402.929999999993</v>
      </c>
      <c r="D201" s="14">
        <v>5765.9999669999997</v>
      </c>
      <c r="E201" s="176">
        <f t="shared" si="12"/>
        <v>2271.0622580645158</v>
      </c>
      <c r="F201" s="176">
        <f t="shared" si="13"/>
        <v>185.99999893548386</v>
      </c>
      <c r="G201" s="5">
        <f t="shared" si="14"/>
        <v>137</v>
      </c>
      <c r="H201" s="280">
        <f t="shared" si="15"/>
        <v>0.92128861151281927</v>
      </c>
    </row>
    <row r="202" spans="1:8" x14ac:dyDescent="0.2">
      <c r="A202">
        <v>1197</v>
      </c>
      <c r="B202" s="14">
        <v>31</v>
      </c>
      <c r="C202" s="14">
        <v>74566.539999999994</v>
      </c>
      <c r="D202" s="14">
        <v>6106.9996259999998</v>
      </c>
      <c r="E202" s="176">
        <f t="shared" ref="E202:E205" si="16">C202/B202</f>
        <v>2405.3722580645158</v>
      </c>
      <c r="F202" s="176">
        <f t="shared" ref="F202:F205" si="17">D202/B202</f>
        <v>196.99998793548386</v>
      </c>
      <c r="G202" s="5">
        <f t="shared" si="14"/>
        <v>127</v>
      </c>
      <c r="H202" s="280">
        <f t="shared" si="15"/>
        <v>0.9757733676981214</v>
      </c>
    </row>
    <row r="203" spans="1:8" x14ac:dyDescent="0.2">
      <c r="A203">
        <v>1198</v>
      </c>
      <c r="B203" s="14">
        <v>31</v>
      </c>
      <c r="C203" s="14">
        <v>83272.28</v>
      </c>
      <c r="D203" s="14">
        <v>6819.9997320000002</v>
      </c>
      <c r="E203" s="176">
        <f t="shared" si="16"/>
        <v>2686.2025806451611</v>
      </c>
      <c r="F203" s="176">
        <f t="shared" si="17"/>
        <v>219.99999135483873</v>
      </c>
      <c r="G203" s="5">
        <f t="shared" si="14"/>
        <v>74</v>
      </c>
      <c r="H203" s="280">
        <f t="shared" si="15"/>
        <v>1.0896961705813484</v>
      </c>
    </row>
    <row r="204" spans="1:8" x14ac:dyDescent="0.2">
      <c r="A204">
        <v>1199</v>
      </c>
      <c r="B204" s="14">
        <v>31</v>
      </c>
      <c r="C204" s="14">
        <v>85543.35</v>
      </c>
      <c r="D204" s="14">
        <v>7006.0003650000008</v>
      </c>
      <c r="E204" s="176">
        <f t="shared" si="16"/>
        <v>2759.4629032258067</v>
      </c>
      <c r="F204" s="176">
        <f t="shared" si="17"/>
        <v>226.00001177419358</v>
      </c>
      <c r="G204" s="5">
        <f t="shared" si="14"/>
        <v>50</v>
      </c>
      <c r="H204" s="280">
        <f t="shared" si="15"/>
        <v>1.1194152593600173</v>
      </c>
    </row>
    <row r="205" spans="1:8" x14ac:dyDescent="0.2">
      <c r="A205">
        <v>1200</v>
      </c>
      <c r="B205" s="14">
        <v>31</v>
      </c>
      <c r="C205" s="14">
        <v>84407.81</v>
      </c>
      <c r="D205" s="14">
        <v>6912.9996389999997</v>
      </c>
      <c r="E205" s="176">
        <f t="shared" si="16"/>
        <v>2722.8325806451612</v>
      </c>
      <c r="F205" s="176">
        <f t="shared" si="17"/>
        <v>222.99998835483871</v>
      </c>
      <c r="G205" s="5">
        <f t="shared" si="14"/>
        <v>62</v>
      </c>
      <c r="H205" s="280">
        <f t="shared" si="15"/>
        <v>1.1045556495409761</v>
      </c>
    </row>
  </sheetData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zoomScale="180" zoomScaleNormal="180" workbookViewId="0">
      <pane ySplit="5" topLeftCell="A6" activePane="bottomLeft" state="frozen"/>
      <selection activeCell="C6" sqref="C6"/>
      <selection pane="bottomLeft" activeCell="A4" sqref="A4"/>
    </sheetView>
  </sheetViews>
  <sheetFormatPr defaultRowHeight="12.75" x14ac:dyDescent="0.2"/>
  <cols>
    <col min="1" max="1" width="14.140625" customWidth="1"/>
    <col min="2" max="2" width="10.5703125" customWidth="1"/>
    <col min="3" max="3" width="10.28515625" customWidth="1"/>
    <col min="4" max="5" width="12" style="65" customWidth="1"/>
    <col min="6" max="6" width="12.28515625" style="65" customWidth="1"/>
  </cols>
  <sheetData>
    <row r="1" spans="1:10" ht="15.75" x14ac:dyDescent="0.25">
      <c r="A1" s="147" t="s">
        <v>985</v>
      </c>
      <c r="B1" s="147"/>
      <c r="C1" s="261" t="s">
        <v>1043</v>
      </c>
    </row>
    <row r="2" spans="1:10" x14ac:dyDescent="0.2">
      <c r="A2" t="s">
        <v>1140</v>
      </c>
    </row>
    <row r="3" spans="1:10" x14ac:dyDescent="0.2">
      <c r="A3" t="s">
        <v>933</v>
      </c>
      <c r="D3" s="2"/>
      <c r="E3" s="2"/>
    </row>
    <row r="4" spans="1:10" x14ac:dyDescent="0.2">
      <c r="D4" s="2"/>
      <c r="E4" s="2"/>
      <c r="G4" s="200" t="s">
        <v>953</v>
      </c>
      <c r="H4" s="200"/>
      <c r="I4" s="200"/>
      <c r="J4" s="200"/>
    </row>
    <row r="5" spans="1:10" ht="38.25" x14ac:dyDescent="0.2">
      <c r="A5" s="201" t="s">
        <v>357</v>
      </c>
      <c r="B5" s="201" t="s">
        <v>1002</v>
      </c>
      <c r="C5" s="201" t="s">
        <v>1004</v>
      </c>
      <c r="D5" s="201" t="s">
        <v>222</v>
      </c>
      <c r="E5" s="201" t="s">
        <v>901</v>
      </c>
      <c r="F5" s="201" t="s">
        <v>212</v>
      </c>
      <c r="G5" s="205" t="s">
        <v>364</v>
      </c>
      <c r="H5" s="205" t="s">
        <v>222</v>
      </c>
      <c r="I5" s="205" t="s">
        <v>901</v>
      </c>
      <c r="J5" s="205" t="s">
        <v>212</v>
      </c>
    </row>
    <row r="6" spans="1:10" x14ac:dyDescent="0.2">
      <c r="A6" t="s">
        <v>910</v>
      </c>
      <c r="B6">
        <v>2</v>
      </c>
      <c r="C6" s="65">
        <v>89</v>
      </c>
      <c r="D6" s="65">
        <v>147876</v>
      </c>
      <c r="E6" s="65">
        <v>13952</v>
      </c>
      <c r="F6" s="65">
        <v>14656</v>
      </c>
      <c r="G6" s="72">
        <f>C6/C$16</f>
        <v>3.2607899171979188E-3</v>
      </c>
      <c r="H6" s="72">
        <f>D6/D$16</f>
        <v>1.8611275823371748E-3</v>
      </c>
      <c r="I6" s="72">
        <f>E6/E$16</f>
        <v>2.6492893137102622E-3</v>
      </c>
      <c r="J6" s="72">
        <f>F6/F$16</f>
        <v>3.1686990648273107E-3</v>
      </c>
    </row>
    <row r="7" spans="1:10" x14ac:dyDescent="0.2">
      <c r="A7" t="s">
        <v>907</v>
      </c>
      <c r="B7">
        <v>35</v>
      </c>
      <c r="C7" s="65">
        <v>2671</v>
      </c>
      <c r="D7" s="65">
        <v>9689082</v>
      </c>
      <c r="E7" s="65">
        <v>934258</v>
      </c>
      <c r="F7" s="65">
        <v>928048</v>
      </c>
      <c r="G7" s="72">
        <f t="shared" ref="G7:G15" si="0">C7/C$16</f>
        <v>9.7860335604894849E-2</v>
      </c>
      <c r="H7" s="72">
        <f t="shared" ref="H7:H15" si="1">D7/D$16</f>
        <v>0.12194418132575022</v>
      </c>
      <c r="I7" s="72">
        <f t="shared" ref="I7:I15" si="2">E7/E$16</f>
        <v>0.1774025039885552</v>
      </c>
      <c r="J7" s="72">
        <f t="shared" ref="J7:J15" si="3">F7/F$16</f>
        <v>0.2006485282283608</v>
      </c>
    </row>
    <row r="8" spans="1:10" x14ac:dyDescent="0.2">
      <c r="A8" t="s">
        <v>906</v>
      </c>
      <c r="B8">
        <v>2</v>
      </c>
      <c r="C8" s="65">
        <v>178</v>
      </c>
      <c r="D8" s="65">
        <v>301362</v>
      </c>
      <c r="E8" s="65">
        <v>31598</v>
      </c>
      <c r="F8" s="65">
        <v>29836</v>
      </c>
      <c r="G8" s="72">
        <f t="shared" si="0"/>
        <v>6.5215798343958376E-3</v>
      </c>
      <c r="H8" s="72">
        <f t="shared" si="1"/>
        <v>3.792861116532065E-3</v>
      </c>
      <c r="I8" s="72">
        <f t="shared" si="2"/>
        <v>6.000017469510956E-3</v>
      </c>
      <c r="J8" s="72">
        <f t="shared" si="3"/>
        <v>6.4506894990575625E-3</v>
      </c>
    </row>
    <row r="9" spans="1:10" x14ac:dyDescent="0.2">
      <c r="A9" t="s">
        <v>903</v>
      </c>
      <c r="B9">
        <v>28</v>
      </c>
      <c r="C9" s="65">
        <v>1682</v>
      </c>
      <c r="D9" s="65">
        <v>3438300</v>
      </c>
      <c r="E9" s="65">
        <v>344256</v>
      </c>
      <c r="F9" s="65">
        <v>332822</v>
      </c>
      <c r="G9" s="72">
        <f t="shared" si="0"/>
        <v>6.162526562614494E-2</v>
      </c>
      <c r="H9" s="72">
        <f t="shared" si="1"/>
        <v>4.327351947814323E-2</v>
      </c>
      <c r="I9" s="72">
        <f t="shared" si="2"/>
        <v>6.5369390910309633E-2</v>
      </c>
      <c r="J9" s="72">
        <f t="shared" si="3"/>
        <v>7.1957748372949992E-2</v>
      </c>
    </row>
    <row r="10" spans="1:10" x14ac:dyDescent="0.2">
      <c r="A10" t="s">
        <v>911</v>
      </c>
      <c r="B10">
        <v>2</v>
      </c>
      <c r="C10" s="65">
        <v>89</v>
      </c>
      <c r="D10" s="65">
        <v>245430</v>
      </c>
      <c r="E10" s="65">
        <v>17732</v>
      </c>
      <c r="F10" s="65">
        <v>24960</v>
      </c>
      <c r="G10" s="72">
        <f t="shared" si="0"/>
        <v>3.2607899171979188E-3</v>
      </c>
      <c r="H10" s="72">
        <f t="shared" si="1"/>
        <v>3.0889160007912899E-3</v>
      </c>
      <c r="I10" s="72">
        <f t="shared" si="2"/>
        <v>3.3670583508249976E-3</v>
      </c>
      <c r="J10" s="72">
        <f t="shared" si="3"/>
        <v>5.3964743898805723E-3</v>
      </c>
    </row>
    <row r="11" spans="1:10" x14ac:dyDescent="0.2">
      <c r="A11" t="s">
        <v>904</v>
      </c>
      <c r="B11">
        <v>1</v>
      </c>
      <c r="C11" s="65">
        <v>89</v>
      </c>
      <c r="D11" s="65">
        <v>251050</v>
      </c>
      <c r="E11" s="65">
        <v>20746</v>
      </c>
      <c r="F11" s="65">
        <v>29674</v>
      </c>
      <c r="G11" s="72">
        <f t="shared" si="0"/>
        <v>3.2607899171979188E-3</v>
      </c>
      <c r="H11" s="72">
        <f t="shared" si="1"/>
        <v>3.1596478099606951E-3</v>
      </c>
      <c r="I11" s="72">
        <f t="shared" si="2"/>
        <v>3.9393747206302393E-3</v>
      </c>
      <c r="J11" s="72">
        <f t="shared" si="3"/>
        <v>6.415664304700165E-3</v>
      </c>
    </row>
    <row r="12" spans="1:10" x14ac:dyDescent="0.2">
      <c r="A12" t="s">
        <v>369</v>
      </c>
      <c r="B12">
        <v>251</v>
      </c>
      <c r="C12" s="65">
        <v>19833</v>
      </c>
      <c r="D12" s="65">
        <v>61547822</v>
      </c>
      <c r="E12" s="65">
        <v>3507084</v>
      </c>
      <c r="F12" s="65">
        <v>2882710</v>
      </c>
      <c r="G12" s="72">
        <f t="shared" si="0"/>
        <v>0.72664321828973399</v>
      </c>
      <c r="H12" s="72">
        <f t="shared" si="1"/>
        <v>0.77462434172535621</v>
      </c>
      <c r="I12" s="72">
        <f t="shared" si="2"/>
        <v>0.66594611263505166</v>
      </c>
      <c r="J12" s="72">
        <f t="shared" si="3"/>
        <v>0.62325603719762124</v>
      </c>
    </row>
    <row r="13" spans="1:10" x14ac:dyDescent="0.2">
      <c r="A13" t="s">
        <v>908</v>
      </c>
      <c r="B13">
        <v>2</v>
      </c>
      <c r="C13" s="65">
        <v>178</v>
      </c>
      <c r="D13" s="65">
        <v>382250</v>
      </c>
      <c r="E13" s="65">
        <v>40876</v>
      </c>
      <c r="F13" s="65">
        <v>38226</v>
      </c>
      <c r="G13" s="72">
        <f t="shared" si="0"/>
        <v>6.5215798343958376E-3</v>
      </c>
      <c r="H13" s="72">
        <f t="shared" si="1"/>
        <v>4.8108957393247385E-3</v>
      </c>
      <c r="I13" s="72">
        <f t="shared" si="2"/>
        <v>7.7617796722491885E-3</v>
      </c>
      <c r="J13" s="72">
        <f t="shared" si="3"/>
        <v>8.2646486389252715E-3</v>
      </c>
    </row>
    <row r="14" spans="1:10" x14ac:dyDescent="0.2">
      <c r="A14" t="s">
        <v>905</v>
      </c>
      <c r="B14">
        <v>11</v>
      </c>
      <c r="C14" s="65">
        <v>712</v>
      </c>
      <c r="D14" s="65">
        <v>1761208</v>
      </c>
      <c r="E14" s="65">
        <v>179484</v>
      </c>
      <c r="F14" s="65">
        <v>174906</v>
      </c>
      <c r="G14" s="72">
        <f t="shared" si="0"/>
        <v>2.608631933758335E-2</v>
      </c>
      <c r="H14" s="72">
        <f t="shared" si="1"/>
        <v>2.2166090420574609E-2</v>
      </c>
      <c r="I14" s="72">
        <f t="shared" si="2"/>
        <v>3.4081496787698728E-2</v>
      </c>
      <c r="J14" s="72">
        <f t="shared" si="3"/>
        <v>3.7815534841203986E-2</v>
      </c>
    </row>
    <row r="15" spans="1:10" x14ac:dyDescent="0.2">
      <c r="A15" t="s">
        <v>909</v>
      </c>
      <c r="B15">
        <v>34</v>
      </c>
      <c r="C15" s="65">
        <v>1773</v>
      </c>
      <c r="D15" s="65">
        <v>1690678</v>
      </c>
      <c r="E15" s="65">
        <v>176332</v>
      </c>
      <c r="F15" s="65">
        <v>169404</v>
      </c>
      <c r="G15" s="72">
        <f t="shared" si="0"/>
        <v>6.4959331721257424E-2</v>
      </c>
      <c r="H15" s="72">
        <f t="shared" si="1"/>
        <v>2.1278418801229746E-2</v>
      </c>
      <c r="I15" s="72">
        <f t="shared" si="2"/>
        <v>3.3482976151459141E-2</v>
      </c>
      <c r="J15" s="72">
        <f t="shared" si="3"/>
        <v>3.66259754624731E-2</v>
      </c>
    </row>
    <row r="16" spans="1:10" x14ac:dyDescent="0.2">
      <c r="A16" t="s">
        <v>26</v>
      </c>
      <c r="B16" s="202">
        <v>368</v>
      </c>
      <c r="C16" s="202">
        <f>SUM(C6:C15)</f>
        <v>27294</v>
      </c>
      <c r="D16" s="202">
        <f>SUM(D6:D15)</f>
        <v>79455058</v>
      </c>
      <c r="E16" s="202">
        <f>SUM(E6:E15)</f>
        <v>5266318</v>
      </c>
      <c r="F16" s="202">
        <f>SUM(F6:F15)</f>
        <v>4625242</v>
      </c>
      <c r="G16" s="194">
        <f>SUM(G6:G15)</f>
        <v>1</v>
      </c>
      <c r="H16" s="194">
        <f t="shared" ref="H16:J16" si="4">SUM(H6:H15)</f>
        <v>0.99999999999999989</v>
      </c>
      <c r="I16" s="194">
        <f t="shared" si="4"/>
        <v>0.99999999999999989</v>
      </c>
      <c r="J16" s="194">
        <f t="shared" si="4"/>
        <v>1</v>
      </c>
    </row>
  </sheetData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6"/>
  <sheetViews>
    <sheetView zoomScale="140" zoomScaleNormal="140" workbookViewId="0">
      <pane ySplit="8" topLeftCell="A9" activePane="bottomLeft" state="frozen"/>
      <selection activeCell="C6" sqref="C6"/>
      <selection pane="bottomLeft" activeCell="A6" sqref="A6"/>
    </sheetView>
  </sheetViews>
  <sheetFormatPr defaultRowHeight="12.75" x14ac:dyDescent="0.2"/>
  <cols>
    <col min="2" max="2" width="11.7109375" customWidth="1"/>
    <col min="6" max="6" width="41.5703125" customWidth="1"/>
    <col min="8" max="8" width="10.7109375" style="65" bestFit="1" customWidth="1"/>
    <col min="9" max="12" width="10.7109375" style="65" customWidth="1"/>
    <col min="13" max="14" width="9.7109375" style="3" customWidth="1"/>
  </cols>
  <sheetData>
    <row r="1" spans="1:15" ht="15.75" x14ac:dyDescent="0.25">
      <c r="A1" s="147" t="s">
        <v>959</v>
      </c>
      <c r="C1" s="261" t="s">
        <v>1081</v>
      </c>
    </row>
    <row r="2" spans="1:15" x14ac:dyDescent="0.2">
      <c r="A2" s="130" t="s">
        <v>951</v>
      </c>
    </row>
    <row r="3" spans="1:15" x14ac:dyDescent="0.2">
      <c r="A3" s="130" t="s">
        <v>950</v>
      </c>
    </row>
    <row r="4" spans="1:15" x14ac:dyDescent="0.2">
      <c r="A4" s="130" t="s">
        <v>986</v>
      </c>
      <c r="J4" s="2"/>
      <c r="L4" s="2"/>
    </row>
    <row r="5" spans="1:15" x14ac:dyDescent="0.2">
      <c r="A5" t="s">
        <v>952</v>
      </c>
      <c r="J5" s="2"/>
      <c r="L5" s="2"/>
    </row>
    <row r="6" spans="1:15" x14ac:dyDescent="0.2">
      <c r="B6" s="241"/>
      <c r="J6" s="2"/>
      <c r="L6" s="2"/>
    </row>
    <row r="7" spans="1:15" x14ac:dyDescent="0.2">
      <c r="J7" s="2"/>
      <c r="L7" s="2"/>
    </row>
    <row r="8" spans="1:15" ht="51" x14ac:dyDescent="0.2">
      <c r="A8" s="184" t="s">
        <v>359</v>
      </c>
      <c r="B8" s="184" t="s">
        <v>1005</v>
      </c>
      <c r="C8" s="184" t="s">
        <v>4</v>
      </c>
      <c r="D8" s="184" t="s">
        <v>900</v>
      </c>
      <c r="E8" s="184" t="s">
        <v>357</v>
      </c>
      <c r="F8" s="184" t="s">
        <v>1</v>
      </c>
      <c r="G8" s="184" t="s">
        <v>364</v>
      </c>
      <c r="H8" s="184" t="s">
        <v>942</v>
      </c>
      <c r="I8" s="184" t="s">
        <v>222</v>
      </c>
      <c r="J8" s="184" t="s">
        <v>901</v>
      </c>
      <c r="K8" s="184" t="s">
        <v>212</v>
      </c>
      <c r="L8" s="203" t="s">
        <v>897</v>
      </c>
      <c r="M8" s="203" t="s">
        <v>927</v>
      </c>
      <c r="N8" s="203" t="s">
        <v>928</v>
      </c>
      <c r="O8" s="206" t="s">
        <v>929</v>
      </c>
    </row>
    <row r="9" spans="1:15" x14ac:dyDescent="0.2">
      <c r="A9">
        <v>10128</v>
      </c>
      <c r="B9" t="s">
        <v>849</v>
      </c>
      <c r="C9">
        <v>0.01</v>
      </c>
      <c r="D9" t="s">
        <v>368</v>
      </c>
      <c r="E9" t="s">
        <v>369</v>
      </c>
      <c r="F9" t="s">
        <v>396</v>
      </c>
      <c r="G9">
        <v>89</v>
      </c>
      <c r="H9" s="65">
        <v>433896</v>
      </c>
      <c r="I9" s="65">
        <v>251902</v>
      </c>
      <c r="J9" s="65">
        <v>11988</v>
      </c>
      <c r="K9" s="65">
        <v>17104</v>
      </c>
      <c r="L9" s="65">
        <f>I9/$G9</f>
        <v>2830.3595505617977</v>
      </c>
      <c r="M9" s="65">
        <f>J9/$G9</f>
        <v>134.69662921348313</v>
      </c>
      <c r="N9" s="65">
        <f>K9/$G9</f>
        <v>192.17977528089887</v>
      </c>
      <c r="O9" s="68">
        <f>N9/AVERAGE(N$9:N$376)</f>
        <v>1.1216634201546394</v>
      </c>
    </row>
    <row r="10" spans="1:15" x14ac:dyDescent="0.2">
      <c r="A10" s="113">
        <v>10129</v>
      </c>
      <c r="B10" s="113" t="s">
        <v>850</v>
      </c>
      <c r="C10" s="113">
        <v>0.01</v>
      </c>
      <c r="D10" s="113" t="s">
        <v>368</v>
      </c>
      <c r="E10" s="113" t="s">
        <v>369</v>
      </c>
      <c r="F10" s="113" t="s">
        <v>396</v>
      </c>
      <c r="G10" s="113">
        <v>89</v>
      </c>
      <c r="H10" s="191">
        <v>153020</v>
      </c>
      <c r="I10" s="191">
        <v>72538</v>
      </c>
      <c r="J10" s="191">
        <v>6222</v>
      </c>
      <c r="K10" s="191">
        <v>4926</v>
      </c>
      <c r="L10" s="65">
        <f t="shared" ref="L10:L73" si="0">I10/$G10</f>
        <v>815.03370786516859</v>
      </c>
      <c r="M10" s="65">
        <f t="shared" ref="M10:M73" si="1">J10/$G10</f>
        <v>69.910112359550567</v>
      </c>
      <c r="N10" s="65">
        <f t="shared" ref="N10:N73" si="2">K10/$G10</f>
        <v>55.348314606741575</v>
      </c>
      <c r="O10" s="68">
        <f t="shared" ref="O10:O73" si="3">N10/AVERAGE(N$9:N$376)</f>
        <v>0.3230422127971091</v>
      </c>
    </row>
    <row r="11" spans="1:15" x14ac:dyDescent="0.2">
      <c r="A11" s="113">
        <v>10130</v>
      </c>
      <c r="B11" s="113" t="s">
        <v>851</v>
      </c>
      <c r="C11" s="113">
        <v>0.01</v>
      </c>
      <c r="D11" s="113" t="s">
        <v>368</v>
      </c>
      <c r="E11" s="113" t="s">
        <v>369</v>
      </c>
      <c r="F11" s="113" t="s">
        <v>396</v>
      </c>
      <c r="G11" s="113">
        <v>89</v>
      </c>
      <c r="H11" s="191">
        <v>319244</v>
      </c>
      <c r="I11" s="191">
        <v>202884</v>
      </c>
      <c r="J11" s="191">
        <v>5712</v>
      </c>
      <c r="K11" s="191">
        <v>13776</v>
      </c>
      <c r="L11" s="65">
        <f t="shared" si="0"/>
        <v>2279.5955056179773</v>
      </c>
      <c r="M11" s="65">
        <f t="shared" si="1"/>
        <v>64.17977528089888</v>
      </c>
      <c r="N11" s="65">
        <f t="shared" si="2"/>
        <v>154.7865168539326</v>
      </c>
      <c r="O11" s="68">
        <f t="shared" si="3"/>
        <v>0.90341646843137946</v>
      </c>
    </row>
    <row r="12" spans="1:15" x14ac:dyDescent="0.2">
      <c r="A12" s="113">
        <v>10131</v>
      </c>
      <c r="B12" s="113" t="s">
        <v>842</v>
      </c>
      <c r="C12" s="113">
        <v>0.01</v>
      </c>
      <c r="D12" s="113" t="s">
        <v>368</v>
      </c>
      <c r="E12" s="113" t="s">
        <v>369</v>
      </c>
      <c r="F12" s="113" t="s">
        <v>391</v>
      </c>
      <c r="G12" s="113">
        <v>89</v>
      </c>
      <c r="H12" s="191">
        <v>177882</v>
      </c>
      <c r="I12" s="191">
        <v>130012</v>
      </c>
      <c r="J12" s="191">
        <v>14760</v>
      </c>
      <c r="K12" s="191">
        <v>6280</v>
      </c>
      <c r="L12" s="65">
        <f t="shared" si="0"/>
        <v>1460.8089887640449</v>
      </c>
      <c r="M12" s="65">
        <f t="shared" si="1"/>
        <v>165.84269662921349</v>
      </c>
      <c r="N12" s="65">
        <f t="shared" si="2"/>
        <v>70.561797752808985</v>
      </c>
      <c r="O12" s="68">
        <f t="shared" si="3"/>
        <v>0.41183619495855561</v>
      </c>
    </row>
    <row r="13" spans="1:15" x14ac:dyDescent="0.2">
      <c r="A13" s="113">
        <v>10132</v>
      </c>
      <c r="B13" s="113" t="s">
        <v>843</v>
      </c>
      <c r="C13" s="113">
        <v>0.01</v>
      </c>
      <c r="D13" s="113" t="s">
        <v>368</v>
      </c>
      <c r="E13" s="113" t="s">
        <v>369</v>
      </c>
      <c r="F13" s="113" t="s">
        <v>391</v>
      </c>
      <c r="G13" s="113">
        <v>89</v>
      </c>
      <c r="H13" s="191">
        <v>217232</v>
      </c>
      <c r="I13" s="191">
        <v>172612</v>
      </c>
      <c r="J13" s="191">
        <v>11018</v>
      </c>
      <c r="K13" s="191">
        <v>8338</v>
      </c>
      <c r="L13" s="65">
        <f t="shared" si="0"/>
        <v>1939.4606741573034</v>
      </c>
      <c r="M13" s="65">
        <f t="shared" si="1"/>
        <v>123.79775280898876</v>
      </c>
      <c r="N13" s="65">
        <f t="shared" si="2"/>
        <v>93.68539325842697</v>
      </c>
      <c r="O13" s="68">
        <f t="shared" si="3"/>
        <v>0.5467978015229995</v>
      </c>
    </row>
    <row r="14" spans="1:15" x14ac:dyDescent="0.2">
      <c r="A14" s="113">
        <v>10133</v>
      </c>
      <c r="B14" s="113" t="s">
        <v>838</v>
      </c>
      <c r="C14" s="113">
        <v>0.01</v>
      </c>
      <c r="D14" s="113" t="s">
        <v>368</v>
      </c>
      <c r="E14" s="113" t="s">
        <v>369</v>
      </c>
      <c r="F14" s="113" t="s">
        <v>391</v>
      </c>
      <c r="G14" s="113">
        <v>89</v>
      </c>
      <c r="H14" s="191">
        <v>416882</v>
      </c>
      <c r="I14" s="191">
        <v>320936</v>
      </c>
      <c r="J14" s="191">
        <v>25408</v>
      </c>
      <c r="K14" s="191">
        <v>15502</v>
      </c>
      <c r="L14" s="65">
        <f t="shared" si="0"/>
        <v>3606.0224719101125</v>
      </c>
      <c r="M14" s="65">
        <f t="shared" si="1"/>
        <v>285.4831460674157</v>
      </c>
      <c r="N14" s="65">
        <f t="shared" si="2"/>
        <v>174.17977528089887</v>
      </c>
      <c r="O14" s="68">
        <f t="shared" si="3"/>
        <v>1.016605843033046</v>
      </c>
    </row>
    <row r="15" spans="1:15" x14ac:dyDescent="0.2">
      <c r="A15" s="113">
        <v>10134</v>
      </c>
      <c r="B15" s="113" t="s">
        <v>839</v>
      </c>
      <c r="C15" s="113">
        <v>0.01</v>
      </c>
      <c r="D15" s="113" t="s">
        <v>368</v>
      </c>
      <c r="E15" s="113" t="s">
        <v>369</v>
      </c>
      <c r="F15" s="113" t="s">
        <v>391</v>
      </c>
      <c r="G15" s="113">
        <v>89</v>
      </c>
      <c r="H15" s="191">
        <v>141492</v>
      </c>
      <c r="I15" s="191">
        <v>112204</v>
      </c>
      <c r="J15" s="191">
        <v>3212</v>
      </c>
      <c r="K15" s="191">
        <v>5420</v>
      </c>
      <c r="L15" s="65">
        <f t="shared" si="0"/>
        <v>1260.7191011235955</v>
      </c>
      <c r="M15" s="65">
        <f t="shared" si="1"/>
        <v>36.08988764044944</v>
      </c>
      <c r="N15" s="65">
        <f t="shared" si="2"/>
        <v>60.898876404494381</v>
      </c>
      <c r="O15" s="68">
        <f t="shared" si="3"/>
        <v>0.35543824469353053</v>
      </c>
    </row>
    <row r="16" spans="1:15" s="65" customFormat="1" x14ac:dyDescent="0.2">
      <c r="A16" s="113">
        <v>10135</v>
      </c>
      <c r="B16" s="113" t="s">
        <v>840</v>
      </c>
      <c r="C16" s="113">
        <v>0.01</v>
      </c>
      <c r="D16" s="113" t="s">
        <v>368</v>
      </c>
      <c r="E16" s="113" t="s">
        <v>369</v>
      </c>
      <c r="F16" s="113" t="s">
        <v>391</v>
      </c>
      <c r="G16" s="113">
        <v>89</v>
      </c>
      <c r="H16" s="191">
        <v>162780</v>
      </c>
      <c r="I16" s="191">
        <v>108146</v>
      </c>
      <c r="J16" s="191">
        <v>8974</v>
      </c>
      <c r="K16" s="191">
        <v>5224</v>
      </c>
      <c r="L16" s="65">
        <f t="shared" si="0"/>
        <v>1215.1235955056179</v>
      </c>
      <c r="M16" s="65">
        <f t="shared" si="1"/>
        <v>100.8314606741573</v>
      </c>
      <c r="N16" s="65">
        <f t="shared" si="2"/>
        <v>58.696629213483149</v>
      </c>
      <c r="O16" s="68">
        <f t="shared" si="3"/>
        <v>0.34258475835405966</v>
      </c>
    </row>
    <row r="17" spans="1:15" s="65" customFormat="1" x14ac:dyDescent="0.2">
      <c r="A17" s="113">
        <v>10136</v>
      </c>
      <c r="B17" s="113" t="s">
        <v>841</v>
      </c>
      <c r="C17" s="113">
        <v>0.01</v>
      </c>
      <c r="D17" s="113" t="s">
        <v>368</v>
      </c>
      <c r="E17" s="113" t="s">
        <v>369</v>
      </c>
      <c r="F17" s="113" t="s">
        <v>391</v>
      </c>
      <c r="G17" s="113">
        <v>89</v>
      </c>
      <c r="H17" s="191">
        <v>265100</v>
      </c>
      <c r="I17" s="191">
        <v>254748</v>
      </c>
      <c r="J17" s="191">
        <v>23726</v>
      </c>
      <c r="K17" s="191">
        <v>12304</v>
      </c>
      <c r="L17" s="65">
        <f t="shared" si="0"/>
        <v>2862.3370786516853</v>
      </c>
      <c r="M17" s="65">
        <f t="shared" si="1"/>
        <v>266.58426966292137</v>
      </c>
      <c r="N17" s="65">
        <f t="shared" si="2"/>
        <v>138.24719101123594</v>
      </c>
      <c r="O17" s="68">
        <f t="shared" si="3"/>
        <v>0.8068841628614758</v>
      </c>
    </row>
    <row r="18" spans="1:15" s="65" customFormat="1" x14ac:dyDescent="0.2">
      <c r="A18" s="113">
        <v>10165</v>
      </c>
      <c r="B18" s="113" t="s">
        <v>789</v>
      </c>
      <c r="C18" s="113">
        <v>0.01</v>
      </c>
      <c r="D18" s="113" t="s">
        <v>368</v>
      </c>
      <c r="E18" s="113" t="s">
        <v>369</v>
      </c>
      <c r="F18" s="113" t="s">
        <v>399</v>
      </c>
      <c r="G18" s="113">
        <v>89</v>
      </c>
      <c r="H18" s="191">
        <v>327266</v>
      </c>
      <c r="I18" s="191">
        <v>115590</v>
      </c>
      <c r="J18" s="191">
        <v>10668</v>
      </c>
      <c r="K18" s="191">
        <v>11096</v>
      </c>
      <c r="L18" s="65">
        <f t="shared" si="0"/>
        <v>1298.7640449438202</v>
      </c>
      <c r="M18" s="65">
        <f t="shared" si="1"/>
        <v>119.86516853932584</v>
      </c>
      <c r="N18" s="65">
        <f t="shared" si="2"/>
        <v>124.67415730337079</v>
      </c>
      <c r="O18" s="68">
        <f t="shared" si="3"/>
        <v>0.72766471644269648</v>
      </c>
    </row>
    <row r="19" spans="1:15" s="65" customFormat="1" x14ac:dyDescent="0.2">
      <c r="A19" s="113">
        <v>10171</v>
      </c>
      <c r="B19" s="113" t="s">
        <v>787</v>
      </c>
      <c r="C19" s="113">
        <v>0.01</v>
      </c>
      <c r="D19" s="113" t="s">
        <v>368</v>
      </c>
      <c r="E19" s="113" t="s">
        <v>369</v>
      </c>
      <c r="F19" s="113" t="s">
        <v>399</v>
      </c>
      <c r="G19" s="113">
        <v>89</v>
      </c>
      <c r="H19" s="191">
        <v>331402</v>
      </c>
      <c r="I19" s="191">
        <v>111460</v>
      </c>
      <c r="J19" s="191">
        <v>7008</v>
      </c>
      <c r="K19" s="191">
        <v>10700</v>
      </c>
      <c r="L19" s="65">
        <f t="shared" si="0"/>
        <v>1252.3595505617977</v>
      </c>
      <c r="M19" s="65">
        <f t="shared" si="1"/>
        <v>78.741573033707866</v>
      </c>
      <c r="N19" s="65">
        <f t="shared" si="2"/>
        <v>120.2247191011236</v>
      </c>
      <c r="O19" s="68">
        <f t="shared" si="3"/>
        <v>0.70169542771601046</v>
      </c>
    </row>
    <row r="20" spans="1:15" s="65" customFormat="1" x14ac:dyDescent="0.2">
      <c r="A20" s="113">
        <v>10172</v>
      </c>
      <c r="B20" s="113" t="s">
        <v>788</v>
      </c>
      <c r="C20" s="113">
        <v>0.01</v>
      </c>
      <c r="D20" s="113" t="s">
        <v>368</v>
      </c>
      <c r="E20" s="113" t="s">
        <v>369</v>
      </c>
      <c r="F20" s="113" t="s">
        <v>399</v>
      </c>
      <c r="G20" s="113">
        <v>89</v>
      </c>
      <c r="H20" s="191">
        <v>294952</v>
      </c>
      <c r="I20" s="191">
        <v>84200</v>
      </c>
      <c r="J20" s="191">
        <v>11752</v>
      </c>
      <c r="K20" s="191">
        <v>8084</v>
      </c>
      <c r="L20" s="65">
        <f t="shared" si="0"/>
        <v>946.06741573033707</v>
      </c>
      <c r="M20" s="65">
        <f t="shared" si="1"/>
        <v>132.04494382022472</v>
      </c>
      <c r="N20" s="65">
        <f t="shared" si="2"/>
        <v>90.831460674157299</v>
      </c>
      <c r="O20" s="68">
        <f t="shared" si="3"/>
        <v>0.53014073249123628</v>
      </c>
    </row>
    <row r="21" spans="1:15" s="65" customFormat="1" x14ac:dyDescent="0.2">
      <c r="A21" s="113">
        <v>10173</v>
      </c>
      <c r="B21" s="113" t="s">
        <v>853</v>
      </c>
      <c r="C21" s="113">
        <v>0.01</v>
      </c>
      <c r="D21" s="113" t="s">
        <v>368</v>
      </c>
      <c r="E21" s="113" t="s">
        <v>369</v>
      </c>
      <c r="F21" s="113" t="s">
        <v>399</v>
      </c>
      <c r="G21" s="113">
        <v>89</v>
      </c>
      <c r="H21" s="191">
        <v>301504</v>
      </c>
      <c r="I21" s="191">
        <v>142678</v>
      </c>
      <c r="J21" s="191">
        <v>10692</v>
      </c>
      <c r="K21" s="191">
        <v>13696</v>
      </c>
      <c r="L21" s="65">
        <f t="shared" si="0"/>
        <v>1603.1235955056179</v>
      </c>
      <c r="M21" s="65">
        <f t="shared" si="1"/>
        <v>120.13483146067416</v>
      </c>
      <c r="N21" s="65">
        <f t="shared" si="2"/>
        <v>153.88764044943821</v>
      </c>
      <c r="O21" s="68">
        <f t="shared" si="3"/>
        <v>0.89817014747649337</v>
      </c>
    </row>
    <row r="22" spans="1:15" s="65" customFormat="1" x14ac:dyDescent="0.2">
      <c r="A22" s="113">
        <v>10174</v>
      </c>
      <c r="B22" s="113" t="s">
        <v>852</v>
      </c>
      <c r="C22" s="113">
        <v>0.01</v>
      </c>
      <c r="D22" s="113" t="s">
        <v>368</v>
      </c>
      <c r="E22" s="113" t="s">
        <v>369</v>
      </c>
      <c r="F22" s="113" t="s">
        <v>399</v>
      </c>
      <c r="G22" s="113">
        <v>89</v>
      </c>
      <c r="H22" s="191">
        <v>231034</v>
      </c>
      <c r="I22" s="191">
        <v>90916</v>
      </c>
      <c r="J22" s="191">
        <v>6956</v>
      </c>
      <c r="K22" s="191">
        <v>8728</v>
      </c>
      <c r="L22" s="65">
        <f t="shared" si="0"/>
        <v>1021.5280898876405</v>
      </c>
      <c r="M22" s="65">
        <f t="shared" si="1"/>
        <v>78.157303370786522</v>
      </c>
      <c r="N22" s="65">
        <f t="shared" si="2"/>
        <v>98.067415730337075</v>
      </c>
      <c r="O22" s="68">
        <f t="shared" si="3"/>
        <v>0.57237361617806903</v>
      </c>
    </row>
    <row r="23" spans="1:15" s="65" customFormat="1" x14ac:dyDescent="0.2">
      <c r="A23" s="113">
        <v>10175</v>
      </c>
      <c r="B23" s="113" t="s">
        <v>855</v>
      </c>
      <c r="C23" s="113">
        <v>0.01</v>
      </c>
      <c r="D23" s="113" t="s">
        <v>368</v>
      </c>
      <c r="E23" s="113" t="s">
        <v>369</v>
      </c>
      <c r="F23" s="113" t="s">
        <v>399</v>
      </c>
      <c r="G23" s="113">
        <v>89</v>
      </c>
      <c r="H23" s="191">
        <v>235250</v>
      </c>
      <c r="I23" s="191">
        <v>112028</v>
      </c>
      <c r="J23" s="191">
        <v>13078</v>
      </c>
      <c r="K23" s="191">
        <v>10754</v>
      </c>
      <c r="L23" s="65">
        <f t="shared" si="0"/>
        <v>1258.7415730337079</v>
      </c>
      <c r="M23" s="65">
        <f t="shared" si="1"/>
        <v>146.9438202247191</v>
      </c>
      <c r="N23" s="65">
        <f t="shared" si="2"/>
        <v>120.8314606741573</v>
      </c>
      <c r="O23" s="68">
        <f t="shared" si="3"/>
        <v>0.70523669436055847</v>
      </c>
    </row>
    <row r="24" spans="1:15" s="65" customFormat="1" x14ac:dyDescent="0.2">
      <c r="A24" s="113">
        <v>10176</v>
      </c>
      <c r="B24" s="113" t="s">
        <v>854</v>
      </c>
      <c r="C24" s="113">
        <v>0.01</v>
      </c>
      <c r="D24" s="113" t="s">
        <v>368</v>
      </c>
      <c r="E24" s="113" t="s">
        <v>369</v>
      </c>
      <c r="F24" s="113" t="s">
        <v>399</v>
      </c>
      <c r="G24" s="113">
        <v>89</v>
      </c>
      <c r="H24" s="191">
        <v>455192</v>
      </c>
      <c r="I24" s="191">
        <v>198414</v>
      </c>
      <c r="J24" s="191">
        <v>18928</v>
      </c>
      <c r="K24" s="191">
        <v>19048</v>
      </c>
      <c r="L24" s="65">
        <f t="shared" si="0"/>
        <v>2229.370786516854</v>
      </c>
      <c r="M24" s="65">
        <f t="shared" si="1"/>
        <v>212.67415730337078</v>
      </c>
      <c r="N24" s="65">
        <f t="shared" si="2"/>
        <v>214.02247191011236</v>
      </c>
      <c r="O24" s="68">
        <f t="shared" si="3"/>
        <v>1.2491490193583707</v>
      </c>
    </row>
    <row r="25" spans="1:15" s="65" customFormat="1" x14ac:dyDescent="0.2">
      <c r="A25" s="113">
        <v>10251</v>
      </c>
      <c r="B25" s="113" t="s">
        <v>882</v>
      </c>
      <c r="C25" s="113">
        <v>0.01</v>
      </c>
      <c r="D25" s="113" t="s">
        <v>368</v>
      </c>
      <c r="E25" s="113" t="s">
        <v>369</v>
      </c>
      <c r="F25" s="113" t="s">
        <v>502</v>
      </c>
      <c r="G25" s="113">
        <v>89</v>
      </c>
      <c r="H25" s="191">
        <v>279066</v>
      </c>
      <c r="I25" s="191">
        <v>431360</v>
      </c>
      <c r="J25" s="191">
        <v>30724</v>
      </c>
      <c r="K25" s="191">
        <v>16434</v>
      </c>
      <c r="L25" s="65">
        <f t="shared" si="0"/>
        <v>4846.7415730337079</v>
      </c>
      <c r="M25" s="65">
        <f t="shared" si="1"/>
        <v>345.2134831460674</v>
      </c>
      <c r="N25" s="65">
        <f t="shared" si="2"/>
        <v>184.65168539325842</v>
      </c>
      <c r="O25" s="68">
        <f t="shared" si="3"/>
        <v>1.0777254821574687</v>
      </c>
    </row>
    <row r="26" spans="1:15" s="65" customFormat="1" x14ac:dyDescent="0.2">
      <c r="A26" s="113">
        <v>10428</v>
      </c>
      <c r="B26" s="113" t="s">
        <v>729</v>
      </c>
      <c r="C26" s="113">
        <v>0.01</v>
      </c>
      <c r="D26" s="113" t="s">
        <v>401</v>
      </c>
      <c r="E26" s="113" t="s">
        <v>907</v>
      </c>
      <c r="F26" s="113" t="s">
        <v>545</v>
      </c>
      <c r="G26" s="113">
        <v>89</v>
      </c>
      <c r="H26" s="191">
        <v>300558</v>
      </c>
      <c r="I26" s="191">
        <v>248888</v>
      </c>
      <c r="J26" s="191">
        <v>11212</v>
      </c>
      <c r="K26" s="191">
        <v>18866</v>
      </c>
      <c r="L26" s="65">
        <f t="shared" si="0"/>
        <v>2796.4943820224721</v>
      </c>
      <c r="M26" s="65">
        <f t="shared" si="1"/>
        <v>125.97752808988764</v>
      </c>
      <c r="N26" s="65">
        <f t="shared" si="2"/>
        <v>211.97752808988764</v>
      </c>
      <c r="O26" s="68">
        <f t="shared" si="3"/>
        <v>1.2372136391860049</v>
      </c>
    </row>
    <row r="27" spans="1:15" s="65" customFormat="1" x14ac:dyDescent="0.2">
      <c r="A27" s="113">
        <v>10429</v>
      </c>
      <c r="B27" s="113" t="s">
        <v>728</v>
      </c>
      <c r="C27" s="113">
        <v>0.01</v>
      </c>
      <c r="D27" s="113" t="s">
        <v>401</v>
      </c>
      <c r="E27" s="113" t="s">
        <v>907</v>
      </c>
      <c r="F27" s="113" t="s">
        <v>545</v>
      </c>
      <c r="G27" s="113">
        <v>89</v>
      </c>
      <c r="H27" s="191">
        <v>205926</v>
      </c>
      <c r="I27" s="191">
        <v>171496</v>
      </c>
      <c r="J27" s="191">
        <v>15628</v>
      </c>
      <c r="K27" s="191">
        <v>13000</v>
      </c>
      <c r="L27" s="65">
        <f t="shared" si="0"/>
        <v>1926.9213483146068</v>
      </c>
      <c r="M27" s="65">
        <f t="shared" si="1"/>
        <v>175.59550561797752</v>
      </c>
      <c r="N27" s="65">
        <f t="shared" si="2"/>
        <v>146.06741573033707</v>
      </c>
      <c r="O27" s="68">
        <f t="shared" si="3"/>
        <v>0.85252715516898459</v>
      </c>
    </row>
    <row r="28" spans="1:15" s="65" customFormat="1" x14ac:dyDescent="0.2">
      <c r="A28" s="113">
        <v>10450</v>
      </c>
      <c r="B28" s="113" t="s">
        <v>699</v>
      </c>
      <c r="C28" s="113">
        <v>0.01</v>
      </c>
      <c r="D28" s="113" t="s">
        <v>401</v>
      </c>
      <c r="E28" s="113" t="s">
        <v>909</v>
      </c>
      <c r="F28" s="113" t="s">
        <v>457</v>
      </c>
      <c r="G28" s="113">
        <v>89</v>
      </c>
      <c r="H28" s="191">
        <v>109914</v>
      </c>
      <c r="I28" s="191">
        <v>70880</v>
      </c>
      <c r="J28" s="191">
        <v>8920</v>
      </c>
      <c r="K28" s="191">
        <v>7088</v>
      </c>
      <c r="L28" s="65">
        <f t="shared" si="0"/>
        <v>796.40449438202245</v>
      </c>
      <c r="M28" s="65">
        <f t="shared" si="1"/>
        <v>100.2247191011236</v>
      </c>
      <c r="N28" s="65">
        <f t="shared" si="2"/>
        <v>79.640449438202253</v>
      </c>
      <c r="O28" s="68">
        <f t="shared" si="3"/>
        <v>0.46482403660290489</v>
      </c>
    </row>
    <row r="29" spans="1:15" s="65" customFormat="1" x14ac:dyDescent="0.2">
      <c r="A29" s="113">
        <v>10451</v>
      </c>
      <c r="B29" s="113" t="s">
        <v>663</v>
      </c>
      <c r="C29" s="113">
        <v>0.01</v>
      </c>
      <c r="D29" s="113" t="s">
        <v>401</v>
      </c>
      <c r="E29" s="113" t="s">
        <v>909</v>
      </c>
      <c r="F29" s="113" t="s">
        <v>481</v>
      </c>
      <c r="G29" s="113">
        <v>25</v>
      </c>
      <c r="H29" s="191">
        <v>37738</v>
      </c>
      <c r="I29" s="191">
        <v>20714</v>
      </c>
      <c r="J29" s="191">
        <v>2618</v>
      </c>
      <c r="K29" s="191">
        <v>2072</v>
      </c>
      <c r="L29" s="65">
        <f t="shared" si="0"/>
        <v>828.56</v>
      </c>
      <c r="M29" s="65">
        <f t="shared" si="1"/>
        <v>104.72</v>
      </c>
      <c r="N29" s="65">
        <f t="shared" si="2"/>
        <v>82.88</v>
      </c>
      <c r="O29" s="68">
        <f t="shared" si="3"/>
        <v>0.48373177732431416</v>
      </c>
    </row>
    <row r="30" spans="1:15" s="65" customFormat="1" x14ac:dyDescent="0.2">
      <c r="A30" s="113">
        <v>10451</v>
      </c>
      <c r="B30" s="113" t="s">
        <v>780</v>
      </c>
      <c r="C30" s="113">
        <v>0.01</v>
      </c>
      <c r="D30" s="113" t="s">
        <v>401</v>
      </c>
      <c r="E30" s="113" t="s">
        <v>909</v>
      </c>
      <c r="F30" s="113" t="s">
        <v>481</v>
      </c>
      <c r="G30" s="113">
        <v>64</v>
      </c>
      <c r="H30" s="191">
        <v>109196</v>
      </c>
      <c r="I30" s="191">
        <v>52668</v>
      </c>
      <c r="J30" s="191">
        <v>5096</v>
      </c>
      <c r="K30" s="191">
        <v>5266</v>
      </c>
      <c r="L30" s="65">
        <f t="shared" si="0"/>
        <v>822.9375</v>
      </c>
      <c r="M30" s="65">
        <f t="shared" si="1"/>
        <v>79.625</v>
      </c>
      <c r="N30" s="65">
        <f t="shared" si="2"/>
        <v>82.28125</v>
      </c>
      <c r="O30" s="68">
        <f t="shared" si="3"/>
        <v>0.48023715375200565</v>
      </c>
    </row>
    <row r="31" spans="1:15" s="65" customFormat="1" x14ac:dyDescent="0.2">
      <c r="A31" s="113">
        <v>10470</v>
      </c>
      <c r="B31" s="113" t="s">
        <v>734</v>
      </c>
      <c r="C31" s="113">
        <v>0.01</v>
      </c>
      <c r="D31" s="113" t="s">
        <v>401</v>
      </c>
      <c r="E31" s="113" t="s">
        <v>369</v>
      </c>
      <c r="F31" s="113" t="s">
        <v>549</v>
      </c>
      <c r="G31" s="113">
        <v>63</v>
      </c>
      <c r="H31" s="191">
        <v>201338</v>
      </c>
      <c r="I31" s="191">
        <v>130574</v>
      </c>
      <c r="J31" s="191">
        <v>15748</v>
      </c>
      <c r="K31" s="191">
        <v>15656</v>
      </c>
      <c r="L31" s="65">
        <f t="shared" si="0"/>
        <v>2072.6031746031745</v>
      </c>
      <c r="M31" s="65">
        <f t="shared" si="1"/>
        <v>249.96825396825398</v>
      </c>
      <c r="N31" s="65">
        <f t="shared" si="2"/>
        <v>248.50793650793651</v>
      </c>
      <c r="O31" s="68">
        <f t="shared" si="3"/>
        <v>1.4504245391672532</v>
      </c>
    </row>
    <row r="32" spans="1:15" s="65" customFormat="1" x14ac:dyDescent="0.2">
      <c r="A32" s="113">
        <v>10470</v>
      </c>
      <c r="B32" s="113" t="s">
        <v>851</v>
      </c>
      <c r="C32" s="113">
        <v>0.01</v>
      </c>
      <c r="D32" s="113" t="s">
        <v>401</v>
      </c>
      <c r="E32" s="113" t="s">
        <v>369</v>
      </c>
      <c r="F32" s="113" t="s">
        <v>549</v>
      </c>
      <c r="G32" s="113">
        <v>26</v>
      </c>
      <c r="H32" s="191">
        <v>89524</v>
      </c>
      <c r="I32" s="191">
        <v>66806</v>
      </c>
      <c r="J32" s="191">
        <v>8352</v>
      </c>
      <c r="K32" s="191">
        <v>8010</v>
      </c>
      <c r="L32" s="65">
        <f t="shared" si="0"/>
        <v>2569.4615384615386</v>
      </c>
      <c r="M32" s="65">
        <f t="shared" si="1"/>
        <v>321.23076923076923</v>
      </c>
      <c r="N32" s="65">
        <f t="shared" si="2"/>
        <v>308.07692307692309</v>
      </c>
      <c r="O32" s="68">
        <f t="shared" si="3"/>
        <v>1.7981008391965014</v>
      </c>
    </row>
    <row r="33" spans="1:15" s="65" customFormat="1" x14ac:dyDescent="0.2">
      <c r="A33" s="113">
        <v>10479</v>
      </c>
      <c r="B33" s="113" t="s">
        <v>813</v>
      </c>
      <c r="C33" s="113">
        <v>0.01</v>
      </c>
      <c r="D33" s="113" t="s">
        <v>406</v>
      </c>
      <c r="E33" s="113" t="s">
        <v>903</v>
      </c>
      <c r="F33" s="113" t="s">
        <v>482</v>
      </c>
      <c r="G33" s="113">
        <v>89</v>
      </c>
      <c r="H33" s="191">
        <v>144050</v>
      </c>
      <c r="I33" s="191">
        <v>100136</v>
      </c>
      <c r="J33" s="191">
        <v>-1858</v>
      </c>
      <c r="K33" s="191">
        <v>10034</v>
      </c>
      <c r="L33" s="65">
        <f t="shared" si="0"/>
        <v>1125.1235955056179</v>
      </c>
      <c r="M33" s="65">
        <f t="shared" si="1"/>
        <v>-20.876404494382022</v>
      </c>
      <c r="N33" s="65">
        <f t="shared" si="2"/>
        <v>112.74157303370787</v>
      </c>
      <c r="O33" s="68">
        <f t="shared" si="3"/>
        <v>0.65801980576658403</v>
      </c>
    </row>
    <row r="34" spans="1:15" s="65" customFormat="1" x14ac:dyDescent="0.2">
      <c r="A34" s="113">
        <v>10480</v>
      </c>
      <c r="B34" s="113" t="s">
        <v>812</v>
      </c>
      <c r="C34" s="113">
        <v>0.01</v>
      </c>
      <c r="D34" s="113" t="s">
        <v>406</v>
      </c>
      <c r="E34" s="113" t="s">
        <v>903</v>
      </c>
      <c r="F34" s="113" t="s">
        <v>482</v>
      </c>
      <c r="G34" s="113">
        <v>79</v>
      </c>
      <c r="H34" s="191">
        <v>57544</v>
      </c>
      <c r="I34" s="191">
        <v>35996</v>
      </c>
      <c r="J34" s="191">
        <v>6016</v>
      </c>
      <c r="K34" s="191">
        <v>3606</v>
      </c>
      <c r="L34" s="65">
        <f t="shared" si="0"/>
        <v>455.64556962025318</v>
      </c>
      <c r="M34" s="65">
        <f t="shared" si="1"/>
        <v>76.151898734177209</v>
      </c>
      <c r="N34" s="65">
        <f t="shared" si="2"/>
        <v>45.645569620253163</v>
      </c>
      <c r="O34" s="68">
        <f t="shared" si="3"/>
        <v>0.26641183059104467</v>
      </c>
    </row>
    <row r="35" spans="1:15" s="65" customFormat="1" x14ac:dyDescent="0.2">
      <c r="A35" s="113">
        <v>10481</v>
      </c>
      <c r="B35" s="113" t="s">
        <v>810</v>
      </c>
      <c r="C35" s="113">
        <v>0.01</v>
      </c>
      <c r="D35" s="113" t="s">
        <v>406</v>
      </c>
      <c r="E35" s="113" t="s">
        <v>903</v>
      </c>
      <c r="F35" s="113" t="s">
        <v>459</v>
      </c>
      <c r="G35" s="113">
        <v>89</v>
      </c>
      <c r="H35" s="191">
        <v>146248</v>
      </c>
      <c r="I35" s="191">
        <v>99374</v>
      </c>
      <c r="J35" s="191">
        <v>10740</v>
      </c>
      <c r="K35" s="191">
        <v>9938</v>
      </c>
      <c r="L35" s="65">
        <f t="shared" si="0"/>
        <v>1116.5617977528091</v>
      </c>
      <c r="M35" s="65">
        <f t="shared" si="1"/>
        <v>120.67415730337079</v>
      </c>
      <c r="N35" s="65">
        <f t="shared" si="2"/>
        <v>111.66292134831461</v>
      </c>
      <c r="O35" s="68">
        <f t="shared" si="3"/>
        <v>0.65172422062072077</v>
      </c>
    </row>
    <row r="36" spans="1:15" s="65" customFormat="1" x14ac:dyDescent="0.2">
      <c r="A36" s="113">
        <v>10482</v>
      </c>
      <c r="B36" s="113" t="s">
        <v>811</v>
      </c>
      <c r="C36" s="113">
        <v>0.01</v>
      </c>
      <c r="D36" s="113" t="s">
        <v>406</v>
      </c>
      <c r="E36" s="113" t="s">
        <v>903</v>
      </c>
      <c r="F36" s="113" t="s">
        <v>459</v>
      </c>
      <c r="G36" s="113">
        <v>89</v>
      </c>
      <c r="H36" s="191">
        <v>124840</v>
      </c>
      <c r="I36" s="191">
        <v>73822</v>
      </c>
      <c r="J36" s="191">
        <v>8656</v>
      </c>
      <c r="K36" s="191">
        <v>7382</v>
      </c>
      <c r="L36" s="65">
        <f t="shared" si="0"/>
        <v>829.4606741573034</v>
      </c>
      <c r="M36" s="65">
        <f t="shared" si="1"/>
        <v>97.258426966292134</v>
      </c>
      <c r="N36" s="65">
        <f t="shared" si="2"/>
        <v>82.943820224719104</v>
      </c>
      <c r="O36" s="68">
        <f t="shared" si="3"/>
        <v>0.4841042661121111</v>
      </c>
    </row>
    <row r="37" spans="1:15" s="65" customFormat="1" x14ac:dyDescent="0.2">
      <c r="A37" s="113">
        <v>10487</v>
      </c>
      <c r="B37" s="113" t="s">
        <v>661</v>
      </c>
      <c r="C37" s="113">
        <v>0.01</v>
      </c>
      <c r="D37" s="113" t="s">
        <v>401</v>
      </c>
      <c r="E37" s="113" t="s">
        <v>909</v>
      </c>
      <c r="F37" s="113" t="s">
        <v>477</v>
      </c>
      <c r="G37" s="113">
        <v>25</v>
      </c>
      <c r="H37" s="191">
        <v>35360</v>
      </c>
      <c r="I37" s="191">
        <v>26098</v>
      </c>
      <c r="J37" s="191">
        <v>1324</v>
      </c>
      <c r="K37" s="191">
        <v>2064</v>
      </c>
      <c r="L37" s="65">
        <f t="shared" si="0"/>
        <v>1043.92</v>
      </c>
      <c r="M37" s="65">
        <f t="shared" si="1"/>
        <v>52.96</v>
      </c>
      <c r="N37" s="65">
        <f t="shared" si="2"/>
        <v>82.56</v>
      </c>
      <c r="O37" s="68">
        <f t="shared" si="3"/>
        <v>0.48186408706437478</v>
      </c>
    </row>
    <row r="38" spans="1:15" s="65" customFormat="1" x14ac:dyDescent="0.2">
      <c r="A38" s="113">
        <v>10487</v>
      </c>
      <c r="B38" s="113" t="s">
        <v>778</v>
      </c>
      <c r="C38" s="113">
        <v>0.01</v>
      </c>
      <c r="D38" s="113" t="s">
        <v>401</v>
      </c>
      <c r="E38" s="113" t="s">
        <v>909</v>
      </c>
      <c r="F38" s="113" t="s">
        <v>477</v>
      </c>
      <c r="G38" s="113">
        <v>64</v>
      </c>
      <c r="H38" s="191">
        <v>76714</v>
      </c>
      <c r="I38" s="191">
        <v>39196</v>
      </c>
      <c r="J38" s="191">
        <v>4858</v>
      </c>
      <c r="K38" s="191">
        <v>3100</v>
      </c>
      <c r="L38" s="65">
        <f t="shared" si="0"/>
        <v>612.4375</v>
      </c>
      <c r="M38" s="65">
        <f t="shared" si="1"/>
        <v>75.90625</v>
      </c>
      <c r="N38" s="65">
        <f t="shared" si="2"/>
        <v>48.4375</v>
      </c>
      <c r="O38" s="68">
        <f t="shared" si="3"/>
        <v>0.28270702176817653</v>
      </c>
    </row>
    <row r="39" spans="1:15" s="65" customFormat="1" x14ac:dyDescent="0.2">
      <c r="A39" s="113">
        <v>10489</v>
      </c>
      <c r="B39" s="113" t="s">
        <v>817</v>
      </c>
      <c r="C39" s="113">
        <v>0.01</v>
      </c>
      <c r="D39" s="113" t="s">
        <v>401</v>
      </c>
      <c r="E39" s="113" t="s">
        <v>909</v>
      </c>
      <c r="F39" s="113" t="s">
        <v>460</v>
      </c>
      <c r="G39" s="113">
        <v>82</v>
      </c>
      <c r="H39" s="191">
        <v>75152</v>
      </c>
      <c r="I39" s="191">
        <v>61530</v>
      </c>
      <c r="J39" s="191">
        <v>5670</v>
      </c>
      <c r="K39" s="191">
        <v>5034</v>
      </c>
      <c r="L39" s="65">
        <f t="shared" si="0"/>
        <v>750.36585365853659</v>
      </c>
      <c r="M39" s="65">
        <f t="shared" si="1"/>
        <v>69.146341463414629</v>
      </c>
      <c r="N39" s="65">
        <f t="shared" si="2"/>
        <v>61.390243902439025</v>
      </c>
      <c r="O39" s="68">
        <f t="shared" si="3"/>
        <v>0.35830612684966184</v>
      </c>
    </row>
    <row r="40" spans="1:15" s="65" customFormat="1" x14ac:dyDescent="0.2">
      <c r="A40" s="113">
        <v>10490</v>
      </c>
      <c r="B40" s="113" t="s">
        <v>821</v>
      </c>
      <c r="C40" s="113">
        <v>0.01</v>
      </c>
      <c r="D40" s="113" t="s">
        <v>401</v>
      </c>
      <c r="E40" s="113" t="s">
        <v>909</v>
      </c>
      <c r="F40" s="113" t="s">
        <v>474</v>
      </c>
      <c r="G40" s="113">
        <v>89</v>
      </c>
      <c r="H40" s="191">
        <v>174670</v>
      </c>
      <c r="I40" s="191">
        <v>115616</v>
      </c>
      <c r="J40" s="191">
        <v>7556</v>
      </c>
      <c r="K40" s="191">
        <v>9134</v>
      </c>
      <c r="L40" s="65">
        <f t="shared" si="0"/>
        <v>1299.056179775281</v>
      </c>
      <c r="M40" s="65">
        <f t="shared" si="1"/>
        <v>84.898876404494388</v>
      </c>
      <c r="N40" s="65">
        <f t="shared" si="2"/>
        <v>102.62921348314607</v>
      </c>
      <c r="O40" s="68">
        <f t="shared" si="3"/>
        <v>0.59899869502411585</v>
      </c>
    </row>
    <row r="41" spans="1:15" s="65" customFormat="1" x14ac:dyDescent="0.2">
      <c r="A41" s="113">
        <v>10491</v>
      </c>
      <c r="B41" s="113" t="s">
        <v>827</v>
      </c>
      <c r="C41" s="113">
        <v>0.01</v>
      </c>
      <c r="D41" s="113" t="s">
        <v>401</v>
      </c>
      <c r="E41" s="113" t="s">
        <v>909</v>
      </c>
      <c r="F41" s="113" t="s">
        <v>496</v>
      </c>
      <c r="G41" s="113">
        <v>82</v>
      </c>
      <c r="H41" s="191">
        <v>159880</v>
      </c>
      <c r="I41" s="191">
        <v>75814</v>
      </c>
      <c r="J41" s="191">
        <v>11238</v>
      </c>
      <c r="K41" s="191">
        <v>5898</v>
      </c>
      <c r="L41" s="65">
        <f t="shared" si="0"/>
        <v>924.56097560975604</v>
      </c>
      <c r="M41" s="65">
        <f t="shared" si="1"/>
        <v>137.04878048780489</v>
      </c>
      <c r="N41" s="65">
        <f t="shared" si="2"/>
        <v>71.926829268292678</v>
      </c>
      <c r="O41" s="68">
        <f t="shared" si="3"/>
        <v>0.41980324516474082</v>
      </c>
    </row>
    <row r="42" spans="1:15" s="65" customFormat="1" x14ac:dyDescent="0.2">
      <c r="A42" s="113">
        <v>10491</v>
      </c>
      <c r="B42" s="113" t="s">
        <v>817</v>
      </c>
      <c r="C42" s="113">
        <v>0.01</v>
      </c>
      <c r="D42" s="113" t="s">
        <v>401</v>
      </c>
      <c r="E42" s="113" t="s">
        <v>909</v>
      </c>
      <c r="F42" s="113" t="s">
        <v>496</v>
      </c>
      <c r="G42" s="113">
        <v>7</v>
      </c>
      <c r="H42" s="191">
        <v>12140</v>
      </c>
      <c r="I42" s="191">
        <v>5070</v>
      </c>
      <c r="J42" s="191">
        <v>768</v>
      </c>
      <c r="K42" s="191">
        <v>394</v>
      </c>
      <c r="L42" s="65">
        <f t="shared" si="0"/>
        <v>724.28571428571433</v>
      </c>
      <c r="M42" s="65">
        <f t="shared" si="1"/>
        <v>109.71428571428571</v>
      </c>
      <c r="N42" s="65">
        <f t="shared" si="2"/>
        <v>56.285714285714285</v>
      </c>
      <c r="O42" s="68">
        <f t="shared" si="3"/>
        <v>0.32851337607863312</v>
      </c>
    </row>
    <row r="43" spans="1:15" s="65" customFormat="1" x14ac:dyDescent="0.2">
      <c r="A43" s="113">
        <v>10496</v>
      </c>
      <c r="B43" s="113" t="s">
        <v>733</v>
      </c>
      <c r="C43" s="113">
        <v>0.01</v>
      </c>
      <c r="D43" s="113" t="s">
        <v>401</v>
      </c>
      <c r="E43" s="113" t="s">
        <v>907</v>
      </c>
      <c r="F43" s="113" t="s">
        <v>548</v>
      </c>
      <c r="G43" s="113">
        <v>89</v>
      </c>
      <c r="H43" s="191">
        <v>321878</v>
      </c>
      <c r="I43" s="191">
        <v>234864</v>
      </c>
      <c r="J43" s="191">
        <v>15768</v>
      </c>
      <c r="K43" s="191">
        <v>15876</v>
      </c>
      <c r="L43" s="65">
        <f t="shared" si="0"/>
        <v>2638.9213483146068</v>
      </c>
      <c r="M43" s="65">
        <f t="shared" si="1"/>
        <v>177.16853932584269</v>
      </c>
      <c r="N43" s="65">
        <f t="shared" si="2"/>
        <v>178.38202247191012</v>
      </c>
      <c r="O43" s="68">
        <f t="shared" si="3"/>
        <v>1.0411323934971384</v>
      </c>
    </row>
    <row r="44" spans="1:15" s="65" customFormat="1" x14ac:dyDescent="0.2">
      <c r="A44" s="113">
        <v>10511</v>
      </c>
      <c r="B44" s="113" t="s">
        <v>712</v>
      </c>
      <c r="C44" s="113">
        <v>0.01</v>
      </c>
      <c r="D44" s="113" t="s">
        <v>401</v>
      </c>
      <c r="E44" s="113" t="s">
        <v>909</v>
      </c>
      <c r="F44" s="113" t="s">
        <v>470</v>
      </c>
      <c r="G44" s="113">
        <v>89</v>
      </c>
      <c r="H44" s="191">
        <v>120750</v>
      </c>
      <c r="I44" s="191">
        <v>84172</v>
      </c>
      <c r="J44" s="191">
        <v>4252</v>
      </c>
      <c r="K44" s="191">
        <v>8098</v>
      </c>
      <c r="L44" s="65">
        <f t="shared" si="0"/>
        <v>945.75280898876406</v>
      </c>
      <c r="M44" s="65">
        <f t="shared" si="1"/>
        <v>47.775280898876403</v>
      </c>
      <c r="N44" s="65">
        <f t="shared" si="2"/>
        <v>90.988764044943821</v>
      </c>
      <c r="O44" s="68">
        <f t="shared" si="3"/>
        <v>0.53105883865834136</v>
      </c>
    </row>
    <row r="45" spans="1:15" s="65" customFormat="1" x14ac:dyDescent="0.2">
      <c r="A45" s="113">
        <v>10519</v>
      </c>
      <c r="B45" s="113" t="s">
        <v>659</v>
      </c>
      <c r="C45" s="113">
        <v>0.01</v>
      </c>
      <c r="D45" s="113" t="s">
        <v>401</v>
      </c>
      <c r="E45" s="113" t="s">
        <v>909</v>
      </c>
      <c r="F45" s="113" t="s">
        <v>479</v>
      </c>
      <c r="G45" s="113">
        <v>25</v>
      </c>
      <c r="H45" s="191">
        <v>37966</v>
      </c>
      <c r="I45" s="191">
        <v>39866</v>
      </c>
      <c r="J45" s="191">
        <v>1934</v>
      </c>
      <c r="K45" s="191">
        <v>3946</v>
      </c>
      <c r="L45" s="65">
        <f t="shared" si="0"/>
        <v>1594.64</v>
      </c>
      <c r="M45" s="65">
        <f t="shared" si="1"/>
        <v>77.36</v>
      </c>
      <c r="N45" s="65">
        <f t="shared" si="2"/>
        <v>157.84</v>
      </c>
      <c r="O45" s="68">
        <f t="shared" si="3"/>
        <v>0.9212382207151274</v>
      </c>
    </row>
    <row r="46" spans="1:15" s="65" customFormat="1" x14ac:dyDescent="0.2">
      <c r="A46" s="113">
        <v>10519</v>
      </c>
      <c r="B46" s="113" t="s">
        <v>776</v>
      </c>
      <c r="C46" s="113">
        <v>0.01</v>
      </c>
      <c r="D46" s="113" t="s">
        <v>401</v>
      </c>
      <c r="E46" s="113" t="s">
        <v>909</v>
      </c>
      <c r="F46" s="113" t="s">
        <v>479</v>
      </c>
      <c r="G46" s="113">
        <v>64</v>
      </c>
      <c r="H46" s="191">
        <v>89570</v>
      </c>
      <c r="I46" s="191">
        <v>59352</v>
      </c>
      <c r="J46" s="191">
        <v>6870</v>
      </c>
      <c r="K46" s="191">
        <v>5876</v>
      </c>
      <c r="L46" s="65">
        <f t="shared" si="0"/>
        <v>927.375</v>
      </c>
      <c r="M46" s="65">
        <f t="shared" si="1"/>
        <v>107.34375</v>
      </c>
      <c r="N46" s="65">
        <f t="shared" si="2"/>
        <v>91.8125</v>
      </c>
      <c r="O46" s="68">
        <f t="shared" si="3"/>
        <v>0.53586659997090491</v>
      </c>
    </row>
    <row r="47" spans="1:15" s="65" customFormat="1" x14ac:dyDescent="0.2">
      <c r="A47" s="113">
        <v>10523</v>
      </c>
      <c r="B47" s="113" t="s">
        <v>658</v>
      </c>
      <c r="C47" s="113">
        <v>0.01</v>
      </c>
      <c r="D47" s="113" t="s">
        <v>401</v>
      </c>
      <c r="E47" s="113" t="s">
        <v>909</v>
      </c>
      <c r="F47" s="113" t="s">
        <v>463</v>
      </c>
      <c r="G47" s="113">
        <v>25</v>
      </c>
      <c r="H47" s="191">
        <v>48864</v>
      </c>
      <c r="I47" s="191">
        <v>39570</v>
      </c>
      <c r="J47" s="191">
        <v>3596</v>
      </c>
      <c r="K47" s="191">
        <v>3960</v>
      </c>
      <c r="L47" s="65">
        <f t="shared" si="0"/>
        <v>1582.8</v>
      </c>
      <c r="M47" s="65">
        <f t="shared" si="1"/>
        <v>143.84</v>
      </c>
      <c r="N47" s="65">
        <f t="shared" si="2"/>
        <v>158.4</v>
      </c>
      <c r="O47" s="68">
        <f t="shared" si="3"/>
        <v>0.92450667867002134</v>
      </c>
    </row>
    <row r="48" spans="1:15" s="65" customFormat="1" x14ac:dyDescent="0.2">
      <c r="A48" s="113">
        <v>10523</v>
      </c>
      <c r="B48" s="113" t="s">
        <v>775</v>
      </c>
      <c r="C48" s="113">
        <v>0.01</v>
      </c>
      <c r="D48" s="113" t="s">
        <v>401</v>
      </c>
      <c r="E48" s="113" t="s">
        <v>909</v>
      </c>
      <c r="F48" s="113" t="s">
        <v>463</v>
      </c>
      <c r="G48" s="113">
        <v>64</v>
      </c>
      <c r="H48" s="191">
        <v>78334</v>
      </c>
      <c r="I48" s="191">
        <v>47744</v>
      </c>
      <c r="J48" s="191">
        <v>6970</v>
      </c>
      <c r="K48" s="191">
        <v>4780</v>
      </c>
      <c r="L48" s="65">
        <f t="shared" si="0"/>
        <v>746</v>
      </c>
      <c r="M48" s="65">
        <f t="shared" si="1"/>
        <v>108.90625</v>
      </c>
      <c r="N48" s="65">
        <f t="shared" si="2"/>
        <v>74.6875</v>
      </c>
      <c r="O48" s="68">
        <f t="shared" si="3"/>
        <v>0.43591598840383344</v>
      </c>
    </row>
    <row r="49" spans="1:15" s="65" customFormat="1" x14ac:dyDescent="0.2">
      <c r="A49" s="113">
        <v>10542</v>
      </c>
      <c r="B49" s="113" t="s">
        <v>711</v>
      </c>
      <c r="C49" s="113">
        <v>0.01</v>
      </c>
      <c r="D49" s="113" t="s">
        <v>401</v>
      </c>
      <c r="E49" s="113" t="s">
        <v>369</v>
      </c>
      <c r="F49" s="113" t="s">
        <v>467</v>
      </c>
      <c r="G49" s="113">
        <v>89</v>
      </c>
      <c r="H49" s="191">
        <v>116066</v>
      </c>
      <c r="I49" s="191">
        <v>96426</v>
      </c>
      <c r="J49" s="191">
        <v>6862</v>
      </c>
      <c r="K49" s="191">
        <v>9642</v>
      </c>
      <c r="L49" s="65">
        <f t="shared" si="0"/>
        <v>1083.4382022471909</v>
      </c>
      <c r="M49" s="65">
        <f t="shared" si="1"/>
        <v>77.101123595505612</v>
      </c>
      <c r="N49" s="65">
        <f t="shared" si="2"/>
        <v>108.33707865168539</v>
      </c>
      <c r="O49" s="68">
        <f t="shared" si="3"/>
        <v>0.6323128330876423</v>
      </c>
    </row>
    <row r="50" spans="1:15" s="65" customFormat="1" x14ac:dyDescent="0.2">
      <c r="A50" s="113">
        <v>10544</v>
      </c>
      <c r="B50" s="113" t="s">
        <v>597</v>
      </c>
      <c r="C50" s="113">
        <v>0.01</v>
      </c>
      <c r="D50" s="113" t="s">
        <v>401</v>
      </c>
      <c r="E50" s="113" t="s">
        <v>909</v>
      </c>
      <c r="F50" s="113" t="s">
        <v>486</v>
      </c>
      <c r="G50" s="113">
        <v>68</v>
      </c>
      <c r="H50" s="191">
        <v>81528</v>
      </c>
      <c r="I50" s="191">
        <v>52334</v>
      </c>
      <c r="J50" s="191">
        <v>3776</v>
      </c>
      <c r="K50" s="191">
        <v>5234</v>
      </c>
      <c r="L50" s="65">
        <f t="shared" si="0"/>
        <v>769.61764705882354</v>
      </c>
      <c r="M50" s="65">
        <f t="shared" si="1"/>
        <v>55.529411764705884</v>
      </c>
      <c r="N50" s="65">
        <f t="shared" si="2"/>
        <v>76.970588235294116</v>
      </c>
      <c r="O50" s="68">
        <f t="shared" si="3"/>
        <v>0.44924130609021201</v>
      </c>
    </row>
    <row r="51" spans="1:15" s="65" customFormat="1" x14ac:dyDescent="0.2">
      <c r="A51" s="113">
        <v>10544</v>
      </c>
      <c r="B51" s="113" t="s">
        <v>719</v>
      </c>
      <c r="C51" s="113">
        <v>0.01</v>
      </c>
      <c r="D51" s="113" t="s">
        <v>401</v>
      </c>
      <c r="E51" s="113" t="s">
        <v>909</v>
      </c>
      <c r="F51" s="113" t="s">
        <v>486</v>
      </c>
      <c r="G51" s="113">
        <v>21</v>
      </c>
      <c r="H51" s="191">
        <v>26994</v>
      </c>
      <c r="I51" s="191">
        <v>12494</v>
      </c>
      <c r="J51" s="191">
        <v>2326</v>
      </c>
      <c r="K51" s="191">
        <v>1250</v>
      </c>
      <c r="L51" s="65">
        <f t="shared" si="0"/>
        <v>594.95238095238096</v>
      </c>
      <c r="M51" s="65">
        <f t="shared" si="1"/>
        <v>110.76190476190476</v>
      </c>
      <c r="N51" s="65">
        <f t="shared" si="2"/>
        <v>59.523809523809526</v>
      </c>
      <c r="O51" s="68">
        <f t="shared" si="3"/>
        <v>0.34741262275659174</v>
      </c>
    </row>
    <row r="52" spans="1:15" s="65" customFormat="1" x14ac:dyDescent="0.2">
      <c r="A52" s="113">
        <v>10549</v>
      </c>
      <c r="B52" s="113" t="s">
        <v>593</v>
      </c>
      <c r="C52" s="113">
        <v>0.01</v>
      </c>
      <c r="D52" s="113" t="s">
        <v>401</v>
      </c>
      <c r="E52" s="113" t="s">
        <v>909</v>
      </c>
      <c r="F52" s="113" t="s">
        <v>465</v>
      </c>
      <c r="G52" s="113">
        <v>68</v>
      </c>
      <c r="H52" s="191">
        <v>90166</v>
      </c>
      <c r="I52" s="191">
        <v>76902</v>
      </c>
      <c r="J52" s="191">
        <v>4950</v>
      </c>
      <c r="K52" s="191">
        <v>8852</v>
      </c>
      <c r="L52" s="65">
        <f t="shared" si="0"/>
        <v>1130.9117647058824</v>
      </c>
      <c r="M52" s="65">
        <f t="shared" si="1"/>
        <v>72.794117647058826</v>
      </c>
      <c r="N52" s="65">
        <f t="shared" si="2"/>
        <v>130.1764705882353</v>
      </c>
      <c r="O52" s="68">
        <f t="shared" si="3"/>
        <v>0.75977914434668647</v>
      </c>
    </row>
    <row r="53" spans="1:15" s="65" customFormat="1" x14ac:dyDescent="0.2">
      <c r="A53" s="113">
        <v>10549</v>
      </c>
      <c r="B53" s="113" t="s">
        <v>688</v>
      </c>
      <c r="C53" s="113">
        <v>0.01</v>
      </c>
      <c r="D53" s="113" t="s">
        <v>401</v>
      </c>
      <c r="E53" s="113" t="s">
        <v>909</v>
      </c>
      <c r="F53" s="113" t="s">
        <v>465</v>
      </c>
      <c r="G53" s="113">
        <v>21</v>
      </c>
      <c r="H53" s="191">
        <v>45642</v>
      </c>
      <c r="I53" s="191">
        <v>55832</v>
      </c>
      <c r="J53" s="191">
        <v>5734</v>
      </c>
      <c r="K53" s="191">
        <v>6426</v>
      </c>
      <c r="L53" s="65">
        <f t="shared" si="0"/>
        <v>2658.6666666666665</v>
      </c>
      <c r="M53" s="65">
        <f t="shared" si="1"/>
        <v>273.04761904761904</v>
      </c>
      <c r="N53" s="65">
        <f t="shared" si="2"/>
        <v>306</v>
      </c>
      <c r="O53" s="68">
        <f t="shared" si="3"/>
        <v>1.7859788110670867</v>
      </c>
    </row>
    <row r="54" spans="1:15" s="65" customFormat="1" x14ac:dyDescent="0.2">
      <c r="A54" s="113">
        <v>10558</v>
      </c>
      <c r="B54" s="113" t="s">
        <v>844</v>
      </c>
      <c r="C54" s="113">
        <v>0.01</v>
      </c>
      <c r="D54" s="113" t="s">
        <v>368</v>
      </c>
      <c r="E54" s="113" t="s">
        <v>369</v>
      </c>
      <c r="F54" s="113" t="s">
        <v>391</v>
      </c>
      <c r="G54" s="113">
        <v>89</v>
      </c>
      <c r="H54" s="191">
        <v>540458</v>
      </c>
      <c r="I54" s="191">
        <v>286868</v>
      </c>
      <c r="J54" s="191">
        <v>7358</v>
      </c>
      <c r="K54" s="191">
        <v>13856</v>
      </c>
      <c r="L54" s="65">
        <f t="shared" si="0"/>
        <v>3223.2359550561796</v>
      </c>
      <c r="M54" s="65">
        <f t="shared" si="1"/>
        <v>82.674157303370791</v>
      </c>
      <c r="N54" s="65">
        <f t="shared" si="2"/>
        <v>155.68539325842696</v>
      </c>
      <c r="O54" s="68">
        <f t="shared" si="3"/>
        <v>0.90866278938626543</v>
      </c>
    </row>
    <row r="55" spans="1:15" s="65" customFormat="1" x14ac:dyDescent="0.2">
      <c r="A55" s="113">
        <v>10561</v>
      </c>
      <c r="B55" s="113" t="s">
        <v>596</v>
      </c>
      <c r="C55" s="113">
        <v>0.01</v>
      </c>
      <c r="D55" s="113" t="s">
        <v>401</v>
      </c>
      <c r="E55" s="113" t="s">
        <v>909</v>
      </c>
      <c r="F55" s="113" t="s">
        <v>485</v>
      </c>
      <c r="G55" s="113">
        <v>68</v>
      </c>
      <c r="H55" s="191">
        <v>118846</v>
      </c>
      <c r="I55" s="191">
        <v>40862</v>
      </c>
      <c r="J55" s="191">
        <v>6532</v>
      </c>
      <c r="K55" s="191">
        <v>5304</v>
      </c>
      <c r="L55" s="65">
        <f t="shared" si="0"/>
        <v>600.91176470588232</v>
      </c>
      <c r="M55" s="65">
        <f t="shared" si="1"/>
        <v>96.058823529411768</v>
      </c>
      <c r="N55" s="65">
        <f t="shared" si="2"/>
        <v>78</v>
      </c>
      <c r="O55" s="68">
        <f t="shared" si="3"/>
        <v>0.4552495008602378</v>
      </c>
    </row>
    <row r="56" spans="1:15" s="65" customFormat="1" x14ac:dyDescent="0.2">
      <c r="A56" s="113">
        <v>10561</v>
      </c>
      <c r="B56" s="113" t="s">
        <v>718</v>
      </c>
      <c r="C56" s="113">
        <v>0.01</v>
      </c>
      <c r="D56" s="113" t="s">
        <v>401</v>
      </c>
      <c r="E56" s="113" t="s">
        <v>909</v>
      </c>
      <c r="F56" s="113" t="s">
        <v>485</v>
      </c>
      <c r="G56" s="113">
        <v>21</v>
      </c>
      <c r="H56" s="191">
        <v>32820</v>
      </c>
      <c r="I56" s="191">
        <v>16902</v>
      </c>
      <c r="J56" s="191">
        <v>1310</v>
      </c>
      <c r="K56" s="191">
        <v>2194</v>
      </c>
      <c r="L56" s="65">
        <f t="shared" si="0"/>
        <v>804.85714285714289</v>
      </c>
      <c r="M56" s="65">
        <f t="shared" si="1"/>
        <v>62.38095238095238</v>
      </c>
      <c r="N56" s="65">
        <f t="shared" si="2"/>
        <v>104.47619047619048</v>
      </c>
      <c r="O56" s="68">
        <f t="shared" si="3"/>
        <v>0.60977863546236977</v>
      </c>
    </row>
    <row r="57" spans="1:15" s="65" customFormat="1" x14ac:dyDescent="0.2">
      <c r="A57" s="113">
        <v>10572</v>
      </c>
      <c r="B57" s="113" t="s">
        <v>825</v>
      </c>
      <c r="C57" s="113">
        <v>0.01</v>
      </c>
      <c r="D57" s="113" t="s">
        <v>401</v>
      </c>
      <c r="E57" s="113" t="s">
        <v>369</v>
      </c>
      <c r="F57" s="113" t="s">
        <v>492</v>
      </c>
      <c r="G57" s="113">
        <v>82</v>
      </c>
      <c r="H57" s="191">
        <v>74336</v>
      </c>
      <c r="I57" s="191">
        <v>44666</v>
      </c>
      <c r="J57" s="191">
        <v>6268</v>
      </c>
      <c r="K57" s="191">
        <v>4524</v>
      </c>
      <c r="L57" s="65">
        <f t="shared" si="0"/>
        <v>544.70731707317077</v>
      </c>
      <c r="M57" s="65">
        <f t="shared" si="1"/>
        <v>76.439024390243901</v>
      </c>
      <c r="N57" s="65">
        <f t="shared" si="2"/>
        <v>55.170731707317074</v>
      </c>
      <c r="O57" s="68">
        <f t="shared" si="3"/>
        <v>0.32200574451089992</v>
      </c>
    </row>
    <row r="58" spans="1:15" s="65" customFormat="1" x14ac:dyDescent="0.2">
      <c r="A58" s="113">
        <v>10586</v>
      </c>
      <c r="B58" s="113" t="s">
        <v>731</v>
      </c>
      <c r="C58" s="113">
        <v>0.01</v>
      </c>
      <c r="D58" s="113" t="s">
        <v>401</v>
      </c>
      <c r="E58" s="113" t="s">
        <v>907</v>
      </c>
      <c r="F58" s="113" t="s">
        <v>547</v>
      </c>
      <c r="G58" s="113">
        <v>89</v>
      </c>
      <c r="H58" s="191">
        <v>424426</v>
      </c>
      <c r="I58" s="191">
        <v>225576</v>
      </c>
      <c r="J58" s="191">
        <v>18000</v>
      </c>
      <c r="K58" s="191">
        <v>15340</v>
      </c>
      <c r="L58" s="65">
        <f t="shared" si="0"/>
        <v>2534.5617977528091</v>
      </c>
      <c r="M58" s="65">
        <f t="shared" si="1"/>
        <v>202.24719101123594</v>
      </c>
      <c r="N58" s="65">
        <f t="shared" si="2"/>
        <v>172.35955056179776</v>
      </c>
      <c r="O58" s="68">
        <f t="shared" si="3"/>
        <v>1.005982043099402</v>
      </c>
    </row>
    <row r="59" spans="1:15" s="65" customFormat="1" x14ac:dyDescent="0.2">
      <c r="A59" s="113">
        <v>10590</v>
      </c>
      <c r="B59" s="113" t="s">
        <v>822</v>
      </c>
      <c r="C59" s="113">
        <v>0.01</v>
      </c>
      <c r="D59" s="113" t="s">
        <v>401</v>
      </c>
      <c r="E59" s="113" t="s">
        <v>369</v>
      </c>
      <c r="F59" s="113" t="s">
        <v>476</v>
      </c>
      <c r="G59" s="113">
        <v>89</v>
      </c>
      <c r="H59" s="191">
        <v>146114</v>
      </c>
      <c r="I59" s="191">
        <v>103028</v>
      </c>
      <c r="J59" s="191">
        <v>9202</v>
      </c>
      <c r="K59" s="191">
        <v>10302</v>
      </c>
      <c r="L59" s="65">
        <f t="shared" si="0"/>
        <v>1157.6179775280898</v>
      </c>
      <c r="M59" s="65">
        <f t="shared" si="1"/>
        <v>103.3932584269663</v>
      </c>
      <c r="N59" s="65">
        <f t="shared" si="2"/>
        <v>115.75280898876404</v>
      </c>
      <c r="O59" s="68">
        <f t="shared" si="3"/>
        <v>0.67559498096545223</v>
      </c>
    </row>
    <row r="60" spans="1:15" s="65" customFormat="1" x14ac:dyDescent="0.2">
      <c r="A60" s="113">
        <v>10593</v>
      </c>
      <c r="B60" s="113" t="s">
        <v>820</v>
      </c>
      <c r="C60" s="113">
        <v>0.01</v>
      </c>
      <c r="D60" s="113" t="s">
        <v>401</v>
      </c>
      <c r="E60" s="113" t="s">
        <v>369</v>
      </c>
      <c r="F60" s="113" t="s">
        <v>471</v>
      </c>
      <c r="G60" s="113">
        <v>89</v>
      </c>
      <c r="H60" s="191">
        <v>115612</v>
      </c>
      <c r="I60" s="191">
        <v>61394</v>
      </c>
      <c r="J60" s="191">
        <v>7940</v>
      </c>
      <c r="K60" s="191">
        <v>6122</v>
      </c>
      <c r="L60" s="65">
        <f t="shared" si="0"/>
        <v>689.82022471910113</v>
      </c>
      <c r="M60" s="65">
        <f t="shared" si="1"/>
        <v>89.213483146067418</v>
      </c>
      <c r="N60" s="65">
        <f t="shared" si="2"/>
        <v>68.786516853932582</v>
      </c>
      <c r="O60" s="68">
        <f t="shared" si="3"/>
        <v>0.40147471107265564</v>
      </c>
    </row>
    <row r="61" spans="1:15" s="65" customFormat="1" x14ac:dyDescent="0.2">
      <c r="A61" s="113">
        <v>10598</v>
      </c>
      <c r="B61" s="113" t="s">
        <v>706</v>
      </c>
      <c r="C61" s="113">
        <v>0.01</v>
      </c>
      <c r="D61" s="113" t="s">
        <v>401</v>
      </c>
      <c r="E61" s="113" t="s">
        <v>369</v>
      </c>
      <c r="F61" s="113" t="s">
        <v>464</v>
      </c>
      <c r="G61" s="113">
        <v>89</v>
      </c>
      <c r="H61" s="191">
        <v>129894</v>
      </c>
      <c r="I61" s="191">
        <v>85836</v>
      </c>
      <c r="J61" s="191">
        <v>9716</v>
      </c>
      <c r="K61" s="191">
        <v>8550</v>
      </c>
      <c r="L61" s="65">
        <f t="shared" si="0"/>
        <v>964.44943820224717</v>
      </c>
      <c r="M61" s="65">
        <f t="shared" si="1"/>
        <v>109.1685393258427</v>
      </c>
      <c r="N61" s="65">
        <f t="shared" si="2"/>
        <v>96.067415730337075</v>
      </c>
      <c r="O61" s="68">
        <f t="shared" si="3"/>
        <v>0.5607005520534476</v>
      </c>
    </row>
    <row r="62" spans="1:15" s="65" customFormat="1" x14ac:dyDescent="0.2">
      <c r="A62" s="113">
        <v>10599</v>
      </c>
      <c r="B62" s="113" t="s">
        <v>707</v>
      </c>
      <c r="C62" s="113">
        <v>0.01</v>
      </c>
      <c r="D62" s="113" t="s">
        <v>401</v>
      </c>
      <c r="E62" s="113" t="s">
        <v>369</v>
      </c>
      <c r="F62" s="113" t="s">
        <v>464</v>
      </c>
      <c r="G62" s="113">
        <v>89</v>
      </c>
      <c r="H62" s="191">
        <v>176352</v>
      </c>
      <c r="I62" s="191">
        <v>90606</v>
      </c>
      <c r="J62" s="191">
        <v>10850</v>
      </c>
      <c r="K62" s="191">
        <v>9024</v>
      </c>
      <c r="L62" s="65">
        <f t="shared" si="0"/>
        <v>1018.0449438202247</v>
      </c>
      <c r="M62" s="65">
        <f t="shared" si="1"/>
        <v>121.91011235955057</v>
      </c>
      <c r="N62" s="65">
        <f t="shared" si="2"/>
        <v>101.3932584269663</v>
      </c>
      <c r="O62" s="68">
        <f t="shared" si="3"/>
        <v>0.59178500371114751</v>
      </c>
    </row>
    <row r="63" spans="1:15" s="65" customFormat="1" x14ac:dyDescent="0.2">
      <c r="A63" s="113">
        <v>10601</v>
      </c>
      <c r="B63" s="113" t="s">
        <v>818</v>
      </c>
      <c r="C63" s="113">
        <v>0.01</v>
      </c>
      <c r="D63" s="113" t="s">
        <v>401</v>
      </c>
      <c r="E63" s="113" t="s">
        <v>369</v>
      </c>
      <c r="F63" s="113" t="s">
        <v>461</v>
      </c>
      <c r="G63" s="113">
        <v>89</v>
      </c>
      <c r="H63" s="191">
        <v>81244</v>
      </c>
      <c r="I63" s="191">
        <v>52416</v>
      </c>
      <c r="J63" s="191">
        <v>6444</v>
      </c>
      <c r="K63" s="191">
        <v>5194</v>
      </c>
      <c r="L63" s="65">
        <f t="shared" si="0"/>
        <v>588.94382022471905</v>
      </c>
      <c r="M63" s="65">
        <f t="shared" si="1"/>
        <v>72.404494382022477</v>
      </c>
      <c r="N63" s="65">
        <f t="shared" si="2"/>
        <v>58.359550561797754</v>
      </c>
      <c r="O63" s="68">
        <f t="shared" si="3"/>
        <v>0.34061738799597741</v>
      </c>
    </row>
    <row r="64" spans="1:15" s="65" customFormat="1" x14ac:dyDescent="0.2">
      <c r="A64" s="113">
        <v>10603</v>
      </c>
      <c r="B64" s="113" t="s">
        <v>819</v>
      </c>
      <c r="C64" s="113">
        <v>0.01</v>
      </c>
      <c r="D64" s="113" t="s">
        <v>401</v>
      </c>
      <c r="E64" s="113" t="s">
        <v>369</v>
      </c>
      <c r="F64" s="113" t="s">
        <v>469</v>
      </c>
      <c r="G64" s="113">
        <v>82</v>
      </c>
      <c r="H64" s="191">
        <v>93160</v>
      </c>
      <c r="I64" s="191">
        <v>57440</v>
      </c>
      <c r="J64" s="191">
        <v>2350</v>
      </c>
      <c r="K64" s="191">
        <v>5762</v>
      </c>
      <c r="L64" s="65">
        <f t="shared" si="0"/>
        <v>700.48780487804879</v>
      </c>
      <c r="M64" s="65">
        <f t="shared" si="1"/>
        <v>28.658536585365855</v>
      </c>
      <c r="N64" s="65">
        <f t="shared" si="2"/>
        <v>70.268292682926827</v>
      </c>
      <c r="O64" s="68">
        <f t="shared" si="3"/>
        <v>0.41012314320773763</v>
      </c>
    </row>
    <row r="65" spans="1:15" s="65" customFormat="1" x14ac:dyDescent="0.2">
      <c r="A65" s="113">
        <v>10609</v>
      </c>
      <c r="B65" s="113" t="s">
        <v>722</v>
      </c>
      <c r="C65" s="113">
        <v>0.01</v>
      </c>
      <c r="D65" s="113" t="s">
        <v>401</v>
      </c>
      <c r="E65" s="113" t="s">
        <v>369</v>
      </c>
      <c r="F65" s="113" t="s">
        <v>494</v>
      </c>
      <c r="G65" s="113">
        <v>89</v>
      </c>
      <c r="H65" s="191">
        <v>308104</v>
      </c>
      <c r="I65" s="191">
        <v>319442</v>
      </c>
      <c r="J65" s="191">
        <v>26632</v>
      </c>
      <c r="K65" s="191">
        <v>31816</v>
      </c>
      <c r="L65" s="65">
        <f t="shared" si="0"/>
        <v>3589.2359550561796</v>
      </c>
      <c r="M65" s="65">
        <f t="shared" si="1"/>
        <v>299.23595505617976</v>
      </c>
      <c r="N65" s="65">
        <f t="shared" si="2"/>
        <v>357.4831460674157</v>
      </c>
      <c r="O65" s="68">
        <f t="shared" si="3"/>
        <v>2.0864618437581854</v>
      </c>
    </row>
    <row r="66" spans="1:15" s="65" customFormat="1" x14ac:dyDescent="0.2">
      <c r="A66" s="113">
        <v>10613</v>
      </c>
      <c r="B66" s="113" t="s">
        <v>723</v>
      </c>
      <c r="C66" s="113">
        <v>0.01</v>
      </c>
      <c r="D66" s="113" t="s">
        <v>401</v>
      </c>
      <c r="E66" s="113" t="s">
        <v>369</v>
      </c>
      <c r="F66" s="113" t="s">
        <v>494</v>
      </c>
      <c r="G66" s="113">
        <v>89</v>
      </c>
      <c r="H66" s="191">
        <v>198730</v>
      </c>
      <c r="I66" s="191">
        <v>137402</v>
      </c>
      <c r="J66" s="191">
        <v>12818</v>
      </c>
      <c r="K66" s="191">
        <v>13686</v>
      </c>
      <c r="L66" s="65">
        <f t="shared" si="0"/>
        <v>1543.8426966292134</v>
      </c>
      <c r="M66" s="65">
        <f t="shared" si="1"/>
        <v>144.02247191011236</v>
      </c>
      <c r="N66" s="65">
        <f t="shared" si="2"/>
        <v>153.77528089887642</v>
      </c>
      <c r="O66" s="68">
        <f t="shared" si="3"/>
        <v>0.8975143573571327</v>
      </c>
    </row>
    <row r="67" spans="1:15" s="65" customFormat="1" x14ac:dyDescent="0.2">
      <c r="A67" s="113">
        <v>10643</v>
      </c>
      <c r="B67" s="113" t="s">
        <v>660</v>
      </c>
      <c r="C67" s="113">
        <v>0.01</v>
      </c>
      <c r="D67" s="113" t="s">
        <v>401</v>
      </c>
      <c r="E67" s="113" t="s">
        <v>909</v>
      </c>
      <c r="F67" s="113" t="s">
        <v>475</v>
      </c>
      <c r="G67" s="113">
        <v>25</v>
      </c>
      <c r="H67" s="191">
        <v>32810</v>
      </c>
      <c r="I67" s="191">
        <v>15720</v>
      </c>
      <c r="J67" s="191">
        <v>350</v>
      </c>
      <c r="K67" s="191">
        <v>1420</v>
      </c>
      <c r="L67" s="65">
        <f t="shared" si="0"/>
        <v>628.79999999999995</v>
      </c>
      <c r="M67" s="65">
        <f t="shared" si="1"/>
        <v>14</v>
      </c>
      <c r="N67" s="65">
        <f t="shared" si="2"/>
        <v>56.8</v>
      </c>
      <c r="O67" s="68">
        <f t="shared" si="3"/>
        <v>0.33151502113925008</v>
      </c>
    </row>
    <row r="68" spans="1:15" s="65" customFormat="1" x14ac:dyDescent="0.2">
      <c r="A68" s="113">
        <v>10643</v>
      </c>
      <c r="B68" s="113" t="s">
        <v>777</v>
      </c>
      <c r="C68" s="113">
        <v>0.01</v>
      </c>
      <c r="D68" s="113" t="s">
        <v>401</v>
      </c>
      <c r="E68" s="113" t="s">
        <v>909</v>
      </c>
      <c r="F68" s="113" t="s">
        <v>475</v>
      </c>
      <c r="G68" s="113">
        <v>64</v>
      </c>
      <c r="H68" s="191">
        <v>78548</v>
      </c>
      <c r="I68" s="191">
        <v>33186</v>
      </c>
      <c r="J68" s="191">
        <v>3992</v>
      </c>
      <c r="K68" s="191">
        <v>2996</v>
      </c>
      <c r="L68" s="65">
        <f t="shared" si="0"/>
        <v>518.53125</v>
      </c>
      <c r="M68" s="65">
        <f t="shared" si="1"/>
        <v>62.375</v>
      </c>
      <c r="N68" s="65">
        <f t="shared" si="2"/>
        <v>46.8125</v>
      </c>
      <c r="O68" s="68">
        <f t="shared" si="3"/>
        <v>0.27322265716692157</v>
      </c>
    </row>
    <row r="69" spans="1:15" s="65" customFormat="1" x14ac:dyDescent="0.2">
      <c r="A69" s="113">
        <v>10647</v>
      </c>
      <c r="B69" s="113" t="s">
        <v>785</v>
      </c>
      <c r="C69" s="113">
        <v>0.01</v>
      </c>
      <c r="D69" s="113" t="s">
        <v>368</v>
      </c>
      <c r="E69" s="113" t="s">
        <v>369</v>
      </c>
      <c r="F69" s="113" t="s">
        <v>395</v>
      </c>
      <c r="G69" s="113">
        <v>89</v>
      </c>
      <c r="H69" s="191">
        <v>445358</v>
      </c>
      <c r="I69" s="191">
        <v>891126</v>
      </c>
      <c r="J69" s="191">
        <v>-2100</v>
      </c>
      <c r="K69" s="191">
        <v>35824</v>
      </c>
      <c r="L69" s="65">
        <f t="shared" si="0"/>
        <v>10012.651685393259</v>
      </c>
      <c r="M69" s="65">
        <f t="shared" si="1"/>
        <v>-23.59550561797753</v>
      </c>
      <c r="N69" s="65">
        <f t="shared" si="2"/>
        <v>402.5168539325843</v>
      </c>
      <c r="O69" s="68">
        <f t="shared" si="3"/>
        <v>2.3493025235979776</v>
      </c>
    </row>
    <row r="70" spans="1:15" s="65" customFormat="1" x14ac:dyDescent="0.2">
      <c r="A70" s="113">
        <v>10648</v>
      </c>
      <c r="B70" s="113" t="s">
        <v>786</v>
      </c>
      <c r="C70" s="113">
        <v>0.01</v>
      </c>
      <c r="D70" s="113" t="s">
        <v>368</v>
      </c>
      <c r="E70" s="113" t="s">
        <v>369</v>
      </c>
      <c r="F70" s="113" t="s">
        <v>395</v>
      </c>
      <c r="G70" s="113">
        <v>89</v>
      </c>
      <c r="H70" s="191">
        <v>419730</v>
      </c>
      <c r="I70" s="191">
        <v>535734</v>
      </c>
      <c r="J70" s="191">
        <v>29678</v>
      </c>
      <c r="K70" s="191">
        <v>21536</v>
      </c>
      <c r="L70" s="65">
        <f t="shared" si="0"/>
        <v>6019.4831460674159</v>
      </c>
      <c r="M70" s="65">
        <f t="shared" si="1"/>
        <v>333.46067415730334</v>
      </c>
      <c r="N70" s="65">
        <f t="shared" si="2"/>
        <v>241.97752808988764</v>
      </c>
      <c r="O70" s="68">
        <f t="shared" si="3"/>
        <v>1.4123096010553271</v>
      </c>
    </row>
    <row r="71" spans="1:15" s="65" customFormat="1" x14ac:dyDescent="0.2">
      <c r="A71" s="113">
        <v>10649</v>
      </c>
      <c r="B71" s="113" t="s">
        <v>784</v>
      </c>
      <c r="C71" s="113">
        <v>0.01</v>
      </c>
      <c r="D71" s="113" t="s">
        <v>368</v>
      </c>
      <c r="E71" s="113" t="s">
        <v>369</v>
      </c>
      <c r="F71" s="113" t="s">
        <v>395</v>
      </c>
      <c r="G71" s="113">
        <v>89</v>
      </c>
      <c r="H71" s="191">
        <v>451548</v>
      </c>
      <c r="I71" s="191">
        <v>464638</v>
      </c>
      <c r="J71" s="191">
        <v>27772</v>
      </c>
      <c r="K71" s="191">
        <v>18678</v>
      </c>
      <c r="L71" s="65">
        <f t="shared" si="0"/>
        <v>5220.651685393258</v>
      </c>
      <c r="M71" s="65">
        <f t="shared" si="1"/>
        <v>312.04494382022472</v>
      </c>
      <c r="N71" s="65">
        <f t="shared" si="2"/>
        <v>209.86516853932585</v>
      </c>
      <c r="O71" s="68">
        <f t="shared" si="3"/>
        <v>1.2248847849420228</v>
      </c>
    </row>
    <row r="72" spans="1:15" s="65" customFormat="1" x14ac:dyDescent="0.2">
      <c r="A72" s="113">
        <v>10650</v>
      </c>
      <c r="B72" s="113" t="s">
        <v>783</v>
      </c>
      <c r="C72" s="113">
        <v>0.01</v>
      </c>
      <c r="D72" s="113" t="s">
        <v>368</v>
      </c>
      <c r="E72" s="113" t="s">
        <v>369</v>
      </c>
      <c r="F72" s="113" t="s">
        <v>395</v>
      </c>
      <c r="G72" s="113">
        <v>89</v>
      </c>
      <c r="H72" s="191">
        <v>751712</v>
      </c>
      <c r="I72" s="191">
        <v>790780</v>
      </c>
      <c r="J72" s="191">
        <v>29364</v>
      </c>
      <c r="K72" s="191">
        <v>31790</v>
      </c>
      <c r="L72" s="65">
        <f t="shared" si="0"/>
        <v>8885.1685393258431</v>
      </c>
      <c r="M72" s="65">
        <f t="shared" si="1"/>
        <v>329.93258426966293</v>
      </c>
      <c r="N72" s="65">
        <f t="shared" si="2"/>
        <v>357.19101123595505</v>
      </c>
      <c r="O72" s="68">
        <f t="shared" si="3"/>
        <v>2.0847567894478476</v>
      </c>
    </row>
    <row r="73" spans="1:15" s="65" customFormat="1" x14ac:dyDescent="0.2">
      <c r="A73" s="113">
        <v>10651</v>
      </c>
      <c r="B73" s="113" t="s">
        <v>782</v>
      </c>
      <c r="C73" s="113">
        <v>0.01</v>
      </c>
      <c r="D73" s="113" t="s">
        <v>368</v>
      </c>
      <c r="E73" s="113" t="s">
        <v>369</v>
      </c>
      <c r="F73" s="113" t="s">
        <v>395</v>
      </c>
      <c r="G73" s="113">
        <v>89</v>
      </c>
      <c r="H73" s="191">
        <v>397526</v>
      </c>
      <c r="I73" s="191">
        <v>658322</v>
      </c>
      <c r="J73" s="191">
        <v>19266</v>
      </c>
      <c r="K73" s="191">
        <v>26464</v>
      </c>
      <c r="L73" s="65">
        <f t="shared" si="0"/>
        <v>7396.8764044943819</v>
      </c>
      <c r="M73" s="65">
        <f t="shared" si="1"/>
        <v>216.47191011235955</v>
      </c>
      <c r="N73" s="65">
        <f t="shared" si="2"/>
        <v>297.34831460674155</v>
      </c>
      <c r="O73" s="68">
        <f t="shared" si="3"/>
        <v>1.7354829718763083</v>
      </c>
    </row>
    <row r="74" spans="1:15" s="65" customFormat="1" x14ac:dyDescent="0.2">
      <c r="A74" s="113">
        <v>10652</v>
      </c>
      <c r="B74" s="113" t="s">
        <v>781</v>
      </c>
      <c r="C74" s="113">
        <v>0.01</v>
      </c>
      <c r="D74" s="113" t="s">
        <v>368</v>
      </c>
      <c r="E74" s="113" t="s">
        <v>369</v>
      </c>
      <c r="F74" s="113" t="s">
        <v>395</v>
      </c>
      <c r="G74" s="113">
        <v>89</v>
      </c>
      <c r="H74" s="191">
        <v>625968</v>
      </c>
      <c r="I74" s="191">
        <v>566518</v>
      </c>
      <c r="J74" s="191">
        <v>38880</v>
      </c>
      <c r="K74" s="191">
        <v>22774</v>
      </c>
      <c r="L74" s="65">
        <f t="shared" ref="L74:L137" si="4">I74/$G74</f>
        <v>6365.3707865168535</v>
      </c>
      <c r="M74" s="65">
        <f t="shared" ref="M74:M137" si="5">J74/$G74</f>
        <v>436.85393258426967</v>
      </c>
      <c r="N74" s="65">
        <f t="shared" ref="N74:N137" si="6">K74/$G74</f>
        <v>255.88764044943821</v>
      </c>
      <c r="O74" s="68">
        <f t="shared" ref="O74:O137" si="7">N74/AVERAGE(N$9:N$376)</f>
        <v>1.493496417832189</v>
      </c>
    </row>
    <row r="75" spans="1:15" s="65" customFormat="1" x14ac:dyDescent="0.2">
      <c r="A75" s="113">
        <v>10684</v>
      </c>
      <c r="B75" s="113" t="s">
        <v>656</v>
      </c>
      <c r="C75" s="113">
        <v>0.01</v>
      </c>
      <c r="D75" s="113" t="s">
        <v>401</v>
      </c>
      <c r="E75" s="113" t="s">
        <v>909</v>
      </c>
      <c r="F75" s="113" t="s">
        <v>493</v>
      </c>
      <c r="G75" s="113">
        <v>25</v>
      </c>
      <c r="H75" s="191">
        <v>47142</v>
      </c>
      <c r="I75" s="191">
        <v>20552</v>
      </c>
      <c r="J75" s="191">
        <v>2588</v>
      </c>
      <c r="K75" s="191">
        <v>2468</v>
      </c>
      <c r="L75" s="65">
        <f t="shared" si="4"/>
        <v>822.08</v>
      </c>
      <c r="M75" s="65">
        <f t="shared" si="5"/>
        <v>103.52</v>
      </c>
      <c r="N75" s="65">
        <f t="shared" si="6"/>
        <v>98.72</v>
      </c>
      <c r="O75" s="68">
        <f t="shared" si="7"/>
        <v>0.57618244519131634</v>
      </c>
    </row>
    <row r="76" spans="1:15" s="65" customFormat="1" x14ac:dyDescent="0.2">
      <c r="A76" s="113">
        <v>10684</v>
      </c>
      <c r="B76" s="113" t="s">
        <v>773</v>
      </c>
      <c r="C76" s="113">
        <v>0.01</v>
      </c>
      <c r="D76" s="113" t="s">
        <v>401</v>
      </c>
      <c r="E76" s="113" t="s">
        <v>909</v>
      </c>
      <c r="F76" s="113" t="s">
        <v>493</v>
      </c>
      <c r="G76" s="113">
        <v>64</v>
      </c>
      <c r="H76" s="191">
        <v>99902</v>
      </c>
      <c r="I76" s="191">
        <v>49662</v>
      </c>
      <c r="J76" s="191">
        <v>7860</v>
      </c>
      <c r="K76" s="191">
        <v>5964</v>
      </c>
      <c r="L76" s="65">
        <f t="shared" si="4"/>
        <v>775.96875</v>
      </c>
      <c r="M76" s="65">
        <f t="shared" si="5"/>
        <v>122.8125</v>
      </c>
      <c r="N76" s="65">
        <f t="shared" si="6"/>
        <v>93.1875</v>
      </c>
      <c r="O76" s="68">
        <f t="shared" si="7"/>
        <v>0.54389183155658216</v>
      </c>
    </row>
    <row r="77" spans="1:15" s="65" customFormat="1" x14ac:dyDescent="0.2">
      <c r="A77" s="113">
        <v>10686</v>
      </c>
      <c r="B77" s="113" t="s">
        <v>716</v>
      </c>
      <c r="C77" s="113">
        <v>0.01</v>
      </c>
      <c r="D77" s="113" t="s">
        <v>401</v>
      </c>
      <c r="E77" s="113" t="s">
        <v>907</v>
      </c>
      <c r="F77" s="113" t="s">
        <v>480</v>
      </c>
      <c r="G77" s="113">
        <v>26</v>
      </c>
      <c r="H77" s="191">
        <v>26128</v>
      </c>
      <c r="I77" s="191">
        <v>26992</v>
      </c>
      <c r="J77" s="191">
        <v>1388</v>
      </c>
      <c r="K77" s="191">
        <v>1936</v>
      </c>
      <c r="L77" s="65">
        <f t="shared" si="4"/>
        <v>1038.1538461538462</v>
      </c>
      <c r="M77" s="65">
        <f t="shared" si="5"/>
        <v>53.384615384615387</v>
      </c>
      <c r="N77" s="65">
        <f t="shared" si="6"/>
        <v>74.461538461538467</v>
      </c>
      <c r="O77" s="68">
        <f t="shared" si="7"/>
        <v>0.43459715663975368</v>
      </c>
    </row>
    <row r="78" spans="1:15" s="65" customFormat="1" x14ac:dyDescent="0.2">
      <c r="A78" s="113">
        <v>10686</v>
      </c>
      <c r="B78" s="113" t="s">
        <v>717</v>
      </c>
      <c r="C78" s="113">
        <v>0.01</v>
      </c>
      <c r="D78" s="113" t="s">
        <v>401</v>
      </c>
      <c r="E78" s="113" t="s">
        <v>907</v>
      </c>
      <c r="F78" s="113" t="s">
        <v>480</v>
      </c>
      <c r="G78" s="113">
        <v>63</v>
      </c>
      <c r="H78" s="191">
        <v>67496</v>
      </c>
      <c r="I78" s="191">
        <v>67980</v>
      </c>
      <c r="J78" s="191">
        <v>4212</v>
      </c>
      <c r="K78" s="191">
        <v>4874</v>
      </c>
      <c r="L78" s="65">
        <f t="shared" si="4"/>
        <v>1079.047619047619</v>
      </c>
      <c r="M78" s="65">
        <f t="shared" si="5"/>
        <v>66.857142857142861</v>
      </c>
      <c r="N78" s="65">
        <f t="shared" si="6"/>
        <v>77.365079365079367</v>
      </c>
      <c r="O78" s="68">
        <f t="shared" si="7"/>
        <v>0.45154376621750081</v>
      </c>
    </row>
    <row r="79" spans="1:15" s="65" customFormat="1" x14ac:dyDescent="0.2">
      <c r="A79" s="113">
        <v>10688</v>
      </c>
      <c r="B79" s="113" t="s">
        <v>730</v>
      </c>
      <c r="C79" s="113">
        <v>0.01</v>
      </c>
      <c r="D79" s="113" t="s">
        <v>401</v>
      </c>
      <c r="E79" s="113" t="s">
        <v>907</v>
      </c>
      <c r="F79" s="113" t="s">
        <v>546</v>
      </c>
      <c r="G79" s="113">
        <v>89</v>
      </c>
      <c r="H79" s="191">
        <v>463376</v>
      </c>
      <c r="I79" s="191">
        <v>310102</v>
      </c>
      <c r="J79" s="191">
        <v>29996</v>
      </c>
      <c r="K79" s="191">
        <v>23382</v>
      </c>
      <c r="L79" s="65">
        <f t="shared" si="4"/>
        <v>3484.2921348314608</v>
      </c>
      <c r="M79" s="65">
        <f t="shared" si="5"/>
        <v>337.03370786516854</v>
      </c>
      <c r="N79" s="65">
        <f t="shared" si="6"/>
        <v>262.71910112359552</v>
      </c>
      <c r="O79" s="68">
        <f t="shared" si="7"/>
        <v>1.5333684570893231</v>
      </c>
    </row>
    <row r="80" spans="1:15" s="65" customFormat="1" x14ac:dyDescent="0.2">
      <c r="A80" s="113">
        <v>10689</v>
      </c>
      <c r="B80" s="113" t="s">
        <v>703</v>
      </c>
      <c r="C80" s="113">
        <v>0.01</v>
      </c>
      <c r="D80" s="113" t="s">
        <v>401</v>
      </c>
      <c r="E80" s="113" t="s">
        <v>907</v>
      </c>
      <c r="F80" s="113" t="s">
        <v>458</v>
      </c>
      <c r="G80" s="113">
        <v>89</v>
      </c>
      <c r="H80" s="191">
        <v>673464</v>
      </c>
      <c r="I80" s="191">
        <v>462688</v>
      </c>
      <c r="J80" s="191">
        <v>58562</v>
      </c>
      <c r="K80" s="191">
        <v>45574</v>
      </c>
      <c r="L80" s="65">
        <f t="shared" si="4"/>
        <v>5198.7415730337079</v>
      </c>
      <c r="M80" s="65">
        <f t="shared" si="5"/>
        <v>658</v>
      </c>
      <c r="N80" s="65">
        <f t="shared" si="6"/>
        <v>512.06741573033707</v>
      </c>
      <c r="O80" s="68">
        <f t="shared" si="7"/>
        <v>2.9886978899747159</v>
      </c>
    </row>
    <row r="81" spans="1:15" s="65" customFormat="1" x14ac:dyDescent="0.2">
      <c r="A81" s="113">
        <v>10709</v>
      </c>
      <c r="B81" s="113" t="s">
        <v>701</v>
      </c>
      <c r="C81" s="113">
        <v>0.01</v>
      </c>
      <c r="D81" s="113" t="s">
        <v>401</v>
      </c>
      <c r="E81" s="113" t="s">
        <v>907</v>
      </c>
      <c r="F81" s="113" t="s">
        <v>458</v>
      </c>
      <c r="G81" s="113">
        <v>89</v>
      </c>
      <c r="H81" s="191">
        <v>575372</v>
      </c>
      <c r="I81" s="191">
        <v>497470</v>
      </c>
      <c r="J81" s="191">
        <v>49420</v>
      </c>
      <c r="K81" s="191">
        <v>49000</v>
      </c>
      <c r="L81" s="65">
        <f t="shared" si="4"/>
        <v>5589.5505617977524</v>
      </c>
      <c r="M81" s="65">
        <f t="shared" si="5"/>
        <v>555.28089887640454</v>
      </c>
      <c r="N81" s="65">
        <f t="shared" si="6"/>
        <v>550.56179775280896</v>
      </c>
      <c r="O81" s="68">
        <f t="shared" si="7"/>
        <v>3.2133715848677111</v>
      </c>
    </row>
    <row r="82" spans="1:15" s="65" customFormat="1" x14ac:dyDescent="0.2">
      <c r="A82" s="113">
        <v>10719</v>
      </c>
      <c r="B82" s="113" t="s">
        <v>705</v>
      </c>
      <c r="C82" s="113">
        <v>0.01</v>
      </c>
      <c r="D82" s="113" t="s">
        <v>401</v>
      </c>
      <c r="E82" s="113" t="s">
        <v>369</v>
      </c>
      <c r="F82" s="113" t="s">
        <v>464</v>
      </c>
      <c r="G82" s="113">
        <v>89</v>
      </c>
      <c r="H82" s="191">
        <v>170056</v>
      </c>
      <c r="I82" s="191">
        <v>111894</v>
      </c>
      <c r="J82" s="191">
        <v>11238</v>
      </c>
      <c r="K82" s="191">
        <v>13938</v>
      </c>
      <c r="L82" s="65">
        <f t="shared" si="4"/>
        <v>1257.2359550561798</v>
      </c>
      <c r="M82" s="65">
        <f t="shared" si="5"/>
        <v>126.26966292134831</v>
      </c>
      <c r="N82" s="65">
        <f t="shared" si="6"/>
        <v>156.6067415730337</v>
      </c>
      <c r="O82" s="68">
        <f t="shared" si="7"/>
        <v>0.91404026836502361</v>
      </c>
    </row>
    <row r="83" spans="1:15" s="65" customFormat="1" x14ac:dyDescent="0.2">
      <c r="A83" s="113">
        <v>10721</v>
      </c>
      <c r="B83" s="113" t="s">
        <v>710</v>
      </c>
      <c r="C83" s="113">
        <v>0.01</v>
      </c>
      <c r="D83" s="113" t="s">
        <v>401</v>
      </c>
      <c r="E83" s="113" t="s">
        <v>369</v>
      </c>
      <c r="F83" s="113" t="s">
        <v>466</v>
      </c>
      <c r="G83" s="113">
        <v>89</v>
      </c>
      <c r="H83" s="191">
        <v>139924</v>
      </c>
      <c r="I83" s="191">
        <v>96658</v>
      </c>
      <c r="J83" s="191">
        <v>9102</v>
      </c>
      <c r="K83" s="191">
        <v>11696</v>
      </c>
      <c r="L83" s="65">
        <f t="shared" si="4"/>
        <v>1086.0449438202247</v>
      </c>
      <c r="M83" s="65">
        <f t="shared" si="5"/>
        <v>102.26966292134831</v>
      </c>
      <c r="N83" s="65">
        <f t="shared" si="6"/>
        <v>131.41573033707866</v>
      </c>
      <c r="O83" s="68">
        <f t="shared" si="7"/>
        <v>0.7670121236043419</v>
      </c>
    </row>
    <row r="84" spans="1:15" s="65" customFormat="1" x14ac:dyDescent="0.2">
      <c r="A84" s="113">
        <v>10722</v>
      </c>
      <c r="B84" s="113" t="s">
        <v>721</v>
      </c>
      <c r="C84" s="113">
        <v>0.01</v>
      </c>
      <c r="D84" s="113" t="s">
        <v>401</v>
      </c>
      <c r="E84" s="113" t="s">
        <v>369</v>
      </c>
      <c r="F84" s="113" t="s">
        <v>494</v>
      </c>
      <c r="G84" s="113">
        <v>89</v>
      </c>
      <c r="H84" s="191">
        <v>105346</v>
      </c>
      <c r="I84" s="191">
        <v>82032</v>
      </c>
      <c r="J84" s="191">
        <v>9132</v>
      </c>
      <c r="K84" s="191">
        <v>10222</v>
      </c>
      <c r="L84" s="65">
        <f t="shared" si="4"/>
        <v>921.70786516853934</v>
      </c>
      <c r="M84" s="65">
        <f t="shared" si="5"/>
        <v>102.6067415730337</v>
      </c>
      <c r="N84" s="65">
        <f t="shared" si="6"/>
        <v>114.85393258426966</v>
      </c>
      <c r="O84" s="68">
        <f t="shared" si="7"/>
        <v>0.67034866001056614</v>
      </c>
    </row>
    <row r="85" spans="1:15" s="65" customFormat="1" x14ac:dyDescent="0.2">
      <c r="A85" s="113">
        <v>10723</v>
      </c>
      <c r="B85" s="113" t="s">
        <v>714</v>
      </c>
      <c r="C85" s="113">
        <v>0.01</v>
      </c>
      <c r="D85" s="113" t="s">
        <v>401</v>
      </c>
      <c r="E85" s="113" t="s">
        <v>369</v>
      </c>
      <c r="F85" s="113" t="s">
        <v>476</v>
      </c>
      <c r="G85" s="113">
        <v>89</v>
      </c>
      <c r="H85" s="191">
        <v>99010</v>
      </c>
      <c r="I85" s="191">
        <v>62266</v>
      </c>
      <c r="J85" s="191">
        <v>8704</v>
      </c>
      <c r="K85" s="191">
        <v>9334</v>
      </c>
      <c r="L85" s="65">
        <f t="shared" si="4"/>
        <v>699.61797752808991</v>
      </c>
      <c r="M85" s="65">
        <f t="shared" si="5"/>
        <v>97.797752808988761</v>
      </c>
      <c r="N85" s="65">
        <f t="shared" si="6"/>
        <v>104.87640449438203</v>
      </c>
      <c r="O85" s="68">
        <f t="shared" si="7"/>
        <v>0.61211449741133095</v>
      </c>
    </row>
    <row r="86" spans="1:15" s="65" customFormat="1" x14ac:dyDescent="0.2">
      <c r="A86" s="113">
        <v>10724</v>
      </c>
      <c r="B86" s="113" t="s">
        <v>720</v>
      </c>
      <c r="C86" s="113">
        <v>0.01</v>
      </c>
      <c r="D86" s="113" t="s">
        <v>401</v>
      </c>
      <c r="E86" s="113" t="s">
        <v>369</v>
      </c>
      <c r="F86" s="113" t="s">
        <v>491</v>
      </c>
      <c r="G86" s="113">
        <v>89</v>
      </c>
      <c r="H86" s="191">
        <v>67736</v>
      </c>
      <c r="I86" s="191">
        <v>36012</v>
      </c>
      <c r="J86" s="191">
        <v>6544</v>
      </c>
      <c r="K86" s="191">
        <v>5388</v>
      </c>
      <c r="L86" s="65">
        <f t="shared" si="4"/>
        <v>404.62921348314609</v>
      </c>
      <c r="M86" s="65">
        <f t="shared" si="5"/>
        <v>73.528089887640448</v>
      </c>
      <c r="N86" s="65">
        <f t="shared" si="6"/>
        <v>60.539325842696627</v>
      </c>
      <c r="O86" s="68">
        <f t="shared" si="7"/>
        <v>0.35333971631157607</v>
      </c>
    </row>
    <row r="87" spans="1:15" s="65" customFormat="1" x14ac:dyDescent="0.2">
      <c r="A87" s="113">
        <v>10725</v>
      </c>
      <c r="B87" s="113" t="s">
        <v>704</v>
      </c>
      <c r="C87" s="113">
        <v>0.01</v>
      </c>
      <c r="D87" s="113" t="s">
        <v>401</v>
      </c>
      <c r="E87" s="113" t="s">
        <v>369</v>
      </c>
      <c r="F87" s="113" t="s">
        <v>462</v>
      </c>
      <c r="G87" s="113">
        <v>89</v>
      </c>
      <c r="H87" s="191">
        <v>76100</v>
      </c>
      <c r="I87" s="191">
        <v>61676</v>
      </c>
      <c r="J87" s="191">
        <v>6172</v>
      </c>
      <c r="K87" s="191">
        <v>9270</v>
      </c>
      <c r="L87" s="65">
        <f t="shared" si="4"/>
        <v>692.98876404494376</v>
      </c>
      <c r="M87" s="65">
        <f t="shared" si="5"/>
        <v>69.348314606741567</v>
      </c>
      <c r="N87" s="65">
        <f t="shared" si="6"/>
        <v>104.15730337078652</v>
      </c>
      <c r="O87" s="68">
        <f t="shared" si="7"/>
        <v>0.60791744064742215</v>
      </c>
    </row>
    <row r="88" spans="1:15" s="65" customFormat="1" x14ac:dyDescent="0.2">
      <c r="A88" s="113">
        <v>10726</v>
      </c>
      <c r="B88" s="113" t="s">
        <v>709</v>
      </c>
      <c r="C88" s="113">
        <v>0.01</v>
      </c>
      <c r="D88" s="113" t="s">
        <v>401</v>
      </c>
      <c r="E88" s="113" t="s">
        <v>369</v>
      </c>
      <c r="F88" s="113" t="s">
        <v>466</v>
      </c>
      <c r="G88" s="113">
        <v>89</v>
      </c>
      <c r="H88" s="191">
        <v>177074</v>
      </c>
      <c r="I88" s="191">
        <v>122622</v>
      </c>
      <c r="J88" s="191">
        <v>11422</v>
      </c>
      <c r="K88" s="191">
        <v>14838</v>
      </c>
      <c r="L88" s="65">
        <f t="shared" si="4"/>
        <v>1377.7752808988764</v>
      </c>
      <c r="M88" s="65">
        <f t="shared" si="5"/>
        <v>128.3370786516854</v>
      </c>
      <c r="N88" s="65">
        <f t="shared" si="6"/>
        <v>166.71910112359549</v>
      </c>
      <c r="O88" s="68">
        <f t="shared" si="7"/>
        <v>0.9730613791074918</v>
      </c>
    </row>
    <row r="89" spans="1:15" s="65" customFormat="1" x14ac:dyDescent="0.2">
      <c r="A89" s="113">
        <v>10727</v>
      </c>
      <c r="B89" s="113" t="s">
        <v>715</v>
      </c>
      <c r="C89" s="113">
        <v>0.01</v>
      </c>
      <c r="D89" s="113" t="s">
        <v>401</v>
      </c>
      <c r="E89" s="113" t="s">
        <v>369</v>
      </c>
      <c r="F89" s="113" t="s">
        <v>478</v>
      </c>
      <c r="G89" s="113">
        <v>89</v>
      </c>
      <c r="H89" s="191">
        <v>98680</v>
      </c>
      <c r="I89" s="191">
        <v>62580</v>
      </c>
      <c r="J89" s="191">
        <v>7034</v>
      </c>
      <c r="K89" s="191">
        <v>9074</v>
      </c>
      <c r="L89" s="65">
        <f t="shared" si="4"/>
        <v>703.14606741573039</v>
      </c>
      <c r="M89" s="65">
        <f t="shared" si="5"/>
        <v>79.033707865168537</v>
      </c>
      <c r="N89" s="65">
        <f t="shared" si="6"/>
        <v>101.95505617977528</v>
      </c>
      <c r="O89" s="68">
        <f t="shared" si="7"/>
        <v>0.59506395430795123</v>
      </c>
    </row>
    <row r="90" spans="1:15" s="65" customFormat="1" x14ac:dyDescent="0.2">
      <c r="A90" s="113">
        <v>10732</v>
      </c>
      <c r="B90" s="113" t="s">
        <v>598</v>
      </c>
      <c r="C90" s="113">
        <v>0.01</v>
      </c>
      <c r="D90" s="113" t="s">
        <v>401</v>
      </c>
      <c r="E90" s="113" t="s">
        <v>369</v>
      </c>
      <c r="F90" s="113" t="s">
        <v>492</v>
      </c>
      <c r="G90" s="113">
        <v>20</v>
      </c>
      <c r="H90" s="191">
        <v>12890</v>
      </c>
      <c r="I90" s="191">
        <v>10604</v>
      </c>
      <c r="J90" s="191">
        <v>2562</v>
      </c>
      <c r="K90" s="191">
        <v>1530</v>
      </c>
      <c r="L90" s="65">
        <f t="shared" si="4"/>
        <v>530.20000000000005</v>
      </c>
      <c r="M90" s="65">
        <f t="shared" si="5"/>
        <v>128.1</v>
      </c>
      <c r="N90" s="65">
        <f t="shared" si="6"/>
        <v>76.5</v>
      </c>
      <c r="O90" s="68">
        <f t="shared" si="7"/>
        <v>0.44649470276677167</v>
      </c>
    </row>
    <row r="91" spans="1:15" s="65" customFormat="1" x14ac:dyDescent="0.2">
      <c r="A91" s="113">
        <v>10732</v>
      </c>
      <c r="B91" s="113" t="s">
        <v>824</v>
      </c>
      <c r="C91" s="113">
        <v>0.01</v>
      </c>
      <c r="D91" s="113" t="s">
        <v>401</v>
      </c>
      <c r="E91" s="113" t="s">
        <v>369</v>
      </c>
      <c r="F91" s="113" t="s">
        <v>492</v>
      </c>
      <c r="G91" s="113">
        <v>69</v>
      </c>
      <c r="H91" s="191">
        <v>60424</v>
      </c>
      <c r="I91" s="191">
        <v>43002</v>
      </c>
      <c r="J91" s="191">
        <v>6386</v>
      </c>
      <c r="K91" s="191">
        <v>6206</v>
      </c>
      <c r="L91" s="65">
        <f t="shared" si="4"/>
        <v>623.21739130434787</v>
      </c>
      <c r="M91" s="65">
        <f t="shared" si="5"/>
        <v>92.550724637681157</v>
      </c>
      <c r="N91" s="65">
        <f t="shared" si="6"/>
        <v>89.94202898550725</v>
      </c>
      <c r="O91" s="68">
        <f t="shared" si="7"/>
        <v>0.52494953592319504</v>
      </c>
    </row>
    <row r="92" spans="1:15" s="65" customFormat="1" x14ac:dyDescent="0.2">
      <c r="A92" s="113">
        <v>10733</v>
      </c>
      <c r="B92" s="113" t="s">
        <v>595</v>
      </c>
      <c r="C92" s="113">
        <v>0.01</v>
      </c>
      <c r="D92" s="113" t="s">
        <v>401</v>
      </c>
      <c r="E92" s="113" t="s">
        <v>369</v>
      </c>
      <c r="F92" s="113" t="s">
        <v>484</v>
      </c>
      <c r="G92" s="113">
        <v>20</v>
      </c>
      <c r="H92" s="191">
        <v>28292</v>
      </c>
      <c r="I92" s="191">
        <v>11726</v>
      </c>
      <c r="J92" s="191">
        <v>2342</v>
      </c>
      <c r="K92" s="191">
        <v>1758</v>
      </c>
      <c r="L92" s="65">
        <f t="shared" si="4"/>
        <v>586.29999999999995</v>
      </c>
      <c r="M92" s="65">
        <f t="shared" si="5"/>
        <v>117.1</v>
      </c>
      <c r="N92" s="65">
        <f t="shared" si="6"/>
        <v>87.9</v>
      </c>
      <c r="O92" s="68">
        <f t="shared" si="7"/>
        <v>0.51303116827711415</v>
      </c>
    </row>
    <row r="93" spans="1:15" s="65" customFormat="1" x14ac:dyDescent="0.2">
      <c r="A93" s="113">
        <v>10733</v>
      </c>
      <c r="B93" s="113" t="s">
        <v>823</v>
      </c>
      <c r="C93" s="113">
        <v>0.01</v>
      </c>
      <c r="D93" s="113" t="s">
        <v>401</v>
      </c>
      <c r="E93" s="113" t="s">
        <v>369</v>
      </c>
      <c r="F93" s="113" t="s">
        <v>484</v>
      </c>
      <c r="G93" s="113">
        <v>69</v>
      </c>
      <c r="H93" s="191">
        <v>105296</v>
      </c>
      <c r="I93" s="191">
        <v>52296</v>
      </c>
      <c r="J93" s="191">
        <v>6468</v>
      </c>
      <c r="K93" s="191">
        <v>7844</v>
      </c>
      <c r="L93" s="65">
        <f t="shared" si="4"/>
        <v>757.91304347826087</v>
      </c>
      <c r="M93" s="65">
        <f t="shared" si="5"/>
        <v>93.739130434782609</v>
      </c>
      <c r="N93" s="65">
        <f t="shared" si="6"/>
        <v>113.68115942028986</v>
      </c>
      <c r="O93" s="68">
        <f t="shared" si="7"/>
        <v>0.66350373183718048</v>
      </c>
    </row>
    <row r="94" spans="1:15" s="65" customFormat="1" x14ac:dyDescent="0.2">
      <c r="A94" s="113">
        <v>10735</v>
      </c>
      <c r="B94" s="113" t="s">
        <v>580</v>
      </c>
      <c r="C94" s="113">
        <v>0.01</v>
      </c>
      <c r="D94" s="113" t="s">
        <v>406</v>
      </c>
      <c r="E94" s="113" t="s">
        <v>369</v>
      </c>
      <c r="F94" s="113" t="s">
        <v>489</v>
      </c>
      <c r="G94" s="113">
        <v>89</v>
      </c>
      <c r="H94" s="191">
        <v>116874</v>
      </c>
      <c r="I94" s="191">
        <v>61714</v>
      </c>
      <c r="J94" s="191">
        <v>6518</v>
      </c>
      <c r="K94" s="191">
        <v>8578</v>
      </c>
      <c r="L94" s="65">
        <f t="shared" si="4"/>
        <v>693.41573033707868</v>
      </c>
      <c r="M94" s="65">
        <f t="shared" si="5"/>
        <v>73.235955056179776</v>
      </c>
      <c r="N94" s="65">
        <f t="shared" si="6"/>
        <v>96.382022471910119</v>
      </c>
      <c r="O94" s="68">
        <f t="shared" si="7"/>
        <v>0.56253676438765776</v>
      </c>
    </row>
    <row r="95" spans="1:15" s="65" customFormat="1" x14ac:dyDescent="0.2">
      <c r="A95" s="113">
        <v>10736</v>
      </c>
      <c r="B95" s="113" t="s">
        <v>581</v>
      </c>
      <c r="C95" s="113">
        <v>0.01</v>
      </c>
      <c r="D95" s="113" t="s">
        <v>406</v>
      </c>
      <c r="E95" s="113" t="s">
        <v>369</v>
      </c>
      <c r="F95" s="113" t="s">
        <v>489</v>
      </c>
      <c r="G95" s="113">
        <v>89</v>
      </c>
      <c r="H95" s="191">
        <v>130972</v>
      </c>
      <c r="I95" s="191">
        <v>90680</v>
      </c>
      <c r="J95" s="191">
        <v>8822</v>
      </c>
      <c r="K95" s="191">
        <v>12604</v>
      </c>
      <c r="L95" s="65">
        <f t="shared" si="4"/>
        <v>1018.876404494382</v>
      </c>
      <c r="M95" s="65">
        <f t="shared" si="5"/>
        <v>99.123595505617971</v>
      </c>
      <c r="N95" s="65">
        <f t="shared" si="6"/>
        <v>141.61797752808988</v>
      </c>
      <c r="O95" s="68">
        <f t="shared" si="7"/>
        <v>0.82655786644229856</v>
      </c>
    </row>
    <row r="96" spans="1:15" s="65" customFormat="1" x14ac:dyDescent="0.2">
      <c r="A96" s="113">
        <v>10737</v>
      </c>
      <c r="B96" s="113" t="s">
        <v>582</v>
      </c>
      <c r="C96" s="113">
        <v>0.01</v>
      </c>
      <c r="D96" s="113" t="s">
        <v>406</v>
      </c>
      <c r="E96" s="113" t="s">
        <v>369</v>
      </c>
      <c r="F96" s="113" t="s">
        <v>489</v>
      </c>
      <c r="G96" s="113">
        <v>89</v>
      </c>
      <c r="H96" s="191">
        <v>124324</v>
      </c>
      <c r="I96" s="191">
        <v>59772</v>
      </c>
      <c r="J96" s="191">
        <v>9940</v>
      </c>
      <c r="K96" s="191">
        <v>8308</v>
      </c>
      <c r="L96" s="65">
        <f t="shared" si="4"/>
        <v>671.59550561797755</v>
      </c>
      <c r="M96" s="65">
        <f t="shared" si="5"/>
        <v>111.68539325842697</v>
      </c>
      <c r="N96" s="65">
        <f t="shared" si="6"/>
        <v>93.348314606741567</v>
      </c>
      <c r="O96" s="68">
        <f t="shared" si="7"/>
        <v>0.54483043116491725</v>
      </c>
    </row>
    <row r="97" spans="1:15" s="65" customFormat="1" x14ac:dyDescent="0.2">
      <c r="A97" s="113">
        <v>10738</v>
      </c>
      <c r="B97" s="113" t="s">
        <v>583</v>
      </c>
      <c r="C97" s="113">
        <v>0.01</v>
      </c>
      <c r="D97" s="113" t="s">
        <v>406</v>
      </c>
      <c r="E97" s="113" t="s">
        <v>369</v>
      </c>
      <c r="F97" s="113" t="s">
        <v>489</v>
      </c>
      <c r="G97" s="113">
        <v>89</v>
      </c>
      <c r="H97" s="191">
        <v>95740</v>
      </c>
      <c r="I97" s="191">
        <v>49578</v>
      </c>
      <c r="J97" s="191">
        <v>6986</v>
      </c>
      <c r="K97" s="191">
        <v>6892</v>
      </c>
      <c r="L97" s="65">
        <f t="shared" si="4"/>
        <v>557.05617977528095</v>
      </c>
      <c r="M97" s="65">
        <f t="shared" si="5"/>
        <v>78.49438202247191</v>
      </c>
      <c r="N97" s="65">
        <f t="shared" si="6"/>
        <v>77.438202247191015</v>
      </c>
      <c r="O97" s="68">
        <f t="shared" si="7"/>
        <v>0.45197055026343402</v>
      </c>
    </row>
    <row r="98" spans="1:15" s="65" customFormat="1" x14ac:dyDescent="0.2">
      <c r="A98" s="113">
        <v>10743</v>
      </c>
      <c r="B98" s="113" t="s">
        <v>708</v>
      </c>
      <c r="C98" s="113">
        <v>0.01</v>
      </c>
      <c r="D98" s="113" t="s">
        <v>401</v>
      </c>
      <c r="E98" s="113" t="s">
        <v>909</v>
      </c>
      <c r="F98" s="113" t="s">
        <v>465</v>
      </c>
      <c r="G98" s="113">
        <v>89</v>
      </c>
      <c r="H98" s="191">
        <v>132696</v>
      </c>
      <c r="I98" s="191">
        <v>132240</v>
      </c>
      <c r="J98" s="191">
        <v>17722</v>
      </c>
      <c r="K98" s="191">
        <v>15220</v>
      </c>
      <c r="L98" s="65">
        <f t="shared" si="4"/>
        <v>1485.8426966292134</v>
      </c>
      <c r="M98" s="65">
        <f t="shared" si="5"/>
        <v>199.12359550561797</v>
      </c>
      <c r="N98" s="65">
        <f t="shared" si="6"/>
        <v>171.01123595505618</v>
      </c>
      <c r="O98" s="68">
        <f t="shared" si="7"/>
        <v>0.99811256166707274</v>
      </c>
    </row>
    <row r="99" spans="1:15" s="65" customFormat="1" x14ac:dyDescent="0.2">
      <c r="A99" s="113">
        <v>10762</v>
      </c>
      <c r="B99" s="113" t="s">
        <v>594</v>
      </c>
      <c r="C99" s="113">
        <v>0.01</v>
      </c>
      <c r="D99" s="113" t="s">
        <v>401</v>
      </c>
      <c r="E99" s="113" t="s">
        <v>909</v>
      </c>
      <c r="F99" s="113" t="s">
        <v>473</v>
      </c>
      <c r="G99" s="113">
        <v>68</v>
      </c>
      <c r="H99" s="191">
        <v>130214</v>
      </c>
      <c r="I99" s="191">
        <v>98168</v>
      </c>
      <c r="J99" s="191">
        <v>12018</v>
      </c>
      <c r="K99" s="191">
        <v>11300</v>
      </c>
      <c r="L99" s="65">
        <f t="shared" si="4"/>
        <v>1443.6470588235295</v>
      </c>
      <c r="M99" s="65">
        <f t="shared" si="5"/>
        <v>176.73529411764707</v>
      </c>
      <c r="N99" s="65">
        <f t="shared" si="6"/>
        <v>166.1764705882353</v>
      </c>
      <c r="O99" s="68">
        <f t="shared" si="7"/>
        <v>0.96989429858987319</v>
      </c>
    </row>
    <row r="100" spans="1:15" s="65" customFormat="1" x14ac:dyDescent="0.2">
      <c r="A100" s="113">
        <v>10762</v>
      </c>
      <c r="B100" s="113" t="s">
        <v>689</v>
      </c>
      <c r="C100" s="113">
        <v>0.01</v>
      </c>
      <c r="D100" s="113" t="s">
        <v>401</v>
      </c>
      <c r="E100" s="113" t="s">
        <v>909</v>
      </c>
      <c r="F100" s="113" t="s">
        <v>473</v>
      </c>
      <c r="G100" s="113">
        <v>21</v>
      </c>
      <c r="H100" s="191">
        <v>42686</v>
      </c>
      <c r="I100" s="191">
        <v>46780</v>
      </c>
      <c r="J100" s="191">
        <v>7268</v>
      </c>
      <c r="K100" s="191">
        <v>5384</v>
      </c>
      <c r="L100" s="65">
        <f t="shared" si="4"/>
        <v>2227.6190476190477</v>
      </c>
      <c r="M100" s="65">
        <f t="shared" si="5"/>
        <v>346.09523809523807</v>
      </c>
      <c r="N100" s="65">
        <f t="shared" si="6"/>
        <v>256.38095238095241</v>
      </c>
      <c r="O100" s="68">
        <f t="shared" si="7"/>
        <v>1.496375648737192</v>
      </c>
    </row>
    <row r="101" spans="1:15" s="65" customFormat="1" x14ac:dyDescent="0.2">
      <c r="A101" s="113">
        <v>10790</v>
      </c>
      <c r="B101" s="113" t="s">
        <v>713</v>
      </c>
      <c r="C101" s="113">
        <v>0.01</v>
      </c>
      <c r="D101" s="113" t="s">
        <v>401</v>
      </c>
      <c r="E101" s="113" t="s">
        <v>369</v>
      </c>
      <c r="F101" s="113" t="s">
        <v>472</v>
      </c>
      <c r="G101" s="113">
        <v>89</v>
      </c>
      <c r="H101" s="191">
        <v>118606</v>
      </c>
      <c r="I101" s="191">
        <v>68086</v>
      </c>
      <c r="J101" s="191">
        <v>12192</v>
      </c>
      <c r="K101" s="191">
        <v>10206</v>
      </c>
      <c r="L101" s="65">
        <f t="shared" si="4"/>
        <v>765.01123595505624</v>
      </c>
      <c r="M101" s="65">
        <f t="shared" si="5"/>
        <v>136.98876404494382</v>
      </c>
      <c r="N101" s="65">
        <f t="shared" si="6"/>
        <v>114.67415730337079</v>
      </c>
      <c r="O101" s="68">
        <f t="shared" si="7"/>
        <v>0.66929939581958897</v>
      </c>
    </row>
    <row r="102" spans="1:15" s="65" customFormat="1" x14ac:dyDescent="0.2">
      <c r="A102" s="113">
        <v>10801</v>
      </c>
      <c r="B102" s="113" t="s">
        <v>700</v>
      </c>
      <c r="C102" s="113">
        <v>0.01</v>
      </c>
      <c r="D102" s="113" t="s">
        <v>401</v>
      </c>
      <c r="E102" s="113" t="s">
        <v>907</v>
      </c>
      <c r="F102" s="113" t="s">
        <v>458</v>
      </c>
      <c r="G102" s="113">
        <v>89</v>
      </c>
      <c r="H102" s="191">
        <v>741926</v>
      </c>
      <c r="I102" s="191">
        <v>544572</v>
      </c>
      <c r="J102" s="191">
        <v>43526</v>
      </c>
      <c r="K102" s="191">
        <v>53640</v>
      </c>
      <c r="L102" s="65">
        <f t="shared" si="4"/>
        <v>6118.7865168539329</v>
      </c>
      <c r="M102" s="65">
        <f t="shared" si="5"/>
        <v>489.0561797752809</v>
      </c>
      <c r="N102" s="65">
        <f t="shared" si="6"/>
        <v>602.69662921348311</v>
      </c>
      <c r="O102" s="68">
        <f t="shared" si="7"/>
        <v>3.5176582002511023</v>
      </c>
    </row>
    <row r="103" spans="1:15" s="65" customFormat="1" x14ac:dyDescent="0.2">
      <c r="A103" s="113">
        <v>10802</v>
      </c>
      <c r="B103" s="113" t="s">
        <v>702</v>
      </c>
      <c r="C103" s="113">
        <v>0.01</v>
      </c>
      <c r="D103" s="113" t="s">
        <v>401</v>
      </c>
      <c r="E103" s="113" t="s">
        <v>907</v>
      </c>
      <c r="F103" s="113" t="s">
        <v>458</v>
      </c>
      <c r="G103" s="113">
        <v>89</v>
      </c>
      <c r="H103" s="191">
        <v>592106</v>
      </c>
      <c r="I103" s="191">
        <v>486422</v>
      </c>
      <c r="J103" s="191">
        <v>45494</v>
      </c>
      <c r="K103" s="191">
        <v>47912</v>
      </c>
      <c r="L103" s="65">
        <f t="shared" si="4"/>
        <v>5465.4157303370785</v>
      </c>
      <c r="M103" s="65">
        <f t="shared" si="5"/>
        <v>511.16853932584269</v>
      </c>
      <c r="N103" s="65">
        <f t="shared" si="6"/>
        <v>538.33707865168537</v>
      </c>
      <c r="O103" s="68">
        <f t="shared" si="7"/>
        <v>3.1420216198812607</v>
      </c>
    </row>
    <row r="104" spans="1:15" s="65" customFormat="1" x14ac:dyDescent="0.2">
      <c r="A104" s="113">
        <v>10836</v>
      </c>
      <c r="B104" s="113" t="s">
        <v>735</v>
      </c>
      <c r="C104" s="113">
        <v>0.01</v>
      </c>
      <c r="D104" s="113" t="s">
        <v>401</v>
      </c>
      <c r="E104" s="113" t="s">
        <v>369</v>
      </c>
      <c r="F104" s="113" t="s">
        <v>550</v>
      </c>
      <c r="G104" s="113">
        <v>89</v>
      </c>
      <c r="H104" s="191">
        <v>193980</v>
      </c>
      <c r="I104" s="191">
        <v>262696</v>
      </c>
      <c r="J104" s="191">
        <v>20514</v>
      </c>
      <c r="K104" s="191">
        <v>28766</v>
      </c>
      <c r="L104" s="65">
        <f t="shared" si="4"/>
        <v>2951.6404494382023</v>
      </c>
      <c r="M104" s="65">
        <f t="shared" si="5"/>
        <v>230.49438202247191</v>
      </c>
      <c r="N104" s="65">
        <f t="shared" si="6"/>
        <v>323.2134831460674</v>
      </c>
      <c r="O104" s="68">
        <f t="shared" si="7"/>
        <v>1.8864458573531546</v>
      </c>
    </row>
    <row r="105" spans="1:15" s="65" customFormat="1" x14ac:dyDescent="0.2">
      <c r="A105" s="113">
        <v>10837</v>
      </c>
      <c r="B105" s="113" t="s">
        <v>736</v>
      </c>
      <c r="C105" s="113">
        <v>0.01</v>
      </c>
      <c r="D105" s="113" t="s">
        <v>401</v>
      </c>
      <c r="E105" s="113" t="s">
        <v>369</v>
      </c>
      <c r="F105" s="113" t="s">
        <v>550</v>
      </c>
      <c r="G105" s="113">
        <v>89</v>
      </c>
      <c r="H105" s="191">
        <v>229180</v>
      </c>
      <c r="I105" s="191">
        <v>378530</v>
      </c>
      <c r="J105" s="191">
        <v>40972</v>
      </c>
      <c r="K105" s="191">
        <v>41448</v>
      </c>
      <c r="L105" s="65">
        <f t="shared" si="4"/>
        <v>4253.1460674157306</v>
      </c>
      <c r="M105" s="65">
        <f t="shared" si="5"/>
        <v>460.35955056179773</v>
      </c>
      <c r="N105" s="65">
        <f t="shared" si="6"/>
        <v>465.70786516853934</v>
      </c>
      <c r="O105" s="68">
        <f t="shared" si="7"/>
        <v>2.7181188867264674</v>
      </c>
    </row>
    <row r="106" spans="1:15" s="65" customFormat="1" x14ac:dyDescent="0.2">
      <c r="A106" s="113">
        <v>10890</v>
      </c>
      <c r="B106" s="113" t="s">
        <v>738</v>
      </c>
      <c r="C106" s="113">
        <v>0.01</v>
      </c>
      <c r="D106" s="113" t="s">
        <v>401</v>
      </c>
      <c r="E106" s="113" t="s">
        <v>907</v>
      </c>
      <c r="F106" s="113" t="s">
        <v>551</v>
      </c>
      <c r="G106" s="113">
        <v>89</v>
      </c>
      <c r="H106" s="191">
        <v>525614</v>
      </c>
      <c r="I106" s="191">
        <v>348404</v>
      </c>
      <c r="J106" s="191">
        <v>36428</v>
      </c>
      <c r="K106" s="191">
        <v>32472</v>
      </c>
      <c r="L106" s="65">
        <f t="shared" si="4"/>
        <v>3914.6516853932585</v>
      </c>
      <c r="M106" s="65">
        <f t="shared" si="5"/>
        <v>409.30337078651684</v>
      </c>
      <c r="N106" s="65">
        <f t="shared" si="6"/>
        <v>364.85393258426967</v>
      </c>
      <c r="O106" s="68">
        <f t="shared" si="7"/>
        <v>2.1294816755882513</v>
      </c>
    </row>
    <row r="107" spans="1:15" s="65" customFormat="1" x14ac:dyDescent="0.2">
      <c r="A107" s="113">
        <v>10891</v>
      </c>
      <c r="B107" s="113" t="s">
        <v>739</v>
      </c>
      <c r="C107" s="113">
        <v>0.01</v>
      </c>
      <c r="D107" s="113" t="s">
        <v>401</v>
      </c>
      <c r="E107" s="113" t="s">
        <v>907</v>
      </c>
      <c r="F107" s="113" t="s">
        <v>551</v>
      </c>
      <c r="G107" s="113">
        <v>89</v>
      </c>
      <c r="H107" s="191">
        <v>792174</v>
      </c>
      <c r="I107" s="191">
        <v>457604</v>
      </c>
      <c r="J107" s="191">
        <v>45834</v>
      </c>
      <c r="K107" s="191">
        <v>42648</v>
      </c>
      <c r="L107" s="65">
        <f t="shared" si="4"/>
        <v>5141.6179775280898</v>
      </c>
      <c r="M107" s="65">
        <f t="shared" si="5"/>
        <v>514.98876404494376</v>
      </c>
      <c r="N107" s="65">
        <f t="shared" si="6"/>
        <v>479.19101123595505</v>
      </c>
      <c r="O107" s="68">
        <f t="shared" si="7"/>
        <v>2.796813701049758</v>
      </c>
    </row>
    <row r="108" spans="1:15" s="65" customFormat="1" x14ac:dyDescent="0.2">
      <c r="A108" s="113">
        <v>10892</v>
      </c>
      <c r="B108" s="113" t="s">
        <v>732</v>
      </c>
      <c r="C108" s="113">
        <v>0.01</v>
      </c>
      <c r="D108" s="113" t="s">
        <v>401</v>
      </c>
      <c r="E108" s="113" t="s">
        <v>907</v>
      </c>
      <c r="F108" s="113" t="s">
        <v>548</v>
      </c>
      <c r="G108" s="113">
        <v>89</v>
      </c>
      <c r="H108" s="191">
        <v>303826</v>
      </c>
      <c r="I108" s="191">
        <v>209038</v>
      </c>
      <c r="J108" s="191">
        <v>18974</v>
      </c>
      <c r="K108" s="191">
        <v>14130</v>
      </c>
      <c r="L108" s="65">
        <f t="shared" si="4"/>
        <v>2348.7415730337079</v>
      </c>
      <c r="M108" s="65">
        <f t="shared" si="5"/>
        <v>213.19101123595505</v>
      </c>
      <c r="N108" s="65">
        <f t="shared" si="6"/>
        <v>158.76404494382024</v>
      </c>
      <c r="O108" s="68">
        <f t="shared" si="7"/>
        <v>0.92663143865675024</v>
      </c>
    </row>
    <row r="109" spans="1:15" s="65" customFormat="1" x14ac:dyDescent="0.2">
      <c r="A109" s="113">
        <v>10931</v>
      </c>
      <c r="B109" s="113" t="s">
        <v>737</v>
      </c>
      <c r="C109" s="113">
        <v>0.01</v>
      </c>
      <c r="D109" s="113" t="s">
        <v>401</v>
      </c>
      <c r="E109" s="113" t="s">
        <v>907</v>
      </c>
      <c r="F109" s="113" t="s">
        <v>551</v>
      </c>
      <c r="G109" s="113">
        <v>89</v>
      </c>
      <c r="H109" s="191">
        <v>652736</v>
      </c>
      <c r="I109" s="191">
        <v>475124</v>
      </c>
      <c r="J109" s="191">
        <v>20516</v>
      </c>
      <c r="K109" s="191">
        <v>44282</v>
      </c>
      <c r="L109" s="65">
        <f t="shared" si="4"/>
        <v>5338.4719101123592</v>
      </c>
      <c r="M109" s="65">
        <f t="shared" si="5"/>
        <v>230.51685393258427</v>
      </c>
      <c r="N109" s="65">
        <f t="shared" si="6"/>
        <v>497.55056179775283</v>
      </c>
      <c r="O109" s="68">
        <f t="shared" si="7"/>
        <v>2.9039698065533059</v>
      </c>
    </row>
    <row r="110" spans="1:15" s="65" customFormat="1" x14ac:dyDescent="0.2">
      <c r="A110" s="113">
        <v>10932</v>
      </c>
      <c r="B110" s="113" t="s">
        <v>740</v>
      </c>
      <c r="C110" s="113">
        <v>0.01</v>
      </c>
      <c r="D110" s="113" t="s">
        <v>401</v>
      </c>
      <c r="E110" s="113" t="s">
        <v>907</v>
      </c>
      <c r="F110" s="113" t="s">
        <v>552</v>
      </c>
      <c r="G110" s="113">
        <v>89</v>
      </c>
      <c r="H110" s="191">
        <v>431324</v>
      </c>
      <c r="I110" s="191">
        <v>436816</v>
      </c>
      <c r="J110" s="191">
        <v>41852</v>
      </c>
      <c r="K110" s="191">
        <v>40754</v>
      </c>
      <c r="L110" s="65">
        <f t="shared" si="4"/>
        <v>4908.0449438202249</v>
      </c>
      <c r="M110" s="65">
        <f t="shared" si="5"/>
        <v>470.24719101123594</v>
      </c>
      <c r="N110" s="65">
        <f t="shared" si="6"/>
        <v>457.91011235955057</v>
      </c>
      <c r="O110" s="68">
        <f t="shared" si="7"/>
        <v>2.6726070524428307</v>
      </c>
    </row>
    <row r="111" spans="1:15" s="65" customFormat="1" x14ac:dyDescent="0.2">
      <c r="A111" s="113">
        <v>10972</v>
      </c>
      <c r="B111" s="113" t="s">
        <v>629</v>
      </c>
      <c r="C111" s="113">
        <v>0.01</v>
      </c>
      <c r="D111" s="113" t="s">
        <v>401</v>
      </c>
      <c r="E111" s="113" t="s">
        <v>903</v>
      </c>
      <c r="F111" s="113" t="s">
        <v>544</v>
      </c>
      <c r="G111" s="113">
        <v>26</v>
      </c>
      <c r="H111" s="191">
        <v>52908</v>
      </c>
      <c r="I111" s="191">
        <v>71028</v>
      </c>
      <c r="J111" s="191">
        <v>3550</v>
      </c>
      <c r="K111" s="191">
        <v>6826</v>
      </c>
      <c r="L111" s="65">
        <f t="shared" si="4"/>
        <v>2731.8461538461538</v>
      </c>
      <c r="M111" s="65">
        <f t="shared" si="5"/>
        <v>136.53846153846155</v>
      </c>
      <c r="N111" s="65">
        <f t="shared" si="6"/>
        <v>262.53846153846155</v>
      </c>
      <c r="O111" s="68">
        <f t="shared" si="7"/>
        <v>1.5323141483589662</v>
      </c>
    </row>
    <row r="112" spans="1:15" s="65" customFormat="1" x14ac:dyDescent="0.2">
      <c r="A112" s="113">
        <v>10972</v>
      </c>
      <c r="B112" s="113" t="s">
        <v>634</v>
      </c>
      <c r="C112" s="113">
        <v>0.01</v>
      </c>
      <c r="D112" s="113" t="s">
        <v>401</v>
      </c>
      <c r="E112" s="113" t="s">
        <v>903</v>
      </c>
      <c r="F112" s="113" t="s">
        <v>544</v>
      </c>
      <c r="G112" s="113">
        <v>63</v>
      </c>
      <c r="H112" s="191">
        <v>116680</v>
      </c>
      <c r="I112" s="191">
        <v>159256</v>
      </c>
      <c r="J112" s="191">
        <v>14070</v>
      </c>
      <c r="K112" s="191">
        <v>15304</v>
      </c>
      <c r="L112" s="65">
        <f t="shared" si="4"/>
        <v>2527.8730158730159</v>
      </c>
      <c r="M112" s="65">
        <f t="shared" si="5"/>
        <v>223.33333333333334</v>
      </c>
      <c r="N112" s="65">
        <f t="shared" si="6"/>
        <v>242.92063492063491</v>
      </c>
      <c r="O112" s="68">
        <f t="shared" si="7"/>
        <v>1.4178140743111678</v>
      </c>
    </row>
    <row r="113" spans="1:15" s="65" customFormat="1" x14ac:dyDescent="0.2">
      <c r="A113" s="113">
        <v>10998</v>
      </c>
      <c r="B113" s="113" t="s">
        <v>742</v>
      </c>
      <c r="C113" s="113">
        <v>0.01</v>
      </c>
      <c r="D113" s="113" t="s">
        <v>401</v>
      </c>
      <c r="E113" s="113" t="s">
        <v>907</v>
      </c>
      <c r="F113" s="113" t="s">
        <v>554</v>
      </c>
      <c r="G113" s="113">
        <v>89</v>
      </c>
      <c r="H113" s="191">
        <v>282368</v>
      </c>
      <c r="I113" s="191">
        <v>289444</v>
      </c>
      <c r="J113" s="191">
        <v>32258</v>
      </c>
      <c r="K113" s="191">
        <v>27700</v>
      </c>
      <c r="L113" s="65">
        <f t="shared" si="4"/>
        <v>3252.1797752808989</v>
      </c>
      <c r="M113" s="65">
        <f t="shared" si="5"/>
        <v>362.44943820224717</v>
      </c>
      <c r="N113" s="65">
        <f t="shared" si="6"/>
        <v>311.23595505617976</v>
      </c>
      <c r="O113" s="68">
        <f t="shared" si="7"/>
        <v>1.8165386306292979</v>
      </c>
    </row>
    <row r="114" spans="1:15" s="65" customFormat="1" x14ac:dyDescent="0.2">
      <c r="A114" s="113">
        <v>10999</v>
      </c>
      <c r="B114" s="113" t="s">
        <v>884</v>
      </c>
      <c r="C114" s="113">
        <v>0.01</v>
      </c>
      <c r="D114" s="113" t="s">
        <v>401</v>
      </c>
      <c r="E114" s="113" t="s">
        <v>907</v>
      </c>
      <c r="F114" s="113" t="s">
        <v>453</v>
      </c>
      <c r="G114" s="113">
        <v>89</v>
      </c>
      <c r="H114" s="191">
        <v>411830</v>
      </c>
      <c r="I114" s="191">
        <v>342830</v>
      </c>
      <c r="J114" s="191">
        <v>37306</v>
      </c>
      <c r="K114" s="191">
        <v>33768</v>
      </c>
      <c r="L114" s="65">
        <f t="shared" si="4"/>
        <v>3852.0224719101125</v>
      </c>
      <c r="M114" s="65">
        <f t="shared" si="5"/>
        <v>419.16853932584269</v>
      </c>
      <c r="N114" s="65">
        <f t="shared" si="6"/>
        <v>379.41573033707863</v>
      </c>
      <c r="O114" s="68">
        <f t="shared" si="7"/>
        <v>2.2144720750574054</v>
      </c>
    </row>
    <row r="115" spans="1:15" s="65" customFormat="1" x14ac:dyDescent="0.2">
      <c r="A115" s="113">
        <v>11000</v>
      </c>
      <c r="B115" s="113" t="s">
        <v>883</v>
      </c>
      <c r="C115" s="113">
        <v>0.01</v>
      </c>
      <c r="D115" s="113" t="s">
        <v>401</v>
      </c>
      <c r="E115" s="113" t="s">
        <v>907</v>
      </c>
      <c r="F115" s="113" t="s">
        <v>453</v>
      </c>
      <c r="G115" s="113">
        <v>89</v>
      </c>
      <c r="H115" s="191">
        <v>529874</v>
      </c>
      <c r="I115" s="191">
        <v>372860</v>
      </c>
      <c r="J115" s="191">
        <v>28418</v>
      </c>
      <c r="K115" s="191">
        <v>36726</v>
      </c>
      <c r="L115" s="65">
        <f t="shared" si="4"/>
        <v>4189.4382022471909</v>
      </c>
      <c r="M115" s="65">
        <f t="shared" si="5"/>
        <v>319.30337078651684</v>
      </c>
      <c r="N115" s="65">
        <f t="shared" si="6"/>
        <v>412.65168539325845</v>
      </c>
      <c r="O115" s="68">
        <f t="shared" si="7"/>
        <v>2.4084547923643176</v>
      </c>
    </row>
    <row r="116" spans="1:15" s="65" customFormat="1" x14ac:dyDescent="0.2">
      <c r="A116" s="113">
        <v>11002</v>
      </c>
      <c r="B116" s="113" t="s">
        <v>886</v>
      </c>
      <c r="C116" s="113">
        <v>0.01</v>
      </c>
      <c r="D116" s="113" t="s">
        <v>401</v>
      </c>
      <c r="E116" s="113" t="s">
        <v>907</v>
      </c>
      <c r="F116" s="113" t="s">
        <v>453</v>
      </c>
      <c r="G116" s="113">
        <v>89</v>
      </c>
      <c r="H116" s="191">
        <v>398668</v>
      </c>
      <c r="I116" s="191">
        <v>305672</v>
      </c>
      <c r="J116" s="191">
        <v>25772</v>
      </c>
      <c r="K116" s="191">
        <v>30108</v>
      </c>
      <c r="L116" s="65">
        <f t="shared" si="4"/>
        <v>3434.5168539325841</v>
      </c>
      <c r="M116" s="65">
        <f t="shared" si="5"/>
        <v>289.57303370786519</v>
      </c>
      <c r="N116" s="65">
        <f t="shared" si="6"/>
        <v>338.29213483146066</v>
      </c>
      <c r="O116" s="68">
        <f t="shared" si="7"/>
        <v>1.9744528913713684</v>
      </c>
    </row>
    <row r="117" spans="1:15" s="65" customFormat="1" x14ac:dyDescent="0.2">
      <c r="A117" s="113">
        <v>11021</v>
      </c>
      <c r="B117" s="113" t="s">
        <v>600</v>
      </c>
      <c r="C117" s="113">
        <v>0.01</v>
      </c>
      <c r="D117" s="113" t="s">
        <v>401</v>
      </c>
      <c r="E117" s="113" t="s">
        <v>903</v>
      </c>
      <c r="F117" s="113" t="s">
        <v>506</v>
      </c>
      <c r="G117" s="113">
        <v>47</v>
      </c>
      <c r="H117" s="191">
        <v>41352</v>
      </c>
      <c r="I117" s="191">
        <v>69134</v>
      </c>
      <c r="J117" s="191">
        <v>10332</v>
      </c>
      <c r="K117" s="191">
        <v>6574</v>
      </c>
      <c r="L117" s="65">
        <f t="shared" si="4"/>
        <v>1470.936170212766</v>
      </c>
      <c r="M117" s="65">
        <f t="shared" si="5"/>
        <v>219.82978723404256</v>
      </c>
      <c r="N117" s="65">
        <f t="shared" si="6"/>
        <v>139.87234042553192</v>
      </c>
      <c r="O117" s="68">
        <f t="shared" si="7"/>
        <v>0.81636939952405985</v>
      </c>
    </row>
    <row r="118" spans="1:15" s="65" customFormat="1" x14ac:dyDescent="0.2">
      <c r="A118" s="113">
        <v>11022</v>
      </c>
      <c r="B118" s="113" t="s">
        <v>601</v>
      </c>
      <c r="C118" s="113">
        <v>0.01</v>
      </c>
      <c r="D118" s="113" t="s">
        <v>401</v>
      </c>
      <c r="E118" s="113" t="s">
        <v>903</v>
      </c>
      <c r="F118" s="113" t="s">
        <v>506</v>
      </c>
      <c r="G118" s="113">
        <v>47</v>
      </c>
      <c r="H118" s="191">
        <v>37446</v>
      </c>
      <c r="I118" s="191">
        <v>64074</v>
      </c>
      <c r="J118" s="191">
        <v>10478</v>
      </c>
      <c r="K118" s="191">
        <v>6094</v>
      </c>
      <c r="L118" s="65">
        <f t="shared" si="4"/>
        <v>1363.2765957446809</v>
      </c>
      <c r="M118" s="65">
        <f t="shared" si="5"/>
        <v>222.93617021276594</v>
      </c>
      <c r="N118" s="65">
        <f t="shared" si="6"/>
        <v>129.65957446808511</v>
      </c>
      <c r="O118" s="68">
        <f t="shared" si="7"/>
        <v>0.75676226356854592</v>
      </c>
    </row>
    <row r="119" spans="1:15" s="65" customFormat="1" x14ac:dyDescent="0.2">
      <c r="A119" s="113">
        <v>11028</v>
      </c>
      <c r="B119" s="113" t="s">
        <v>599</v>
      </c>
      <c r="C119" s="113">
        <v>0.01</v>
      </c>
      <c r="D119" s="113" t="s">
        <v>401</v>
      </c>
      <c r="E119" s="113" t="s">
        <v>909</v>
      </c>
      <c r="F119" s="113" t="s">
        <v>496</v>
      </c>
      <c r="G119" s="113">
        <v>68</v>
      </c>
      <c r="H119" s="191">
        <v>86986</v>
      </c>
      <c r="I119" s="191">
        <v>51930</v>
      </c>
      <c r="J119" s="191">
        <v>2786</v>
      </c>
      <c r="K119" s="191">
        <v>4040</v>
      </c>
      <c r="L119" s="65">
        <f t="shared" si="4"/>
        <v>763.67647058823525</v>
      </c>
      <c r="M119" s="65">
        <f t="shared" si="5"/>
        <v>40.970588235294116</v>
      </c>
      <c r="N119" s="65">
        <f t="shared" si="6"/>
        <v>59.411764705882355</v>
      </c>
      <c r="O119" s="68">
        <f t="shared" si="7"/>
        <v>0.34675866958434404</v>
      </c>
    </row>
    <row r="120" spans="1:15" s="65" customFormat="1" x14ac:dyDescent="0.2">
      <c r="A120" s="113">
        <v>11028</v>
      </c>
      <c r="B120" s="113" t="s">
        <v>724</v>
      </c>
      <c r="C120" s="113">
        <v>0.01</v>
      </c>
      <c r="D120" s="113" t="s">
        <v>401</v>
      </c>
      <c r="E120" s="113" t="s">
        <v>909</v>
      </c>
      <c r="F120" s="113" t="s">
        <v>496</v>
      </c>
      <c r="G120" s="113">
        <v>21</v>
      </c>
      <c r="H120" s="191">
        <v>19986</v>
      </c>
      <c r="I120" s="191">
        <v>10164</v>
      </c>
      <c r="J120" s="191">
        <v>1644</v>
      </c>
      <c r="K120" s="191">
        <v>790</v>
      </c>
      <c r="L120" s="65">
        <f t="shared" si="4"/>
        <v>484</v>
      </c>
      <c r="M120" s="65">
        <f t="shared" si="5"/>
        <v>78.285714285714292</v>
      </c>
      <c r="N120" s="65">
        <f t="shared" si="6"/>
        <v>37.61904761904762</v>
      </c>
      <c r="O120" s="68">
        <f t="shared" si="7"/>
        <v>0.21956477758216597</v>
      </c>
    </row>
    <row r="121" spans="1:15" s="65" customFormat="1" x14ac:dyDescent="0.2">
      <c r="A121" s="113">
        <v>11032</v>
      </c>
      <c r="B121" s="113" t="s">
        <v>613</v>
      </c>
      <c r="C121" s="113">
        <v>0.01</v>
      </c>
      <c r="D121" s="113" t="s">
        <v>401</v>
      </c>
      <c r="E121" s="113" t="s">
        <v>903</v>
      </c>
      <c r="F121" s="113" t="s">
        <v>516</v>
      </c>
      <c r="G121" s="113">
        <v>69</v>
      </c>
      <c r="H121" s="191">
        <v>109236</v>
      </c>
      <c r="I121" s="191">
        <v>141810</v>
      </c>
      <c r="J121" s="191">
        <v>31574</v>
      </c>
      <c r="K121" s="191">
        <v>16734</v>
      </c>
      <c r="L121" s="65">
        <f t="shared" si="4"/>
        <v>2055.217391304348</v>
      </c>
      <c r="M121" s="65">
        <f t="shared" si="5"/>
        <v>457.59420289855075</v>
      </c>
      <c r="N121" s="65">
        <f t="shared" si="6"/>
        <v>242.52173913043478</v>
      </c>
      <c r="O121" s="68">
        <f t="shared" si="7"/>
        <v>1.4154859062421441</v>
      </c>
    </row>
    <row r="122" spans="1:15" s="65" customFormat="1" x14ac:dyDescent="0.2">
      <c r="A122" s="113">
        <v>11032</v>
      </c>
      <c r="B122" s="113" t="s">
        <v>829</v>
      </c>
      <c r="C122" s="113">
        <v>0.01</v>
      </c>
      <c r="D122" s="113" t="s">
        <v>401</v>
      </c>
      <c r="E122" s="113" t="s">
        <v>903</v>
      </c>
      <c r="F122" s="113" t="s">
        <v>516</v>
      </c>
      <c r="G122" s="113">
        <v>20</v>
      </c>
      <c r="H122" s="191">
        <v>32118</v>
      </c>
      <c r="I122" s="191">
        <v>38340</v>
      </c>
      <c r="J122" s="191">
        <v>6492</v>
      </c>
      <c r="K122" s="191">
        <v>4524</v>
      </c>
      <c r="L122" s="65">
        <f t="shared" si="4"/>
        <v>1917</v>
      </c>
      <c r="M122" s="65">
        <f t="shared" si="5"/>
        <v>324.60000000000002</v>
      </c>
      <c r="N122" s="65">
        <f t="shared" si="6"/>
        <v>226.2</v>
      </c>
      <c r="O122" s="68">
        <f t="shared" si="7"/>
        <v>1.3202235524946895</v>
      </c>
    </row>
    <row r="123" spans="1:15" s="65" customFormat="1" x14ac:dyDescent="0.2">
      <c r="A123" s="113">
        <v>11035</v>
      </c>
      <c r="B123" s="113" t="s">
        <v>826</v>
      </c>
      <c r="C123" s="113">
        <v>0.01</v>
      </c>
      <c r="D123" s="113" t="s">
        <v>401</v>
      </c>
      <c r="E123" s="113" t="s">
        <v>909</v>
      </c>
      <c r="F123" s="113" t="s">
        <v>495</v>
      </c>
      <c r="G123" s="113">
        <v>89</v>
      </c>
      <c r="H123" s="191">
        <v>81982</v>
      </c>
      <c r="I123" s="191">
        <v>53438</v>
      </c>
      <c r="J123" s="191">
        <v>4562</v>
      </c>
      <c r="K123" s="191">
        <v>4302</v>
      </c>
      <c r="L123" s="65">
        <f t="shared" si="4"/>
        <v>600.42696629213481</v>
      </c>
      <c r="M123" s="65">
        <f t="shared" si="5"/>
        <v>51.258426966292134</v>
      </c>
      <c r="N123" s="65">
        <f t="shared" si="6"/>
        <v>48.337078651685395</v>
      </c>
      <c r="O123" s="68">
        <f t="shared" si="7"/>
        <v>0.28212090934899786</v>
      </c>
    </row>
    <row r="124" spans="1:15" s="65" customFormat="1" x14ac:dyDescent="0.2">
      <c r="A124" s="113">
        <v>11036</v>
      </c>
      <c r="B124" s="113" t="s">
        <v>657</v>
      </c>
      <c r="C124" s="113">
        <v>0.01</v>
      </c>
      <c r="D124" s="113" t="s">
        <v>401</v>
      </c>
      <c r="E124" s="113" t="s">
        <v>909</v>
      </c>
      <c r="F124" s="113" t="s">
        <v>483</v>
      </c>
      <c r="G124" s="113">
        <v>25</v>
      </c>
      <c r="H124" s="191">
        <v>34628</v>
      </c>
      <c r="I124" s="191">
        <v>13502</v>
      </c>
      <c r="J124" s="191">
        <v>2112</v>
      </c>
      <c r="K124" s="191">
        <v>1098</v>
      </c>
      <c r="L124" s="65">
        <f t="shared" si="4"/>
        <v>540.08000000000004</v>
      </c>
      <c r="M124" s="65">
        <f t="shared" si="5"/>
        <v>84.48</v>
      </c>
      <c r="N124" s="65">
        <f t="shared" si="6"/>
        <v>43.92</v>
      </c>
      <c r="O124" s="68">
        <f t="shared" si="7"/>
        <v>0.25634048817668775</v>
      </c>
    </row>
    <row r="125" spans="1:15" s="65" customFormat="1" x14ac:dyDescent="0.2">
      <c r="A125" s="113">
        <v>11036</v>
      </c>
      <c r="B125" s="113" t="s">
        <v>774</v>
      </c>
      <c r="C125" s="113">
        <v>0.01</v>
      </c>
      <c r="D125" s="113" t="s">
        <v>401</v>
      </c>
      <c r="E125" s="113" t="s">
        <v>909</v>
      </c>
      <c r="F125" s="113" t="s">
        <v>483</v>
      </c>
      <c r="G125" s="113">
        <v>64</v>
      </c>
      <c r="H125" s="191">
        <v>90136</v>
      </c>
      <c r="I125" s="191">
        <v>38842</v>
      </c>
      <c r="J125" s="191">
        <v>2954</v>
      </c>
      <c r="K125" s="191">
        <v>3158</v>
      </c>
      <c r="L125" s="65">
        <f t="shared" si="4"/>
        <v>606.90625</v>
      </c>
      <c r="M125" s="65">
        <f t="shared" si="5"/>
        <v>46.15625</v>
      </c>
      <c r="N125" s="65">
        <f t="shared" si="6"/>
        <v>49.34375</v>
      </c>
      <c r="O125" s="68">
        <f t="shared" si="7"/>
        <v>0.28799637894964564</v>
      </c>
    </row>
    <row r="126" spans="1:15" s="65" customFormat="1" x14ac:dyDescent="0.2">
      <c r="A126" s="113">
        <v>11037</v>
      </c>
      <c r="B126" s="113" t="s">
        <v>768</v>
      </c>
      <c r="C126" s="113">
        <v>0.01</v>
      </c>
      <c r="D126" s="113" t="s">
        <v>368</v>
      </c>
      <c r="E126" s="113" t="s">
        <v>369</v>
      </c>
      <c r="F126" s="113" t="s">
        <v>384</v>
      </c>
      <c r="G126" s="113">
        <v>89</v>
      </c>
      <c r="H126" s="191">
        <v>267268</v>
      </c>
      <c r="I126" s="191">
        <v>247710</v>
      </c>
      <c r="J126" s="191">
        <v>10790</v>
      </c>
      <c r="K126" s="191">
        <v>19148</v>
      </c>
      <c r="L126" s="65">
        <f t="shared" si="4"/>
        <v>2783.2584269662921</v>
      </c>
      <c r="M126" s="65">
        <f t="shared" si="5"/>
        <v>121.23595505617978</v>
      </c>
      <c r="N126" s="65">
        <f t="shared" si="6"/>
        <v>215.14606741573033</v>
      </c>
      <c r="O126" s="68">
        <f t="shared" si="7"/>
        <v>1.2557069205519782</v>
      </c>
    </row>
    <row r="127" spans="1:15" s="65" customFormat="1" x14ac:dyDescent="0.2">
      <c r="A127" s="113">
        <v>11038</v>
      </c>
      <c r="B127" s="113" t="s">
        <v>769</v>
      </c>
      <c r="C127" s="113">
        <v>0.01</v>
      </c>
      <c r="D127" s="113" t="s">
        <v>368</v>
      </c>
      <c r="E127" s="113" t="s">
        <v>369</v>
      </c>
      <c r="F127" s="113" t="s">
        <v>384</v>
      </c>
      <c r="G127" s="113">
        <v>89</v>
      </c>
      <c r="H127" s="191">
        <v>189024</v>
      </c>
      <c r="I127" s="191">
        <v>176670</v>
      </c>
      <c r="J127" s="191">
        <v>16986</v>
      </c>
      <c r="K127" s="191">
        <v>13656</v>
      </c>
      <c r="L127" s="65">
        <f t="shared" si="4"/>
        <v>1985.056179775281</v>
      </c>
      <c r="M127" s="65">
        <f t="shared" si="5"/>
        <v>190.85393258426967</v>
      </c>
      <c r="N127" s="65">
        <f t="shared" si="6"/>
        <v>153.43820224719101</v>
      </c>
      <c r="O127" s="68">
        <f t="shared" si="7"/>
        <v>0.89554698699905033</v>
      </c>
    </row>
    <row r="128" spans="1:15" s="65" customFormat="1" x14ac:dyDescent="0.2">
      <c r="A128" s="113">
        <v>11039</v>
      </c>
      <c r="B128" s="113" t="s">
        <v>770</v>
      </c>
      <c r="C128" s="113">
        <v>0.01</v>
      </c>
      <c r="D128" s="113" t="s">
        <v>368</v>
      </c>
      <c r="E128" s="113" t="s">
        <v>369</v>
      </c>
      <c r="F128" s="113" t="s">
        <v>384</v>
      </c>
      <c r="G128" s="113">
        <v>89</v>
      </c>
      <c r="H128" s="191">
        <v>262730</v>
      </c>
      <c r="I128" s="191">
        <v>237918</v>
      </c>
      <c r="J128" s="191">
        <v>16058</v>
      </c>
      <c r="K128" s="191">
        <v>18392</v>
      </c>
      <c r="L128" s="65">
        <f t="shared" si="4"/>
        <v>2673.2359550561796</v>
      </c>
      <c r="M128" s="65">
        <f t="shared" si="5"/>
        <v>180.42696629213484</v>
      </c>
      <c r="N128" s="65">
        <f t="shared" si="6"/>
        <v>206.65168539325842</v>
      </c>
      <c r="O128" s="68">
        <f t="shared" si="7"/>
        <v>1.2061291875283049</v>
      </c>
    </row>
    <row r="129" spans="1:15" s="65" customFormat="1" x14ac:dyDescent="0.2">
      <c r="A129" s="113">
        <v>11040</v>
      </c>
      <c r="B129" s="113" t="s">
        <v>771</v>
      </c>
      <c r="C129" s="113">
        <v>0.01</v>
      </c>
      <c r="D129" s="113" t="s">
        <v>368</v>
      </c>
      <c r="E129" s="113" t="s">
        <v>369</v>
      </c>
      <c r="F129" s="113" t="s">
        <v>384</v>
      </c>
      <c r="G129" s="113">
        <v>89</v>
      </c>
      <c r="H129" s="191">
        <v>225978</v>
      </c>
      <c r="I129" s="191">
        <v>220000</v>
      </c>
      <c r="J129" s="191">
        <v>9650</v>
      </c>
      <c r="K129" s="191">
        <v>17006</v>
      </c>
      <c r="L129" s="65">
        <f t="shared" si="4"/>
        <v>2471.9101123595506</v>
      </c>
      <c r="M129" s="65">
        <f t="shared" si="5"/>
        <v>108.42696629213484</v>
      </c>
      <c r="N129" s="65">
        <f t="shared" si="6"/>
        <v>191.07865168539325</v>
      </c>
      <c r="O129" s="68">
        <f t="shared" si="7"/>
        <v>1.115236676984904</v>
      </c>
    </row>
    <row r="130" spans="1:15" s="65" customFormat="1" x14ac:dyDescent="0.2">
      <c r="A130" s="113">
        <v>11041</v>
      </c>
      <c r="B130" s="113" t="s">
        <v>772</v>
      </c>
      <c r="C130" s="113">
        <v>0.01</v>
      </c>
      <c r="D130" s="113" t="s">
        <v>368</v>
      </c>
      <c r="E130" s="113" t="s">
        <v>369</v>
      </c>
      <c r="F130" s="113" t="s">
        <v>384</v>
      </c>
      <c r="G130" s="113">
        <v>89</v>
      </c>
      <c r="H130" s="191">
        <v>170724</v>
      </c>
      <c r="I130" s="191">
        <v>150296</v>
      </c>
      <c r="J130" s="191">
        <v>11298</v>
      </c>
      <c r="K130" s="191">
        <v>11618</v>
      </c>
      <c r="L130" s="65">
        <f t="shared" si="4"/>
        <v>1688.7191011235955</v>
      </c>
      <c r="M130" s="65">
        <f t="shared" si="5"/>
        <v>126.9438202247191</v>
      </c>
      <c r="N130" s="65">
        <f t="shared" si="6"/>
        <v>130.53932584269663</v>
      </c>
      <c r="O130" s="68">
        <f t="shared" si="7"/>
        <v>0.76189696067332791</v>
      </c>
    </row>
    <row r="131" spans="1:15" s="65" customFormat="1" x14ac:dyDescent="0.2">
      <c r="A131" s="113">
        <v>11042</v>
      </c>
      <c r="B131" s="113" t="s">
        <v>760</v>
      </c>
      <c r="C131" s="113">
        <v>0.01</v>
      </c>
      <c r="D131" s="113" t="s">
        <v>368</v>
      </c>
      <c r="E131" s="113" t="s">
        <v>369</v>
      </c>
      <c r="F131" s="113" t="s">
        <v>383</v>
      </c>
      <c r="G131" s="113">
        <v>89</v>
      </c>
      <c r="H131" s="191">
        <v>151628</v>
      </c>
      <c r="I131" s="191">
        <v>124098</v>
      </c>
      <c r="J131" s="191">
        <v>6700</v>
      </c>
      <c r="K131" s="191">
        <v>9134</v>
      </c>
      <c r="L131" s="65">
        <f t="shared" si="4"/>
        <v>1394.3595505617977</v>
      </c>
      <c r="M131" s="65">
        <f t="shared" si="5"/>
        <v>75.280898876404493</v>
      </c>
      <c r="N131" s="65">
        <f t="shared" si="6"/>
        <v>102.62921348314607</v>
      </c>
      <c r="O131" s="68">
        <f t="shared" si="7"/>
        <v>0.59899869502411585</v>
      </c>
    </row>
    <row r="132" spans="1:15" s="65" customFormat="1" x14ac:dyDescent="0.2">
      <c r="A132" s="113">
        <v>11043</v>
      </c>
      <c r="B132" s="113" t="s">
        <v>761</v>
      </c>
      <c r="C132" s="113">
        <v>0.01</v>
      </c>
      <c r="D132" s="113" t="s">
        <v>368</v>
      </c>
      <c r="E132" s="113" t="s">
        <v>369</v>
      </c>
      <c r="F132" s="113" t="s">
        <v>383</v>
      </c>
      <c r="G132" s="113">
        <v>89</v>
      </c>
      <c r="H132" s="191">
        <v>98158</v>
      </c>
      <c r="I132" s="191">
        <v>96362</v>
      </c>
      <c r="J132" s="191">
        <v>-5074</v>
      </c>
      <c r="K132" s="191">
        <v>7092</v>
      </c>
      <c r="L132" s="65">
        <f t="shared" si="4"/>
        <v>1082.7191011235955</v>
      </c>
      <c r="M132" s="65">
        <f t="shared" si="5"/>
        <v>-57.011235955056179</v>
      </c>
      <c r="N132" s="65">
        <f t="shared" si="6"/>
        <v>79.68539325842697</v>
      </c>
      <c r="O132" s="68">
        <f t="shared" si="7"/>
        <v>0.46508635265064918</v>
      </c>
    </row>
    <row r="133" spans="1:15" s="65" customFormat="1" x14ac:dyDescent="0.2">
      <c r="A133" s="113">
        <v>11044</v>
      </c>
      <c r="B133" s="113" t="s">
        <v>762</v>
      </c>
      <c r="C133" s="113">
        <v>0.01</v>
      </c>
      <c r="D133" s="113" t="s">
        <v>368</v>
      </c>
      <c r="E133" s="113" t="s">
        <v>369</v>
      </c>
      <c r="F133" s="113" t="s">
        <v>383</v>
      </c>
      <c r="G133" s="113">
        <v>89</v>
      </c>
      <c r="H133" s="191">
        <v>114298</v>
      </c>
      <c r="I133" s="191">
        <v>106338</v>
      </c>
      <c r="J133" s="191">
        <v>5628</v>
      </c>
      <c r="K133" s="191">
        <v>7826</v>
      </c>
      <c r="L133" s="65">
        <f t="shared" si="4"/>
        <v>1194.8089887640449</v>
      </c>
      <c r="M133" s="65">
        <f t="shared" si="5"/>
        <v>63.235955056179776</v>
      </c>
      <c r="N133" s="65">
        <f t="shared" si="6"/>
        <v>87.932584269662925</v>
      </c>
      <c r="O133" s="68">
        <f t="shared" si="7"/>
        <v>0.51322134741172876</v>
      </c>
    </row>
    <row r="134" spans="1:15" s="65" customFormat="1" x14ac:dyDescent="0.2">
      <c r="A134" s="113">
        <v>11045</v>
      </c>
      <c r="B134" s="113" t="s">
        <v>763</v>
      </c>
      <c r="C134" s="113">
        <v>0.01</v>
      </c>
      <c r="D134" s="113" t="s">
        <v>368</v>
      </c>
      <c r="E134" s="113" t="s">
        <v>369</v>
      </c>
      <c r="F134" s="113" t="s">
        <v>383</v>
      </c>
      <c r="G134" s="113">
        <v>89</v>
      </c>
      <c r="H134" s="191">
        <v>202074</v>
      </c>
      <c r="I134" s="191">
        <v>180160</v>
      </c>
      <c r="J134" s="191">
        <v>12400</v>
      </c>
      <c r="K134" s="191">
        <v>13260</v>
      </c>
      <c r="L134" s="65">
        <f t="shared" si="4"/>
        <v>2024.2696629213483</v>
      </c>
      <c r="M134" s="65">
        <f t="shared" si="5"/>
        <v>139.32584269662922</v>
      </c>
      <c r="N134" s="65">
        <f t="shared" si="6"/>
        <v>148.98876404494382</v>
      </c>
      <c r="O134" s="68">
        <f t="shared" si="7"/>
        <v>0.86957769827236431</v>
      </c>
    </row>
    <row r="135" spans="1:15" s="65" customFormat="1" x14ac:dyDescent="0.2">
      <c r="A135" s="113">
        <v>11046</v>
      </c>
      <c r="B135" s="113" t="s">
        <v>764</v>
      </c>
      <c r="C135" s="113">
        <v>0.01</v>
      </c>
      <c r="D135" s="113" t="s">
        <v>368</v>
      </c>
      <c r="E135" s="113" t="s">
        <v>369</v>
      </c>
      <c r="F135" s="113" t="s">
        <v>383</v>
      </c>
      <c r="G135" s="113">
        <v>89</v>
      </c>
      <c r="H135" s="191">
        <v>148986</v>
      </c>
      <c r="I135" s="191">
        <v>121398</v>
      </c>
      <c r="J135" s="191">
        <v>1776</v>
      </c>
      <c r="K135" s="191">
        <v>8934</v>
      </c>
      <c r="L135" s="65">
        <f t="shared" si="4"/>
        <v>1364.0224719101125</v>
      </c>
      <c r="M135" s="65">
        <f t="shared" si="5"/>
        <v>19.95505617977528</v>
      </c>
      <c r="N135" s="65">
        <f t="shared" si="6"/>
        <v>100.38202247191012</v>
      </c>
      <c r="O135" s="68">
        <f t="shared" si="7"/>
        <v>0.58588289263690074</v>
      </c>
    </row>
    <row r="136" spans="1:15" s="65" customFormat="1" x14ac:dyDescent="0.2">
      <c r="A136" s="113">
        <v>11047</v>
      </c>
      <c r="B136" s="113" t="s">
        <v>765</v>
      </c>
      <c r="C136" s="113">
        <v>0.01</v>
      </c>
      <c r="D136" s="113" t="s">
        <v>368</v>
      </c>
      <c r="E136" s="113" t="s">
        <v>369</v>
      </c>
      <c r="F136" s="113" t="s">
        <v>383</v>
      </c>
      <c r="G136" s="113">
        <v>89</v>
      </c>
      <c r="H136" s="191">
        <v>108298</v>
      </c>
      <c r="I136" s="191">
        <v>109280</v>
      </c>
      <c r="J136" s="191">
        <v>8608</v>
      </c>
      <c r="K136" s="191">
        <v>8042</v>
      </c>
      <c r="L136" s="65">
        <f t="shared" si="4"/>
        <v>1227.8651685393259</v>
      </c>
      <c r="M136" s="65">
        <f t="shared" si="5"/>
        <v>96.719101123595507</v>
      </c>
      <c r="N136" s="65">
        <f t="shared" si="6"/>
        <v>90.359550561797747</v>
      </c>
      <c r="O136" s="68">
        <f t="shared" si="7"/>
        <v>0.52738641398992103</v>
      </c>
    </row>
    <row r="137" spans="1:15" s="65" customFormat="1" x14ac:dyDescent="0.2">
      <c r="A137" s="113">
        <v>11048</v>
      </c>
      <c r="B137" s="113" t="s">
        <v>766</v>
      </c>
      <c r="C137" s="113">
        <v>0.01</v>
      </c>
      <c r="D137" s="113" t="s">
        <v>368</v>
      </c>
      <c r="E137" s="113" t="s">
        <v>369</v>
      </c>
      <c r="F137" s="113" t="s">
        <v>383</v>
      </c>
      <c r="G137" s="113">
        <v>89</v>
      </c>
      <c r="H137" s="191">
        <v>160310</v>
      </c>
      <c r="I137" s="191">
        <v>180176</v>
      </c>
      <c r="J137" s="191">
        <v>22804</v>
      </c>
      <c r="K137" s="191">
        <v>13260</v>
      </c>
      <c r="L137" s="65">
        <f t="shared" si="4"/>
        <v>2024.4494382022472</v>
      </c>
      <c r="M137" s="65">
        <f t="shared" si="5"/>
        <v>256.22471910112358</v>
      </c>
      <c r="N137" s="65">
        <f t="shared" si="6"/>
        <v>148.98876404494382</v>
      </c>
      <c r="O137" s="68">
        <f t="shared" si="7"/>
        <v>0.86957769827236431</v>
      </c>
    </row>
    <row r="138" spans="1:15" s="65" customFormat="1" x14ac:dyDescent="0.2">
      <c r="A138" s="113">
        <v>11049</v>
      </c>
      <c r="B138" s="113" t="s">
        <v>767</v>
      </c>
      <c r="C138" s="113">
        <v>0.01</v>
      </c>
      <c r="D138" s="113" t="s">
        <v>368</v>
      </c>
      <c r="E138" s="113" t="s">
        <v>369</v>
      </c>
      <c r="F138" s="113" t="s">
        <v>383</v>
      </c>
      <c r="G138" s="113">
        <v>89</v>
      </c>
      <c r="H138" s="191">
        <v>309884</v>
      </c>
      <c r="I138" s="191">
        <v>343078</v>
      </c>
      <c r="J138" s="191">
        <v>19052</v>
      </c>
      <c r="K138" s="191">
        <v>25250</v>
      </c>
      <c r="L138" s="65">
        <f t="shared" ref="L138:L201" si="8">I138/$G138</f>
        <v>3854.8089887640449</v>
      </c>
      <c r="M138" s="65">
        <f t="shared" ref="M138:M201" si="9">J138/$G138</f>
        <v>214.06741573033707</v>
      </c>
      <c r="N138" s="65">
        <f t="shared" ref="N138:N201" si="10">K138/$G138</f>
        <v>283.70786516853934</v>
      </c>
      <c r="O138" s="68">
        <f t="shared" ref="O138:O201" si="11">N138/AVERAGE(N$9:N$376)</f>
        <v>1.6558700513859126</v>
      </c>
    </row>
    <row r="139" spans="1:15" s="65" customFormat="1" x14ac:dyDescent="0.2">
      <c r="A139" s="113">
        <v>11050</v>
      </c>
      <c r="B139" s="113" t="s">
        <v>756</v>
      </c>
      <c r="C139" s="113">
        <v>0.01</v>
      </c>
      <c r="D139" s="113" t="s">
        <v>368</v>
      </c>
      <c r="E139" s="113" t="s">
        <v>369</v>
      </c>
      <c r="F139" s="113" t="s">
        <v>381</v>
      </c>
      <c r="G139" s="113">
        <v>89</v>
      </c>
      <c r="H139" s="191">
        <v>176762</v>
      </c>
      <c r="I139" s="191">
        <v>144346</v>
      </c>
      <c r="J139" s="191">
        <v>7906</v>
      </c>
      <c r="K139" s="191">
        <v>10984</v>
      </c>
      <c r="L139" s="65">
        <f t="shared" si="8"/>
        <v>1621.8651685393259</v>
      </c>
      <c r="M139" s="65">
        <f t="shared" si="9"/>
        <v>88.831460674157299</v>
      </c>
      <c r="N139" s="65">
        <f t="shared" si="10"/>
        <v>123.41573033707866</v>
      </c>
      <c r="O139" s="68">
        <f t="shared" si="11"/>
        <v>0.72031986710585594</v>
      </c>
    </row>
    <row r="140" spans="1:15" s="65" customFormat="1" x14ac:dyDescent="0.2">
      <c r="A140" s="113">
        <v>11051</v>
      </c>
      <c r="B140" s="113" t="s">
        <v>757</v>
      </c>
      <c r="C140" s="113">
        <v>0.01</v>
      </c>
      <c r="D140" s="113" t="s">
        <v>368</v>
      </c>
      <c r="E140" s="113" t="s">
        <v>369</v>
      </c>
      <c r="F140" s="113" t="s">
        <v>381</v>
      </c>
      <c r="G140" s="113">
        <v>89</v>
      </c>
      <c r="H140" s="191">
        <v>373456</v>
      </c>
      <c r="I140" s="191">
        <v>255448</v>
      </c>
      <c r="J140" s="191">
        <v>20926</v>
      </c>
      <c r="K140" s="191">
        <v>19440</v>
      </c>
      <c r="L140" s="65">
        <f t="shared" si="8"/>
        <v>2870.2022471910113</v>
      </c>
      <c r="M140" s="65">
        <f t="shared" si="9"/>
        <v>235.12359550561797</v>
      </c>
      <c r="N140" s="65">
        <f t="shared" si="10"/>
        <v>218.42696629213484</v>
      </c>
      <c r="O140" s="68">
        <f t="shared" si="11"/>
        <v>1.2748559920373124</v>
      </c>
    </row>
    <row r="141" spans="1:15" s="65" customFormat="1" x14ac:dyDescent="0.2">
      <c r="A141" s="113">
        <v>11052</v>
      </c>
      <c r="B141" s="113" t="s">
        <v>758</v>
      </c>
      <c r="C141" s="113">
        <v>0.01</v>
      </c>
      <c r="D141" s="113" t="s">
        <v>368</v>
      </c>
      <c r="E141" s="113" t="s">
        <v>369</v>
      </c>
      <c r="F141" s="113" t="s">
        <v>381</v>
      </c>
      <c r="G141" s="113">
        <v>89</v>
      </c>
      <c r="H141" s="191">
        <v>321100</v>
      </c>
      <c r="I141" s="191">
        <v>234320</v>
      </c>
      <c r="J141" s="191">
        <v>11176</v>
      </c>
      <c r="K141" s="191">
        <v>17832</v>
      </c>
      <c r="L141" s="65">
        <f t="shared" si="8"/>
        <v>2632.8089887640449</v>
      </c>
      <c r="M141" s="65">
        <f t="shared" si="9"/>
        <v>125.57303370786516</v>
      </c>
      <c r="N141" s="65">
        <f t="shared" si="10"/>
        <v>200.35955056179776</v>
      </c>
      <c r="O141" s="68">
        <f t="shared" si="11"/>
        <v>1.1694049408441027</v>
      </c>
    </row>
    <row r="142" spans="1:15" s="65" customFormat="1" x14ac:dyDescent="0.2">
      <c r="A142" s="113">
        <v>11053</v>
      </c>
      <c r="B142" s="113" t="s">
        <v>759</v>
      </c>
      <c r="C142" s="113">
        <v>0.01</v>
      </c>
      <c r="D142" s="113" t="s">
        <v>368</v>
      </c>
      <c r="E142" s="113" t="s">
        <v>369</v>
      </c>
      <c r="F142" s="113" t="s">
        <v>381</v>
      </c>
      <c r="G142" s="113">
        <v>89</v>
      </c>
      <c r="H142" s="191">
        <v>235202</v>
      </c>
      <c r="I142" s="191">
        <v>180096</v>
      </c>
      <c r="J142" s="191">
        <v>19108</v>
      </c>
      <c r="K142" s="191">
        <v>13706</v>
      </c>
      <c r="L142" s="65">
        <f t="shared" si="8"/>
        <v>2023.5505617977528</v>
      </c>
      <c r="M142" s="65">
        <f t="shared" si="9"/>
        <v>214.69662921348313</v>
      </c>
      <c r="N142" s="65">
        <f t="shared" si="10"/>
        <v>154</v>
      </c>
      <c r="O142" s="68">
        <f t="shared" si="11"/>
        <v>0.89882593759585405</v>
      </c>
    </row>
    <row r="143" spans="1:15" s="65" customFormat="1" x14ac:dyDescent="0.2">
      <c r="A143" s="113">
        <v>11060</v>
      </c>
      <c r="B143" s="113" t="s">
        <v>592</v>
      </c>
      <c r="C143" s="113">
        <v>0.01</v>
      </c>
      <c r="D143" s="113" t="s">
        <v>401</v>
      </c>
      <c r="E143" s="113" t="s">
        <v>369</v>
      </c>
      <c r="F143" s="113" t="s">
        <v>454</v>
      </c>
      <c r="G143" s="113">
        <v>21</v>
      </c>
      <c r="H143" s="191">
        <v>58622</v>
      </c>
      <c r="I143" s="191">
        <v>56468</v>
      </c>
      <c r="J143" s="191">
        <v>5000</v>
      </c>
      <c r="K143" s="191">
        <v>5674</v>
      </c>
      <c r="L143" s="65">
        <f t="shared" si="8"/>
        <v>2688.9523809523807</v>
      </c>
      <c r="M143" s="65">
        <f t="shared" si="9"/>
        <v>238.0952380952381</v>
      </c>
      <c r="N143" s="65">
        <f t="shared" si="10"/>
        <v>270.1904761904762</v>
      </c>
      <c r="O143" s="68">
        <f t="shared" si="11"/>
        <v>1.5769753772167212</v>
      </c>
    </row>
    <row r="144" spans="1:15" s="65" customFormat="1" x14ac:dyDescent="0.2">
      <c r="A144" s="113">
        <v>11060</v>
      </c>
      <c r="B144" s="113" t="s">
        <v>814</v>
      </c>
      <c r="C144" s="113">
        <v>0.01</v>
      </c>
      <c r="D144" s="113" t="s">
        <v>401</v>
      </c>
      <c r="E144" s="113" t="s">
        <v>369</v>
      </c>
      <c r="F144" s="113" t="s">
        <v>454</v>
      </c>
      <c r="G144" s="113">
        <v>68</v>
      </c>
      <c r="H144" s="191">
        <v>168714</v>
      </c>
      <c r="I144" s="191">
        <v>135314</v>
      </c>
      <c r="J144" s="191">
        <v>14098</v>
      </c>
      <c r="K144" s="191">
        <v>13598</v>
      </c>
      <c r="L144" s="65">
        <f t="shared" si="8"/>
        <v>1989.9117647058824</v>
      </c>
      <c r="M144" s="65">
        <f t="shared" si="9"/>
        <v>207.3235294117647</v>
      </c>
      <c r="N144" s="65">
        <f t="shared" si="10"/>
        <v>199.97058823529412</v>
      </c>
      <c r="O144" s="68">
        <f t="shared" si="11"/>
        <v>1.1671347497544331</v>
      </c>
    </row>
    <row r="145" spans="1:15" s="65" customFormat="1" x14ac:dyDescent="0.2">
      <c r="A145" s="113">
        <v>11061</v>
      </c>
      <c r="B145" s="113" t="s">
        <v>752</v>
      </c>
      <c r="C145" s="113">
        <v>0.01</v>
      </c>
      <c r="D145" s="113" t="s">
        <v>368</v>
      </c>
      <c r="E145" s="113" t="s">
        <v>369</v>
      </c>
      <c r="F145" s="113" t="s">
        <v>381</v>
      </c>
      <c r="G145" s="113">
        <v>89</v>
      </c>
      <c r="H145" s="191">
        <v>176050</v>
      </c>
      <c r="I145" s="191">
        <v>178308</v>
      </c>
      <c r="J145" s="191">
        <v>7650</v>
      </c>
      <c r="K145" s="191">
        <v>13570</v>
      </c>
      <c r="L145" s="65">
        <f t="shared" si="8"/>
        <v>2003.4606741573034</v>
      </c>
      <c r="M145" s="65">
        <f t="shared" si="9"/>
        <v>85.955056179775283</v>
      </c>
      <c r="N145" s="65">
        <f t="shared" si="10"/>
        <v>152.47191011235955</v>
      </c>
      <c r="O145" s="68">
        <f t="shared" si="11"/>
        <v>0.88990719197254775</v>
      </c>
    </row>
    <row r="146" spans="1:15" s="65" customFormat="1" x14ac:dyDescent="0.2">
      <c r="A146" s="113">
        <v>11062</v>
      </c>
      <c r="B146" s="113" t="s">
        <v>753</v>
      </c>
      <c r="C146" s="113">
        <v>0.01</v>
      </c>
      <c r="D146" s="113" t="s">
        <v>368</v>
      </c>
      <c r="E146" s="113" t="s">
        <v>369</v>
      </c>
      <c r="F146" s="113" t="s">
        <v>381</v>
      </c>
      <c r="G146" s="113">
        <v>89</v>
      </c>
      <c r="H146" s="191">
        <v>109454</v>
      </c>
      <c r="I146" s="191">
        <v>87228</v>
      </c>
      <c r="J146" s="191">
        <v>10144</v>
      </c>
      <c r="K146" s="191">
        <v>6638</v>
      </c>
      <c r="L146" s="65">
        <f t="shared" si="8"/>
        <v>980.08988764044943</v>
      </c>
      <c r="M146" s="65">
        <f t="shared" si="9"/>
        <v>113.97752808988764</v>
      </c>
      <c r="N146" s="65">
        <f t="shared" si="10"/>
        <v>74.584269662921344</v>
      </c>
      <c r="O146" s="68">
        <f t="shared" si="11"/>
        <v>0.43531348123167074</v>
      </c>
    </row>
    <row r="147" spans="1:15" s="65" customFormat="1" x14ac:dyDescent="0.2">
      <c r="A147" s="113">
        <v>11063</v>
      </c>
      <c r="B147" s="113" t="s">
        <v>754</v>
      </c>
      <c r="C147" s="113">
        <v>0.01</v>
      </c>
      <c r="D147" s="113" t="s">
        <v>368</v>
      </c>
      <c r="E147" s="113" t="s">
        <v>369</v>
      </c>
      <c r="F147" s="113" t="s">
        <v>381</v>
      </c>
      <c r="G147" s="113">
        <v>89</v>
      </c>
      <c r="H147" s="191">
        <v>80328</v>
      </c>
      <c r="I147" s="191">
        <v>72712</v>
      </c>
      <c r="J147" s="191">
        <v>2058</v>
      </c>
      <c r="K147" s="191">
        <v>5534</v>
      </c>
      <c r="L147" s="65">
        <f t="shared" si="8"/>
        <v>816.98876404494376</v>
      </c>
      <c r="M147" s="65">
        <f t="shared" si="9"/>
        <v>23.123595505617978</v>
      </c>
      <c r="N147" s="65">
        <f t="shared" si="10"/>
        <v>62.179775280898873</v>
      </c>
      <c r="O147" s="68">
        <f t="shared" si="11"/>
        <v>0.3629142520542431</v>
      </c>
    </row>
    <row r="148" spans="1:15" s="65" customFormat="1" x14ac:dyDescent="0.2">
      <c r="A148" s="113">
        <v>11064</v>
      </c>
      <c r="B148" s="113" t="s">
        <v>755</v>
      </c>
      <c r="C148" s="113">
        <v>0.01</v>
      </c>
      <c r="D148" s="113" t="s">
        <v>368</v>
      </c>
      <c r="E148" s="113" t="s">
        <v>369</v>
      </c>
      <c r="F148" s="113" t="s">
        <v>381</v>
      </c>
      <c r="G148" s="113">
        <v>89</v>
      </c>
      <c r="H148" s="191">
        <v>151798</v>
      </c>
      <c r="I148" s="191">
        <v>125042</v>
      </c>
      <c r="J148" s="191">
        <v>3906</v>
      </c>
      <c r="K148" s="191">
        <v>9516</v>
      </c>
      <c r="L148" s="65">
        <f t="shared" si="8"/>
        <v>1404.9662921348315</v>
      </c>
      <c r="M148" s="65">
        <f t="shared" si="9"/>
        <v>43.887640449438202</v>
      </c>
      <c r="N148" s="65">
        <f t="shared" si="10"/>
        <v>106.92134831460675</v>
      </c>
      <c r="O148" s="68">
        <f t="shared" si="11"/>
        <v>0.62404987758369679</v>
      </c>
    </row>
    <row r="149" spans="1:15" s="65" customFormat="1" x14ac:dyDescent="0.2">
      <c r="A149" s="113">
        <v>11088</v>
      </c>
      <c r="B149" s="113" t="s">
        <v>741</v>
      </c>
      <c r="C149" s="113">
        <v>0.01</v>
      </c>
      <c r="D149" s="113" t="s">
        <v>401</v>
      </c>
      <c r="E149" s="113" t="s">
        <v>907</v>
      </c>
      <c r="F149" s="113" t="s">
        <v>553</v>
      </c>
      <c r="G149" s="113">
        <v>89</v>
      </c>
      <c r="H149" s="191">
        <v>261460</v>
      </c>
      <c r="I149" s="191">
        <v>224090</v>
      </c>
      <c r="J149" s="191">
        <v>16000</v>
      </c>
      <c r="K149" s="191">
        <v>20908</v>
      </c>
      <c r="L149" s="65">
        <f t="shared" si="8"/>
        <v>2517.8651685393256</v>
      </c>
      <c r="M149" s="65">
        <f t="shared" si="9"/>
        <v>179.77528089887642</v>
      </c>
      <c r="N149" s="65">
        <f t="shared" si="10"/>
        <v>234.92134831460675</v>
      </c>
      <c r="O149" s="68">
        <f t="shared" si="11"/>
        <v>1.3711259815594716</v>
      </c>
    </row>
    <row r="150" spans="1:15" s="65" customFormat="1" x14ac:dyDescent="0.2">
      <c r="A150" s="113">
        <v>11091</v>
      </c>
      <c r="B150" s="113" t="s">
        <v>814</v>
      </c>
      <c r="C150" s="113">
        <v>0.01</v>
      </c>
      <c r="D150" s="113" t="s">
        <v>401</v>
      </c>
      <c r="E150" s="113" t="s">
        <v>369</v>
      </c>
      <c r="F150" s="113" t="s">
        <v>454</v>
      </c>
      <c r="G150" s="113">
        <v>21</v>
      </c>
      <c r="H150" s="191">
        <v>60858</v>
      </c>
      <c r="I150" s="191">
        <v>51868</v>
      </c>
      <c r="J150" s="191">
        <v>8046</v>
      </c>
      <c r="K150" s="191">
        <v>5212</v>
      </c>
      <c r="L150" s="65">
        <f t="shared" si="8"/>
        <v>2469.9047619047619</v>
      </c>
      <c r="M150" s="65">
        <f t="shared" si="9"/>
        <v>383.14285714285717</v>
      </c>
      <c r="N150" s="65">
        <f t="shared" si="10"/>
        <v>248.1904761904762</v>
      </c>
      <c r="O150" s="68">
        <f t="shared" si="11"/>
        <v>1.448571671845885</v>
      </c>
    </row>
    <row r="151" spans="1:15" s="65" customFormat="1" x14ac:dyDescent="0.2">
      <c r="A151" s="113">
        <v>11091</v>
      </c>
      <c r="B151" s="113" t="s">
        <v>816</v>
      </c>
      <c r="C151" s="113">
        <v>0.01</v>
      </c>
      <c r="D151" s="113" t="s">
        <v>401</v>
      </c>
      <c r="E151" s="113" t="s">
        <v>369</v>
      </c>
      <c r="F151" s="113" t="s">
        <v>454</v>
      </c>
      <c r="G151" s="113">
        <v>68</v>
      </c>
      <c r="H151" s="191">
        <v>170736</v>
      </c>
      <c r="I151" s="191">
        <v>113932</v>
      </c>
      <c r="J151" s="191">
        <v>12462</v>
      </c>
      <c r="K151" s="191">
        <v>11450</v>
      </c>
      <c r="L151" s="65">
        <f t="shared" si="8"/>
        <v>1675.4705882352941</v>
      </c>
      <c r="M151" s="65">
        <f t="shared" si="9"/>
        <v>183.26470588235293</v>
      </c>
      <c r="N151" s="65">
        <f t="shared" si="10"/>
        <v>168.38235294117646</v>
      </c>
      <c r="O151" s="68">
        <f t="shared" si="11"/>
        <v>0.98276900166849968</v>
      </c>
    </row>
    <row r="152" spans="1:15" s="65" customFormat="1" x14ac:dyDescent="0.2">
      <c r="A152" s="113">
        <v>11092</v>
      </c>
      <c r="B152" s="113" t="s">
        <v>815</v>
      </c>
      <c r="C152" s="113">
        <v>0.01</v>
      </c>
      <c r="D152" s="113" t="s">
        <v>401</v>
      </c>
      <c r="E152" s="113" t="s">
        <v>369</v>
      </c>
      <c r="F152" s="113" t="s">
        <v>454</v>
      </c>
      <c r="G152" s="113">
        <v>89</v>
      </c>
      <c r="H152" s="191">
        <v>165908</v>
      </c>
      <c r="I152" s="191">
        <v>132782</v>
      </c>
      <c r="J152" s="191">
        <v>16348</v>
      </c>
      <c r="K152" s="191">
        <v>13344</v>
      </c>
      <c r="L152" s="65">
        <f t="shared" si="8"/>
        <v>1491.9325842696628</v>
      </c>
      <c r="M152" s="65">
        <f t="shared" si="9"/>
        <v>183.68539325842696</v>
      </c>
      <c r="N152" s="65">
        <f t="shared" si="10"/>
        <v>149.93258426966293</v>
      </c>
      <c r="O152" s="68">
        <f t="shared" si="11"/>
        <v>0.87508633527499469</v>
      </c>
    </row>
    <row r="153" spans="1:15" s="65" customFormat="1" x14ac:dyDescent="0.2">
      <c r="A153" s="113">
        <v>11107</v>
      </c>
      <c r="B153" s="113" t="s">
        <v>615</v>
      </c>
      <c r="C153" s="113">
        <v>0.01</v>
      </c>
      <c r="D153" s="113" t="s">
        <v>401</v>
      </c>
      <c r="E153" s="113" t="s">
        <v>905</v>
      </c>
      <c r="F153" s="113" t="s">
        <v>518</v>
      </c>
      <c r="G153" s="113">
        <v>89</v>
      </c>
      <c r="H153" s="191">
        <v>187284</v>
      </c>
      <c r="I153" s="191">
        <v>248804</v>
      </c>
      <c r="J153" s="191">
        <v>24566</v>
      </c>
      <c r="K153" s="191">
        <v>24880</v>
      </c>
      <c r="L153" s="65">
        <f t="shared" si="8"/>
        <v>2795.5505617977528</v>
      </c>
      <c r="M153" s="65">
        <f t="shared" si="9"/>
        <v>276.02247191011236</v>
      </c>
      <c r="N153" s="65">
        <f t="shared" si="10"/>
        <v>279.55056179775283</v>
      </c>
      <c r="O153" s="68">
        <f t="shared" si="11"/>
        <v>1.6316058169695646</v>
      </c>
    </row>
    <row r="154" spans="1:15" s="65" customFormat="1" x14ac:dyDescent="0.2">
      <c r="A154" s="113">
        <v>11115</v>
      </c>
      <c r="B154" s="113" t="s">
        <v>833</v>
      </c>
      <c r="C154" s="113">
        <v>0.01</v>
      </c>
      <c r="D154" s="113" t="s">
        <v>401</v>
      </c>
      <c r="E154" s="113" t="s">
        <v>905</v>
      </c>
      <c r="F154" s="113" t="s">
        <v>528</v>
      </c>
      <c r="G154" s="113">
        <v>89</v>
      </c>
      <c r="H154" s="191">
        <v>273580</v>
      </c>
      <c r="I154" s="191">
        <v>166054</v>
      </c>
      <c r="J154" s="191">
        <v>20844</v>
      </c>
      <c r="K154" s="191">
        <v>16506</v>
      </c>
      <c r="L154" s="65">
        <f t="shared" si="8"/>
        <v>1865.7752808988764</v>
      </c>
      <c r="M154" s="65">
        <f t="shared" si="9"/>
        <v>234.20224719101122</v>
      </c>
      <c r="N154" s="65">
        <f t="shared" si="10"/>
        <v>185.46067415730337</v>
      </c>
      <c r="O154" s="68">
        <f t="shared" si="11"/>
        <v>1.0824471710168662</v>
      </c>
    </row>
    <row r="155" spans="1:15" s="65" customFormat="1" x14ac:dyDescent="0.2">
      <c r="A155" s="113">
        <v>11116</v>
      </c>
      <c r="B155" s="113" t="s">
        <v>585</v>
      </c>
      <c r="C155" s="113">
        <v>0.01</v>
      </c>
      <c r="D155" s="113" t="s">
        <v>401</v>
      </c>
      <c r="E155" s="113" t="s">
        <v>903</v>
      </c>
      <c r="F155" s="113" t="s">
        <v>556</v>
      </c>
      <c r="G155" s="113">
        <v>47</v>
      </c>
      <c r="H155" s="191">
        <v>46198</v>
      </c>
      <c r="I155" s="191">
        <v>90830</v>
      </c>
      <c r="J155" s="191">
        <v>6786</v>
      </c>
      <c r="K155" s="191">
        <v>9174</v>
      </c>
      <c r="L155" s="65">
        <f t="shared" si="8"/>
        <v>1932.5531914893618</v>
      </c>
      <c r="M155" s="65">
        <f t="shared" si="9"/>
        <v>144.38297872340425</v>
      </c>
      <c r="N155" s="65">
        <f t="shared" si="10"/>
        <v>195.19148936170214</v>
      </c>
      <c r="O155" s="68">
        <f t="shared" si="11"/>
        <v>1.1392413859497603</v>
      </c>
    </row>
    <row r="156" spans="1:15" s="65" customFormat="1" x14ac:dyDescent="0.2">
      <c r="A156" s="113">
        <v>11117</v>
      </c>
      <c r="B156" s="113" t="s">
        <v>584</v>
      </c>
      <c r="C156" s="113">
        <v>0.01</v>
      </c>
      <c r="D156" s="113" t="s">
        <v>401</v>
      </c>
      <c r="E156" s="113" t="s">
        <v>903</v>
      </c>
      <c r="F156" s="113" t="s">
        <v>557</v>
      </c>
      <c r="G156" s="113">
        <v>47</v>
      </c>
      <c r="H156" s="191">
        <v>24870</v>
      </c>
      <c r="I156" s="191">
        <v>53534</v>
      </c>
      <c r="J156" s="191">
        <v>6504</v>
      </c>
      <c r="K156" s="191">
        <v>5406</v>
      </c>
      <c r="L156" s="65">
        <f t="shared" si="8"/>
        <v>1139.0212765957447</v>
      </c>
      <c r="M156" s="65">
        <f t="shared" si="9"/>
        <v>138.38297872340425</v>
      </c>
      <c r="N156" s="65">
        <f t="shared" si="10"/>
        <v>115.02127659574468</v>
      </c>
      <c r="O156" s="68">
        <f t="shared" si="11"/>
        <v>0.67132536869897586</v>
      </c>
    </row>
    <row r="157" spans="1:15" s="65" customFormat="1" x14ac:dyDescent="0.2">
      <c r="A157" s="113">
        <v>11121</v>
      </c>
      <c r="B157" s="113" t="s">
        <v>662</v>
      </c>
      <c r="C157" s="113">
        <v>0.01</v>
      </c>
      <c r="D157" s="113" t="s">
        <v>401</v>
      </c>
      <c r="E157" s="113" t="s">
        <v>909</v>
      </c>
      <c r="F157" s="113" t="s">
        <v>465</v>
      </c>
      <c r="G157" s="113">
        <v>25</v>
      </c>
      <c r="H157" s="191">
        <v>69554</v>
      </c>
      <c r="I157" s="191">
        <v>47330</v>
      </c>
      <c r="J157" s="191">
        <v>4608</v>
      </c>
      <c r="K157" s="191">
        <v>5448</v>
      </c>
      <c r="L157" s="65">
        <f t="shared" si="8"/>
        <v>1893.2</v>
      </c>
      <c r="M157" s="65">
        <f t="shared" si="9"/>
        <v>184.32</v>
      </c>
      <c r="N157" s="65">
        <f t="shared" si="10"/>
        <v>217.92</v>
      </c>
      <c r="O157" s="68">
        <f t="shared" si="11"/>
        <v>1.2718970670187566</v>
      </c>
    </row>
    <row r="158" spans="1:15" s="65" customFormat="1" x14ac:dyDescent="0.2">
      <c r="A158" s="113">
        <v>11121</v>
      </c>
      <c r="B158" s="113" t="s">
        <v>779</v>
      </c>
      <c r="C158" s="113">
        <v>0.01</v>
      </c>
      <c r="D158" s="113" t="s">
        <v>401</v>
      </c>
      <c r="E158" s="113" t="s">
        <v>909</v>
      </c>
      <c r="F158" s="113" t="s">
        <v>465</v>
      </c>
      <c r="G158" s="113">
        <v>64</v>
      </c>
      <c r="H158" s="191">
        <v>116968</v>
      </c>
      <c r="I158" s="191">
        <v>85548</v>
      </c>
      <c r="J158" s="191">
        <v>9570</v>
      </c>
      <c r="K158" s="191">
        <v>9846</v>
      </c>
      <c r="L158" s="65">
        <f t="shared" si="8"/>
        <v>1336.6875</v>
      </c>
      <c r="M158" s="65">
        <f t="shared" si="9"/>
        <v>149.53125</v>
      </c>
      <c r="N158" s="65">
        <f t="shared" si="10"/>
        <v>153.84375</v>
      </c>
      <c r="O158" s="68">
        <f t="shared" si="11"/>
        <v>0.89791397946111806</v>
      </c>
    </row>
    <row r="159" spans="1:15" s="65" customFormat="1" x14ac:dyDescent="0.2">
      <c r="A159" s="113">
        <v>11124</v>
      </c>
      <c r="B159" s="113" t="s">
        <v>604</v>
      </c>
      <c r="C159" s="113">
        <v>0.01</v>
      </c>
      <c r="D159" s="113" t="s">
        <v>401</v>
      </c>
      <c r="E159" s="113" t="s">
        <v>907</v>
      </c>
      <c r="F159" s="113" t="s">
        <v>509</v>
      </c>
      <c r="G159" s="113">
        <v>89</v>
      </c>
      <c r="H159" s="191">
        <v>485808</v>
      </c>
      <c r="I159" s="191">
        <v>782446</v>
      </c>
      <c r="J159" s="191">
        <v>87736</v>
      </c>
      <c r="K159" s="191">
        <v>88182</v>
      </c>
      <c r="L159" s="65">
        <f t="shared" si="8"/>
        <v>8791.5280898876408</v>
      </c>
      <c r="M159" s="65">
        <f t="shared" si="9"/>
        <v>985.79775280898878</v>
      </c>
      <c r="N159" s="65">
        <f t="shared" si="10"/>
        <v>990.8089887640449</v>
      </c>
      <c r="O159" s="68">
        <f t="shared" si="11"/>
        <v>5.7828884305470307</v>
      </c>
    </row>
    <row r="160" spans="1:15" s="65" customFormat="1" x14ac:dyDescent="0.2">
      <c r="A160" s="113">
        <v>11126</v>
      </c>
      <c r="B160" s="113" t="s">
        <v>622</v>
      </c>
      <c r="C160" s="113">
        <v>0.01</v>
      </c>
      <c r="D160" s="113" t="s">
        <v>401</v>
      </c>
      <c r="E160" s="113" t="s">
        <v>905</v>
      </c>
      <c r="F160" s="113" t="s">
        <v>529</v>
      </c>
      <c r="G160" s="113">
        <v>26</v>
      </c>
      <c r="H160" s="191">
        <v>87304</v>
      </c>
      <c r="I160" s="191">
        <v>53576</v>
      </c>
      <c r="J160" s="191">
        <v>7184</v>
      </c>
      <c r="K160" s="191">
        <v>5326</v>
      </c>
      <c r="L160" s="65">
        <f t="shared" si="8"/>
        <v>2060.6153846153848</v>
      </c>
      <c r="M160" s="65">
        <f t="shared" si="9"/>
        <v>276.30769230769232</v>
      </c>
      <c r="N160" s="65">
        <f t="shared" si="10"/>
        <v>204.84615384615384</v>
      </c>
      <c r="O160" s="68">
        <f t="shared" si="11"/>
        <v>1.1955911447641157</v>
      </c>
    </row>
    <row r="161" spans="1:15" s="65" customFormat="1" x14ac:dyDescent="0.2">
      <c r="A161" s="113">
        <v>11126</v>
      </c>
      <c r="B161" s="113" t="s">
        <v>834</v>
      </c>
      <c r="C161" s="113">
        <v>0.01</v>
      </c>
      <c r="D161" s="113" t="s">
        <v>401</v>
      </c>
      <c r="E161" s="113" t="s">
        <v>905</v>
      </c>
      <c r="F161" s="113" t="s">
        <v>529</v>
      </c>
      <c r="G161" s="113">
        <v>63</v>
      </c>
      <c r="H161" s="191">
        <v>172016</v>
      </c>
      <c r="I161" s="191">
        <v>108168</v>
      </c>
      <c r="J161" s="191">
        <v>9584</v>
      </c>
      <c r="K161" s="191">
        <v>10752</v>
      </c>
      <c r="L161" s="65">
        <f t="shared" si="8"/>
        <v>1716.952380952381</v>
      </c>
      <c r="M161" s="65">
        <f t="shared" si="9"/>
        <v>152.12698412698413</v>
      </c>
      <c r="N161" s="65">
        <f t="shared" si="10"/>
        <v>170.66666666666666</v>
      </c>
      <c r="O161" s="68">
        <f t="shared" si="11"/>
        <v>0.99610147196769971</v>
      </c>
    </row>
    <row r="162" spans="1:15" s="65" customFormat="1" x14ac:dyDescent="0.2">
      <c r="A162" s="113">
        <v>11127</v>
      </c>
      <c r="B162" s="113" t="s">
        <v>616</v>
      </c>
      <c r="C162" s="113">
        <v>0.01</v>
      </c>
      <c r="D162" s="113" t="s">
        <v>401</v>
      </c>
      <c r="E162" s="113" t="s">
        <v>905</v>
      </c>
      <c r="F162" s="113" t="s">
        <v>519</v>
      </c>
      <c r="G162" s="113">
        <v>89</v>
      </c>
      <c r="H162" s="191">
        <v>159776</v>
      </c>
      <c r="I162" s="191">
        <v>179434</v>
      </c>
      <c r="J162" s="191">
        <v>12204</v>
      </c>
      <c r="K162" s="191">
        <v>17944</v>
      </c>
      <c r="L162" s="65">
        <f t="shared" si="8"/>
        <v>2016.1123595505619</v>
      </c>
      <c r="M162" s="65">
        <f t="shared" si="9"/>
        <v>137.12359550561797</v>
      </c>
      <c r="N162" s="65">
        <f t="shared" si="10"/>
        <v>201.61797752808988</v>
      </c>
      <c r="O162" s="68">
        <f t="shared" si="11"/>
        <v>1.1767497901809429</v>
      </c>
    </row>
    <row r="163" spans="1:15" s="65" customFormat="1" x14ac:dyDescent="0.2">
      <c r="A163" s="113">
        <v>11149</v>
      </c>
      <c r="B163" s="113" t="s">
        <v>885</v>
      </c>
      <c r="C163" s="113">
        <v>0.01</v>
      </c>
      <c r="D163" s="113" t="s">
        <v>401</v>
      </c>
      <c r="E163" s="113" t="s">
        <v>907</v>
      </c>
      <c r="F163" s="113" t="s">
        <v>453</v>
      </c>
      <c r="G163" s="113">
        <v>89</v>
      </c>
      <c r="H163" s="191">
        <v>424670</v>
      </c>
      <c r="I163" s="191">
        <v>342628</v>
      </c>
      <c r="J163" s="191">
        <v>34632</v>
      </c>
      <c r="K163" s="191">
        <v>33748</v>
      </c>
      <c r="L163" s="65">
        <f t="shared" si="8"/>
        <v>3849.7528089887642</v>
      </c>
      <c r="M163" s="65">
        <f t="shared" si="9"/>
        <v>389.12359550561797</v>
      </c>
      <c r="N163" s="65">
        <f t="shared" si="10"/>
        <v>379.19101123595505</v>
      </c>
      <c r="O163" s="68">
        <f t="shared" si="11"/>
        <v>2.213160494818684</v>
      </c>
    </row>
    <row r="164" spans="1:15" s="65" customFormat="1" x14ac:dyDescent="0.2">
      <c r="A164" s="113">
        <v>11150</v>
      </c>
      <c r="B164" s="113" t="s">
        <v>614</v>
      </c>
      <c r="C164" s="113">
        <v>0.01</v>
      </c>
      <c r="D164" s="113" t="s">
        <v>401</v>
      </c>
      <c r="E164" s="113" t="s">
        <v>369</v>
      </c>
      <c r="F164" s="113" t="s">
        <v>517</v>
      </c>
      <c r="G164" s="113">
        <v>60</v>
      </c>
      <c r="H164" s="191">
        <v>62062</v>
      </c>
      <c r="I164" s="191">
        <v>90002</v>
      </c>
      <c r="J164" s="191">
        <v>8142</v>
      </c>
      <c r="K164" s="191">
        <v>8820</v>
      </c>
      <c r="L164" s="65">
        <f t="shared" si="8"/>
        <v>1500.0333333333333</v>
      </c>
      <c r="M164" s="65">
        <f t="shared" si="9"/>
        <v>135.69999999999999</v>
      </c>
      <c r="N164" s="65">
        <f t="shared" si="10"/>
        <v>147</v>
      </c>
      <c r="O164" s="68">
        <f t="shared" si="11"/>
        <v>0.85797021315967892</v>
      </c>
    </row>
    <row r="165" spans="1:15" s="65" customFormat="1" x14ac:dyDescent="0.2">
      <c r="A165" s="113">
        <v>11151</v>
      </c>
      <c r="B165" s="113" t="s">
        <v>605</v>
      </c>
      <c r="C165" s="113">
        <v>0.01</v>
      </c>
      <c r="D165" s="113" t="s">
        <v>401</v>
      </c>
      <c r="E165" s="113" t="s">
        <v>908</v>
      </c>
      <c r="F165" s="113" t="s">
        <v>511</v>
      </c>
      <c r="G165" s="113">
        <v>89</v>
      </c>
      <c r="H165" s="191">
        <v>138630</v>
      </c>
      <c r="I165" s="191">
        <v>196714</v>
      </c>
      <c r="J165" s="191">
        <v>27602</v>
      </c>
      <c r="K165" s="191">
        <v>19672</v>
      </c>
      <c r="L165" s="65">
        <f t="shared" si="8"/>
        <v>2210.2696629213483</v>
      </c>
      <c r="M165" s="65">
        <f t="shared" si="9"/>
        <v>310.13483146067415</v>
      </c>
      <c r="N165" s="65">
        <f t="shared" si="10"/>
        <v>221.03370786516854</v>
      </c>
      <c r="O165" s="68">
        <f t="shared" si="11"/>
        <v>1.290070322806482</v>
      </c>
    </row>
    <row r="166" spans="1:15" s="65" customFormat="1" x14ac:dyDescent="0.2">
      <c r="A166" s="113">
        <v>11152</v>
      </c>
      <c r="B166" s="113" t="s">
        <v>606</v>
      </c>
      <c r="C166" s="113">
        <v>0.01</v>
      </c>
      <c r="D166" s="113" t="s">
        <v>401</v>
      </c>
      <c r="E166" s="113" t="s">
        <v>908</v>
      </c>
      <c r="F166" s="113" t="s">
        <v>511</v>
      </c>
      <c r="G166" s="113">
        <v>89</v>
      </c>
      <c r="H166" s="191">
        <v>119268</v>
      </c>
      <c r="I166" s="191">
        <v>185536</v>
      </c>
      <c r="J166" s="191">
        <v>13274</v>
      </c>
      <c r="K166" s="191">
        <v>18554</v>
      </c>
      <c r="L166" s="65">
        <f t="shared" si="8"/>
        <v>2084.674157303371</v>
      </c>
      <c r="M166" s="65">
        <f t="shared" si="9"/>
        <v>149.14606741573033</v>
      </c>
      <c r="N166" s="65">
        <f t="shared" si="10"/>
        <v>208.47191011235955</v>
      </c>
      <c r="O166" s="68">
        <f t="shared" si="11"/>
        <v>1.2167529874619494</v>
      </c>
    </row>
    <row r="167" spans="1:15" s="65" customFormat="1" x14ac:dyDescent="0.2">
      <c r="A167" s="113">
        <v>11156</v>
      </c>
      <c r="B167" s="113" t="s">
        <v>630</v>
      </c>
      <c r="C167" s="113">
        <v>0.01</v>
      </c>
      <c r="D167" s="113" t="s">
        <v>401</v>
      </c>
      <c r="E167" s="113" t="s">
        <v>369</v>
      </c>
      <c r="F167" s="113" t="s">
        <v>540</v>
      </c>
      <c r="G167" s="113">
        <v>89</v>
      </c>
      <c r="H167" s="191">
        <v>161628</v>
      </c>
      <c r="I167" s="191">
        <v>241660</v>
      </c>
      <c r="J167" s="191">
        <v>19638</v>
      </c>
      <c r="K167" s="191">
        <v>24166</v>
      </c>
      <c r="L167" s="65">
        <f t="shared" si="8"/>
        <v>2715.2808988764045</v>
      </c>
      <c r="M167" s="65">
        <f t="shared" si="9"/>
        <v>220.65168539325842</v>
      </c>
      <c r="N167" s="65">
        <f t="shared" si="10"/>
        <v>271.52808988764048</v>
      </c>
      <c r="O167" s="68">
        <f t="shared" si="11"/>
        <v>1.5847824024472066</v>
      </c>
    </row>
    <row r="168" spans="1:15" s="65" customFormat="1" x14ac:dyDescent="0.2">
      <c r="A168" s="113">
        <v>11157</v>
      </c>
      <c r="B168" s="113" t="s">
        <v>631</v>
      </c>
      <c r="C168" s="113">
        <v>0.01</v>
      </c>
      <c r="D168" s="113" t="s">
        <v>401</v>
      </c>
      <c r="E168" s="113" t="s">
        <v>369</v>
      </c>
      <c r="F168" s="113" t="s">
        <v>540</v>
      </c>
      <c r="G168" s="113">
        <v>89</v>
      </c>
      <c r="H168" s="191">
        <v>143200</v>
      </c>
      <c r="I168" s="191">
        <v>207494</v>
      </c>
      <c r="J168" s="191">
        <v>24006</v>
      </c>
      <c r="K168" s="191">
        <v>20750</v>
      </c>
      <c r="L168" s="65">
        <f t="shared" si="8"/>
        <v>2331.3932584269664</v>
      </c>
      <c r="M168" s="65">
        <f t="shared" si="9"/>
        <v>269.7303370786517</v>
      </c>
      <c r="N168" s="65">
        <f t="shared" si="10"/>
        <v>233.14606741573033</v>
      </c>
      <c r="O168" s="68">
        <f t="shared" si="11"/>
        <v>1.3607644976735715</v>
      </c>
    </row>
    <row r="169" spans="1:15" s="65" customFormat="1" x14ac:dyDescent="0.2">
      <c r="A169" s="113">
        <v>11158</v>
      </c>
      <c r="B169" s="113" t="s">
        <v>627</v>
      </c>
      <c r="C169" s="113">
        <v>0.01</v>
      </c>
      <c r="D169" s="113" t="s">
        <v>401</v>
      </c>
      <c r="E169" s="113" t="s">
        <v>903</v>
      </c>
      <c r="F169" s="113" t="s">
        <v>536</v>
      </c>
      <c r="G169" s="113">
        <v>69</v>
      </c>
      <c r="H169" s="191">
        <v>109402</v>
      </c>
      <c r="I169" s="191">
        <v>110496</v>
      </c>
      <c r="J169" s="191">
        <v>8814</v>
      </c>
      <c r="K169" s="191">
        <v>10796</v>
      </c>
      <c r="L169" s="65">
        <f t="shared" si="8"/>
        <v>1601.391304347826</v>
      </c>
      <c r="M169" s="65">
        <f t="shared" si="9"/>
        <v>127.73913043478261</v>
      </c>
      <c r="N169" s="65">
        <f t="shared" si="10"/>
        <v>156.46376811594203</v>
      </c>
      <c r="O169" s="68">
        <f t="shared" si="11"/>
        <v>0.91320579919864864</v>
      </c>
    </row>
    <row r="170" spans="1:15" s="65" customFormat="1" x14ac:dyDescent="0.2">
      <c r="A170" s="113">
        <v>11158</v>
      </c>
      <c r="B170" s="113" t="s">
        <v>823</v>
      </c>
      <c r="C170" s="113">
        <v>0.01</v>
      </c>
      <c r="D170" s="113" t="s">
        <v>401</v>
      </c>
      <c r="E170" s="113" t="s">
        <v>903</v>
      </c>
      <c r="F170" s="113" t="s">
        <v>536</v>
      </c>
      <c r="G170" s="113">
        <v>20</v>
      </c>
      <c r="H170" s="191">
        <v>34682</v>
      </c>
      <c r="I170" s="191">
        <v>33072</v>
      </c>
      <c r="J170" s="191">
        <v>3894</v>
      </c>
      <c r="K170" s="191">
        <v>3232</v>
      </c>
      <c r="L170" s="65">
        <f t="shared" si="8"/>
        <v>1653.6</v>
      </c>
      <c r="M170" s="65">
        <f t="shared" si="9"/>
        <v>194.7</v>
      </c>
      <c r="N170" s="65">
        <f t="shared" si="10"/>
        <v>161.6</v>
      </c>
      <c r="O170" s="68">
        <f t="shared" si="11"/>
        <v>0.94318358126941571</v>
      </c>
    </row>
    <row r="171" spans="1:15" s="65" customFormat="1" x14ac:dyDescent="0.2">
      <c r="A171" s="113">
        <v>11159</v>
      </c>
      <c r="B171" s="113" t="s">
        <v>628</v>
      </c>
      <c r="C171" s="113">
        <v>0.01</v>
      </c>
      <c r="D171" s="113" t="s">
        <v>401</v>
      </c>
      <c r="E171" s="113" t="s">
        <v>903</v>
      </c>
      <c r="F171" s="113" t="s">
        <v>537</v>
      </c>
      <c r="G171" s="113">
        <v>89</v>
      </c>
      <c r="H171" s="191">
        <v>245022</v>
      </c>
      <c r="I171" s="191">
        <v>259476</v>
      </c>
      <c r="J171" s="191">
        <v>31812</v>
      </c>
      <c r="K171" s="191">
        <v>25274</v>
      </c>
      <c r="L171" s="65">
        <f t="shared" si="8"/>
        <v>2915.4606741573034</v>
      </c>
      <c r="M171" s="65">
        <f t="shared" si="9"/>
        <v>357.43820224719099</v>
      </c>
      <c r="N171" s="65">
        <f t="shared" si="10"/>
        <v>283.97752808988764</v>
      </c>
      <c r="O171" s="68">
        <f t="shared" si="11"/>
        <v>1.6574439476723783</v>
      </c>
    </row>
    <row r="172" spans="1:15" s="65" customFormat="1" x14ac:dyDescent="0.2">
      <c r="A172" s="113">
        <v>11160</v>
      </c>
      <c r="B172" s="113" t="s">
        <v>835</v>
      </c>
      <c r="C172" s="113">
        <v>0.01</v>
      </c>
      <c r="D172" s="113" t="s">
        <v>401</v>
      </c>
      <c r="E172" s="113" t="s">
        <v>911</v>
      </c>
      <c r="F172" s="113" t="s">
        <v>541</v>
      </c>
      <c r="G172" s="113">
        <v>4</v>
      </c>
      <c r="H172" s="191">
        <v>12018</v>
      </c>
      <c r="I172" s="191">
        <v>14728</v>
      </c>
      <c r="J172" s="191">
        <v>1954</v>
      </c>
      <c r="K172" s="191">
        <v>1474</v>
      </c>
      <c r="L172" s="65">
        <f t="shared" si="8"/>
        <v>3682</v>
      </c>
      <c r="M172" s="65">
        <f t="shared" si="9"/>
        <v>488.5</v>
      </c>
      <c r="N172" s="65">
        <f t="shared" si="10"/>
        <v>368.5</v>
      </c>
      <c r="O172" s="68">
        <f t="shared" si="11"/>
        <v>2.150762064961508</v>
      </c>
    </row>
    <row r="173" spans="1:15" s="65" customFormat="1" x14ac:dyDescent="0.2">
      <c r="A173" s="113">
        <v>11164</v>
      </c>
      <c r="B173" s="113" t="s">
        <v>635</v>
      </c>
      <c r="C173" s="113">
        <v>0.01</v>
      </c>
      <c r="D173" s="113" t="s">
        <v>401</v>
      </c>
      <c r="E173" s="113" t="s">
        <v>905</v>
      </c>
      <c r="F173" s="113" t="s">
        <v>559</v>
      </c>
      <c r="G173" s="113">
        <v>89</v>
      </c>
      <c r="H173" s="191">
        <v>138716</v>
      </c>
      <c r="I173" s="191">
        <v>202008</v>
      </c>
      <c r="J173" s="191">
        <v>25044</v>
      </c>
      <c r="K173" s="191">
        <v>19998</v>
      </c>
      <c r="L173" s="65">
        <f t="shared" si="8"/>
        <v>2269.7528089887642</v>
      </c>
      <c r="M173" s="65">
        <f t="shared" si="9"/>
        <v>281.39325842696627</v>
      </c>
      <c r="N173" s="65">
        <f t="shared" si="10"/>
        <v>224.69662921348313</v>
      </c>
      <c r="O173" s="68">
        <f t="shared" si="11"/>
        <v>1.3114490806976427</v>
      </c>
    </row>
    <row r="174" spans="1:15" s="65" customFormat="1" x14ac:dyDescent="0.2">
      <c r="A174" s="113">
        <v>11167</v>
      </c>
      <c r="B174" s="113" t="s">
        <v>620</v>
      </c>
      <c r="C174" s="113">
        <v>0.01</v>
      </c>
      <c r="D174" s="113" t="s">
        <v>401</v>
      </c>
      <c r="E174" s="113" t="s">
        <v>903</v>
      </c>
      <c r="F174" s="113" t="s">
        <v>523</v>
      </c>
      <c r="G174" s="113">
        <v>89</v>
      </c>
      <c r="H174" s="191">
        <v>112288</v>
      </c>
      <c r="I174" s="191">
        <v>130850</v>
      </c>
      <c r="J174" s="191">
        <v>17732</v>
      </c>
      <c r="K174" s="191">
        <v>13046</v>
      </c>
      <c r="L174" s="65">
        <f t="shared" si="8"/>
        <v>1470.2247191011236</v>
      </c>
      <c r="M174" s="65">
        <f t="shared" si="9"/>
        <v>199.23595505617976</v>
      </c>
      <c r="N174" s="65">
        <f t="shared" si="10"/>
        <v>146.58426966292134</v>
      </c>
      <c r="O174" s="68">
        <f t="shared" si="11"/>
        <v>0.85554378971804412</v>
      </c>
    </row>
    <row r="175" spans="1:15" s="65" customFormat="1" x14ac:dyDescent="0.2">
      <c r="A175" s="113">
        <v>11168</v>
      </c>
      <c r="B175" s="113" t="s">
        <v>621</v>
      </c>
      <c r="C175" s="113">
        <v>0.01</v>
      </c>
      <c r="D175" s="113" t="s">
        <v>401</v>
      </c>
      <c r="E175" s="113" t="s">
        <v>903</v>
      </c>
      <c r="F175" s="113" t="s">
        <v>524</v>
      </c>
      <c r="G175" s="113">
        <v>89</v>
      </c>
      <c r="H175" s="191">
        <v>118382</v>
      </c>
      <c r="I175" s="191">
        <v>139274</v>
      </c>
      <c r="J175" s="191">
        <v>21318</v>
      </c>
      <c r="K175" s="191">
        <v>13774</v>
      </c>
      <c r="L175" s="65">
        <f t="shared" si="8"/>
        <v>1564.8764044943821</v>
      </c>
      <c r="M175" s="65">
        <f t="shared" si="9"/>
        <v>239.52808988764045</v>
      </c>
      <c r="N175" s="65">
        <f t="shared" si="10"/>
        <v>154.76404494382024</v>
      </c>
      <c r="O175" s="68">
        <f t="shared" si="11"/>
        <v>0.90328531040750737</v>
      </c>
    </row>
    <row r="176" spans="1:15" s="65" customFormat="1" x14ac:dyDescent="0.2">
      <c r="A176" s="113">
        <v>11169</v>
      </c>
      <c r="B176" s="113" t="s">
        <v>602</v>
      </c>
      <c r="C176" s="113">
        <v>0.01</v>
      </c>
      <c r="D176" s="113" t="s">
        <v>401</v>
      </c>
      <c r="E176" s="113" t="s">
        <v>907</v>
      </c>
      <c r="F176" s="113" t="s">
        <v>508</v>
      </c>
      <c r="G176" s="113">
        <v>89</v>
      </c>
      <c r="H176" s="191">
        <v>290102</v>
      </c>
      <c r="I176" s="191">
        <v>331220</v>
      </c>
      <c r="J176" s="191">
        <v>30814</v>
      </c>
      <c r="K176" s="191">
        <v>33686</v>
      </c>
      <c r="L176" s="65">
        <f t="shared" si="8"/>
        <v>3721.5730337078653</v>
      </c>
      <c r="M176" s="65">
        <f t="shared" si="9"/>
        <v>346.22471910112358</v>
      </c>
      <c r="N176" s="65">
        <f t="shared" si="10"/>
        <v>378.49438202247188</v>
      </c>
      <c r="O176" s="68">
        <f t="shared" si="11"/>
        <v>2.2090945960786472</v>
      </c>
    </row>
    <row r="177" spans="1:15" s="65" customFormat="1" x14ac:dyDescent="0.2">
      <c r="A177" s="113">
        <v>11170</v>
      </c>
      <c r="B177" s="113" t="s">
        <v>633</v>
      </c>
      <c r="C177" s="113">
        <v>0.01</v>
      </c>
      <c r="D177" s="113" t="s">
        <v>401</v>
      </c>
      <c r="E177" s="113" t="s">
        <v>907</v>
      </c>
      <c r="F177" s="113" t="s">
        <v>543</v>
      </c>
      <c r="G177" s="113">
        <v>89</v>
      </c>
      <c r="H177" s="191">
        <v>120170</v>
      </c>
      <c r="I177" s="191">
        <v>175548</v>
      </c>
      <c r="J177" s="191">
        <v>25720</v>
      </c>
      <c r="K177" s="191">
        <v>17380</v>
      </c>
      <c r="L177" s="65">
        <f t="shared" si="8"/>
        <v>1972.4494382022472</v>
      </c>
      <c r="M177" s="65">
        <f t="shared" si="9"/>
        <v>288.98876404494382</v>
      </c>
      <c r="N177" s="65">
        <f t="shared" si="10"/>
        <v>195.28089887640451</v>
      </c>
      <c r="O177" s="68">
        <f t="shared" si="11"/>
        <v>1.1397632274489964</v>
      </c>
    </row>
    <row r="178" spans="1:15" s="65" customFormat="1" x14ac:dyDescent="0.2">
      <c r="A178" s="113">
        <v>11173</v>
      </c>
      <c r="B178" s="113" t="s">
        <v>624</v>
      </c>
      <c r="C178" s="113">
        <v>0.01</v>
      </c>
      <c r="D178" s="113" t="s">
        <v>401</v>
      </c>
      <c r="E178" s="113" t="s">
        <v>906</v>
      </c>
      <c r="F178" s="113" t="s">
        <v>532</v>
      </c>
      <c r="G178" s="113">
        <v>89</v>
      </c>
      <c r="H178" s="191">
        <v>121786</v>
      </c>
      <c r="I178" s="191">
        <v>141896</v>
      </c>
      <c r="J178" s="191">
        <v>19872</v>
      </c>
      <c r="K178" s="191">
        <v>14048</v>
      </c>
      <c r="L178" s="65">
        <f t="shared" si="8"/>
        <v>1594.3370786516855</v>
      </c>
      <c r="M178" s="65">
        <f t="shared" si="9"/>
        <v>223.28089887640451</v>
      </c>
      <c r="N178" s="65">
        <f t="shared" si="10"/>
        <v>157.84269662921349</v>
      </c>
      <c r="O178" s="68">
        <f t="shared" si="11"/>
        <v>0.92125395967799206</v>
      </c>
    </row>
    <row r="179" spans="1:15" s="65" customFormat="1" x14ac:dyDescent="0.2">
      <c r="A179" s="113">
        <v>11174</v>
      </c>
      <c r="B179" s="113" t="s">
        <v>632</v>
      </c>
      <c r="C179" s="113">
        <v>0.01</v>
      </c>
      <c r="D179" s="113" t="s">
        <v>401</v>
      </c>
      <c r="E179" s="113" t="s">
        <v>906</v>
      </c>
      <c r="F179" s="113" t="s">
        <v>542</v>
      </c>
      <c r="G179" s="113">
        <v>89</v>
      </c>
      <c r="H179" s="191">
        <v>142452</v>
      </c>
      <c r="I179" s="191">
        <v>159466</v>
      </c>
      <c r="J179" s="191">
        <v>11726</v>
      </c>
      <c r="K179" s="191">
        <v>15788</v>
      </c>
      <c r="L179" s="65">
        <f t="shared" si="8"/>
        <v>1791.7528089887639</v>
      </c>
      <c r="M179" s="65">
        <f t="shared" si="9"/>
        <v>131.75280898876406</v>
      </c>
      <c r="N179" s="65">
        <f t="shared" si="10"/>
        <v>177.3932584269663</v>
      </c>
      <c r="O179" s="68">
        <f t="shared" si="11"/>
        <v>1.0353614404467639</v>
      </c>
    </row>
    <row r="180" spans="1:15" s="65" customFormat="1" x14ac:dyDescent="0.2">
      <c r="A180" s="113">
        <v>11176</v>
      </c>
      <c r="B180" s="113" t="s">
        <v>745</v>
      </c>
      <c r="C180" s="113">
        <v>0.01</v>
      </c>
      <c r="D180" s="113" t="s">
        <v>401</v>
      </c>
      <c r="E180" s="113" t="s">
        <v>369</v>
      </c>
      <c r="F180" s="113" t="s">
        <v>565</v>
      </c>
      <c r="G180" s="113">
        <v>48</v>
      </c>
      <c r="H180" s="191">
        <v>37442</v>
      </c>
      <c r="I180" s="191">
        <v>64516</v>
      </c>
      <c r="J180" s="191">
        <v>6918</v>
      </c>
      <c r="K180" s="191">
        <v>8400</v>
      </c>
      <c r="L180" s="65">
        <f t="shared" si="8"/>
        <v>1344.0833333333333</v>
      </c>
      <c r="M180" s="65">
        <f t="shared" si="9"/>
        <v>144.125</v>
      </c>
      <c r="N180" s="65">
        <f t="shared" si="10"/>
        <v>175</v>
      </c>
      <c r="O180" s="68">
        <f t="shared" si="11"/>
        <v>1.0213931109043797</v>
      </c>
    </row>
    <row r="181" spans="1:15" s="65" customFormat="1" x14ac:dyDescent="0.2">
      <c r="A181" s="113">
        <v>11177</v>
      </c>
      <c r="B181" s="113" t="s">
        <v>746</v>
      </c>
      <c r="C181" s="113">
        <v>0.01</v>
      </c>
      <c r="D181" s="113" t="s">
        <v>401</v>
      </c>
      <c r="E181" s="113" t="s">
        <v>369</v>
      </c>
      <c r="F181" s="113" t="s">
        <v>565</v>
      </c>
      <c r="G181" s="113">
        <v>48</v>
      </c>
      <c r="H181" s="191">
        <v>32598</v>
      </c>
      <c r="I181" s="191">
        <v>61362</v>
      </c>
      <c r="J181" s="191">
        <v>9334</v>
      </c>
      <c r="K181" s="191">
        <v>7990</v>
      </c>
      <c r="L181" s="65">
        <f t="shared" si="8"/>
        <v>1278.375</v>
      </c>
      <c r="M181" s="65">
        <f t="shared" si="9"/>
        <v>194.45833333333334</v>
      </c>
      <c r="N181" s="65">
        <f t="shared" si="10"/>
        <v>166.45833333333334</v>
      </c>
      <c r="O181" s="68">
        <f t="shared" si="11"/>
        <v>0.97153939953880875</v>
      </c>
    </row>
    <row r="182" spans="1:15" s="65" customFormat="1" x14ac:dyDescent="0.2">
      <c r="A182" s="113">
        <v>11180</v>
      </c>
      <c r="B182" s="113" t="s">
        <v>831</v>
      </c>
      <c r="C182" s="113">
        <v>0.01</v>
      </c>
      <c r="D182" s="113" t="s">
        <v>401</v>
      </c>
      <c r="E182" s="113" t="s">
        <v>905</v>
      </c>
      <c r="F182" s="113" t="s">
        <v>526</v>
      </c>
      <c r="G182" s="113">
        <v>89</v>
      </c>
      <c r="H182" s="191">
        <v>252058</v>
      </c>
      <c r="I182" s="191">
        <v>220504</v>
      </c>
      <c r="J182" s="191">
        <v>21274</v>
      </c>
      <c r="K182" s="191">
        <v>21874</v>
      </c>
      <c r="L182" s="65">
        <f t="shared" si="8"/>
        <v>2477.5730337078653</v>
      </c>
      <c r="M182" s="65">
        <f t="shared" si="9"/>
        <v>239.03370786516854</v>
      </c>
      <c r="N182" s="65">
        <f t="shared" si="10"/>
        <v>245.77528089887642</v>
      </c>
      <c r="O182" s="68">
        <f t="shared" si="11"/>
        <v>1.4344753070897207</v>
      </c>
    </row>
    <row r="183" spans="1:15" s="65" customFormat="1" x14ac:dyDescent="0.2">
      <c r="A183" s="113">
        <v>11181</v>
      </c>
      <c r="B183" s="113" t="s">
        <v>832</v>
      </c>
      <c r="C183" s="113">
        <v>0.01</v>
      </c>
      <c r="D183" s="113" t="s">
        <v>401</v>
      </c>
      <c r="E183" s="113" t="s">
        <v>905</v>
      </c>
      <c r="F183" s="113" t="s">
        <v>527</v>
      </c>
      <c r="G183" s="113">
        <v>89</v>
      </c>
      <c r="H183" s="191">
        <v>295410</v>
      </c>
      <c r="I183" s="191">
        <v>340952</v>
      </c>
      <c r="J183" s="191">
        <v>45890</v>
      </c>
      <c r="K183" s="191">
        <v>33720</v>
      </c>
      <c r="L183" s="65">
        <f t="shared" si="8"/>
        <v>3830.9213483146068</v>
      </c>
      <c r="M183" s="65">
        <f t="shared" si="9"/>
        <v>515.61797752808991</v>
      </c>
      <c r="N183" s="65">
        <f t="shared" si="10"/>
        <v>378.87640449438203</v>
      </c>
      <c r="O183" s="68">
        <f t="shared" si="11"/>
        <v>2.2113242824844739</v>
      </c>
    </row>
    <row r="184" spans="1:15" s="65" customFormat="1" x14ac:dyDescent="0.2">
      <c r="A184" s="113">
        <v>11183</v>
      </c>
      <c r="B184" s="113" t="s">
        <v>626</v>
      </c>
      <c r="C184" s="113">
        <v>0.01</v>
      </c>
      <c r="D184" s="113" t="s">
        <v>401</v>
      </c>
      <c r="E184" s="113" t="s">
        <v>369</v>
      </c>
      <c r="F184" s="113" t="s">
        <v>534</v>
      </c>
      <c r="G184" s="113">
        <v>60</v>
      </c>
      <c r="H184" s="191">
        <v>63274</v>
      </c>
      <c r="I184" s="191">
        <v>88672</v>
      </c>
      <c r="J184" s="191">
        <v>12952</v>
      </c>
      <c r="K184" s="191">
        <v>8796</v>
      </c>
      <c r="L184" s="65">
        <f t="shared" si="8"/>
        <v>1477.8666666666666</v>
      </c>
      <c r="M184" s="65">
        <f t="shared" si="9"/>
        <v>215.86666666666667</v>
      </c>
      <c r="N184" s="65">
        <f t="shared" si="10"/>
        <v>146.6</v>
      </c>
      <c r="O184" s="68">
        <f t="shared" si="11"/>
        <v>0.85563560033475461</v>
      </c>
    </row>
    <row r="185" spans="1:15" s="65" customFormat="1" x14ac:dyDescent="0.2">
      <c r="A185" s="113">
        <v>11184</v>
      </c>
      <c r="B185" s="113" t="s">
        <v>607</v>
      </c>
      <c r="C185" s="113">
        <v>0.01</v>
      </c>
      <c r="D185" s="113" t="s">
        <v>401</v>
      </c>
      <c r="E185" s="113" t="s">
        <v>903</v>
      </c>
      <c r="F185" s="113" t="s">
        <v>512</v>
      </c>
      <c r="G185" s="113">
        <v>89</v>
      </c>
      <c r="H185" s="191">
        <v>306582</v>
      </c>
      <c r="I185" s="191">
        <v>518266</v>
      </c>
      <c r="J185" s="191">
        <v>43414</v>
      </c>
      <c r="K185" s="191">
        <v>46748</v>
      </c>
      <c r="L185" s="65">
        <f t="shared" si="8"/>
        <v>5823.2134831460671</v>
      </c>
      <c r="M185" s="65">
        <f t="shared" si="9"/>
        <v>487.79775280898878</v>
      </c>
      <c r="N185" s="65">
        <f t="shared" si="10"/>
        <v>525.25842696629218</v>
      </c>
      <c r="O185" s="68">
        <f t="shared" si="11"/>
        <v>3.0656876499876691</v>
      </c>
    </row>
    <row r="186" spans="1:15" s="65" customFormat="1" x14ac:dyDescent="0.2">
      <c r="A186" s="113">
        <v>11185</v>
      </c>
      <c r="B186" s="113" t="s">
        <v>608</v>
      </c>
      <c r="C186" s="113">
        <v>0.01</v>
      </c>
      <c r="D186" s="113" t="s">
        <v>401</v>
      </c>
      <c r="E186" s="113" t="s">
        <v>903</v>
      </c>
      <c r="F186" s="113" t="s">
        <v>512</v>
      </c>
      <c r="G186" s="113">
        <v>89</v>
      </c>
      <c r="H186" s="191">
        <v>300300</v>
      </c>
      <c r="I186" s="191">
        <v>528016</v>
      </c>
      <c r="J186" s="191">
        <v>19044</v>
      </c>
      <c r="K186" s="191">
        <v>47626</v>
      </c>
      <c r="L186" s="65">
        <f t="shared" si="8"/>
        <v>5932.7640449438204</v>
      </c>
      <c r="M186" s="65">
        <f t="shared" si="9"/>
        <v>213.97752808988764</v>
      </c>
      <c r="N186" s="65">
        <f t="shared" si="10"/>
        <v>535.12359550561803</v>
      </c>
      <c r="O186" s="68">
        <f t="shared" si="11"/>
        <v>3.1232660224675435</v>
      </c>
    </row>
    <row r="187" spans="1:15" s="65" customFormat="1" x14ac:dyDescent="0.2">
      <c r="A187" s="113">
        <v>11186</v>
      </c>
      <c r="B187" s="113" t="s">
        <v>625</v>
      </c>
      <c r="C187" s="113">
        <v>0.01</v>
      </c>
      <c r="D187" s="113" t="s">
        <v>401</v>
      </c>
      <c r="E187" s="113" t="s">
        <v>903</v>
      </c>
      <c r="F187" s="113" t="s">
        <v>533</v>
      </c>
      <c r="G187" s="113">
        <v>69</v>
      </c>
      <c r="H187" s="191">
        <v>119908</v>
      </c>
      <c r="I187" s="191">
        <v>109592</v>
      </c>
      <c r="J187" s="191">
        <v>13988</v>
      </c>
      <c r="K187" s="191">
        <v>10630</v>
      </c>
      <c r="L187" s="65">
        <f t="shared" si="8"/>
        <v>1588.2898550724638</v>
      </c>
      <c r="M187" s="65">
        <f t="shared" si="9"/>
        <v>202.72463768115941</v>
      </c>
      <c r="N187" s="65">
        <f t="shared" si="10"/>
        <v>154.05797101449275</v>
      </c>
      <c r="O187" s="68">
        <f t="shared" si="11"/>
        <v>0.8991642872806257</v>
      </c>
    </row>
    <row r="188" spans="1:15" s="65" customFormat="1" x14ac:dyDescent="0.2">
      <c r="A188" s="113">
        <v>11186</v>
      </c>
      <c r="B188" s="113" t="s">
        <v>824</v>
      </c>
      <c r="C188" s="113">
        <v>0.01</v>
      </c>
      <c r="D188" s="113" t="s">
        <v>401</v>
      </c>
      <c r="E188" s="113" t="s">
        <v>903</v>
      </c>
      <c r="F188" s="113" t="s">
        <v>533</v>
      </c>
      <c r="G188" s="113">
        <v>20</v>
      </c>
      <c r="H188" s="191">
        <v>42778</v>
      </c>
      <c r="I188" s="191">
        <v>41976</v>
      </c>
      <c r="J188" s="191">
        <v>3052</v>
      </c>
      <c r="K188" s="191">
        <v>4072</v>
      </c>
      <c r="L188" s="65">
        <f t="shared" si="8"/>
        <v>2098.8000000000002</v>
      </c>
      <c r="M188" s="65">
        <f t="shared" si="9"/>
        <v>152.6</v>
      </c>
      <c r="N188" s="65">
        <f t="shared" si="10"/>
        <v>203.6</v>
      </c>
      <c r="O188" s="68">
        <f t="shared" si="11"/>
        <v>1.1883179278864668</v>
      </c>
    </row>
    <row r="189" spans="1:15" s="65" customFormat="1" x14ac:dyDescent="0.2">
      <c r="A189" s="113">
        <v>11187</v>
      </c>
      <c r="B189" s="113" t="s">
        <v>609</v>
      </c>
      <c r="C189" s="113">
        <v>0.01</v>
      </c>
      <c r="D189" s="113" t="s">
        <v>401</v>
      </c>
      <c r="E189" s="113" t="s">
        <v>369</v>
      </c>
      <c r="F189" s="113" t="s">
        <v>514</v>
      </c>
      <c r="G189" s="113">
        <v>89</v>
      </c>
      <c r="H189" s="191">
        <v>129344</v>
      </c>
      <c r="I189" s="191">
        <v>169914</v>
      </c>
      <c r="J189" s="191">
        <v>24998</v>
      </c>
      <c r="K189" s="191">
        <v>16260</v>
      </c>
      <c r="L189" s="65">
        <f t="shared" si="8"/>
        <v>1909.1460674157304</v>
      </c>
      <c r="M189" s="65">
        <f t="shared" si="9"/>
        <v>280.87640449438203</v>
      </c>
      <c r="N189" s="65">
        <f t="shared" si="10"/>
        <v>182.69662921348313</v>
      </c>
      <c r="O189" s="68">
        <f t="shared" si="11"/>
        <v>1.0663147340805914</v>
      </c>
    </row>
    <row r="190" spans="1:15" s="65" customFormat="1" x14ac:dyDescent="0.2">
      <c r="A190" s="113">
        <v>11188</v>
      </c>
      <c r="B190" s="113" t="s">
        <v>610</v>
      </c>
      <c r="C190" s="113">
        <v>0.01</v>
      </c>
      <c r="D190" s="113" t="s">
        <v>401</v>
      </c>
      <c r="E190" s="113" t="s">
        <v>369</v>
      </c>
      <c r="F190" s="113" t="s">
        <v>514</v>
      </c>
      <c r="G190" s="113">
        <v>89</v>
      </c>
      <c r="H190" s="191">
        <v>100646</v>
      </c>
      <c r="I190" s="191">
        <v>142274</v>
      </c>
      <c r="J190" s="191">
        <v>16280</v>
      </c>
      <c r="K190" s="191">
        <v>13616</v>
      </c>
      <c r="L190" s="65">
        <f t="shared" si="8"/>
        <v>1598.5842696629213</v>
      </c>
      <c r="M190" s="65">
        <f t="shared" si="9"/>
        <v>182.92134831460675</v>
      </c>
      <c r="N190" s="65">
        <f t="shared" si="10"/>
        <v>152.98876404494382</v>
      </c>
      <c r="O190" s="68">
        <f t="shared" si="11"/>
        <v>0.89292382652160729</v>
      </c>
    </row>
    <row r="191" spans="1:15" s="65" customFormat="1" x14ac:dyDescent="0.2">
      <c r="A191" s="113">
        <v>11189</v>
      </c>
      <c r="B191" s="113" t="s">
        <v>611</v>
      </c>
      <c r="C191" s="113">
        <v>0.01</v>
      </c>
      <c r="D191" s="113" t="s">
        <v>401</v>
      </c>
      <c r="E191" s="113" t="s">
        <v>369</v>
      </c>
      <c r="F191" s="113" t="s">
        <v>515</v>
      </c>
      <c r="G191" s="113">
        <v>89</v>
      </c>
      <c r="H191" s="191">
        <v>77100</v>
      </c>
      <c r="I191" s="191">
        <v>273896</v>
      </c>
      <c r="J191" s="191">
        <v>2006</v>
      </c>
      <c r="K191" s="191">
        <v>27664</v>
      </c>
      <c r="L191" s="65">
        <f t="shared" si="8"/>
        <v>3077.4831460674159</v>
      </c>
      <c r="M191" s="65">
        <f t="shared" si="9"/>
        <v>22.539325842696631</v>
      </c>
      <c r="N191" s="65">
        <f t="shared" si="10"/>
        <v>310.83146067415731</v>
      </c>
      <c r="O191" s="68">
        <f t="shared" si="11"/>
        <v>1.8141777861995994</v>
      </c>
    </row>
    <row r="192" spans="1:15" s="65" customFormat="1" x14ac:dyDescent="0.2">
      <c r="A192" s="113">
        <v>11190</v>
      </c>
      <c r="B192" s="113" t="s">
        <v>612</v>
      </c>
      <c r="C192" s="113">
        <v>0.01</v>
      </c>
      <c r="D192" s="113" t="s">
        <v>401</v>
      </c>
      <c r="E192" s="113" t="s">
        <v>369</v>
      </c>
      <c r="F192" s="113" t="s">
        <v>515</v>
      </c>
      <c r="G192" s="113">
        <v>89</v>
      </c>
      <c r="H192" s="191">
        <v>94796</v>
      </c>
      <c r="I192" s="191">
        <v>141076</v>
      </c>
      <c r="J192" s="191">
        <v>16996</v>
      </c>
      <c r="K192" s="191">
        <v>14248</v>
      </c>
      <c r="L192" s="65">
        <f t="shared" si="8"/>
        <v>1585.1235955056179</v>
      </c>
      <c r="M192" s="65">
        <f t="shared" si="9"/>
        <v>190.96629213483146</v>
      </c>
      <c r="N192" s="65">
        <f t="shared" si="10"/>
        <v>160.08988764044943</v>
      </c>
      <c r="O192" s="68">
        <f t="shared" si="11"/>
        <v>0.93436976206520717</v>
      </c>
    </row>
    <row r="193" spans="1:15" s="65" customFormat="1" x14ac:dyDescent="0.2">
      <c r="A193" s="113">
        <v>11191</v>
      </c>
      <c r="B193" s="113" t="s">
        <v>623</v>
      </c>
      <c r="C193" s="113">
        <v>0.01</v>
      </c>
      <c r="D193" s="113" t="s">
        <v>401</v>
      </c>
      <c r="E193" s="113" t="s">
        <v>907</v>
      </c>
      <c r="F193" s="113" t="s">
        <v>530</v>
      </c>
      <c r="G193" s="113">
        <v>89</v>
      </c>
      <c r="H193" s="191">
        <v>172204</v>
      </c>
      <c r="I193" s="191">
        <v>147452</v>
      </c>
      <c r="J193" s="191">
        <v>16764</v>
      </c>
      <c r="K193" s="191">
        <v>16382</v>
      </c>
      <c r="L193" s="65">
        <f t="shared" si="8"/>
        <v>1656.7640449438202</v>
      </c>
      <c r="M193" s="65">
        <f t="shared" si="9"/>
        <v>188.35955056179776</v>
      </c>
      <c r="N193" s="65">
        <f t="shared" si="10"/>
        <v>184.06741573033707</v>
      </c>
      <c r="O193" s="68">
        <f t="shared" si="11"/>
        <v>1.0743153735367927</v>
      </c>
    </row>
    <row r="194" spans="1:15" s="65" customFormat="1" x14ac:dyDescent="0.2">
      <c r="A194" s="113">
        <v>11192</v>
      </c>
      <c r="B194" s="113" t="s">
        <v>603</v>
      </c>
      <c r="C194" s="113">
        <v>0.01</v>
      </c>
      <c r="D194" s="113" t="s">
        <v>401</v>
      </c>
      <c r="E194" s="113" t="s">
        <v>907</v>
      </c>
      <c r="F194" s="113" t="s">
        <v>508</v>
      </c>
      <c r="G194" s="113">
        <v>89</v>
      </c>
      <c r="H194" s="191">
        <v>295774</v>
      </c>
      <c r="I194" s="191">
        <v>355318</v>
      </c>
      <c r="J194" s="191">
        <v>43462</v>
      </c>
      <c r="K194" s="191">
        <v>36136</v>
      </c>
      <c r="L194" s="65">
        <f t="shared" si="8"/>
        <v>3992.3370786516853</v>
      </c>
      <c r="M194" s="65">
        <f t="shared" si="9"/>
        <v>488.33707865168537</v>
      </c>
      <c r="N194" s="65">
        <f t="shared" si="10"/>
        <v>406.02247191011236</v>
      </c>
      <c r="O194" s="68">
        <f t="shared" si="11"/>
        <v>2.3697631753220327</v>
      </c>
    </row>
    <row r="195" spans="1:15" s="65" customFormat="1" x14ac:dyDescent="0.2">
      <c r="A195" s="113">
        <v>11193</v>
      </c>
      <c r="B195" s="113" t="s">
        <v>727</v>
      </c>
      <c r="C195" s="113">
        <v>0.01</v>
      </c>
      <c r="D195" s="113" t="s">
        <v>401</v>
      </c>
      <c r="E195" s="113" t="s">
        <v>907</v>
      </c>
      <c r="F195" s="113" t="s">
        <v>558</v>
      </c>
      <c r="G195" s="113">
        <v>64</v>
      </c>
      <c r="H195" s="191">
        <v>57960</v>
      </c>
      <c r="I195" s="191">
        <v>57084</v>
      </c>
      <c r="J195" s="191">
        <v>7608</v>
      </c>
      <c r="K195" s="191">
        <v>6548</v>
      </c>
      <c r="L195" s="65">
        <f t="shared" si="8"/>
        <v>891.9375</v>
      </c>
      <c r="M195" s="65">
        <f t="shared" si="9"/>
        <v>118.875</v>
      </c>
      <c r="N195" s="65">
        <f t="shared" si="10"/>
        <v>102.3125</v>
      </c>
      <c r="O195" s="68">
        <f t="shared" si="11"/>
        <v>0.59715018662516772</v>
      </c>
    </row>
    <row r="196" spans="1:15" s="65" customFormat="1" x14ac:dyDescent="0.2">
      <c r="A196" s="113">
        <v>11194</v>
      </c>
      <c r="B196" s="113" t="s">
        <v>726</v>
      </c>
      <c r="C196" s="113">
        <v>0.01</v>
      </c>
      <c r="D196" s="113" t="s">
        <v>401</v>
      </c>
      <c r="E196" s="113" t="s">
        <v>907</v>
      </c>
      <c r="F196" s="113" t="s">
        <v>525</v>
      </c>
      <c r="G196" s="113">
        <v>82</v>
      </c>
      <c r="H196" s="191">
        <v>227196</v>
      </c>
      <c r="I196" s="191">
        <v>221158</v>
      </c>
      <c r="J196" s="191">
        <v>33530</v>
      </c>
      <c r="K196" s="191">
        <v>24902</v>
      </c>
      <c r="L196" s="65">
        <f t="shared" si="8"/>
        <v>2697.0487804878048</v>
      </c>
      <c r="M196" s="65">
        <f t="shared" si="9"/>
        <v>408.90243902439022</v>
      </c>
      <c r="N196" s="65">
        <f t="shared" si="10"/>
        <v>303.6829268292683</v>
      </c>
      <c r="O196" s="68">
        <f t="shared" si="11"/>
        <v>1.7724551392153911</v>
      </c>
    </row>
    <row r="197" spans="1:15" s="65" customFormat="1" x14ac:dyDescent="0.2">
      <c r="A197" s="113">
        <v>11194</v>
      </c>
      <c r="B197" s="113" t="s">
        <v>825</v>
      </c>
      <c r="C197" s="113">
        <v>0.01</v>
      </c>
      <c r="D197" s="113" t="s">
        <v>401</v>
      </c>
      <c r="E197" s="113" t="s">
        <v>907</v>
      </c>
      <c r="F197" s="113" t="s">
        <v>525</v>
      </c>
      <c r="G197" s="113">
        <v>7</v>
      </c>
      <c r="H197" s="191">
        <v>20514</v>
      </c>
      <c r="I197" s="191">
        <v>17742</v>
      </c>
      <c r="J197" s="191">
        <v>1496</v>
      </c>
      <c r="K197" s="191">
        <v>1998</v>
      </c>
      <c r="L197" s="65">
        <f t="shared" si="8"/>
        <v>2534.5714285714284</v>
      </c>
      <c r="M197" s="65">
        <f t="shared" si="9"/>
        <v>213.71428571428572</v>
      </c>
      <c r="N197" s="65">
        <f t="shared" si="10"/>
        <v>285.42857142857144</v>
      </c>
      <c r="O197" s="68">
        <f t="shared" si="11"/>
        <v>1.6659130086424088</v>
      </c>
    </row>
    <row r="198" spans="1:15" s="65" customFormat="1" x14ac:dyDescent="0.2">
      <c r="A198" s="113">
        <v>11195</v>
      </c>
      <c r="B198" s="113" t="s">
        <v>837</v>
      </c>
      <c r="C198" s="113">
        <v>0.01</v>
      </c>
      <c r="D198" s="113" t="s">
        <v>401</v>
      </c>
      <c r="E198" s="113" t="s">
        <v>907</v>
      </c>
      <c r="F198" s="113" t="s">
        <v>562</v>
      </c>
      <c r="G198" s="113">
        <v>89</v>
      </c>
      <c r="H198" s="191">
        <v>308458</v>
      </c>
      <c r="I198" s="191">
        <v>274468</v>
      </c>
      <c r="J198" s="191">
        <v>25684</v>
      </c>
      <c r="K198" s="191">
        <v>29230</v>
      </c>
      <c r="L198" s="65">
        <f t="shared" si="8"/>
        <v>3083.9101123595506</v>
      </c>
      <c r="M198" s="65">
        <f t="shared" si="9"/>
        <v>288.58426966292137</v>
      </c>
      <c r="N198" s="65">
        <f t="shared" si="10"/>
        <v>328.42696629213481</v>
      </c>
      <c r="O198" s="68">
        <f t="shared" si="11"/>
        <v>1.9168745188914937</v>
      </c>
    </row>
    <row r="199" spans="1:15" s="65" customFormat="1" x14ac:dyDescent="0.2">
      <c r="A199" s="113">
        <v>11196</v>
      </c>
      <c r="B199" s="113" t="s">
        <v>836</v>
      </c>
      <c r="C199" s="113">
        <v>0.01</v>
      </c>
      <c r="D199" s="113" t="s">
        <v>401</v>
      </c>
      <c r="E199" s="113" t="s">
        <v>907</v>
      </c>
      <c r="F199" s="113" t="s">
        <v>535</v>
      </c>
      <c r="G199" s="113">
        <v>63</v>
      </c>
      <c r="H199" s="191">
        <v>77890</v>
      </c>
      <c r="I199" s="191">
        <v>74850</v>
      </c>
      <c r="J199" s="191">
        <v>13186</v>
      </c>
      <c r="K199" s="191">
        <v>8556</v>
      </c>
      <c r="L199" s="65">
        <f t="shared" si="8"/>
        <v>1188.0952380952381</v>
      </c>
      <c r="M199" s="65">
        <f t="shared" si="9"/>
        <v>209.30158730158729</v>
      </c>
      <c r="N199" s="65">
        <f t="shared" si="10"/>
        <v>135.8095238095238</v>
      </c>
      <c r="O199" s="68">
        <f t="shared" si="11"/>
        <v>0.79265664008143955</v>
      </c>
    </row>
    <row r="200" spans="1:15" s="65" customFormat="1" x14ac:dyDescent="0.2">
      <c r="A200" s="113">
        <v>11197</v>
      </c>
      <c r="B200" s="113" t="s">
        <v>626</v>
      </c>
      <c r="C200" s="113">
        <v>0.01</v>
      </c>
      <c r="D200" s="113" t="s">
        <v>401</v>
      </c>
      <c r="E200" s="113" t="s">
        <v>369</v>
      </c>
      <c r="F200" s="113" t="s">
        <v>561</v>
      </c>
      <c r="G200" s="113">
        <v>29</v>
      </c>
      <c r="H200" s="191">
        <v>30030</v>
      </c>
      <c r="I200" s="191">
        <v>66586</v>
      </c>
      <c r="J200" s="191">
        <v>10400</v>
      </c>
      <c r="K200" s="191">
        <v>6786</v>
      </c>
      <c r="L200" s="65">
        <f t="shared" si="8"/>
        <v>2296.0689655172414</v>
      </c>
      <c r="M200" s="65">
        <f t="shared" si="9"/>
        <v>358.62068965517244</v>
      </c>
      <c r="N200" s="65">
        <f t="shared" si="10"/>
        <v>234</v>
      </c>
      <c r="O200" s="68">
        <f t="shared" si="11"/>
        <v>1.3657485025807135</v>
      </c>
    </row>
    <row r="201" spans="1:15" s="65" customFormat="1" x14ac:dyDescent="0.2">
      <c r="A201" s="113">
        <v>11197</v>
      </c>
      <c r="B201" s="113" t="s">
        <v>743</v>
      </c>
      <c r="C201" s="113">
        <v>0.01</v>
      </c>
      <c r="D201" s="113" t="s">
        <v>401</v>
      </c>
      <c r="E201" s="113" t="s">
        <v>369</v>
      </c>
      <c r="F201" s="113" t="s">
        <v>561</v>
      </c>
      <c r="G201" s="113">
        <v>60</v>
      </c>
      <c r="H201" s="191">
        <v>99994</v>
      </c>
      <c r="I201" s="191">
        <v>161300</v>
      </c>
      <c r="J201" s="191">
        <v>12922</v>
      </c>
      <c r="K201" s="191">
        <v>16436</v>
      </c>
      <c r="L201" s="65">
        <f t="shared" si="8"/>
        <v>2688.3333333333335</v>
      </c>
      <c r="M201" s="65">
        <f t="shared" si="9"/>
        <v>215.36666666666667</v>
      </c>
      <c r="N201" s="65">
        <f t="shared" si="10"/>
        <v>273.93333333333334</v>
      </c>
      <c r="O201" s="68">
        <f t="shared" si="11"/>
        <v>1.5988206829356557</v>
      </c>
    </row>
    <row r="202" spans="1:15" s="65" customFormat="1" x14ac:dyDescent="0.2">
      <c r="A202" s="113">
        <v>11198</v>
      </c>
      <c r="B202" s="113" t="s">
        <v>614</v>
      </c>
      <c r="C202" s="113">
        <v>0.01</v>
      </c>
      <c r="D202" s="113" t="s">
        <v>401</v>
      </c>
      <c r="E202" s="113" t="s">
        <v>369</v>
      </c>
      <c r="F202" s="113" t="s">
        <v>561</v>
      </c>
      <c r="G202" s="113">
        <v>29</v>
      </c>
      <c r="H202" s="191">
        <v>30324</v>
      </c>
      <c r="I202" s="191">
        <v>61690</v>
      </c>
      <c r="J202" s="191">
        <v>4708</v>
      </c>
      <c r="K202" s="191">
        <v>6286</v>
      </c>
      <c r="L202" s="65">
        <f t="shared" ref="L202:L265" si="12">I202/$G202</f>
        <v>2127.2413793103447</v>
      </c>
      <c r="M202" s="65">
        <f t="shared" ref="M202:M265" si="13">J202/$G202</f>
        <v>162.34482758620689</v>
      </c>
      <c r="N202" s="65">
        <f t="shared" ref="N202:N265" si="14">K202/$G202</f>
        <v>216.75862068965517</v>
      </c>
      <c r="O202" s="68">
        <f t="shared" ref="O202:O265" si="15">N202/AVERAGE(N$9:N$376)</f>
        <v>1.2651186394374248</v>
      </c>
    </row>
    <row r="203" spans="1:15" s="65" customFormat="1" x14ac:dyDescent="0.2">
      <c r="A203" s="113">
        <v>11198</v>
      </c>
      <c r="B203" s="113" t="s">
        <v>744</v>
      </c>
      <c r="C203" s="113">
        <v>0.01</v>
      </c>
      <c r="D203" s="113" t="s">
        <v>401</v>
      </c>
      <c r="E203" s="113" t="s">
        <v>369</v>
      </c>
      <c r="F203" s="113" t="s">
        <v>561</v>
      </c>
      <c r="G203" s="113">
        <v>60</v>
      </c>
      <c r="H203" s="191">
        <v>105234</v>
      </c>
      <c r="I203" s="191">
        <v>172446</v>
      </c>
      <c r="J203" s="191">
        <v>11308</v>
      </c>
      <c r="K203" s="191">
        <v>17572</v>
      </c>
      <c r="L203" s="65">
        <f t="shared" si="12"/>
        <v>2874.1</v>
      </c>
      <c r="M203" s="65">
        <f t="shared" si="13"/>
        <v>188.46666666666667</v>
      </c>
      <c r="N203" s="65">
        <f t="shared" si="14"/>
        <v>292.86666666666667</v>
      </c>
      <c r="O203" s="68">
        <f t="shared" si="15"/>
        <v>1.7093256899820723</v>
      </c>
    </row>
    <row r="204" spans="1:15" s="65" customFormat="1" x14ac:dyDescent="0.2">
      <c r="A204" s="113">
        <v>11199</v>
      </c>
      <c r="B204" s="113" t="s">
        <v>617</v>
      </c>
      <c r="C204" s="113">
        <v>0.01</v>
      </c>
      <c r="D204" s="113" t="s">
        <v>401</v>
      </c>
      <c r="E204" s="113" t="s">
        <v>905</v>
      </c>
      <c r="F204" s="113" t="s">
        <v>520</v>
      </c>
      <c r="G204" s="113">
        <v>20</v>
      </c>
      <c r="H204" s="191">
        <v>37656</v>
      </c>
      <c r="I204" s="191">
        <v>43480</v>
      </c>
      <c r="J204" s="191">
        <v>2368</v>
      </c>
      <c r="K204" s="191">
        <v>4300</v>
      </c>
      <c r="L204" s="65">
        <f t="shared" si="12"/>
        <v>2174</v>
      </c>
      <c r="M204" s="65">
        <f t="shared" si="13"/>
        <v>118.4</v>
      </c>
      <c r="N204" s="65">
        <f t="shared" si="14"/>
        <v>215</v>
      </c>
      <c r="O204" s="68">
        <f t="shared" si="15"/>
        <v>1.2548543933968093</v>
      </c>
    </row>
    <row r="205" spans="1:15" s="65" customFormat="1" x14ac:dyDescent="0.2">
      <c r="A205" s="113">
        <v>11199</v>
      </c>
      <c r="B205" s="113" t="s">
        <v>830</v>
      </c>
      <c r="C205" s="113">
        <v>0.01</v>
      </c>
      <c r="D205" s="113" t="s">
        <v>401</v>
      </c>
      <c r="E205" s="113" t="s">
        <v>905</v>
      </c>
      <c r="F205" s="113" t="s">
        <v>520</v>
      </c>
      <c r="G205" s="113">
        <v>62</v>
      </c>
      <c r="H205" s="191">
        <v>125206</v>
      </c>
      <c r="I205" s="191">
        <v>152880</v>
      </c>
      <c r="J205" s="191">
        <v>14744</v>
      </c>
      <c r="K205" s="191">
        <v>15120</v>
      </c>
      <c r="L205" s="65">
        <f t="shared" si="12"/>
        <v>2465.8064516129034</v>
      </c>
      <c r="M205" s="65">
        <f t="shared" si="13"/>
        <v>237.80645161290323</v>
      </c>
      <c r="N205" s="65">
        <f t="shared" si="14"/>
        <v>243.87096774193549</v>
      </c>
      <c r="O205" s="68">
        <f t="shared" si="15"/>
        <v>1.4233607222925548</v>
      </c>
    </row>
    <row r="206" spans="1:15" s="65" customFormat="1" x14ac:dyDescent="0.2">
      <c r="A206" s="113">
        <v>11199</v>
      </c>
      <c r="B206" s="113" t="s">
        <v>827</v>
      </c>
      <c r="C206" s="113">
        <v>0.01</v>
      </c>
      <c r="D206" s="113" t="s">
        <v>401</v>
      </c>
      <c r="E206" s="113" t="s">
        <v>905</v>
      </c>
      <c r="F206" s="113" t="s">
        <v>520</v>
      </c>
      <c r="G206" s="113">
        <v>7</v>
      </c>
      <c r="H206" s="191">
        <v>31088</v>
      </c>
      <c r="I206" s="191">
        <v>45348</v>
      </c>
      <c r="J206" s="191">
        <v>-4218</v>
      </c>
      <c r="K206" s="191">
        <v>4486</v>
      </c>
      <c r="L206" s="65">
        <f t="shared" si="12"/>
        <v>6478.2857142857147</v>
      </c>
      <c r="M206" s="65">
        <f t="shared" si="13"/>
        <v>-602.57142857142856</v>
      </c>
      <c r="N206" s="65">
        <f t="shared" si="14"/>
        <v>640.85714285714289</v>
      </c>
      <c r="O206" s="68">
        <f t="shared" si="15"/>
        <v>3.7403832616465693</v>
      </c>
    </row>
    <row r="207" spans="1:15" s="65" customFormat="1" x14ac:dyDescent="0.2">
      <c r="A207" s="113">
        <v>11200</v>
      </c>
      <c r="B207" s="113" t="s">
        <v>726</v>
      </c>
      <c r="C207" s="113">
        <v>0.01</v>
      </c>
      <c r="D207" s="113" t="s">
        <v>401</v>
      </c>
      <c r="E207" s="113" t="s">
        <v>910</v>
      </c>
      <c r="F207" s="113" t="s">
        <v>507</v>
      </c>
      <c r="G207" s="113">
        <v>7</v>
      </c>
      <c r="H207" s="191">
        <v>20012</v>
      </c>
      <c r="I207" s="191">
        <v>14662</v>
      </c>
      <c r="J207" s="191">
        <v>1592</v>
      </c>
      <c r="K207" s="191">
        <v>1454</v>
      </c>
      <c r="L207" s="65">
        <f t="shared" si="12"/>
        <v>2094.5714285714284</v>
      </c>
      <c r="M207" s="65">
        <f t="shared" si="13"/>
        <v>227.42857142857142</v>
      </c>
      <c r="N207" s="65">
        <f t="shared" si="14"/>
        <v>207.71428571428572</v>
      </c>
      <c r="O207" s="68">
        <f t="shared" si="15"/>
        <v>1.2123310883714025</v>
      </c>
    </row>
    <row r="208" spans="1:15" s="65" customFormat="1" x14ac:dyDescent="0.2">
      <c r="A208" s="113">
        <v>11200</v>
      </c>
      <c r="B208" s="113" t="s">
        <v>828</v>
      </c>
      <c r="C208" s="113">
        <v>0.01</v>
      </c>
      <c r="D208" s="113" t="s">
        <v>401</v>
      </c>
      <c r="E208" s="113" t="s">
        <v>910</v>
      </c>
      <c r="F208" s="113" t="s">
        <v>507</v>
      </c>
      <c r="G208" s="113">
        <v>82</v>
      </c>
      <c r="H208" s="191">
        <v>163362</v>
      </c>
      <c r="I208" s="191">
        <v>133214</v>
      </c>
      <c r="J208" s="191">
        <v>12360</v>
      </c>
      <c r="K208" s="191">
        <v>13202</v>
      </c>
      <c r="L208" s="65">
        <f t="shared" si="12"/>
        <v>1624.560975609756</v>
      </c>
      <c r="M208" s="65">
        <f t="shared" si="13"/>
        <v>150.73170731707316</v>
      </c>
      <c r="N208" s="65">
        <f t="shared" si="14"/>
        <v>161</v>
      </c>
      <c r="O208" s="68">
        <f t="shared" si="15"/>
        <v>0.9396816620320293</v>
      </c>
    </row>
    <row r="209" spans="1:15" s="65" customFormat="1" x14ac:dyDescent="0.2">
      <c r="A209" s="113">
        <v>11201</v>
      </c>
      <c r="B209" s="113" t="s">
        <v>636</v>
      </c>
      <c r="C209" s="113">
        <v>0.01</v>
      </c>
      <c r="D209" s="113" t="s">
        <v>401</v>
      </c>
      <c r="E209" s="113" t="s">
        <v>904</v>
      </c>
      <c r="F209" s="113" t="s">
        <v>567</v>
      </c>
      <c r="G209" s="113">
        <v>89</v>
      </c>
      <c r="H209" s="191">
        <v>155956</v>
      </c>
      <c r="I209" s="191">
        <v>251050</v>
      </c>
      <c r="J209" s="191">
        <v>20746</v>
      </c>
      <c r="K209" s="191">
        <v>29674</v>
      </c>
      <c r="L209" s="65">
        <f t="shared" si="12"/>
        <v>2820.7865168539324</v>
      </c>
      <c r="M209" s="65">
        <f t="shared" si="13"/>
        <v>233.10112359550561</v>
      </c>
      <c r="N209" s="65">
        <f t="shared" si="14"/>
        <v>333.41573033707863</v>
      </c>
      <c r="O209" s="68">
        <f t="shared" si="15"/>
        <v>1.9459916001911113</v>
      </c>
    </row>
    <row r="210" spans="1:15" s="65" customFormat="1" x14ac:dyDescent="0.2">
      <c r="A210" s="113">
        <v>11202</v>
      </c>
      <c r="B210" s="113" t="s">
        <v>618</v>
      </c>
      <c r="C210" s="113">
        <v>0.01</v>
      </c>
      <c r="D210" s="113" t="s">
        <v>401</v>
      </c>
      <c r="E210" s="113" t="s">
        <v>903</v>
      </c>
      <c r="F210" s="113" t="s">
        <v>521</v>
      </c>
      <c r="G210" s="113">
        <v>89</v>
      </c>
      <c r="H210" s="191">
        <v>144058</v>
      </c>
      <c r="I210" s="191">
        <v>129952</v>
      </c>
      <c r="J210" s="191">
        <v>18280</v>
      </c>
      <c r="K210" s="191">
        <v>12852</v>
      </c>
      <c r="L210" s="65">
        <f t="shared" si="12"/>
        <v>1460.1348314606741</v>
      </c>
      <c r="M210" s="65">
        <f t="shared" si="13"/>
        <v>205.3932584269663</v>
      </c>
      <c r="N210" s="65">
        <f t="shared" si="14"/>
        <v>144.40449438202248</v>
      </c>
      <c r="O210" s="68">
        <f t="shared" si="15"/>
        <v>0.8428214614024454</v>
      </c>
    </row>
    <row r="211" spans="1:15" s="65" customFormat="1" x14ac:dyDescent="0.2">
      <c r="A211" s="113">
        <v>11203</v>
      </c>
      <c r="B211" s="113" t="s">
        <v>619</v>
      </c>
      <c r="C211" s="113">
        <v>0.01</v>
      </c>
      <c r="D211" s="113" t="s">
        <v>401</v>
      </c>
      <c r="E211" s="113" t="s">
        <v>903</v>
      </c>
      <c r="F211" s="113" t="s">
        <v>522</v>
      </c>
      <c r="G211" s="113">
        <v>89</v>
      </c>
      <c r="H211" s="191">
        <v>120088</v>
      </c>
      <c r="I211" s="191">
        <v>121618</v>
      </c>
      <c r="J211" s="191">
        <v>19784</v>
      </c>
      <c r="K211" s="191">
        <v>12126</v>
      </c>
      <c r="L211" s="65">
        <f t="shared" si="12"/>
        <v>1366.4943820224719</v>
      </c>
      <c r="M211" s="65">
        <f t="shared" si="13"/>
        <v>222.29213483146069</v>
      </c>
      <c r="N211" s="65">
        <f t="shared" si="14"/>
        <v>136.24719101123594</v>
      </c>
      <c r="O211" s="68">
        <f t="shared" si="15"/>
        <v>0.79521109873685436</v>
      </c>
    </row>
    <row r="212" spans="1:15" s="65" customFormat="1" x14ac:dyDescent="0.2">
      <c r="A212" s="113">
        <v>11204</v>
      </c>
      <c r="B212" s="113" t="s">
        <v>835</v>
      </c>
      <c r="C212" s="113">
        <v>0.01</v>
      </c>
      <c r="D212" s="113" t="s">
        <v>401</v>
      </c>
      <c r="E212" s="113" t="s">
        <v>911</v>
      </c>
      <c r="F212" s="113" t="s">
        <v>531</v>
      </c>
      <c r="G212" s="113">
        <v>85</v>
      </c>
      <c r="H212" s="191">
        <v>296114</v>
      </c>
      <c r="I212" s="191">
        <v>230702</v>
      </c>
      <c r="J212" s="191">
        <v>15778</v>
      </c>
      <c r="K212" s="191">
        <v>23486</v>
      </c>
      <c r="L212" s="65">
        <f t="shared" si="12"/>
        <v>2714.1411764705881</v>
      </c>
      <c r="M212" s="65">
        <f t="shared" si="13"/>
        <v>185.62352941176471</v>
      </c>
      <c r="N212" s="65">
        <f t="shared" si="14"/>
        <v>276.30588235294118</v>
      </c>
      <c r="O212" s="68">
        <f t="shared" si="15"/>
        <v>1.6126681413580006</v>
      </c>
    </row>
    <row r="213" spans="1:15" s="65" customFormat="1" x14ac:dyDescent="0.2">
      <c r="A213" s="113">
        <v>11205</v>
      </c>
      <c r="B213" s="113" t="s">
        <v>584</v>
      </c>
      <c r="C213" s="113">
        <v>0.01</v>
      </c>
      <c r="D213" s="113" t="s">
        <v>406</v>
      </c>
      <c r="E213" s="113" t="s">
        <v>903</v>
      </c>
      <c r="F213" s="113" t="s">
        <v>505</v>
      </c>
      <c r="G213" s="113">
        <v>42</v>
      </c>
      <c r="H213" s="191">
        <v>31844</v>
      </c>
      <c r="I213" s="191">
        <v>60346</v>
      </c>
      <c r="J213" s="191">
        <v>3104</v>
      </c>
      <c r="K213" s="191">
        <v>6046</v>
      </c>
      <c r="L213" s="65">
        <f t="shared" si="12"/>
        <v>1436.8095238095239</v>
      </c>
      <c r="M213" s="65">
        <f t="shared" si="13"/>
        <v>73.904761904761898</v>
      </c>
      <c r="N213" s="65">
        <f t="shared" si="14"/>
        <v>143.95238095238096</v>
      </c>
      <c r="O213" s="68">
        <f t="shared" si="15"/>
        <v>0.84018268687454145</v>
      </c>
    </row>
    <row r="214" spans="1:15" s="65" customFormat="1" x14ac:dyDescent="0.2">
      <c r="A214" s="113">
        <v>11206</v>
      </c>
      <c r="B214" s="113" t="s">
        <v>585</v>
      </c>
      <c r="C214" s="113">
        <v>0.01</v>
      </c>
      <c r="D214" s="113" t="s">
        <v>406</v>
      </c>
      <c r="E214" s="113" t="s">
        <v>903</v>
      </c>
      <c r="F214" s="113" t="s">
        <v>505</v>
      </c>
      <c r="G214" s="113">
        <v>42</v>
      </c>
      <c r="H214" s="191">
        <v>55938</v>
      </c>
      <c r="I214" s="191">
        <v>94658</v>
      </c>
      <c r="J214" s="191">
        <v>12690</v>
      </c>
      <c r="K214" s="191">
        <v>9484</v>
      </c>
      <c r="L214" s="65">
        <f t="shared" si="12"/>
        <v>2253.7619047619046</v>
      </c>
      <c r="M214" s="65">
        <f t="shared" si="13"/>
        <v>302.14285714285717</v>
      </c>
      <c r="N214" s="65">
        <f t="shared" si="14"/>
        <v>225.8095238095238</v>
      </c>
      <c r="O214" s="68">
        <f t="shared" si="15"/>
        <v>1.3179445256894062</v>
      </c>
    </row>
    <row r="215" spans="1:15" s="65" customFormat="1" x14ac:dyDescent="0.2">
      <c r="A215" s="113">
        <v>11207</v>
      </c>
      <c r="B215" s="113" t="s">
        <v>600</v>
      </c>
      <c r="C215" s="113">
        <v>0.01</v>
      </c>
      <c r="D215" s="113" t="s">
        <v>401</v>
      </c>
      <c r="E215" s="113" t="s">
        <v>903</v>
      </c>
      <c r="F215" s="113" t="s">
        <v>539</v>
      </c>
      <c r="G215" s="113">
        <v>17</v>
      </c>
      <c r="H215" s="191">
        <v>17218</v>
      </c>
      <c r="I215" s="191">
        <v>22930</v>
      </c>
      <c r="J215" s="191">
        <v>2900</v>
      </c>
      <c r="K215" s="191">
        <v>2178</v>
      </c>
      <c r="L215" s="65">
        <f t="shared" si="12"/>
        <v>1348.8235294117646</v>
      </c>
      <c r="M215" s="65">
        <f t="shared" si="13"/>
        <v>170.58823529411765</v>
      </c>
      <c r="N215" s="65">
        <f t="shared" si="14"/>
        <v>128.11764705882354</v>
      </c>
      <c r="O215" s="68">
        <f t="shared" si="15"/>
        <v>0.7477627548066349</v>
      </c>
    </row>
    <row r="216" spans="1:15" s="65" customFormat="1" x14ac:dyDescent="0.2">
      <c r="A216" s="113">
        <v>11208</v>
      </c>
      <c r="B216" s="113" t="s">
        <v>601</v>
      </c>
      <c r="C216" s="113">
        <v>0.01</v>
      </c>
      <c r="D216" s="113" t="s">
        <v>401</v>
      </c>
      <c r="E216" s="113" t="s">
        <v>903</v>
      </c>
      <c r="F216" s="113" t="s">
        <v>538</v>
      </c>
      <c r="G216" s="113">
        <v>42</v>
      </c>
      <c r="H216" s="191">
        <v>68362</v>
      </c>
      <c r="I216" s="191">
        <v>97208</v>
      </c>
      <c r="J216" s="191">
        <v>7872</v>
      </c>
      <c r="K216" s="191">
        <v>9234</v>
      </c>
      <c r="L216" s="65">
        <f t="shared" si="12"/>
        <v>2314.4761904761904</v>
      </c>
      <c r="M216" s="65">
        <f t="shared" si="13"/>
        <v>187.42857142857142</v>
      </c>
      <c r="N216" s="65">
        <f t="shared" si="14"/>
        <v>219.85714285714286</v>
      </c>
      <c r="O216" s="68">
        <f t="shared" si="15"/>
        <v>1.2832032634137471</v>
      </c>
    </row>
    <row r="217" spans="1:15" s="65" customFormat="1" x14ac:dyDescent="0.2">
      <c r="A217" s="113">
        <v>11209</v>
      </c>
      <c r="B217" s="113" t="s">
        <v>745</v>
      </c>
      <c r="C217" s="113">
        <v>0.01</v>
      </c>
      <c r="D217" s="113" t="s">
        <v>401</v>
      </c>
      <c r="E217" s="113" t="s">
        <v>369</v>
      </c>
      <c r="F217" s="113" t="s">
        <v>563</v>
      </c>
      <c r="G217" s="113">
        <v>41</v>
      </c>
      <c r="H217" s="191">
        <v>34388</v>
      </c>
      <c r="I217" s="191">
        <v>59290</v>
      </c>
      <c r="J217" s="191">
        <v>8640</v>
      </c>
      <c r="K217" s="191">
        <v>7120</v>
      </c>
      <c r="L217" s="65">
        <f t="shared" si="12"/>
        <v>1446.0975609756097</v>
      </c>
      <c r="M217" s="65">
        <f t="shared" si="13"/>
        <v>210.73170731707316</v>
      </c>
      <c r="N217" s="65">
        <f t="shared" si="14"/>
        <v>173.65853658536585</v>
      </c>
      <c r="O217" s="68">
        <f t="shared" si="15"/>
        <v>1.0135636166744506</v>
      </c>
    </row>
    <row r="218" spans="1:15" s="65" customFormat="1" x14ac:dyDescent="0.2">
      <c r="A218" s="113">
        <v>11210</v>
      </c>
      <c r="B218" s="113" t="s">
        <v>746</v>
      </c>
      <c r="C218" s="113">
        <v>0.01</v>
      </c>
      <c r="D218" s="113" t="s">
        <v>401</v>
      </c>
      <c r="E218" s="113" t="s">
        <v>369</v>
      </c>
      <c r="F218" s="113" t="s">
        <v>563</v>
      </c>
      <c r="G218" s="113">
        <v>41</v>
      </c>
      <c r="H218" s="191">
        <v>35532</v>
      </c>
      <c r="I218" s="191">
        <v>66012</v>
      </c>
      <c r="J218" s="191">
        <v>5792</v>
      </c>
      <c r="K218" s="191">
        <v>7928</v>
      </c>
      <c r="L218" s="65">
        <f t="shared" si="12"/>
        <v>1610.0487804878048</v>
      </c>
      <c r="M218" s="65">
        <f t="shared" si="13"/>
        <v>141.26829268292684</v>
      </c>
      <c r="N218" s="65">
        <f t="shared" si="14"/>
        <v>193.36585365853659</v>
      </c>
      <c r="O218" s="68">
        <f t="shared" si="15"/>
        <v>1.1285860046341356</v>
      </c>
    </row>
    <row r="219" spans="1:15" s="65" customFormat="1" x14ac:dyDescent="0.2">
      <c r="A219" s="113">
        <v>11211</v>
      </c>
      <c r="B219" s="113" t="s">
        <v>743</v>
      </c>
      <c r="C219" s="113">
        <v>0.01</v>
      </c>
      <c r="D219" s="113" t="s">
        <v>401</v>
      </c>
      <c r="E219" s="113" t="s">
        <v>369</v>
      </c>
      <c r="F219" s="113" t="s">
        <v>555</v>
      </c>
      <c r="G219" s="113">
        <v>29</v>
      </c>
      <c r="H219" s="191">
        <v>63760</v>
      </c>
      <c r="I219" s="191">
        <v>100500</v>
      </c>
      <c r="J219" s="191">
        <v>5766</v>
      </c>
      <c r="K219" s="191">
        <v>9628</v>
      </c>
      <c r="L219" s="65">
        <f t="shared" si="12"/>
        <v>3465.5172413793102</v>
      </c>
      <c r="M219" s="65">
        <f t="shared" si="13"/>
        <v>198.82758620689654</v>
      </c>
      <c r="N219" s="65">
        <f t="shared" si="14"/>
        <v>332</v>
      </c>
      <c r="O219" s="68">
        <f t="shared" si="15"/>
        <v>1.937728644687166</v>
      </c>
    </row>
    <row r="220" spans="1:15" s="65" customFormat="1" x14ac:dyDescent="0.2">
      <c r="A220" s="113">
        <v>11212</v>
      </c>
      <c r="B220" s="113" t="s">
        <v>744</v>
      </c>
      <c r="C220" s="113">
        <v>0.01</v>
      </c>
      <c r="D220" s="113" t="s">
        <v>401</v>
      </c>
      <c r="E220" s="113" t="s">
        <v>369</v>
      </c>
      <c r="F220" s="113" t="s">
        <v>555</v>
      </c>
      <c r="G220" s="113">
        <v>29</v>
      </c>
      <c r="H220" s="191">
        <v>62570</v>
      </c>
      <c r="I220" s="191">
        <v>87102</v>
      </c>
      <c r="J220" s="191">
        <v>6184</v>
      </c>
      <c r="K220" s="191">
        <v>8344</v>
      </c>
      <c r="L220" s="65">
        <f t="shared" si="12"/>
        <v>3003.5172413793102</v>
      </c>
      <c r="M220" s="65">
        <f t="shared" si="13"/>
        <v>213.24137931034483</v>
      </c>
      <c r="N220" s="65">
        <f t="shared" si="14"/>
        <v>287.72413793103448</v>
      </c>
      <c r="O220" s="68">
        <f t="shared" si="15"/>
        <v>1.6793111561352008</v>
      </c>
    </row>
    <row r="221" spans="1:15" s="65" customFormat="1" x14ac:dyDescent="0.2">
      <c r="A221" s="113">
        <v>11213</v>
      </c>
      <c r="B221" s="113" t="s">
        <v>727</v>
      </c>
      <c r="C221" s="113">
        <v>0.01</v>
      </c>
      <c r="D221" s="113" t="s">
        <v>401</v>
      </c>
      <c r="E221" s="113" t="s">
        <v>907</v>
      </c>
      <c r="F221" s="113" t="s">
        <v>510</v>
      </c>
      <c r="G221" s="113">
        <v>19</v>
      </c>
      <c r="H221" s="191">
        <v>50928</v>
      </c>
      <c r="I221" s="191">
        <v>57292</v>
      </c>
      <c r="J221" s="191">
        <v>8232</v>
      </c>
      <c r="K221" s="191">
        <v>6194</v>
      </c>
      <c r="L221" s="65">
        <f t="shared" si="12"/>
        <v>3015.3684210526317</v>
      </c>
      <c r="M221" s="65">
        <f t="shared" si="13"/>
        <v>433.26315789473682</v>
      </c>
      <c r="N221" s="65">
        <f t="shared" si="14"/>
        <v>326</v>
      </c>
      <c r="O221" s="68">
        <f t="shared" si="15"/>
        <v>1.9027094523133015</v>
      </c>
    </row>
    <row r="222" spans="1:15" s="65" customFormat="1" x14ac:dyDescent="0.2">
      <c r="A222" s="113">
        <v>11213</v>
      </c>
      <c r="B222" s="113" t="s">
        <v>819</v>
      </c>
      <c r="C222" s="113">
        <v>0.01</v>
      </c>
      <c r="D222" s="113" t="s">
        <v>401</v>
      </c>
      <c r="E222" s="113" t="s">
        <v>907</v>
      </c>
      <c r="F222" s="113" t="s">
        <v>510</v>
      </c>
      <c r="G222" s="113">
        <v>7</v>
      </c>
      <c r="H222" s="191">
        <v>26522</v>
      </c>
      <c r="I222" s="191">
        <v>28140</v>
      </c>
      <c r="J222" s="191">
        <v>-3680</v>
      </c>
      <c r="K222" s="191">
        <v>3042</v>
      </c>
      <c r="L222" s="65">
        <f t="shared" si="12"/>
        <v>4020</v>
      </c>
      <c r="M222" s="65">
        <f t="shared" si="13"/>
        <v>-525.71428571428567</v>
      </c>
      <c r="N222" s="65">
        <f t="shared" si="14"/>
        <v>434.57142857142856</v>
      </c>
      <c r="O222" s="68">
        <f t="shared" si="15"/>
        <v>2.5363900762213247</v>
      </c>
    </row>
    <row r="223" spans="1:15" s="65" customFormat="1" x14ac:dyDescent="0.2">
      <c r="A223" s="113">
        <v>11214</v>
      </c>
      <c r="B223" s="113" t="s">
        <v>836</v>
      </c>
      <c r="C223" s="113">
        <v>0.01</v>
      </c>
      <c r="D223" s="113" t="s">
        <v>401</v>
      </c>
      <c r="E223" s="113" t="s">
        <v>907</v>
      </c>
      <c r="F223" s="113" t="s">
        <v>560</v>
      </c>
      <c r="G223" s="113">
        <v>26</v>
      </c>
      <c r="H223" s="191">
        <v>84260</v>
      </c>
      <c r="I223" s="191">
        <v>84804</v>
      </c>
      <c r="J223" s="191">
        <v>12510</v>
      </c>
      <c r="K223" s="191">
        <v>9168</v>
      </c>
      <c r="L223" s="65">
        <f t="shared" si="12"/>
        <v>3261.6923076923076</v>
      </c>
      <c r="M223" s="65">
        <f t="shared" si="13"/>
        <v>481.15384615384613</v>
      </c>
      <c r="N223" s="65">
        <f t="shared" si="14"/>
        <v>352.61538461538464</v>
      </c>
      <c r="O223" s="68">
        <f t="shared" si="15"/>
        <v>2.0580509979717259</v>
      </c>
    </row>
    <row r="224" spans="1:15" s="65" customFormat="1" x14ac:dyDescent="0.2">
      <c r="A224" s="113">
        <v>11215</v>
      </c>
      <c r="B224" s="113" t="s">
        <v>629</v>
      </c>
      <c r="C224" s="113">
        <v>0.01</v>
      </c>
      <c r="D224" s="113" t="s">
        <v>401</v>
      </c>
      <c r="E224" s="113" t="s">
        <v>903</v>
      </c>
      <c r="F224" s="113" t="s">
        <v>539</v>
      </c>
      <c r="G224" s="113">
        <v>26</v>
      </c>
      <c r="H224" s="191">
        <v>37584</v>
      </c>
      <c r="I224" s="191">
        <v>43236</v>
      </c>
      <c r="J224" s="191">
        <v>3218</v>
      </c>
      <c r="K224" s="191">
        <v>4108</v>
      </c>
      <c r="L224" s="65">
        <f t="shared" si="12"/>
        <v>1662.9230769230769</v>
      </c>
      <c r="M224" s="65">
        <f t="shared" si="13"/>
        <v>123.76923076923077</v>
      </c>
      <c r="N224" s="65">
        <f t="shared" si="14"/>
        <v>158</v>
      </c>
      <c r="O224" s="68">
        <f t="shared" si="15"/>
        <v>0.92217206584509703</v>
      </c>
    </row>
    <row r="225" spans="1:15" s="65" customFormat="1" x14ac:dyDescent="0.2">
      <c r="A225" s="113">
        <v>20358</v>
      </c>
      <c r="B225" s="113" t="s">
        <v>808</v>
      </c>
      <c r="C225" s="113">
        <v>0.05</v>
      </c>
      <c r="D225" s="113" t="s">
        <v>368</v>
      </c>
      <c r="E225" s="113" t="s">
        <v>369</v>
      </c>
      <c r="F225" s="113" t="s">
        <v>503</v>
      </c>
      <c r="G225" s="113">
        <v>89</v>
      </c>
      <c r="H225" s="191">
        <v>168528</v>
      </c>
      <c r="I225" s="191">
        <v>521528</v>
      </c>
      <c r="J225" s="191">
        <v>22148</v>
      </c>
      <c r="K225" s="191">
        <v>22634</v>
      </c>
      <c r="L225" s="65">
        <f t="shared" si="12"/>
        <v>5859.8651685393261</v>
      </c>
      <c r="M225" s="65">
        <f t="shared" si="13"/>
        <v>248.85393258426967</v>
      </c>
      <c r="N225" s="65">
        <f t="shared" si="14"/>
        <v>254.31460674157304</v>
      </c>
      <c r="O225" s="68">
        <f t="shared" si="15"/>
        <v>1.4843153561611384</v>
      </c>
    </row>
    <row r="226" spans="1:15" s="65" customFormat="1" x14ac:dyDescent="0.2">
      <c r="A226" s="113">
        <v>20359</v>
      </c>
      <c r="B226" s="113" t="s">
        <v>809</v>
      </c>
      <c r="C226" s="113">
        <v>0.05</v>
      </c>
      <c r="D226" s="113" t="s">
        <v>368</v>
      </c>
      <c r="E226" s="113" t="s">
        <v>369</v>
      </c>
      <c r="F226" s="113" t="s">
        <v>503</v>
      </c>
      <c r="G226" s="113">
        <v>89</v>
      </c>
      <c r="H226" s="191">
        <v>234384</v>
      </c>
      <c r="I226" s="191">
        <v>675074</v>
      </c>
      <c r="J226" s="191">
        <v>35706</v>
      </c>
      <c r="K226" s="191">
        <v>29298</v>
      </c>
      <c r="L226" s="65">
        <f t="shared" si="12"/>
        <v>7585.1011235955057</v>
      </c>
      <c r="M226" s="65">
        <f t="shared" si="13"/>
        <v>401.19101123595505</v>
      </c>
      <c r="N226" s="65">
        <f t="shared" si="14"/>
        <v>329.19101123595505</v>
      </c>
      <c r="O226" s="68">
        <f t="shared" si="15"/>
        <v>1.9213338917031471</v>
      </c>
    </row>
    <row r="227" spans="1:15" s="65" customFormat="1" x14ac:dyDescent="0.2">
      <c r="A227" s="113">
        <v>20366</v>
      </c>
      <c r="B227" s="113" t="s">
        <v>684</v>
      </c>
      <c r="C227" s="113">
        <v>0.05</v>
      </c>
      <c r="D227" s="113" t="s">
        <v>368</v>
      </c>
      <c r="E227" s="113" t="s">
        <v>369</v>
      </c>
      <c r="F227" s="113" t="s">
        <v>499</v>
      </c>
      <c r="G227" s="113">
        <v>89</v>
      </c>
      <c r="H227" s="191">
        <v>215498</v>
      </c>
      <c r="I227" s="191">
        <v>583966</v>
      </c>
      <c r="J227" s="191">
        <v>2486</v>
      </c>
      <c r="K227" s="191">
        <v>20730</v>
      </c>
      <c r="L227" s="65">
        <f t="shared" si="12"/>
        <v>6561.4157303370785</v>
      </c>
      <c r="M227" s="65">
        <f t="shared" si="13"/>
        <v>27.932584269662922</v>
      </c>
      <c r="N227" s="65">
        <f t="shared" si="14"/>
        <v>232.92134831460675</v>
      </c>
      <c r="O227" s="68">
        <f t="shared" si="15"/>
        <v>1.3594529174348502</v>
      </c>
    </row>
    <row r="228" spans="1:15" s="65" customFormat="1" x14ac:dyDescent="0.2">
      <c r="A228" s="113">
        <v>20367</v>
      </c>
      <c r="B228" s="113" t="s">
        <v>685</v>
      </c>
      <c r="C228" s="113">
        <v>0.05</v>
      </c>
      <c r="D228" s="113" t="s">
        <v>368</v>
      </c>
      <c r="E228" s="113" t="s">
        <v>369</v>
      </c>
      <c r="F228" s="113" t="s">
        <v>499</v>
      </c>
      <c r="G228" s="113">
        <v>89</v>
      </c>
      <c r="H228" s="191">
        <v>228454</v>
      </c>
      <c r="I228" s="191">
        <v>634614</v>
      </c>
      <c r="J228" s="191">
        <v>15086</v>
      </c>
      <c r="K228" s="191">
        <v>22528</v>
      </c>
      <c r="L228" s="65">
        <f t="shared" si="12"/>
        <v>7130.4943820224717</v>
      </c>
      <c r="M228" s="65">
        <f t="shared" si="13"/>
        <v>169.50561797752809</v>
      </c>
      <c r="N228" s="65">
        <f t="shared" si="14"/>
        <v>253.12359550561797</v>
      </c>
      <c r="O228" s="68">
        <f t="shared" si="15"/>
        <v>1.4773639808959143</v>
      </c>
    </row>
    <row r="229" spans="1:15" s="65" customFormat="1" x14ac:dyDescent="0.2">
      <c r="A229" s="113">
        <v>20368</v>
      </c>
      <c r="B229" s="113" t="s">
        <v>682</v>
      </c>
      <c r="C229" s="113">
        <v>0.05</v>
      </c>
      <c r="D229" s="113" t="s">
        <v>368</v>
      </c>
      <c r="E229" s="113" t="s">
        <v>369</v>
      </c>
      <c r="F229" s="113" t="s">
        <v>499</v>
      </c>
      <c r="G229" s="113">
        <v>89</v>
      </c>
      <c r="H229" s="191">
        <v>264560</v>
      </c>
      <c r="I229" s="191">
        <v>554230</v>
      </c>
      <c r="J229" s="191">
        <v>34922</v>
      </c>
      <c r="K229" s="191">
        <v>19676</v>
      </c>
      <c r="L229" s="65">
        <f t="shared" si="12"/>
        <v>6227.303370786517</v>
      </c>
      <c r="M229" s="65">
        <f t="shared" si="13"/>
        <v>392.38202247191009</v>
      </c>
      <c r="N229" s="65">
        <f t="shared" si="14"/>
        <v>221.07865168539325</v>
      </c>
      <c r="O229" s="68">
        <f t="shared" si="15"/>
        <v>1.2903326388542262</v>
      </c>
    </row>
    <row r="230" spans="1:15" s="65" customFormat="1" x14ac:dyDescent="0.2">
      <c r="A230" s="113">
        <v>20369</v>
      </c>
      <c r="B230" s="113" t="s">
        <v>683</v>
      </c>
      <c r="C230" s="113">
        <v>0.05</v>
      </c>
      <c r="D230" s="113" t="s">
        <v>368</v>
      </c>
      <c r="E230" s="113" t="s">
        <v>369</v>
      </c>
      <c r="F230" s="113" t="s">
        <v>499</v>
      </c>
      <c r="G230" s="113">
        <v>89</v>
      </c>
      <c r="H230" s="191">
        <v>266450</v>
      </c>
      <c r="I230" s="191">
        <v>625372</v>
      </c>
      <c r="J230" s="191">
        <v>19520</v>
      </c>
      <c r="K230" s="191">
        <v>22200</v>
      </c>
      <c r="L230" s="65">
        <f t="shared" si="12"/>
        <v>7026.651685393258</v>
      </c>
      <c r="M230" s="65">
        <f t="shared" si="13"/>
        <v>219.32584269662922</v>
      </c>
      <c r="N230" s="65">
        <f t="shared" si="14"/>
        <v>249.43820224719101</v>
      </c>
      <c r="O230" s="68">
        <f t="shared" si="15"/>
        <v>1.4558540649808815</v>
      </c>
    </row>
    <row r="231" spans="1:15" s="65" customFormat="1" x14ac:dyDescent="0.2">
      <c r="A231" s="113">
        <v>20378</v>
      </c>
      <c r="B231" s="113" t="s">
        <v>687</v>
      </c>
      <c r="C231" s="113">
        <v>0.05</v>
      </c>
      <c r="D231" s="113" t="s">
        <v>368</v>
      </c>
      <c r="E231" s="113" t="s">
        <v>369</v>
      </c>
      <c r="F231" s="113" t="s">
        <v>500</v>
      </c>
      <c r="G231" s="113">
        <v>26</v>
      </c>
      <c r="H231" s="191">
        <v>41106</v>
      </c>
      <c r="I231" s="191">
        <v>49374</v>
      </c>
      <c r="J231" s="191">
        <v>6194</v>
      </c>
      <c r="K231" s="191">
        <v>1758</v>
      </c>
      <c r="L231" s="65">
        <f t="shared" si="12"/>
        <v>1899</v>
      </c>
      <c r="M231" s="65">
        <f t="shared" si="13"/>
        <v>238.23076923076923</v>
      </c>
      <c r="N231" s="65">
        <f t="shared" si="14"/>
        <v>67.615384615384613</v>
      </c>
      <c r="O231" s="68">
        <f t="shared" si="15"/>
        <v>0.3946393602131647</v>
      </c>
    </row>
    <row r="232" spans="1:15" s="65" customFormat="1" x14ac:dyDescent="0.2">
      <c r="A232" s="113">
        <v>20378</v>
      </c>
      <c r="B232" s="113" t="s">
        <v>689</v>
      </c>
      <c r="C232" s="113">
        <v>0.05</v>
      </c>
      <c r="D232" s="113" t="s">
        <v>368</v>
      </c>
      <c r="E232" s="113" t="s">
        <v>369</v>
      </c>
      <c r="F232" s="113" t="s">
        <v>500</v>
      </c>
      <c r="G232" s="113">
        <v>63</v>
      </c>
      <c r="H232" s="191">
        <v>82178</v>
      </c>
      <c r="I232" s="191">
        <v>134846</v>
      </c>
      <c r="J232" s="191">
        <v>5140</v>
      </c>
      <c r="K232" s="191">
        <v>4800</v>
      </c>
      <c r="L232" s="65">
        <f t="shared" si="12"/>
        <v>2140.4126984126983</v>
      </c>
      <c r="M232" s="65">
        <f t="shared" si="13"/>
        <v>81.587301587301582</v>
      </c>
      <c r="N232" s="65">
        <f t="shared" si="14"/>
        <v>76.19047619047619</v>
      </c>
      <c r="O232" s="68">
        <f t="shared" si="15"/>
        <v>0.4446881571284374</v>
      </c>
    </row>
    <row r="233" spans="1:15" s="65" customFormat="1" x14ac:dyDescent="0.2">
      <c r="A233" s="113">
        <v>20379</v>
      </c>
      <c r="B233" s="113" t="s">
        <v>686</v>
      </c>
      <c r="C233" s="113">
        <v>0.05</v>
      </c>
      <c r="D233" s="113" t="s">
        <v>368</v>
      </c>
      <c r="E233" s="113" t="s">
        <v>369</v>
      </c>
      <c r="F233" s="113" t="s">
        <v>500</v>
      </c>
      <c r="G233" s="113">
        <v>26</v>
      </c>
      <c r="H233" s="191">
        <v>31386</v>
      </c>
      <c r="I233" s="191">
        <v>51544</v>
      </c>
      <c r="J233" s="191">
        <v>1592</v>
      </c>
      <c r="K233" s="191">
        <v>1834</v>
      </c>
      <c r="L233" s="65">
        <f t="shared" si="12"/>
        <v>1982.4615384615386</v>
      </c>
      <c r="M233" s="65">
        <f t="shared" si="13"/>
        <v>61.230769230769234</v>
      </c>
      <c r="N233" s="65">
        <f t="shared" si="14"/>
        <v>70.538461538461533</v>
      </c>
      <c r="O233" s="68">
        <f t="shared" si="15"/>
        <v>0.41169999239530375</v>
      </c>
    </row>
    <row r="234" spans="1:15" s="65" customFormat="1" x14ac:dyDescent="0.2">
      <c r="A234" s="113">
        <v>20379</v>
      </c>
      <c r="B234" s="113" t="s">
        <v>688</v>
      </c>
      <c r="C234" s="113">
        <v>0.05</v>
      </c>
      <c r="D234" s="113" t="s">
        <v>368</v>
      </c>
      <c r="E234" s="113" t="s">
        <v>369</v>
      </c>
      <c r="F234" s="113" t="s">
        <v>500</v>
      </c>
      <c r="G234" s="113">
        <v>63</v>
      </c>
      <c r="H234" s="191">
        <v>129918</v>
      </c>
      <c r="I234" s="191">
        <v>217134</v>
      </c>
      <c r="J234" s="191">
        <v>6624</v>
      </c>
      <c r="K234" s="191">
        <v>7730</v>
      </c>
      <c r="L234" s="65">
        <f t="shared" si="12"/>
        <v>3446.5714285714284</v>
      </c>
      <c r="M234" s="65">
        <f t="shared" si="13"/>
        <v>105.14285714285714</v>
      </c>
      <c r="N234" s="65">
        <f t="shared" si="14"/>
        <v>122.6984126984127</v>
      </c>
      <c r="O234" s="68">
        <f t="shared" si="15"/>
        <v>0.71613321970892108</v>
      </c>
    </row>
    <row r="235" spans="1:15" s="65" customFormat="1" x14ac:dyDescent="0.2">
      <c r="A235" s="113">
        <v>20386</v>
      </c>
      <c r="B235" s="113" t="s">
        <v>568</v>
      </c>
      <c r="C235" s="113">
        <v>0.05</v>
      </c>
      <c r="D235" s="113" t="s">
        <v>394</v>
      </c>
      <c r="E235" s="113" t="s">
        <v>369</v>
      </c>
      <c r="F235" s="113" t="s">
        <v>393</v>
      </c>
      <c r="G235" s="113">
        <v>89</v>
      </c>
      <c r="H235" s="191">
        <v>180688</v>
      </c>
      <c r="I235" s="191">
        <v>47750</v>
      </c>
      <c r="J235" s="191">
        <v>9236</v>
      </c>
      <c r="K235" s="191">
        <v>4340</v>
      </c>
      <c r="L235" s="65">
        <f t="shared" si="12"/>
        <v>536.51685393258424</v>
      </c>
      <c r="M235" s="65">
        <f t="shared" si="13"/>
        <v>103.7752808988764</v>
      </c>
      <c r="N235" s="65">
        <f t="shared" si="14"/>
        <v>48.764044943820224</v>
      </c>
      <c r="O235" s="68">
        <f t="shared" si="15"/>
        <v>0.2846129118025687</v>
      </c>
    </row>
    <row r="236" spans="1:15" s="65" customFormat="1" x14ac:dyDescent="0.2">
      <c r="A236" s="113">
        <v>20389</v>
      </c>
      <c r="B236" s="113" t="s">
        <v>569</v>
      </c>
      <c r="C236" s="113">
        <v>0.05</v>
      </c>
      <c r="D236" s="113" t="s">
        <v>394</v>
      </c>
      <c r="E236" s="113" t="s">
        <v>369</v>
      </c>
      <c r="F236" s="113" t="s">
        <v>393</v>
      </c>
      <c r="G236" s="113">
        <v>89</v>
      </c>
      <c r="H236" s="191">
        <v>269458</v>
      </c>
      <c r="I236" s="191">
        <v>78990</v>
      </c>
      <c r="J236" s="191">
        <v>8862</v>
      </c>
      <c r="K236" s="191">
        <v>7180</v>
      </c>
      <c r="L236" s="65">
        <f t="shared" si="12"/>
        <v>887.52808988764048</v>
      </c>
      <c r="M236" s="65">
        <f t="shared" si="13"/>
        <v>99.573033707865164</v>
      </c>
      <c r="N236" s="65">
        <f t="shared" si="14"/>
        <v>80.674157303370791</v>
      </c>
      <c r="O236" s="68">
        <f t="shared" si="15"/>
        <v>0.47085730570102385</v>
      </c>
    </row>
    <row r="237" spans="1:15" s="65" customFormat="1" x14ac:dyDescent="0.2">
      <c r="A237" s="113">
        <v>20391</v>
      </c>
      <c r="B237" s="113" t="s">
        <v>570</v>
      </c>
      <c r="C237" s="113">
        <v>0.05</v>
      </c>
      <c r="D237" s="113" t="s">
        <v>394</v>
      </c>
      <c r="E237" s="113" t="s">
        <v>369</v>
      </c>
      <c r="F237" s="113" t="s">
        <v>393</v>
      </c>
      <c r="G237" s="113">
        <v>89</v>
      </c>
      <c r="H237" s="191">
        <v>112850</v>
      </c>
      <c r="I237" s="191">
        <v>46862</v>
      </c>
      <c r="J237" s="191">
        <v>4466</v>
      </c>
      <c r="K237" s="191">
        <v>4260</v>
      </c>
      <c r="L237" s="65">
        <f t="shared" si="12"/>
        <v>526.5393258426966</v>
      </c>
      <c r="M237" s="65">
        <f t="shared" si="13"/>
        <v>50.179775280898873</v>
      </c>
      <c r="N237" s="65">
        <f t="shared" si="14"/>
        <v>47.865168539325843</v>
      </c>
      <c r="O237" s="68">
        <f t="shared" si="15"/>
        <v>0.27936659084768267</v>
      </c>
    </row>
    <row r="238" spans="1:15" s="65" customFormat="1" x14ac:dyDescent="0.2">
      <c r="A238" s="113">
        <v>20393</v>
      </c>
      <c r="B238" s="113" t="s">
        <v>655</v>
      </c>
      <c r="C238" s="113">
        <v>0.05</v>
      </c>
      <c r="D238" s="113" t="s">
        <v>368</v>
      </c>
      <c r="E238" s="113" t="s">
        <v>369</v>
      </c>
      <c r="F238" s="113" t="s">
        <v>392</v>
      </c>
      <c r="G238" s="113">
        <v>64</v>
      </c>
      <c r="H238" s="191">
        <v>122060</v>
      </c>
      <c r="I238" s="191">
        <v>102422</v>
      </c>
      <c r="J238" s="191">
        <v>9238</v>
      </c>
      <c r="K238" s="191">
        <v>6136</v>
      </c>
      <c r="L238" s="65">
        <f t="shared" si="12"/>
        <v>1600.34375</v>
      </c>
      <c r="M238" s="65">
        <f t="shared" si="13"/>
        <v>144.34375</v>
      </c>
      <c r="N238" s="65">
        <f t="shared" si="14"/>
        <v>95.875</v>
      </c>
      <c r="O238" s="68">
        <f t="shared" si="15"/>
        <v>0.55957751147404233</v>
      </c>
    </row>
    <row r="239" spans="1:15" s="65" customFormat="1" x14ac:dyDescent="0.2">
      <c r="A239" s="113">
        <v>20393</v>
      </c>
      <c r="B239" s="113" t="s">
        <v>773</v>
      </c>
      <c r="C239" s="113">
        <v>0.05</v>
      </c>
      <c r="D239" s="113" t="s">
        <v>368</v>
      </c>
      <c r="E239" s="113" t="s">
        <v>369</v>
      </c>
      <c r="F239" s="113" t="s">
        <v>392</v>
      </c>
      <c r="G239" s="113">
        <v>25</v>
      </c>
      <c r="H239" s="191">
        <v>72844</v>
      </c>
      <c r="I239" s="191">
        <v>44224</v>
      </c>
      <c r="J239" s="191">
        <v>5074</v>
      </c>
      <c r="K239" s="191">
        <v>2650</v>
      </c>
      <c r="L239" s="65">
        <f t="shared" si="12"/>
        <v>1768.96</v>
      </c>
      <c r="M239" s="65">
        <f t="shared" si="13"/>
        <v>202.96</v>
      </c>
      <c r="N239" s="65">
        <f t="shared" si="14"/>
        <v>106</v>
      </c>
      <c r="O239" s="68">
        <f t="shared" si="15"/>
        <v>0.6186723986049385</v>
      </c>
    </row>
    <row r="240" spans="1:15" s="65" customFormat="1" x14ac:dyDescent="0.2">
      <c r="A240" s="113">
        <v>20394</v>
      </c>
      <c r="B240" s="113" t="s">
        <v>656</v>
      </c>
      <c r="C240" s="113">
        <v>0.05</v>
      </c>
      <c r="D240" s="113" t="s">
        <v>368</v>
      </c>
      <c r="E240" s="113" t="s">
        <v>369</v>
      </c>
      <c r="F240" s="113" t="s">
        <v>392</v>
      </c>
      <c r="G240" s="113">
        <v>64</v>
      </c>
      <c r="H240" s="191">
        <v>186750</v>
      </c>
      <c r="I240" s="191">
        <v>117886</v>
      </c>
      <c r="J240" s="191">
        <v>8632</v>
      </c>
      <c r="K240" s="191">
        <v>7062</v>
      </c>
      <c r="L240" s="65">
        <f t="shared" si="12"/>
        <v>1841.96875</v>
      </c>
      <c r="M240" s="65">
        <f t="shared" si="13"/>
        <v>134.875</v>
      </c>
      <c r="N240" s="65">
        <f t="shared" si="14"/>
        <v>110.34375</v>
      </c>
      <c r="O240" s="68">
        <f t="shared" si="15"/>
        <v>0.64402483475060079</v>
      </c>
    </row>
    <row r="241" spans="1:15" s="65" customFormat="1" x14ac:dyDescent="0.2">
      <c r="A241" s="113">
        <v>20394</v>
      </c>
      <c r="B241" s="113" t="s">
        <v>774</v>
      </c>
      <c r="C241" s="113">
        <v>0.05</v>
      </c>
      <c r="D241" s="113" t="s">
        <v>368</v>
      </c>
      <c r="E241" s="113" t="s">
        <v>369</v>
      </c>
      <c r="F241" s="113" t="s">
        <v>392</v>
      </c>
      <c r="G241" s="113">
        <v>25</v>
      </c>
      <c r="H241" s="191">
        <v>81130</v>
      </c>
      <c r="I241" s="191">
        <v>67576</v>
      </c>
      <c r="J241" s="191">
        <v>3766</v>
      </c>
      <c r="K241" s="191">
        <v>4048</v>
      </c>
      <c r="L241" s="65">
        <f t="shared" si="12"/>
        <v>2703.04</v>
      </c>
      <c r="M241" s="65">
        <f t="shared" si="13"/>
        <v>150.63999999999999</v>
      </c>
      <c r="N241" s="65">
        <f t="shared" si="14"/>
        <v>161.91999999999999</v>
      </c>
      <c r="O241" s="68">
        <f t="shared" si="15"/>
        <v>0.94505127152935509</v>
      </c>
    </row>
    <row r="242" spans="1:15" s="65" customFormat="1" x14ac:dyDescent="0.2">
      <c r="A242" s="113">
        <v>20395</v>
      </c>
      <c r="B242" s="113" t="s">
        <v>657</v>
      </c>
      <c r="C242" s="113">
        <v>0.05</v>
      </c>
      <c r="D242" s="113" t="s">
        <v>368</v>
      </c>
      <c r="E242" s="113" t="s">
        <v>369</v>
      </c>
      <c r="F242" s="113" t="s">
        <v>392</v>
      </c>
      <c r="G242" s="113">
        <v>64</v>
      </c>
      <c r="H242" s="191">
        <v>321382</v>
      </c>
      <c r="I242" s="191">
        <v>225522</v>
      </c>
      <c r="J242" s="191">
        <v>11664</v>
      </c>
      <c r="K242" s="191">
        <v>13508</v>
      </c>
      <c r="L242" s="65">
        <f t="shared" si="12"/>
        <v>3523.78125</v>
      </c>
      <c r="M242" s="65">
        <f t="shared" si="13"/>
        <v>182.25</v>
      </c>
      <c r="N242" s="65">
        <f t="shared" si="14"/>
        <v>211.0625</v>
      </c>
      <c r="O242" s="68">
        <f t="shared" si="15"/>
        <v>1.2318730484014608</v>
      </c>
    </row>
    <row r="243" spans="1:15" s="65" customFormat="1" x14ac:dyDescent="0.2">
      <c r="A243" s="113">
        <v>20395</v>
      </c>
      <c r="B243" s="113" t="s">
        <v>775</v>
      </c>
      <c r="C243" s="113">
        <v>0.05</v>
      </c>
      <c r="D243" s="113" t="s">
        <v>368</v>
      </c>
      <c r="E243" s="113" t="s">
        <v>369</v>
      </c>
      <c r="F243" s="113" t="s">
        <v>392</v>
      </c>
      <c r="G243" s="113">
        <v>25</v>
      </c>
      <c r="H243" s="191">
        <v>117980</v>
      </c>
      <c r="I243" s="191">
        <v>80868</v>
      </c>
      <c r="J243" s="191">
        <v>10434</v>
      </c>
      <c r="K243" s="191">
        <v>4844</v>
      </c>
      <c r="L243" s="65">
        <f t="shared" si="12"/>
        <v>3234.72</v>
      </c>
      <c r="M243" s="65">
        <f t="shared" si="13"/>
        <v>417.36</v>
      </c>
      <c r="N243" s="65">
        <f t="shared" si="14"/>
        <v>193.76</v>
      </c>
      <c r="O243" s="68">
        <f t="shared" si="15"/>
        <v>1.1308864523933291</v>
      </c>
    </row>
    <row r="244" spans="1:15" s="65" customFormat="1" x14ac:dyDescent="0.2">
      <c r="A244" s="113">
        <v>20396</v>
      </c>
      <c r="B244" s="113" t="s">
        <v>654</v>
      </c>
      <c r="C244" s="113">
        <v>0.05</v>
      </c>
      <c r="D244" s="113" t="s">
        <v>368</v>
      </c>
      <c r="E244" s="113" t="s">
        <v>369</v>
      </c>
      <c r="F244" s="113" t="s">
        <v>392</v>
      </c>
      <c r="G244" s="113">
        <v>64</v>
      </c>
      <c r="H244" s="191">
        <v>252498</v>
      </c>
      <c r="I244" s="191">
        <v>230714</v>
      </c>
      <c r="J244" s="191">
        <v>17726</v>
      </c>
      <c r="K244" s="191">
        <v>13820</v>
      </c>
      <c r="L244" s="65">
        <f t="shared" si="12"/>
        <v>3604.90625</v>
      </c>
      <c r="M244" s="65">
        <f t="shared" si="13"/>
        <v>276.96875</v>
      </c>
      <c r="N244" s="65">
        <f t="shared" si="14"/>
        <v>215.9375</v>
      </c>
      <c r="O244" s="68">
        <f t="shared" si="15"/>
        <v>1.2603261422052257</v>
      </c>
    </row>
    <row r="245" spans="1:15" s="65" customFormat="1" x14ac:dyDescent="0.2">
      <c r="A245" s="113">
        <v>20396</v>
      </c>
      <c r="B245" s="113" t="s">
        <v>776</v>
      </c>
      <c r="C245" s="113">
        <v>0.05</v>
      </c>
      <c r="D245" s="113" t="s">
        <v>368</v>
      </c>
      <c r="E245" s="113" t="s">
        <v>369</v>
      </c>
      <c r="F245" s="113" t="s">
        <v>392</v>
      </c>
      <c r="G245" s="113">
        <v>25</v>
      </c>
      <c r="H245" s="191">
        <v>76632</v>
      </c>
      <c r="I245" s="191">
        <v>54002</v>
      </c>
      <c r="J245" s="191">
        <v>9964</v>
      </c>
      <c r="K245" s="191">
        <v>3234</v>
      </c>
      <c r="L245" s="65">
        <f t="shared" si="12"/>
        <v>2160.08</v>
      </c>
      <c r="M245" s="65">
        <f t="shared" si="13"/>
        <v>398.56</v>
      </c>
      <c r="N245" s="65">
        <f t="shared" si="14"/>
        <v>129.36000000000001</v>
      </c>
      <c r="O245" s="68">
        <f t="shared" si="15"/>
        <v>0.75501378758051751</v>
      </c>
    </row>
    <row r="246" spans="1:15" s="65" customFormat="1" x14ac:dyDescent="0.2">
      <c r="A246" s="113">
        <v>20397</v>
      </c>
      <c r="B246" s="113" t="s">
        <v>663</v>
      </c>
      <c r="C246" s="113">
        <v>0.05</v>
      </c>
      <c r="D246" s="113" t="s">
        <v>368</v>
      </c>
      <c r="E246" s="113" t="s">
        <v>369</v>
      </c>
      <c r="F246" s="113" t="s">
        <v>392</v>
      </c>
      <c r="G246" s="113">
        <v>64</v>
      </c>
      <c r="H246" s="191">
        <v>199364</v>
      </c>
      <c r="I246" s="191">
        <v>144470</v>
      </c>
      <c r="J246" s="191">
        <v>3662</v>
      </c>
      <c r="K246" s="191">
        <v>8654</v>
      </c>
      <c r="L246" s="65">
        <f t="shared" si="12"/>
        <v>2257.34375</v>
      </c>
      <c r="M246" s="65">
        <f t="shared" si="13"/>
        <v>57.21875</v>
      </c>
      <c r="N246" s="65">
        <f t="shared" si="14"/>
        <v>135.21875</v>
      </c>
      <c r="O246" s="68">
        <f t="shared" si="15"/>
        <v>0.78920856980058052</v>
      </c>
    </row>
    <row r="247" spans="1:15" s="65" customFormat="1" x14ac:dyDescent="0.2">
      <c r="A247" s="113">
        <v>20397</v>
      </c>
      <c r="B247" s="113" t="s">
        <v>777</v>
      </c>
      <c r="C247" s="113">
        <v>0.05</v>
      </c>
      <c r="D247" s="113" t="s">
        <v>368</v>
      </c>
      <c r="E247" s="113" t="s">
        <v>369</v>
      </c>
      <c r="F247" s="113" t="s">
        <v>392</v>
      </c>
      <c r="G247" s="113">
        <v>25</v>
      </c>
      <c r="H247" s="191">
        <v>78352</v>
      </c>
      <c r="I247" s="191">
        <v>63402</v>
      </c>
      <c r="J247" s="191">
        <v>6782</v>
      </c>
      <c r="K247" s="191">
        <v>3798</v>
      </c>
      <c r="L247" s="65">
        <f t="shared" si="12"/>
        <v>2536.08</v>
      </c>
      <c r="M247" s="65">
        <f t="shared" si="13"/>
        <v>271.27999999999997</v>
      </c>
      <c r="N247" s="65">
        <f t="shared" si="14"/>
        <v>151.91999999999999</v>
      </c>
      <c r="O247" s="68">
        <f t="shared" si="15"/>
        <v>0.88668595090624769</v>
      </c>
    </row>
    <row r="248" spans="1:15" s="65" customFormat="1" x14ac:dyDescent="0.2">
      <c r="A248" s="113">
        <v>20398</v>
      </c>
      <c r="B248" s="113" t="s">
        <v>660</v>
      </c>
      <c r="C248" s="113">
        <v>0.05</v>
      </c>
      <c r="D248" s="113" t="s">
        <v>368</v>
      </c>
      <c r="E248" s="113" t="s">
        <v>369</v>
      </c>
      <c r="F248" s="113" t="s">
        <v>392</v>
      </c>
      <c r="G248" s="113">
        <v>64</v>
      </c>
      <c r="H248" s="191">
        <v>244926</v>
      </c>
      <c r="I248" s="191">
        <v>180828</v>
      </c>
      <c r="J248" s="191">
        <v>7898</v>
      </c>
      <c r="K248" s="191">
        <v>10832</v>
      </c>
      <c r="L248" s="65">
        <f t="shared" si="12"/>
        <v>2825.4375</v>
      </c>
      <c r="M248" s="65">
        <f t="shared" si="13"/>
        <v>123.40625</v>
      </c>
      <c r="N248" s="65">
        <f t="shared" si="14"/>
        <v>169.25</v>
      </c>
      <c r="O248" s="68">
        <f t="shared" si="15"/>
        <v>0.98783305154609291</v>
      </c>
    </row>
    <row r="249" spans="1:15" s="65" customFormat="1" x14ac:dyDescent="0.2">
      <c r="A249" s="113">
        <v>20398</v>
      </c>
      <c r="B249" s="113" t="s">
        <v>778</v>
      </c>
      <c r="C249" s="113">
        <v>0.05</v>
      </c>
      <c r="D249" s="113" t="s">
        <v>368</v>
      </c>
      <c r="E249" s="113" t="s">
        <v>369</v>
      </c>
      <c r="F249" s="113" t="s">
        <v>392</v>
      </c>
      <c r="G249" s="113">
        <v>25</v>
      </c>
      <c r="H249" s="191">
        <v>100932</v>
      </c>
      <c r="I249" s="191">
        <v>91596</v>
      </c>
      <c r="J249" s="191">
        <v>258</v>
      </c>
      <c r="K249" s="191">
        <v>5486</v>
      </c>
      <c r="L249" s="65">
        <f t="shared" si="12"/>
        <v>3663.84</v>
      </c>
      <c r="M249" s="65">
        <f t="shared" si="13"/>
        <v>10.32</v>
      </c>
      <c r="N249" s="65">
        <f t="shared" si="14"/>
        <v>219.44</v>
      </c>
      <c r="O249" s="68">
        <f t="shared" si="15"/>
        <v>1.2807685957534689</v>
      </c>
    </row>
    <row r="250" spans="1:15" s="65" customFormat="1" x14ac:dyDescent="0.2">
      <c r="A250" s="113">
        <v>20399</v>
      </c>
      <c r="B250" s="113" t="s">
        <v>661</v>
      </c>
      <c r="C250" s="113">
        <v>0.05</v>
      </c>
      <c r="D250" s="113" t="s">
        <v>368</v>
      </c>
      <c r="E250" s="113" t="s">
        <v>369</v>
      </c>
      <c r="F250" s="113" t="s">
        <v>392</v>
      </c>
      <c r="G250" s="113">
        <v>64</v>
      </c>
      <c r="H250" s="191">
        <v>245364</v>
      </c>
      <c r="I250" s="191">
        <v>179198</v>
      </c>
      <c r="J250" s="191">
        <v>-5512</v>
      </c>
      <c r="K250" s="191">
        <v>10734</v>
      </c>
      <c r="L250" s="65">
        <f t="shared" si="12"/>
        <v>2799.96875</v>
      </c>
      <c r="M250" s="65">
        <f t="shared" si="13"/>
        <v>-86.125</v>
      </c>
      <c r="N250" s="65">
        <f t="shared" si="14"/>
        <v>167.71875</v>
      </c>
      <c r="O250" s="68">
        <f t="shared" si="15"/>
        <v>0.97889586182567956</v>
      </c>
    </row>
    <row r="251" spans="1:15" s="65" customFormat="1" x14ac:dyDescent="0.2">
      <c r="A251" s="113">
        <v>20399</v>
      </c>
      <c r="B251" s="113" t="s">
        <v>779</v>
      </c>
      <c r="C251" s="113">
        <v>0.05</v>
      </c>
      <c r="D251" s="113" t="s">
        <v>368</v>
      </c>
      <c r="E251" s="113" t="s">
        <v>369</v>
      </c>
      <c r="F251" s="113" t="s">
        <v>392</v>
      </c>
      <c r="G251" s="113">
        <v>25</v>
      </c>
      <c r="H251" s="191">
        <v>88296</v>
      </c>
      <c r="I251" s="191">
        <v>47556</v>
      </c>
      <c r="J251" s="191">
        <v>4900</v>
      </c>
      <c r="K251" s="191">
        <v>2848</v>
      </c>
      <c r="L251" s="65">
        <f t="shared" si="12"/>
        <v>1902.24</v>
      </c>
      <c r="M251" s="65">
        <f t="shared" si="13"/>
        <v>196</v>
      </c>
      <c r="N251" s="65">
        <f t="shared" si="14"/>
        <v>113.92</v>
      </c>
      <c r="O251" s="68">
        <f t="shared" si="15"/>
        <v>0.66489773253843965</v>
      </c>
    </row>
    <row r="252" spans="1:15" s="65" customFormat="1" x14ac:dyDescent="0.2">
      <c r="A252" s="113">
        <v>20400</v>
      </c>
      <c r="B252" s="113" t="s">
        <v>662</v>
      </c>
      <c r="C252" s="113">
        <v>0.05</v>
      </c>
      <c r="D252" s="113" t="s">
        <v>368</v>
      </c>
      <c r="E252" s="113" t="s">
        <v>369</v>
      </c>
      <c r="F252" s="113" t="s">
        <v>392</v>
      </c>
      <c r="G252" s="113">
        <v>64</v>
      </c>
      <c r="H252" s="191">
        <v>184512</v>
      </c>
      <c r="I252" s="191">
        <v>118560</v>
      </c>
      <c r="J252" s="191">
        <v>11090</v>
      </c>
      <c r="K252" s="191">
        <v>7102</v>
      </c>
      <c r="L252" s="65">
        <f t="shared" si="12"/>
        <v>1852.5</v>
      </c>
      <c r="M252" s="65">
        <f t="shared" si="13"/>
        <v>173.28125</v>
      </c>
      <c r="N252" s="65">
        <f t="shared" si="14"/>
        <v>110.96875</v>
      </c>
      <c r="O252" s="68">
        <f t="shared" si="15"/>
        <v>0.64767266728954498</v>
      </c>
    </row>
    <row r="253" spans="1:15" s="65" customFormat="1" x14ac:dyDescent="0.2">
      <c r="A253" s="113">
        <v>20400</v>
      </c>
      <c r="B253" s="113" t="s">
        <v>780</v>
      </c>
      <c r="C253" s="113">
        <v>0.05</v>
      </c>
      <c r="D253" s="113" t="s">
        <v>368</v>
      </c>
      <c r="E253" s="113" t="s">
        <v>369</v>
      </c>
      <c r="F253" s="113" t="s">
        <v>392</v>
      </c>
      <c r="G253" s="113">
        <v>25</v>
      </c>
      <c r="H253" s="191">
        <v>89658</v>
      </c>
      <c r="I253" s="191">
        <v>63674</v>
      </c>
      <c r="J253" s="191">
        <v>6792</v>
      </c>
      <c r="K253" s="191">
        <v>3814</v>
      </c>
      <c r="L253" s="65">
        <f t="shared" si="12"/>
        <v>2546.96</v>
      </c>
      <c r="M253" s="65">
        <f t="shared" si="13"/>
        <v>271.68</v>
      </c>
      <c r="N253" s="65">
        <f t="shared" si="14"/>
        <v>152.56</v>
      </c>
      <c r="O253" s="68">
        <f t="shared" si="15"/>
        <v>0.89042133142612667</v>
      </c>
    </row>
    <row r="254" spans="1:15" s="65" customFormat="1" x14ac:dyDescent="0.2">
      <c r="A254" s="113">
        <v>20401</v>
      </c>
      <c r="B254" s="113" t="s">
        <v>845</v>
      </c>
      <c r="C254" s="113">
        <v>0.05</v>
      </c>
      <c r="D254" s="113" t="s">
        <v>368</v>
      </c>
      <c r="E254" s="113" t="s">
        <v>369</v>
      </c>
      <c r="F254" s="113" t="s">
        <v>392</v>
      </c>
      <c r="G254" s="113">
        <v>89</v>
      </c>
      <c r="H254" s="191">
        <v>553966</v>
      </c>
      <c r="I254" s="191">
        <v>421528</v>
      </c>
      <c r="J254" s="191">
        <v>27228</v>
      </c>
      <c r="K254" s="191">
        <v>25250</v>
      </c>
      <c r="L254" s="65">
        <f t="shared" si="12"/>
        <v>4736.2696629213488</v>
      </c>
      <c r="M254" s="65">
        <f t="shared" si="13"/>
        <v>305.93258426966293</v>
      </c>
      <c r="N254" s="65">
        <f t="shared" si="14"/>
        <v>283.70786516853934</v>
      </c>
      <c r="O254" s="68">
        <f t="shared" si="15"/>
        <v>1.6558700513859126</v>
      </c>
    </row>
    <row r="255" spans="1:15" s="65" customFormat="1" x14ac:dyDescent="0.2">
      <c r="A255" s="113">
        <v>20402</v>
      </c>
      <c r="B255" s="113" t="s">
        <v>846</v>
      </c>
      <c r="C255" s="113">
        <v>0.05</v>
      </c>
      <c r="D255" s="113" t="s">
        <v>368</v>
      </c>
      <c r="E255" s="113" t="s">
        <v>369</v>
      </c>
      <c r="F255" s="113" t="s">
        <v>392</v>
      </c>
      <c r="G255" s="113">
        <v>89</v>
      </c>
      <c r="H255" s="191">
        <v>551360</v>
      </c>
      <c r="I255" s="191">
        <v>466346</v>
      </c>
      <c r="J255" s="191">
        <v>35316</v>
      </c>
      <c r="K255" s="191">
        <v>27934</v>
      </c>
      <c r="L255" s="65">
        <f t="shared" si="12"/>
        <v>5239.8426966292136</v>
      </c>
      <c r="M255" s="65">
        <f t="shared" si="13"/>
        <v>396.80898876404495</v>
      </c>
      <c r="N255" s="65">
        <f t="shared" si="14"/>
        <v>313.86516853932585</v>
      </c>
      <c r="O255" s="68">
        <f t="shared" si="15"/>
        <v>1.8318841194223399</v>
      </c>
    </row>
    <row r="256" spans="1:15" s="65" customFormat="1" x14ac:dyDescent="0.2">
      <c r="A256" s="113">
        <v>20403</v>
      </c>
      <c r="B256" s="113" t="s">
        <v>847</v>
      </c>
      <c r="C256" s="113">
        <v>0.05</v>
      </c>
      <c r="D256" s="113" t="s">
        <v>368</v>
      </c>
      <c r="E256" s="113" t="s">
        <v>369</v>
      </c>
      <c r="F256" s="113" t="s">
        <v>392</v>
      </c>
      <c r="G256" s="113">
        <v>89</v>
      </c>
      <c r="H256" s="191">
        <v>310756</v>
      </c>
      <c r="I256" s="191">
        <v>352232</v>
      </c>
      <c r="J256" s="191">
        <v>10810</v>
      </c>
      <c r="K256" s="191">
        <v>21098</v>
      </c>
      <c r="L256" s="65">
        <f t="shared" si="12"/>
        <v>3957.6629213483147</v>
      </c>
      <c r="M256" s="65">
        <f t="shared" si="13"/>
        <v>121.46067415730337</v>
      </c>
      <c r="N256" s="65">
        <f t="shared" si="14"/>
        <v>237.0561797752809</v>
      </c>
      <c r="O256" s="68">
        <f t="shared" si="15"/>
        <v>1.3835859938273258</v>
      </c>
    </row>
    <row r="257" spans="1:15" s="65" customFormat="1" x14ac:dyDescent="0.2">
      <c r="A257" s="113">
        <v>20404</v>
      </c>
      <c r="B257" s="113" t="s">
        <v>848</v>
      </c>
      <c r="C257" s="113">
        <v>0.05</v>
      </c>
      <c r="D257" s="113" t="s">
        <v>368</v>
      </c>
      <c r="E257" s="113" t="s">
        <v>369</v>
      </c>
      <c r="F257" s="113" t="s">
        <v>392</v>
      </c>
      <c r="G257" s="113">
        <v>89</v>
      </c>
      <c r="H257" s="191">
        <v>265336</v>
      </c>
      <c r="I257" s="191">
        <v>259392</v>
      </c>
      <c r="J257" s="191">
        <v>18118</v>
      </c>
      <c r="K257" s="191">
        <v>15538</v>
      </c>
      <c r="L257" s="65">
        <f t="shared" si="12"/>
        <v>2914.5168539325841</v>
      </c>
      <c r="M257" s="65">
        <f t="shared" si="13"/>
        <v>203.57303370786516</v>
      </c>
      <c r="N257" s="65">
        <f t="shared" si="14"/>
        <v>174.58426966292134</v>
      </c>
      <c r="O257" s="68">
        <f t="shared" si="15"/>
        <v>1.0189666874627448</v>
      </c>
    </row>
    <row r="258" spans="1:15" s="65" customFormat="1" x14ac:dyDescent="0.2">
      <c r="A258" s="113">
        <v>20414</v>
      </c>
      <c r="B258" s="113" t="s">
        <v>691</v>
      </c>
      <c r="C258" s="113">
        <v>0.05</v>
      </c>
      <c r="D258" s="113" t="s">
        <v>368</v>
      </c>
      <c r="E258" s="113" t="s">
        <v>369</v>
      </c>
      <c r="F258" s="113" t="s">
        <v>501</v>
      </c>
      <c r="G258" s="113">
        <v>89</v>
      </c>
      <c r="H258" s="191">
        <v>133280</v>
      </c>
      <c r="I258" s="191">
        <v>337690</v>
      </c>
      <c r="J258" s="191">
        <v>15672</v>
      </c>
      <c r="K258" s="191">
        <v>17358</v>
      </c>
      <c r="L258" s="65">
        <f t="shared" si="12"/>
        <v>3794.2696629213483</v>
      </c>
      <c r="M258" s="65">
        <f t="shared" si="13"/>
        <v>176.08988764044943</v>
      </c>
      <c r="N258" s="65">
        <f t="shared" si="14"/>
        <v>195.03370786516854</v>
      </c>
      <c r="O258" s="68">
        <f t="shared" si="15"/>
        <v>1.1383204891864027</v>
      </c>
    </row>
    <row r="259" spans="1:15" s="65" customFormat="1" x14ac:dyDescent="0.2">
      <c r="A259" s="113">
        <v>20415</v>
      </c>
      <c r="B259" s="113" t="s">
        <v>690</v>
      </c>
      <c r="C259" s="113">
        <v>0.05</v>
      </c>
      <c r="D259" s="113" t="s">
        <v>368</v>
      </c>
      <c r="E259" s="113" t="s">
        <v>369</v>
      </c>
      <c r="F259" s="113" t="s">
        <v>501</v>
      </c>
      <c r="G259" s="113">
        <v>89</v>
      </c>
      <c r="H259" s="191">
        <v>173308</v>
      </c>
      <c r="I259" s="191">
        <v>425294</v>
      </c>
      <c r="J259" s="191">
        <v>17448</v>
      </c>
      <c r="K259" s="191">
        <v>21860</v>
      </c>
      <c r="L259" s="65">
        <f t="shared" si="12"/>
        <v>4778.5842696629215</v>
      </c>
      <c r="M259" s="65">
        <f t="shared" si="13"/>
        <v>196.04494382022472</v>
      </c>
      <c r="N259" s="65">
        <f t="shared" si="14"/>
        <v>245.61797752808988</v>
      </c>
      <c r="O259" s="68">
        <f t="shared" si="15"/>
        <v>1.4335572009226156</v>
      </c>
    </row>
    <row r="260" spans="1:15" s="65" customFormat="1" x14ac:dyDescent="0.2">
      <c r="A260" s="113">
        <v>20424</v>
      </c>
      <c r="B260" s="113" t="s">
        <v>574</v>
      </c>
      <c r="C260" s="113">
        <v>0.05</v>
      </c>
      <c r="D260" s="113" t="s">
        <v>368</v>
      </c>
      <c r="E260" s="113" t="s">
        <v>369</v>
      </c>
      <c r="F260" s="113" t="s">
        <v>386</v>
      </c>
      <c r="G260" s="113">
        <v>89</v>
      </c>
      <c r="H260" s="191">
        <v>498388</v>
      </c>
      <c r="I260" s="191">
        <v>163058</v>
      </c>
      <c r="J260" s="191">
        <v>10614</v>
      </c>
      <c r="K260" s="191">
        <v>7598</v>
      </c>
      <c r="L260" s="65">
        <f t="shared" si="12"/>
        <v>1832.1123595505619</v>
      </c>
      <c r="M260" s="65">
        <f t="shared" si="13"/>
        <v>119.25842696629213</v>
      </c>
      <c r="N260" s="65">
        <f t="shared" si="14"/>
        <v>85.370786516853926</v>
      </c>
      <c r="O260" s="68">
        <f t="shared" si="15"/>
        <v>0.49826933269030343</v>
      </c>
    </row>
    <row r="261" spans="1:15" s="65" customFormat="1" x14ac:dyDescent="0.2">
      <c r="A261" s="113">
        <v>20425</v>
      </c>
      <c r="B261" s="113" t="s">
        <v>575</v>
      </c>
      <c r="C261" s="113">
        <v>0.05</v>
      </c>
      <c r="D261" s="113" t="s">
        <v>368</v>
      </c>
      <c r="E261" s="113" t="s">
        <v>369</v>
      </c>
      <c r="F261" s="113" t="s">
        <v>386</v>
      </c>
      <c r="G261" s="113">
        <v>89</v>
      </c>
      <c r="H261" s="191">
        <v>231952</v>
      </c>
      <c r="I261" s="191">
        <v>74210</v>
      </c>
      <c r="J261" s="191">
        <v>3934</v>
      </c>
      <c r="K261" s="191">
        <v>3458</v>
      </c>
      <c r="L261" s="65">
        <f t="shared" si="12"/>
        <v>833.82022471910113</v>
      </c>
      <c r="M261" s="65">
        <f t="shared" si="13"/>
        <v>44.202247191011239</v>
      </c>
      <c r="N261" s="65">
        <f t="shared" si="14"/>
        <v>38.853932584269664</v>
      </c>
      <c r="O261" s="68">
        <f t="shared" si="15"/>
        <v>0.22677222327494992</v>
      </c>
    </row>
    <row r="262" spans="1:15" s="65" customFormat="1" x14ac:dyDescent="0.2">
      <c r="A262" s="113">
        <v>20426</v>
      </c>
      <c r="B262" s="113" t="s">
        <v>576</v>
      </c>
      <c r="C262" s="113">
        <v>0.05</v>
      </c>
      <c r="D262" s="113" t="s">
        <v>368</v>
      </c>
      <c r="E262" s="113" t="s">
        <v>369</v>
      </c>
      <c r="F262" s="113" t="s">
        <v>386</v>
      </c>
      <c r="G262" s="113">
        <v>89</v>
      </c>
      <c r="H262" s="191">
        <v>211826</v>
      </c>
      <c r="I262" s="191">
        <v>58858</v>
      </c>
      <c r="J262" s="191">
        <v>5572</v>
      </c>
      <c r="K262" s="191">
        <v>2742</v>
      </c>
      <c r="L262" s="65">
        <f t="shared" si="12"/>
        <v>661.32584269662925</v>
      </c>
      <c r="M262" s="65">
        <f t="shared" si="13"/>
        <v>62.606741573033709</v>
      </c>
      <c r="N262" s="65">
        <f t="shared" si="14"/>
        <v>30.808988764044944</v>
      </c>
      <c r="O262" s="68">
        <f t="shared" si="15"/>
        <v>0.17981765072871969</v>
      </c>
    </row>
    <row r="263" spans="1:15" s="65" customFormat="1" x14ac:dyDescent="0.2">
      <c r="A263" s="113">
        <v>20427</v>
      </c>
      <c r="B263" s="113" t="s">
        <v>577</v>
      </c>
      <c r="C263" s="113">
        <v>0.05</v>
      </c>
      <c r="D263" s="113" t="s">
        <v>368</v>
      </c>
      <c r="E263" s="113" t="s">
        <v>369</v>
      </c>
      <c r="F263" s="113" t="s">
        <v>386</v>
      </c>
      <c r="G263" s="113">
        <v>89</v>
      </c>
      <c r="H263" s="191">
        <v>428126</v>
      </c>
      <c r="I263" s="191">
        <v>151180</v>
      </c>
      <c r="J263" s="191">
        <v>8742</v>
      </c>
      <c r="K263" s="191">
        <v>7044</v>
      </c>
      <c r="L263" s="65">
        <f t="shared" si="12"/>
        <v>1698.6516853932585</v>
      </c>
      <c r="M263" s="65">
        <f t="shared" si="13"/>
        <v>98.224719101123597</v>
      </c>
      <c r="N263" s="65">
        <f t="shared" si="14"/>
        <v>79.146067415730343</v>
      </c>
      <c r="O263" s="68">
        <f t="shared" si="15"/>
        <v>0.46193856007771755</v>
      </c>
    </row>
    <row r="264" spans="1:15" s="65" customFormat="1" x14ac:dyDescent="0.2">
      <c r="A264" s="113">
        <v>20428</v>
      </c>
      <c r="B264" s="113" t="s">
        <v>578</v>
      </c>
      <c r="C264" s="113">
        <v>0.05</v>
      </c>
      <c r="D264" s="113" t="s">
        <v>368</v>
      </c>
      <c r="E264" s="113" t="s">
        <v>369</v>
      </c>
      <c r="F264" s="113" t="s">
        <v>386</v>
      </c>
      <c r="G264" s="113">
        <v>89</v>
      </c>
      <c r="H264" s="191">
        <v>350800</v>
      </c>
      <c r="I264" s="191">
        <v>88566</v>
      </c>
      <c r="J264" s="191">
        <v>5204</v>
      </c>
      <c r="K264" s="191">
        <v>4128</v>
      </c>
      <c r="L264" s="65">
        <f t="shared" si="12"/>
        <v>995.12359550561803</v>
      </c>
      <c r="M264" s="65">
        <f t="shared" si="13"/>
        <v>58.471910112359552</v>
      </c>
      <c r="N264" s="65">
        <f t="shared" si="14"/>
        <v>46.382022471910112</v>
      </c>
      <c r="O264" s="68">
        <f t="shared" si="15"/>
        <v>0.27071016127212066</v>
      </c>
    </row>
    <row r="265" spans="1:15" s="65" customFormat="1" x14ac:dyDescent="0.2">
      <c r="A265" s="113">
        <v>20429</v>
      </c>
      <c r="B265" s="113" t="s">
        <v>579</v>
      </c>
      <c r="C265" s="113">
        <v>0.05</v>
      </c>
      <c r="D265" s="113" t="s">
        <v>368</v>
      </c>
      <c r="E265" s="113" t="s">
        <v>369</v>
      </c>
      <c r="F265" s="113" t="s">
        <v>386</v>
      </c>
      <c r="G265" s="113">
        <v>89</v>
      </c>
      <c r="H265" s="191">
        <v>847608</v>
      </c>
      <c r="I265" s="191">
        <v>256288</v>
      </c>
      <c r="J265" s="191">
        <v>24518</v>
      </c>
      <c r="K265" s="191">
        <v>11942</v>
      </c>
      <c r="L265" s="65">
        <f t="shared" si="12"/>
        <v>2879.6404494382023</v>
      </c>
      <c r="M265" s="65">
        <f t="shared" si="13"/>
        <v>275.4831460674157</v>
      </c>
      <c r="N265" s="65">
        <f t="shared" si="14"/>
        <v>134.17977528089887</v>
      </c>
      <c r="O265" s="68">
        <f t="shared" si="15"/>
        <v>0.78314456054061643</v>
      </c>
    </row>
    <row r="266" spans="1:15" s="65" customFormat="1" x14ac:dyDescent="0.2">
      <c r="A266" s="113">
        <v>20459</v>
      </c>
      <c r="B266" s="113" t="s">
        <v>804</v>
      </c>
      <c r="C266" s="113">
        <v>0.05</v>
      </c>
      <c r="D266" s="113" t="s">
        <v>368</v>
      </c>
      <c r="E266" s="113" t="s">
        <v>369</v>
      </c>
      <c r="F266" s="113" t="s">
        <v>498</v>
      </c>
      <c r="G266" s="113">
        <v>89</v>
      </c>
      <c r="H266" s="191">
        <v>134598</v>
      </c>
      <c r="I266" s="191">
        <v>344156</v>
      </c>
      <c r="J266" s="191">
        <v>16402</v>
      </c>
      <c r="K266" s="191">
        <v>8260</v>
      </c>
      <c r="L266" s="65">
        <f t="shared" ref="L266:L329" si="16">I266/$G266</f>
        <v>3866.9213483146068</v>
      </c>
      <c r="M266" s="65">
        <f t="shared" ref="M266:M329" si="17">J266/$G266</f>
        <v>184.29213483146069</v>
      </c>
      <c r="N266" s="65">
        <f t="shared" ref="N266:N329" si="18">K266/$G266</f>
        <v>92.80898876404494</v>
      </c>
      <c r="O266" s="68">
        <f t="shared" ref="O266:O329" si="19">N266/AVERAGE(N$9:N$376)</f>
        <v>0.54168263859198562</v>
      </c>
    </row>
    <row r="267" spans="1:15" s="65" customFormat="1" x14ac:dyDescent="0.2">
      <c r="A267" s="113">
        <v>20460</v>
      </c>
      <c r="B267" s="113" t="s">
        <v>680</v>
      </c>
      <c r="C267" s="113">
        <v>0.05</v>
      </c>
      <c r="D267" s="113" t="s">
        <v>368</v>
      </c>
      <c r="E267" s="113" t="s">
        <v>369</v>
      </c>
      <c r="F267" s="113" t="s">
        <v>498</v>
      </c>
      <c r="G267" s="113">
        <v>89</v>
      </c>
      <c r="H267" s="191">
        <v>211338</v>
      </c>
      <c r="I267" s="191">
        <v>565552</v>
      </c>
      <c r="J267" s="191">
        <v>26154</v>
      </c>
      <c r="K267" s="191">
        <v>13574</v>
      </c>
      <c r="L267" s="65">
        <f t="shared" si="16"/>
        <v>6354.5168539325841</v>
      </c>
      <c r="M267" s="65">
        <f t="shared" si="17"/>
        <v>293.86516853932585</v>
      </c>
      <c r="N267" s="65">
        <f t="shared" si="18"/>
        <v>152.51685393258427</v>
      </c>
      <c r="O267" s="68">
        <f t="shared" si="19"/>
        <v>0.89016950802029204</v>
      </c>
    </row>
    <row r="268" spans="1:15" s="65" customFormat="1" x14ac:dyDescent="0.2">
      <c r="A268" s="113">
        <v>20461</v>
      </c>
      <c r="B268" s="113" t="s">
        <v>681</v>
      </c>
      <c r="C268" s="113">
        <v>0.05</v>
      </c>
      <c r="D268" s="113" t="s">
        <v>368</v>
      </c>
      <c r="E268" s="113" t="s">
        <v>369</v>
      </c>
      <c r="F268" s="113" t="s">
        <v>498</v>
      </c>
      <c r="G268" s="113">
        <v>89</v>
      </c>
      <c r="H268" s="191">
        <v>248282</v>
      </c>
      <c r="I268" s="191">
        <v>715894</v>
      </c>
      <c r="J268" s="191">
        <v>23676</v>
      </c>
      <c r="K268" s="191">
        <v>17182</v>
      </c>
      <c r="L268" s="65">
        <f t="shared" si="16"/>
        <v>8043.7528089887637</v>
      </c>
      <c r="M268" s="65">
        <f t="shared" si="17"/>
        <v>266.02247191011236</v>
      </c>
      <c r="N268" s="65">
        <f t="shared" si="18"/>
        <v>193.0561797752809</v>
      </c>
      <c r="O268" s="68">
        <f t="shared" si="19"/>
        <v>1.1267785830856534</v>
      </c>
    </row>
    <row r="269" spans="1:15" s="65" customFormat="1" x14ac:dyDescent="0.2">
      <c r="A269" s="113">
        <v>20462</v>
      </c>
      <c r="B269" s="113" t="s">
        <v>803</v>
      </c>
      <c r="C269" s="113">
        <v>0.05</v>
      </c>
      <c r="D269" s="113" t="s">
        <v>368</v>
      </c>
      <c r="E269" s="113" t="s">
        <v>369</v>
      </c>
      <c r="F269" s="113" t="s">
        <v>498</v>
      </c>
      <c r="G269" s="113">
        <v>89</v>
      </c>
      <c r="H269" s="191">
        <v>186758</v>
      </c>
      <c r="I269" s="191">
        <v>351370</v>
      </c>
      <c r="J269" s="191">
        <v>7534</v>
      </c>
      <c r="K269" s="191">
        <v>8432</v>
      </c>
      <c r="L269" s="65">
        <f t="shared" si="16"/>
        <v>3947.9775280898875</v>
      </c>
      <c r="M269" s="65">
        <f t="shared" si="17"/>
        <v>84.651685393258433</v>
      </c>
      <c r="N269" s="65">
        <f t="shared" si="18"/>
        <v>94.741573033707866</v>
      </c>
      <c r="O269" s="68">
        <f t="shared" si="19"/>
        <v>0.55296222864499067</v>
      </c>
    </row>
    <row r="270" spans="1:15" s="65" customFormat="1" x14ac:dyDescent="0.2">
      <c r="A270" s="113">
        <v>20463</v>
      </c>
      <c r="B270" s="113" t="s">
        <v>805</v>
      </c>
      <c r="C270" s="113">
        <v>0.05</v>
      </c>
      <c r="D270" s="113" t="s">
        <v>368</v>
      </c>
      <c r="E270" s="113" t="s">
        <v>369</v>
      </c>
      <c r="F270" s="113" t="s">
        <v>498</v>
      </c>
      <c r="G270" s="113">
        <v>89</v>
      </c>
      <c r="H270" s="191">
        <v>219720</v>
      </c>
      <c r="I270" s="191">
        <v>534764</v>
      </c>
      <c r="J270" s="191">
        <v>15068</v>
      </c>
      <c r="K270" s="191">
        <v>12834</v>
      </c>
      <c r="L270" s="65">
        <f t="shared" si="16"/>
        <v>6008.5842696629215</v>
      </c>
      <c r="M270" s="65">
        <f t="shared" si="17"/>
        <v>169.30337078651687</v>
      </c>
      <c r="N270" s="65">
        <f t="shared" si="18"/>
        <v>144.20224719101122</v>
      </c>
      <c r="O270" s="68">
        <f t="shared" si="19"/>
        <v>0.84164103918759603</v>
      </c>
    </row>
    <row r="271" spans="1:15" s="65" customFormat="1" x14ac:dyDescent="0.2">
      <c r="A271" s="113">
        <v>20464</v>
      </c>
      <c r="B271" s="113" t="s">
        <v>806</v>
      </c>
      <c r="C271" s="113">
        <v>0.05</v>
      </c>
      <c r="D271" s="113" t="s">
        <v>368</v>
      </c>
      <c r="E271" s="113" t="s">
        <v>369</v>
      </c>
      <c r="F271" s="113" t="s">
        <v>498</v>
      </c>
      <c r="G271" s="113">
        <v>89</v>
      </c>
      <c r="H271" s="191">
        <v>205494</v>
      </c>
      <c r="I271" s="191">
        <v>379906</v>
      </c>
      <c r="J271" s="191">
        <v>20336</v>
      </c>
      <c r="K271" s="191">
        <v>9118</v>
      </c>
      <c r="L271" s="65">
        <f t="shared" si="16"/>
        <v>4268.606741573034</v>
      </c>
      <c r="M271" s="65">
        <f t="shared" si="17"/>
        <v>228.49438202247191</v>
      </c>
      <c r="N271" s="65">
        <f t="shared" si="18"/>
        <v>102.44943820224719</v>
      </c>
      <c r="O271" s="68">
        <f t="shared" si="19"/>
        <v>0.59794943083313856</v>
      </c>
    </row>
    <row r="272" spans="1:15" s="65" customFormat="1" x14ac:dyDescent="0.2">
      <c r="A272" s="113">
        <v>20465</v>
      </c>
      <c r="B272" s="113" t="s">
        <v>807</v>
      </c>
      <c r="C272" s="113">
        <v>0.05</v>
      </c>
      <c r="D272" s="113" t="s">
        <v>368</v>
      </c>
      <c r="E272" s="113" t="s">
        <v>369</v>
      </c>
      <c r="F272" s="113" t="s">
        <v>498</v>
      </c>
      <c r="G272" s="113">
        <v>89</v>
      </c>
      <c r="H272" s="191">
        <v>104666</v>
      </c>
      <c r="I272" s="191">
        <v>204620</v>
      </c>
      <c r="J272" s="191">
        <v>10894</v>
      </c>
      <c r="K272" s="191">
        <v>4910</v>
      </c>
      <c r="L272" s="65">
        <f t="shared" si="16"/>
        <v>2299.1011235955057</v>
      </c>
      <c r="M272" s="65">
        <f t="shared" si="17"/>
        <v>122.40449438202248</v>
      </c>
      <c r="N272" s="65">
        <f t="shared" si="18"/>
        <v>55.168539325842694</v>
      </c>
      <c r="O272" s="68">
        <f t="shared" si="19"/>
        <v>0.32199294860613187</v>
      </c>
    </row>
    <row r="273" spans="1:15" s="65" customFormat="1" x14ac:dyDescent="0.2">
      <c r="A273" s="113">
        <v>20466</v>
      </c>
      <c r="B273" s="113" t="s">
        <v>876</v>
      </c>
      <c r="C273" s="113">
        <v>0.05</v>
      </c>
      <c r="D273" s="113" t="s">
        <v>368</v>
      </c>
      <c r="E273" s="113" t="s">
        <v>369</v>
      </c>
      <c r="F273" s="113" t="s">
        <v>498</v>
      </c>
      <c r="G273" s="113">
        <v>89</v>
      </c>
      <c r="H273" s="191">
        <v>374342</v>
      </c>
      <c r="I273" s="191">
        <v>871822</v>
      </c>
      <c r="J273" s="191">
        <v>57392</v>
      </c>
      <c r="K273" s="191">
        <v>20924</v>
      </c>
      <c r="L273" s="65">
        <f t="shared" si="16"/>
        <v>9795.7528089887637</v>
      </c>
      <c r="M273" s="65">
        <f t="shared" si="17"/>
        <v>644.85393258426961</v>
      </c>
      <c r="N273" s="65">
        <f t="shared" si="18"/>
        <v>235.10112359550561</v>
      </c>
      <c r="O273" s="68">
        <f t="shared" si="19"/>
        <v>1.3721752457504488</v>
      </c>
    </row>
    <row r="274" spans="1:15" s="65" customFormat="1" x14ac:dyDescent="0.2">
      <c r="A274" s="113">
        <v>20467</v>
      </c>
      <c r="B274" s="113" t="s">
        <v>877</v>
      </c>
      <c r="C274" s="113">
        <v>0.05</v>
      </c>
      <c r="D274" s="113" t="s">
        <v>368</v>
      </c>
      <c r="E274" s="113" t="s">
        <v>369</v>
      </c>
      <c r="F274" s="113" t="s">
        <v>498</v>
      </c>
      <c r="G274" s="113">
        <v>89</v>
      </c>
      <c r="H274" s="191">
        <v>292458</v>
      </c>
      <c r="I274" s="191">
        <v>724914</v>
      </c>
      <c r="J274" s="191">
        <v>58650</v>
      </c>
      <c r="K274" s="191">
        <v>17398</v>
      </c>
      <c r="L274" s="65">
        <f t="shared" si="16"/>
        <v>8145.1011235955057</v>
      </c>
      <c r="M274" s="65">
        <f t="shared" si="17"/>
        <v>658.98876404494376</v>
      </c>
      <c r="N274" s="65">
        <f t="shared" si="18"/>
        <v>195.48314606741573</v>
      </c>
      <c r="O274" s="68">
        <f t="shared" si="19"/>
        <v>1.1409436496638456</v>
      </c>
    </row>
    <row r="275" spans="1:15" s="65" customFormat="1" x14ac:dyDescent="0.2">
      <c r="A275" s="113">
        <v>20468</v>
      </c>
      <c r="B275" s="113" t="s">
        <v>878</v>
      </c>
      <c r="C275" s="113">
        <v>0.05</v>
      </c>
      <c r="D275" s="113" t="s">
        <v>368</v>
      </c>
      <c r="E275" s="113" t="s">
        <v>369</v>
      </c>
      <c r="F275" s="113" t="s">
        <v>498</v>
      </c>
      <c r="G275" s="113">
        <v>89</v>
      </c>
      <c r="H275" s="191">
        <v>261210</v>
      </c>
      <c r="I275" s="191">
        <v>601278</v>
      </c>
      <c r="J275" s="191">
        <v>37486</v>
      </c>
      <c r="K275" s="191">
        <v>14430</v>
      </c>
      <c r="L275" s="65">
        <f t="shared" si="16"/>
        <v>6755.9325842696626</v>
      </c>
      <c r="M275" s="65">
        <f t="shared" si="17"/>
        <v>421.19101123595505</v>
      </c>
      <c r="N275" s="65">
        <f t="shared" si="18"/>
        <v>162.13483146067415</v>
      </c>
      <c r="O275" s="68">
        <f t="shared" si="19"/>
        <v>0.94630514223757289</v>
      </c>
    </row>
    <row r="276" spans="1:15" s="65" customFormat="1" x14ac:dyDescent="0.2">
      <c r="A276" s="113">
        <v>20469</v>
      </c>
      <c r="B276" s="113" t="s">
        <v>879</v>
      </c>
      <c r="C276" s="113">
        <v>0.05</v>
      </c>
      <c r="D276" s="113" t="s">
        <v>368</v>
      </c>
      <c r="E276" s="113" t="s">
        <v>369</v>
      </c>
      <c r="F276" s="113" t="s">
        <v>498</v>
      </c>
      <c r="G276" s="113">
        <v>89</v>
      </c>
      <c r="H276" s="191">
        <v>335734</v>
      </c>
      <c r="I276" s="191">
        <v>774678</v>
      </c>
      <c r="J276" s="191">
        <v>64408</v>
      </c>
      <c r="K276" s="191">
        <v>18592</v>
      </c>
      <c r="L276" s="65">
        <f t="shared" si="16"/>
        <v>8704.2471910112363</v>
      </c>
      <c r="M276" s="65">
        <f t="shared" si="17"/>
        <v>723.68539325842698</v>
      </c>
      <c r="N276" s="65">
        <f t="shared" si="18"/>
        <v>208.89887640449439</v>
      </c>
      <c r="O276" s="68">
        <f t="shared" si="19"/>
        <v>1.2192449899155202</v>
      </c>
    </row>
    <row r="277" spans="1:15" s="65" customFormat="1" x14ac:dyDescent="0.2">
      <c r="A277" s="113">
        <v>20470</v>
      </c>
      <c r="B277" s="113" t="s">
        <v>880</v>
      </c>
      <c r="C277" s="113">
        <v>0.05</v>
      </c>
      <c r="D277" s="113" t="s">
        <v>368</v>
      </c>
      <c r="E277" s="113" t="s">
        <v>369</v>
      </c>
      <c r="F277" s="113" t="s">
        <v>498</v>
      </c>
      <c r="G277" s="113">
        <v>89</v>
      </c>
      <c r="H277" s="191">
        <v>219726</v>
      </c>
      <c r="I277" s="191">
        <v>481866</v>
      </c>
      <c r="J277" s="191">
        <v>6984</v>
      </c>
      <c r="K277" s="191">
        <v>11564</v>
      </c>
      <c r="L277" s="65">
        <f t="shared" si="16"/>
        <v>5414.2247191011238</v>
      </c>
      <c r="M277" s="65">
        <f t="shared" si="17"/>
        <v>78.471910112359552</v>
      </c>
      <c r="N277" s="65">
        <f t="shared" si="18"/>
        <v>129.93258426966293</v>
      </c>
      <c r="O277" s="68">
        <f t="shared" si="19"/>
        <v>0.75835569402877989</v>
      </c>
    </row>
    <row r="278" spans="1:15" s="65" customFormat="1" x14ac:dyDescent="0.2">
      <c r="A278" s="113">
        <v>20471</v>
      </c>
      <c r="B278" s="113" t="s">
        <v>881</v>
      </c>
      <c r="C278" s="113">
        <v>0.05</v>
      </c>
      <c r="D278" s="113" t="s">
        <v>368</v>
      </c>
      <c r="E278" s="113" t="s">
        <v>369</v>
      </c>
      <c r="F278" s="113" t="s">
        <v>498</v>
      </c>
      <c r="G278" s="113">
        <v>89</v>
      </c>
      <c r="H278" s="191">
        <v>192866</v>
      </c>
      <c r="I278" s="191">
        <v>471102</v>
      </c>
      <c r="J278" s="191">
        <v>15666</v>
      </c>
      <c r="K278" s="191">
        <v>11306</v>
      </c>
      <c r="L278" s="65">
        <f t="shared" si="16"/>
        <v>5293.2808988764045</v>
      </c>
      <c r="M278" s="65">
        <f t="shared" si="17"/>
        <v>176.02247191011236</v>
      </c>
      <c r="N278" s="65">
        <f t="shared" si="18"/>
        <v>127.03370786516854</v>
      </c>
      <c r="O278" s="68">
        <f t="shared" si="19"/>
        <v>0.74143630894927226</v>
      </c>
    </row>
    <row r="279" spans="1:15" s="65" customFormat="1" x14ac:dyDescent="0.2">
      <c r="A279" s="113">
        <v>20474</v>
      </c>
      <c r="B279" s="113" t="s">
        <v>571</v>
      </c>
      <c r="C279" s="113">
        <v>0.05</v>
      </c>
      <c r="D279" s="113" t="s">
        <v>368</v>
      </c>
      <c r="E279" s="113" t="s">
        <v>369</v>
      </c>
      <c r="F279" s="113" t="s">
        <v>386</v>
      </c>
      <c r="G279" s="113">
        <v>89</v>
      </c>
      <c r="H279" s="191">
        <v>550848</v>
      </c>
      <c r="I279" s="191">
        <v>183074</v>
      </c>
      <c r="J279" s="191">
        <v>12868</v>
      </c>
      <c r="K279" s="191">
        <v>8532</v>
      </c>
      <c r="L279" s="65">
        <f t="shared" si="16"/>
        <v>2057.0112359550562</v>
      </c>
      <c r="M279" s="65">
        <f t="shared" si="17"/>
        <v>144.58426966292134</v>
      </c>
      <c r="N279" s="65">
        <f t="shared" si="18"/>
        <v>95.865168539325836</v>
      </c>
      <c r="O279" s="68">
        <f t="shared" si="19"/>
        <v>0.55952012983859822</v>
      </c>
    </row>
    <row r="280" spans="1:15" s="65" customFormat="1" x14ac:dyDescent="0.2">
      <c r="A280" s="113">
        <v>20475</v>
      </c>
      <c r="B280" s="113" t="s">
        <v>572</v>
      </c>
      <c r="C280" s="113">
        <v>0.05</v>
      </c>
      <c r="D280" s="113" t="s">
        <v>368</v>
      </c>
      <c r="E280" s="113" t="s">
        <v>369</v>
      </c>
      <c r="F280" s="113" t="s">
        <v>386</v>
      </c>
      <c r="G280" s="113">
        <v>89</v>
      </c>
      <c r="H280" s="191">
        <v>203148</v>
      </c>
      <c r="I280" s="191">
        <v>65350</v>
      </c>
      <c r="J280" s="191">
        <v>5616</v>
      </c>
      <c r="K280" s="191">
        <v>3046</v>
      </c>
      <c r="L280" s="65">
        <f t="shared" si="16"/>
        <v>734.2696629213483</v>
      </c>
      <c r="M280" s="65">
        <f t="shared" si="17"/>
        <v>63.101123595505619</v>
      </c>
      <c r="N280" s="65">
        <f t="shared" si="18"/>
        <v>34.224719101123597</v>
      </c>
      <c r="O280" s="68">
        <f t="shared" si="19"/>
        <v>0.19975367035728672</v>
      </c>
    </row>
    <row r="281" spans="1:15" s="65" customFormat="1" x14ac:dyDescent="0.2">
      <c r="A281" s="113">
        <v>20476</v>
      </c>
      <c r="B281" s="113" t="s">
        <v>573</v>
      </c>
      <c r="C281" s="113">
        <v>0.05</v>
      </c>
      <c r="D281" s="113" t="s">
        <v>368</v>
      </c>
      <c r="E281" s="113" t="s">
        <v>369</v>
      </c>
      <c r="F281" s="113" t="s">
        <v>386</v>
      </c>
      <c r="G281" s="113">
        <v>89</v>
      </c>
      <c r="H281" s="191">
        <v>235538</v>
      </c>
      <c r="I281" s="191">
        <v>72904</v>
      </c>
      <c r="J281" s="191">
        <v>3018</v>
      </c>
      <c r="K281" s="191">
        <v>3398</v>
      </c>
      <c r="L281" s="65">
        <f t="shared" si="16"/>
        <v>819.14606741573039</v>
      </c>
      <c r="M281" s="65">
        <f t="shared" si="17"/>
        <v>33.91011235955056</v>
      </c>
      <c r="N281" s="65">
        <f t="shared" si="18"/>
        <v>38.179775280898873</v>
      </c>
      <c r="O281" s="68">
        <f t="shared" si="19"/>
        <v>0.22283748255878535</v>
      </c>
    </row>
    <row r="282" spans="1:15" s="65" customFormat="1" x14ac:dyDescent="0.2">
      <c r="A282" s="113">
        <v>20477</v>
      </c>
      <c r="B282" s="113" t="s">
        <v>658</v>
      </c>
      <c r="C282" s="113">
        <v>0.05</v>
      </c>
      <c r="D282" s="113" t="s">
        <v>368</v>
      </c>
      <c r="E282" s="113" t="s">
        <v>369</v>
      </c>
      <c r="F282" s="113" t="s">
        <v>392</v>
      </c>
      <c r="G282" s="113">
        <v>64</v>
      </c>
      <c r="H282" s="191">
        <v>253162</v>
      </c>
      <c r="I282" s="191">
        <v>199622</v>
      </c>
      <c r="J282" s="191">
        <v>18008</v>
      </c>
      <c r="K282" s="191">
        <v>11958</v>
      </c>
      <c r="L282" s="65">
        <f t="shared" si="16"/>
        <v>3119.09375</v>
      </c>
      <c r="M282" s="65">
        <f t="shared" si="17"/>
        <v>281.375</v>
      </c>
      <c r="N282" s="65">
        <f t="shared" si="18"/>
        <v>186.84375</v>
      </c>
      <c r="O282" s="68">
        <f t="shared" si="19"/>
        <v>1.0905195375173724</v>
      </c>
    </row>
    <row r="283" spans="1:15" s="65" customFormat="1" x14ac:dyDescent="0.2">
      <c r="A283" s="113">
        <v>20477</v>
      </c>
      <c r="B283" s="113" t="s">
        <v>664</v>
      </c>
      <c r="C283" s="113">
        <v>0.05</v>
      </c>
      <c r="D283" s="113" t="s">
        <v>368</v>
      </c>
      <c r="E283" s="113" t="s">
        <v>369</v>
      </c>
      <c r="F283" s="113" t="s">
        <v>392</v>
      </c>
      <c r="G283" s="113">
        <v>25</v>
      </c>
      <c r="H283" s="191">
        <v>74626</v>
      </c>
      <c r="I283" s="191">
        <v>48212</v>
      </c>
      <c r="J283" s="191">
        <v>4294</v>
      </c>
      <c r="K283" s="191">
        <v>2888</v>
      </c>
      <c r="L283" s="65">
        <f t="shared" si="16"/>
        <v>1928.48</v>
      </c>
      <c r="M283" s="65">
        <f t="shared" si="17"/>
        <v>171.76</v>
      </c>
      <c r="N283" s="65">
        <f t="shared" si="18"/>
        <v>115.52</v>
      </c>
      <c r="O283" s="68">
        <f t="shared" si="19"/>
        <v>0.67423618383813677</v>
      </c>
    </row>
    <row r="284" spans="1:15" s="65" customFormat="1" x14ac:dyDescent="0.2">
      <c r="A284" s="113">
        <v>20478</v>
      </c>
      <c r="B284" s="113" t="s">
        <v>659</v>
      </c>
      <c r="C284" s="113">
        <v>0.05</v>
      </c>
      <c r="D284" s="113" t="s">
        <v>368</v>
      </c>
      <c r="E284" s="113" t="s">
        <v>369</v>
      </c>
      <c r="F284" s="113" t="s">
        <v>392</v>
      </c>
      <c r="G284" s="113">
        <v>64</v>
      </c>
      <c r="H284" s="191">
        <v>284744</v>
      </c>
      <c r="I284" s="191">
        <v>187314</v>
      </c>
      <c r="J284" s="191">
        <v>8948</v>
      </c>
      <c r="K284" s="191">
        <v>11220</v>
      </c>
      <c r="L284" s="65">
        <f t="shared" si="16"/>
        <v>2926.78125</v>
      </c>
      <c r="M284" s="65">
        <f t="shared" si="17"/>
        <v>139.8125</v>
      </c>
      <c r="N284" s="65">
        <f t="shared" si="18"/>
        <v>175.3125</v>
      </c>
      <c r="O284" s="68">
        <f t="shared" si="19"/>
        <v>1.0232170271738517</v>
      </c>
    </row>
    <row r="285" spans="1:15" s="65" customFormat="1" x14ac:dyDescent="0.2">
      <c r="A285" s="113">
        <v>20478</v>
      </c>
      <c r="B285" s="113" t="s">
        <v>665</v>
      </c>
      <c r="C285" s="113">
        <v>0.05</v>
      </c>
      <c r="D285" s="113" t="s">
        <v>368</v>
      </c>
      <c r="E285" s="113" t="s">
        <v>369</v>
      </c>
      <c r="F285" s="113" t="s">
        <v>392</v>
      </c>
      <c r="G285" s="113">
        <v>25</v>
      </c>
      <c r="H285" s="191">
        <v>101046</v>
      </c>
      <c r="I285" s="191">
        <v>67530</v>
      </c>
      <c r="J285" s="191">
        <v>4134</v>
      </c>
      <c r="K285" s="191">
        <v>4046</v>
      </c>
      <c r="L285" s="65">
        <f t="shared" si="16"/>
        <v>2701.2</v>
      </c>
      <c r="M285" s="65">
        <f t="shared" si="17"/>
        <v>165.36</v>
      </c>
      <c r="N285" s="65">
        <f t="shared" si="18"/>
        <v>161.84</v>
      </c>
      <c r="O285" s="68">
        <f t="shared" si="19"/>
        <v>0.94458434896437027</v>
      </c>
    </row>
    <row r="286" spans="1:15" s="65" customFormat="1" x14ac:dyDescent="0.2">
      <c r="A286" s="113">
        <v>20490</v>
      </c>
      <c r="B286" s="113" t="s">
        <v>893</v>
      </c>
      <c r="C286" s="113">
        <v>0.05</v>
      </c>
      <c r="D286" s="113" t="s">
        <v>368</v>
      </c>
      <c r="E286" s="113" t="s">
        <v>369</v>
      </c>
      <c r="F286" s="113" t="s">
        <v>504</v>
      </c>
      <c r="G286" s="113">
        <v>89</v>
      </c>
      <c r="H286" s="191">
        <v>217086</v>
      </c>
      <c r="I286" s="191">
        <v>554506</v>
      </c>
      <c r="J286" s="191">
        <v>29782</v>
      </c>
      <c r="K286" s="191">
        <v>19074</v>
      </c>
      <c r="L286" s="65">
        <f t="shared" si="16"/>
        <v>6230.4044943820227</v>
      </c>
      <c r="M286" s="65">
        <f t="shared" si="17"/>
        <v>334.62921348314609</v>
      </c>
      <c r="N286" s="65">
        <f t="shared" si="18"/>
        <v>214.31460674157304</v>
      </c>
      <c r="O286" s="68">
        <f t="shared" si="19"/>
        <v>1.2508540736687088</v>
      </c>
    </row>
    <row r="287" spans="1:15" s="65" customFormat="1" x14ac:dyDescent="0.2">
      <c r="A287" s="113">
        <v>20491</v>
      </c>
      <c r="B287" s="113" t="s">
        <v>894</v>
      </c>
      <c r="C287" s="113">
        <v>0.05</v>
      </c>
      <c r="D287" s="113" t="s">
        <v>368</v>
      </c>
      <c r="E287" s="113" t="s">
        <v>369</v>
      </c>
      <c r="F287" s="113" t="s">
        <v>504</v>
      </c>
      <c r="G287" s="113">
        <v>89</v>
      </c>
      <c r="H287" s="191">
        <v>159118</v>
      </c>
      <c r="I287" s="191">
        <v>497984</v>
      </c>
      <c r="J287" s="191">
        <v>18532</v>
      </c>
      <c r="K287" s="191">
        <v>17130</v>
      </c>
      <c r="L287" s="65">
        <f t="shared" si="16"/>
        <v>5595.3258426966295</v>
      </c>
      <c r="M287" s="65">
        <f t="shared" si="17"/>
        <v>208.22471910112358</v>
      </c>
      <c r="N287" s="65">
        <f t="shared" si="18"/>
        <v>192.47191011235955</v>
      </c>
      <c r="O287" s="68">
        <f t="shared" si="19"/>
        <v>1.1233684744649775</v>
      </c>
    </row>
    <row r="288" spans="1:15" s="65" customFormat="1" x14ac:dyDescent="0.2">
      <c r="A288" s="113">
        <v>20492</v>
      </c>
      <c r="B288" s="113" t="s">
        <v>895</v>
      </c>
      <c r="C288" s="113">
        <v>0.05</v>
      </c>
      <c r="D288" s="113" t="s">
        <v>368</v>
      </c>
      <c r="E288" s="113" t="s">
        <v>369</v>
      </c>
      <c r="F288" s="113" t="s">
        <v>504</v>
      </c>
      <c r="G288" s="113">
        <v>89</v>
      </c>
      <c r="H288" s="191">
        <v>225868</v>
      </c>
      <c r="I288" s="191">
        <v>616710</v>
      </c>
      <c r="J288" s="191">
        <v>41208</v>
      </c>
      <c r="K288" s="191">
        <v>21214</v>
      </c>
      <c r="L288" s="65">
        <f t="shared" si="16"/>
        <v>6929.3258426966295</v>
      </c>
      <c r="M288" s="65">
        <f t="shared" si="17"/>
        <v>463.01123595505618</v>
      </c>
      <c r="N288" s="65">
        <f t="shared" si="18"/>
        <v>238.35955056179776</v>
      </c>
      <c r="O288" s="68">
        <f t="shared" si="19"/>
        <v>1.3911931592119109</v>
      </c>
    </row>
    <row r="289" spans="1:15" s="65" customFormat="1" x14ac:dyDescent="0.2">
      <c r="A289" s="113">
        <v>20493</v>
      </c>
      <c r="B289" s="113" t="s">
        <v>790</v>
      </c>
      <c r="C289" s="113">
        <v>0.05</v>
      </c>
      <c r="D289" s="113" t="s">
        <v>368</v>
      </c>
      <c r="E289" s="113" t="s">
        <v>369</v>
      </c>
      <c r="F289" s="113" t="s">
        <v>400</v>
      </c>
      <c r="G289" s="113">
        <v>89</v>
      </c>
      <c r="H289" s="191">
        <v>221802</v>
      </c>
      <c r="I289" s="191">
        <v>57580</v>
      </c>
      <c r="J289" s="191">
        <v>7118</v>
      </c>
      <c r="K289" s="191">
        <v>3662</v>
      </c>
      <c r="L289" s="65">
        <f t="shared" si="16"/>
        <v>646.96629213483141</v>
      </c>
      <c r="M289" s="65">
        <f t="shared" si="17"/>
        <v>79.977528089887642</v>
      </c>
      <c r="N289" s="65">
        <f t="shared" si="18"/>
        <v>41.146067415730336</v>
      </c>
      <c r="O289" s="68">
        <f t="shared" si="19"/>
        <v>0.24015034170990934</v>
      </c>
    </row>
    <row r="290" spans="1:15" s="65" customFormat="1" x14ac:dyDescent="0.2">
      <c r="A290" s="113">
        <v>20494</v>
      </c>
      <c r="B290" s="113" t="s">
        <v>791</v>
      </c>
      <c r="C290" s="113">
        <v>0.05</v>
      </c>
      <c r="D290" s="113" t="s">
        <v>368</v>
      </c>
      <c r="E290" s="113" t="s">
        <v>369</v>
      </c>
      <c r="F290" s="113" t="s">
        <v>400</v>
      </c>
      <c r="G290" s="113">
        <v>89</v>
      </c>
      <c r="H290" s="191">
        <v>164510</v>
      </c>
      <c r="I290" s="191">
        <v>42652</v>
      </c>
      <c r="J290" s="191">
        <v>2856</v>
      </c>
      <c r="K290" s="191">
        <v>2712</v>
      </c>
      <c r="L290" s="65">
        <f t="shared" si="16"/>
        <v>479.23595505617976</v>
      </c>
      <c r="M290" s="65">
        <f t="shared" si="17"/>
        <v>32.08988764044944</v>
      </c>
      <c r="N290" s="65">
        <f t="shared" si="18"/>
        <v>30.471910112359552</v>
      </c>
      <c r="O290" s="68">
        <f t="shared" si="19"/>
        <v>0.17785028037063741</v>
      </c>
    </row>
    <row r="291" spans="1:15" s="65" customFormat="1" x14ac:dyDescent="0.2">
      <c r="A291" s="113">
        <v>20495</v>
      </c>
      <c r="B291" s="113" t="s">
        <v>792</v>
      </c>
      <c r="C291" s="113">
        <v>0.05</v>
      </c>
      <c r="D291" s="113" t="s">
        <v>368</v>
      </c>
      <c r="E291" s="113" t="s">
        <v>369</v>
      </c>
      <c r="F291" s="113" t="s">
        <v>400</v>
      </c>
      <c r="G291" s="113">
        <v>89</v>
      </c>
      <c r="H291" s="191">
        <v>121948</v>
      </c>
      <c r="I291" s="191">
        <v>32268</v>
      </c>
      <c r="J291" s="191">
        <v>3284</v>
      </c>
      <c r="K291" s="191">
        <v>2052</v>
      </c>
      <c r="L291" s="65">
        <f t="shared" si="16"/>
        <v>362.56179775280901</v>
      </c>
      <c r="M291" s="65">
        <f t="shared" si="17"/>
        <v>36.898876404494381</v>
      </c>
      <c r="N291" s="65">
        <f t="shared" si="18"/>
        <v>23.056179775280899</v>
      </c>
      <c r="O291" s="68">
        <f t="shared" si="19"/>
        <v>0.13456813249282742</v>
      </c>
    </row>
    <row r="292" spans="1:15" s="65" customFormat="1" x14ac:dyDescent="0.2">
      <c r="A292" s="113">
        <v>20496</v>
      </c>
      <c r="B292" s="113" t="s">
        <v>793</v>
      </c>
      <c r="C292" s="113">
        <v>0.05</v>
      </c>
      <c r="D292" s="113" t="s">
        <v>368</v>
      </c>
      <c r="E292" s="113" t="s">
        <v>369</v>
      </c>
      <c r="F292" s="113" t="s">
        <v>400</v>
      </c>
      <c r="G292" s="113">
        <v>89</v>
      </c>
      <c r="H292" s="191">
        <v>151596</v>
      </c>
      <c r="I292" s="191">
        <v>40546</v>
      </c>
      <c r="J292" s="191">
        <v>4252</v>
      </c>
      <c r="K292" s="191">
        <v>2578</v>
      </c>
      <c r="L292" s="65">
        <f t="shared" si="16"/>
        <v>455.57303370786519</v>
      </c>
      <c r="M292" s="65">
        <f t="shared" si="17"/>
        <v>47.775280898876403</v>
      </c>
      <c r="N292" s="65">
        <f t="shared" si="18"/>
        <v>28.966292134831459</v>
      </c>
      <c r="O292" s="68">
        <f t="shared" si="19"/>
        <v>0.16906269277120325</v>
      </c>
    </row>
    <row r="293" spans="1:15" s="65" customFormat="1" x14ac:dyDescent="0.2">
      <c r="A293" s="113">
        <v>20497</v>
      </c>
      <c r="B293" s="113" t="s">
        <v>794</v>
      </c>
      <c r="C293" s="113">
        <v>0.05</v>
      </c>
      <c r="D293" s="113" t="s">
        <v>368</v>
      </c>
      <c r="E293" s="113" t="s">
        <v>369</v>
      </c>
      <c r="F293" s="113" t="s">
        <v>400</v>
      </c>
      <c r="G293" s="113">
        <v>89</v>
      </c>
      <c r="H293" s="191">
        <v>268386</v>
      </c>
      <c r="I293" s="191">
        <v>66526</v>
      </c>
      <c r="J293" s="191">
        <v>7618</v>
      </c>
      <c r="K293" s="191">
        <v>4230</v>
      </c>
      <c r="L293" s="65">
        <f t="shared" si="16"/>
        <v>747.48314606741576</v>
      </c>
      <c r="M293" s="65">
        <f t="shared" si="17"/>
        <v>85.595505617977523</v>
      </c>
      <c r="N293" s="65">
        <f t="shared" si="18"/>
        <v>47.528089887640448</v>
      </c>
      <c r="O293" s="68">
        <f t="shared" si="19"/>
        <v>0.27739922048960036</v>
      </c>
    </row>
    <row r="294" spans="1:15" s="65" customFormat="1" x14ac:dyDescent="0.2">
      <c r="A294" s="113">
        <v>40213</v>
      </c>
      <c r="B294" s="113" t="s">
        <v>655</v>
      </c>
      <c r="C294" s="113">
        <v>0.25</v>
      </c>
      <c r="D294" s="113" t="s">
        <v>406</v>
      </c>
      <c r="E294" s="113" t="s">
        <v>369</v>
      </c>
      <c r="F294" s="113" t="s">
        <v>490</v>
      </c>
      <c r="G294" s="113">
        <v>25</v>
      </c>
      <c r="H294" s="191">
        <v>27104</v>
      </c>
      <c r="I294" s="191">
        <v>12906</v>
      </c>
      <c r="J294" s="191">
        <v>1682</v>
      </c>
      <c r="K294" s="191">
        <v>1288</v>
      </c>
      <c r="L294" s="65">
        <f t="shared" si="16"/>
        <v>516.24</v>
      </c>
      <c r="M294" s="65">
        <f t="shared" si="17"/>
        <v>67.28</v>
      </c>
      <c r="N294" s="65">
        <f t="shared" si="18"/>
        <v>51.52</v>
      </c>
      <c r="O294" s="68">
        <f t="shared" si="19"/>
        <v>0.30069813185024941</v>
      </c>
    </row>
    <row r="295" spans="1:15" s="65" customFormat="1" x14ac:dyDescent="0.2">
      <c r="A295" s="113">
        <v>40213</v>
      </c>
      <c r="B295" s="113" t="s">
        <v>697</v>
      </c>
      <c r="C295" s="113">
        <v>0.25</v>
      </c>
      <c r="D295" s="113" t="s">
        <v>406</v>
      </c>
      <c r="E295" s="113" t="s">
        <v>369</v>
      </c>
      <c r="F295" s="113" t="s">
        <v>490</v>
      </c>
      <c r="G295" s="113">
        <v>64</v>
      </c>
      <c r="H295" s="191">
        <v>81188</v>
      </c>
      <c r="I295" s="191">
        <v>38296</v>
      </c>
      <c r="J295" s="191">
        <v>178</v>
      </c>
      <c r="K295" s="191">
        <v>3822</v>
      </c>
      <c r="L295" s="65">
        <f t="shared" si="16"/>
        <v>598.375</v>
      </c>
      <c r="M295" s="65">
        <f t="shared" si="17"/>
        <v>2.78125</v>
      </c>
      <c r="N295" s="65">
        <f t="shared" si="18"/>
        <v>59.71875</v>
      </c>
      <c r="O295" s="68">
        <f t="shared" si="19"/>
        <v>0.34855039909611957</v>
      </c>
    </row>
    <row r="296" spans="1:15" s="65" customFormat="1" x14ac:dyDescent="0.2">
      <c r="A296" s="113">
        <v>40237</v>
      </c>
      <c r="B296" s="113" t="s">
        <v>654</v>
      </c>
      <c r="C296" s="113">
        <v>0.25</v>
      </c>
      <c r="D296" s="113" t="s">
        <v>406</v>
      </c>
      <c r="E296" s="113" t="s">
        <v>369</v>
      </c>
      <c r="F296" s="113" t="s">
        <v>456</v>
      </c>
      <c r="G296" s="113">
        <v>25</v>
      </c>
      <c r="H296" s="191">
        <v>28202</v>
      </c>
      <c r="I296" s="191">
        <v>18156</v>
      </c>
      <c r="J296" s="191">
        <v>2956</v>
      </c>
      <c r="K296" s="191">
        <v>1632</v>
      </c>
      <c r="L296" s="65">
        <f t="shared" si="16"/>
        <v>726.24</v>
      </c>
      <c r="M296" s="65">
        <f t="shared" si="17"/>
        <v>118.24</v>
      </c>
      <c r="N296" s="65">
        <f t="shared" si="18"/>
        <v>65.28</v>
      </c>
      <c r="O296" s="68">
        <f t="shared" si="19"/>
        <v>0.38100881302764517</v>
      </c>
    </row>
    <row r="297" spans="1:15" s="65" customFormat="1" x14ac:dyDescent="0.2">
      <c r="A297" s="113">
        <v>40237</v>
      </c>
      <c r="B297" s="113" t="s">
        <v>693</v>
      </c>
      <c r="C297" s="113">
        <v>0.25</v>
      </c>
      <c r="D297" s="113" t="s">
        <v>406</v>
      </c>
      <c r="E297" s="113" t="s">
        <v>369</v>
      </c>
      <c r="F297" s="113" t="s">
        <v>456</v>
      </c>
      <c r="G297" s="113">
        <v>64</v>
      </c>
      <c r="H297" s="191">
        <v>74678</v>
      </c>
      <c r="I297" s="191">
        <v>47396</v>
      </c>
      <c r="J297" s="191">
        <v>3344</v>
      </c>
      <c r="K297" s="191">
        <v>4260</v>
      </c>
      <c r="L297" s="65">
        <f t="shared" si="16"/>
        <v>740.5625</v>
      </c>
      <c r="M297" s="65">
        <f t="shared" si="17"/>
        <v>52.25</v>
      </c>
      <c r="N297" s="65">
        <f t="shared" si="18"/>
        <v>66.5625</v>
      </c>
      <c r="O297" s="68">
        <f t="shared" si="19"/>
        <v>0.38849416539755871</v>
      </c>
    </row>
    <row r="298" spans="1:15" s="65" customFormat="1" x14ac:dyDescent="0.2">
      <c r="A298" s="113">
        <v>40314</v>
      </c>
      <c r="B298" s="113" t="s">
        <v>856</v>
      </c>
      <c r="C298" s="113">
        <v>0.25</v>
      </c>
      <c r="D298" s="113" t="s">
        <v>368</v>
      </c>
      <c r="E298" s="113" t="s">
        <v>369</v>
      </c>
      <c r="F298" s="113" t="s">
        <v>889</v>
      </c>
      <c r="G298" s="113">
        <v>89</v>
      </c>
      <c r="H298" s="191">
        <v>262230</v>
      </c>
      <c r="I298" s="191">
        <v>522998</v>
      </c>
      <c r="J298" s="191">
        <v>27890</v>
      </c>
      <c r="K298" s="191">
        <v>14854</v>
      </c>
      <c r="L298" s="65">
        <f t="shared" si="16"/>
        <v>5876.3820224719102</v>
      </c>
      <c r="M298" s="65">
        <f t="shared" si="17"/>
        <v>313.37078651685391</v>
      </c>
      <c r="N298" s="65">
        <f t="shared" si="18"/>
        <v>166.89887640449439</v>
      </c>
      <c r="O298" s="68">
        <f t="shared" si="19"/>
        <v>0.97411064329846908</v>
      </c>
    </row>
    <row r="299" spans="1:15" s="65" customFormat="1" x14ac:dyDescent="0.2">
      <c r="A299" s="113">
        <v>40315</v>
      </c>
      <c r="B299" s="113" t="s">
        <v>857</v>
      </c>
      <c r="C299" s="113">
        <v>0.25</v>
      </c>
      <c r="D299" s="113" t="s">
        <v>368</v>
      </c>
      <c r="E299" s="113" t="s">
        <v>369</v>
      </c>
      <c r="F299" s="113" t="s">
        <v>889</v>
      </c>
      <c r="G299" s="113">
        <v>89</v>
      </c>
      <c r="H299" s="191">
        <v>299776</v>
      </c>
      <c r="I299" s="191">
        <v>544222</v>
      </c>
      <c r="J299" s="191">
        <v>31262</v>
      </c>
      <c r="K299" s="191">
        <v>15456</v>
      </c>
      <c r="L299" s="65">
        <f t="shared" si="16"/>
        <v>6114.8539325842694</v>
      </c>
      <c r="M299" s="65">
        <f t="shared" si="17"/>
        <v>351.25842696629212</v>
      </c>
      <c r="N299" s="65">
        <f t="shared" si="18"/>
        <v>173.6629213483146</v>
      </c>
      <c r="O299" s="68">
        <f t="shared" si="19"/>
        <v>1.0135892084839866</v>
      </c>
    </row>
    <row r="300" spans="1:15" s="65" customFormat="1" x14ac:dyDescent="0.2">
      <c r="A300" s="113">
        <v>40316</v>
      </c>
      <c r="B300" s="113" t="s">
        <v>858</v>
      </c>
      <c r="C300" s="113">
        <v>0.25</v>
      </c>
      <c r="D300" s="113" t="s">
        <v>368</v>
      </c>
      <c r="E300" s="113" t="s">
        <v>369</v>
      </c>
      <c r="F300" s="113" t="s">
        <v>889</v>
      </c>
      <c r="G300" s="113">
        <v>89</v>
      </c>
      <c r="H300" s="191">
        <v>282726</v>
      </c>
      <c r="I300" s="191">
        <v>526082</v>
      </c>
      <c r="J300" s="191">
        <v>11144</v>
      </c>
      <c r="K300" s="191">
        <v>14940</v>
      </c>
      <c r="L300" s="65">
        <f t="shared" si="16"/>
        <v>5911.0337078651683</v>
      </c>
      <c r="M300" s="65">
        <f t="shared" si="17"/>
        <v>125.21348314606742</v>
      </c>
      <c r="N300" s="65">
        <f t="shared" si="18"/>
        <v>167.86516853932585</v>
      </c>
      <c r="O300" s="68">
        <f t="shared" si="19"/>
        <v>0.97975043832497155</v>
      </c>
    </row>
    <row r="301" spans="1:15" s="65" customFormat="1" x14ac:dyDescent="0.2">
      <c r="A301" s="113">
        <v>40317</v>
      </c>
      <c r="B301" s="113" t="s">
        <v>859</v>
      </c>
      <c r="C301" s="113">
        <v>0.25</v>
      </c>
      <c r="D301" s="113" t="s">
        <v>368</v>
      </c>
      <c r="E301" s="113" t="s">
        <v>369</v>
      </c>
      <c r="F301" s="113" t="s">
        <v>889</v>
      </c>
      <c r="G301" s="113">
        <v>89</v>
      </c>
      <c r="H301" s="191">
        <v>248308</v>
      </c>
      <c r="I301" s="191">
        <v>540638</v>
      </c>
      <c r="J301" s="191">
        <v>18500</v>
      </c>
      <c r="K301" s="191">
        <v>15354</v>
      </c>
      <c r="L301" s="65">
        <f t="shared" si="16"/>
        <v>6074.5842696629215</v>
      </c>
      <c r="M301" s="65">
        <f t="shared" si="17"/>
        <v>207.86516853932585</v>
      </c>
      <c r="N301" s="65">
        <f t="shared" si="18"/>
        <v>172.51685393258427</v>
      </c>
      <c r="O301" s="68">
        <f t="shared" si="19"/>
        <v>1.0069001492665068</v>
      </c>
    </row>
    <row r="302" spans="1:15" s="65" customFormat="1" x14ac:dyDescent="0.2">
      <c r="A302" s="113">
        <v>40318</v>
      </c>
      <c r="B302" s="113" t="s">
        <v>860</v>
      </c>
      <c r="C302" s="113">
        <v>0.25</v>
      </c>
      <c r="D302" s="113" t="s">
        <v>368</v>
      </c>
      <c r="E302" s="113" t="s">
        <v>369</v>
      </c>
      <c r="F302" s="113" t="s">
        <v>889</v>
      </c>
      <c r="G302" s="113">
        <v>89</v>
      </c>
      <c r="H302" s="191">
        <v>255186</v>
      </c>
      <c r="I302" s="191">
        <v>387312</v>
      </c>
      <c r="J302" s="191">
        <v>14996</v>
      </c>
      <c r="K302" s="191">
        <v>11000</v>
      </c>
      <c r="L302" s="65">
        <f t="shared" si="16"/>
        <v>4351.8202247191011</v>
      </c>
      <c r="M302" s="65">
        <f t="shared" si="17"/>
        <v>168.49438202247191</v>
      </c>
      <c r="N302" s="65">
        <f t="shared" si="18"/>
        <v>123.59550561797752</v>
      </c>
      <c r="O302" s="68">
        <f t="shared" si="19"/>
        <v>0.72136913129683311</v>
      </c>
    </row>
    <row r="303" spans="1:15" s="65" customFormat="1" x14ac:dyDescent="0.2">
      <c r="A303" s="113">
        <v>40319</v>
      </c>
      <c r="B303" s="113" t="s">
        <v>861</v>
      </c>
      <c r="C303" s="113">
        <v>0.25</v>
      </c>
      <c r="D303" s="113" t="s">
        <v>368</v>
      </c>
      <c r="E303" s="113" t="s">
        <v>369</v>
      </c>
      <c r="F303" s="113" t="s">
        <v>889</v>
      </c>
      <c r="G303" s="113">
        <v>89</v>
      </c>
      <c r="H303" s="191">
        <v>218394</v>
      </c>
      <c r="I303" s="191">
        <v>363252</v>
      </c>
      <c r="J303" s="191">
        <v>17966</v>
      </c>
      <c r="K303" s="191">
        <v>10316</v>
      </c>
      <c r="L303" s="65">
        <f t="shared" si="16"/>
        <v>4081.4831460674159</v>
      </c>
      <c r="M303" s="65">
        <f t="shared" si="17"/>
        <v>201.86516853932585</v>
      </c>
      <c r="N303" s="65">
        <f t="shared" si="18"/>
        <v>115.91011235955057</v>
      </c>
      <c r="O303" s="68">
        <f t="shared" si="19"/>
        <v>0.67651308713255731</v>
      </c>
    </row>
    <row r="304" spans="1:15" s="65" customFormat="1" x14ac:dyDescent="0.2">
      <c r="A304" s="113">
        <v>40320</v>
      </c>
      <c r="B304" s="113" t="s">
        <v>862</v>
      </c>
      <c r="C304" s="113">
        <v>0.25</v>
      </c>
      <c r="D304" s="113" t="s">
        <v>368</v>
      </c>
      <c r="E304" s="113" t="s">
        <v>369</v>
      </c>
      <c r="F304" s="113" t="s">
        <v>889</v>
      </c>
      <c r="G304" s="113">
        <v>89</v>
      </c>
      <c r="H304" s="191">
        <v>258368</v>
      </c>
      <c r="I304" s="191">
        <v>374856</v>
      </c>
      <c r="J304" s="191">
        <v>18854</v>
      </c>
      <c r="K304" s="191">
        <v>10646</v>
      </c>
      <c r="L304" s="65">
        <f t="shared" si="16"/>
        <v>4211.8651685393261</v>
      </c>
      <c r="M304" s="65">
        <f t="shared" si="17"/>
        <v>211.84269662921349</v>
      </c>
      <c r="N304" s="65">
        <f t="shared" si="18"/>
        <v>119.61797752808988</v>
      </c>
      <c r="O304" s="68">
        <f t="shared" si="19"/>
        <v>0.69815416107146233</v>
      </c>
    </row>
    <row r="305" spans="1:15" s="65" customFormat="1" x14ac:dyDescent="0.2">
      <c r="A305" s="113">
        <v>40321</v>
      </c>
      <c r="B305" s="113" t="s">
        <v>863</v>
      </c>
      <c r="C305" s="113">
        <v>0.25</v>
      </c>
      <c r="D305" s="113" t="s">
        <v>368</v>
      </c>
      <c r="E305" s="113" t="s">
        <v>369</v>
      </c>
      <c r="F305" s="113" t="s">
        <v>889</v>
      </c>
      <c r="G305" s="113">
        <v>89</v>
      </c>
      <c r="H305" s="191">
        <v>264616</v>
      </c>
      <c r="I305" s="191">
        <v>419824</v>
      </c>
      <c r="J305" s="191">
        <v>16418</v>
      </c>
      <c r="K305" s="191">
        <v>11922</v>
      </c>
      <c r="L305" s="65">
        <f t="shared" si="16"/>
        <v>4717.1235955056181</v>
      </c>
      <c r="M305" s="65">
        <f t="shared" si="17"/>
        <v>184.47191011235955</v>
      </c>
      <c r="N305" s="65">
        <f t="shared" si="18"/>
        <v>133.95505617977528</v>
      </c>
      <c r="O305" s="68">
        <f t="shared" si="19"/>
        <v>0.78183298030189496</v>
      </c>
    </row>
    <row r="306" spans="1:15" s="65" customFormat="1" x14ac:dyDescent="0.2">
      <c r="A306" s="113">
        <v>40322</v>
      </c>
      <c r="B306" s="113" t="s">
        <v>864</v>
      </c>
      <c r="C306" s="113">
        <v>0.25</v>
      </c>
      <c r="D306" s="113" t="s">
        <v>368</v>
      </c>
      <c r="E306" s="113" t="s">
        <v>369</v>
      </c>
      <c r="F306" s="113" t="s">
        <v>889</v>
      </c>
      <c r="G306" s="113">
        <v>89</v>
      </c>
      <c r="H306" s="191">
        <v>284524</v>
      </c>
      <c r="I306" s="191">
        <v>619720</v>
      </c>
      <c r="J306" s="191">
        <v>7030</v>
      </c>
      <c r="K306" s="191">
        <v>17600</v>
      </c>
      <c r="L306" s="65">
        <f t="shared" si="16"/>
        <v>6963.1460674157306</v>
      </c>
      <c r="M306" s="65">
        <f t="shared" si="17"/>
        <v>78.988764044943821</v>
      </c>
      <c r="N306" s="65">
        <f t="shared" si="18"/>
        <v>197.75280898876406</v>
      </c>
      <c r="O306" s="68">
        <f t="shared" si="19"/>
        <v>1.1541906100749331</v>
      </c>
    </row>
    <row r="307" spans="1:15" s="65" customFormat="1" x14ac:dyDescent="0.2">
      <c r="A307" s="113">
        <v>40323</v>
      </c>
      <c r="B307" s="113" t="s">
        <v>865</v>
      </c>
      <c r="C307" s="113">
        <v>0.25</v>
      </c>
      <c r="D307" s="113" t="s">
        <v>368</v>
      </c>
      <c r="E307" s="113" t="s">
        <v>369</v>
      </c>
      <c r="F307" s="113" t="s">
        <v>889</v>
      </c>
      <c r="G307" s="113">
        <v>89</v>
      </c>
      <c r="H307" s="191">
        <v>229574</v>
      </c>
      <c r="I307" s="191">
        <v>509338</v>
      </c>
      <c r="J307" s="191">
        <v>5498</v>
      </c>
      <c r="K307" s="191">
        <v>14466</v>
      </c>
      <c r="L307" s="65">
        <f t="shared" si="16"/>
        <v>5722.8988764044943</v>
      </c>
      <c r="M307" s="65">
        <f t="shared" si="17"/>
        <v>61.775280898876403</v>
      </c>
      <c r="N307" s="65">
        <f t="shared" si="18"/>
        <v>162.53932584269663</v>
      </c>
      <c r="O307" s="68">
        <f t="shared" si="19"/>
        <v>0.94866598666727164</v>
      </c>
    </row>
    <row r="308" spans="1:15" s="65" customFormat="1" x14ac:dyDescent="0.2">
      <c r="A308" s="113">
        <v>40324</v>
      </c>
      <c r="B308" s="113" t="s">
        <v>866</v>
      </c>
      <c r="C308" s="113">
        <v>0.25</v>
      </c>
      <c r="D308" s="113" t="s">
        <v>368</v>
      </c>
      <c r="E308" s="113" t="s">
        <v>369</v>
      </c>
      <c r="F308" s="113" t="s">
        <v>889</v>
      </c>
      <c r="G308" s="113">
        <v>89</v>
      </c>
      <c r="H308" s="191">
        <v>242614</v>
      </c>
      <c r="I308" s="191">
        <v>438454</v>
      </c>
      <c r="J308" s="191">
        <v>26000</v>
      </c>
      <c r="K308" s="191">
        <v>12452</v>
      </c>
      <c r="L308" s="65">
        <f t="shared" si="16"/>
        <v>4926.4494382022476</v>
      </c>
      <c r="M308" s="65">
        <f t="shared" si="17"/>
        <v>292.13483146067415</v>
      </c>
      <c r="N308" s="65">
        <f t="shared" si="18"/>
        <v>139.91011235955057</v>
      </c>
      <c r="O308" s="68">
        <f t="shared" si="19"/>
        <v>0.8165898566280152</v>
      </c>
    </row>
    <row r="309" spans="1:15" s="65" customFormat="1" x14ac:dyDescent="0.2">
      <c r="A309" s="113">
        <v>40325</v>
      </c>
      <c r="B309" s="113" t="s">
        <v>867</v>
      </c>
      <c r="C309" s="113">
        <v>0.25</v>
      </c>
      <c r="D309" s="113" t="s">
        <v>368</v>
      </c>
      <c r="E309" s="113" t="s">
        <v>369</v>
      </c>
      <c r="F309" s="113" t="s">
        <v>889</v>
      </c>
      <c r="G309" s="113">
        <v>89</v>
      </c>
      <c r="H309" s="191">
        <v>257566</v>
      </c>
      <c r="I309" s="191">
        <v>673382</v>
      </c>
      <c r="J309" s="191">
        <v>33368</v>
      </c>
      <c r="K309" s="191">
        <v>19124</v>
      </c>
      <c r="L309" s="65">
        <f t="shared" si="16"/>
        <v>7566.0898876404499</v>
      </c>
      <c r="M309" s="65">
        <f t="shared" si="17"/>
        <v>374.92134831460675</v>
      </c>
      <c r="N309" s="65">
        <f t="shared" si="18"/>
        <v>214.87640449438203</v>
      </c>
      <c r="O309" s="68">
        <f t="shared" si="19"/>
        <v>1.2541330242655124</v>
      </c>
    </row>
    <row r="310" spans="1:15" s="65" customFormat="1" x14ac:dyDescent="0.2">
      <c r="A310" s="113">
        <v>40326</v>
      </c>
      <c r="B310" s="113" t="s">
        <v>868</v>
      </c>
      <c r="C310" s="113">
        <v>0.25</v>
      </c>
      <c r="D310" s="113" t="s">
        <v>368</v>
      </c>
      <c r="E310" s="113" t="s">
        <v>369</v>
      </c>
      <c r="F310" s="113" t="s">
        <v>889</v>
      </c>
      <c r="G310" s="113">
        <v>89</v>
      </c>
      <c r="H310" s="191">
        <v>281986</v>
      </c>
      <c r="I310" s="191">
        <v>729152</v>
      </c>
      <c r="J310" s="191">
        <v>36548</v>
      </c>
      <c r="K310" s="191">
        <v>20708</v>
      </c>
      <c r="L310" s="65">
        <f t="shared" si="16"/>
        <v>8192.7191011235955</v>
      </c>
      <c r="M310" s="65">
        <f t="shared" si="17"/>
        <v>410.65168539325845</v>
      </c>
      <c r="N310" s="65">
        <f t="shared" si="18"/>
        <v>232.67415730337078</v>
      </c>
      <c r="O310" s="68">
        <f t="shared" si="19"/>
        <v>1.3580101791722563</v>
      </c>
    </row>
    <row r="311" spans="1:15" s="65" customFormat="1" x14ac:dyDescent="0.2">
      <c r="A311" s="113">
        <v>40327</v>
      </c>
      <c r="B311" s="113" t="s">
        <v>869</v>
      </c>
      <c r="C311" s="113">
        <v>0.25</v>
      </c>
      <c r="D311" s="113" t="s">
        <v>368</v>
      </c>
      <c r="E311" s="113" t="s">
        <v>369</v>
      </c>
      <c r="F311" s="113" t="s">
        <v>889</v>
      </c>
      <c r="G311" s="113">
        <v>89</v>
      </c>
      <c r="H311" s="191">
        <v>475314</v>
      </c>
      <c r="I311" s="191">
        <v>868814</v>
      </c>
      <c r="J311" s="191">
        <v>50864</v>
      </c>
      <c r="K311" s="191">
        <v>24674</v>
      </c>
      <c r="L311" s="65">
        <f t="shared" si="16"/>
        <v>9761.9550561797751</v>
      </c>
      <c r="M311" s="65">
        <f t="shared" si="17"/>
        <v>571.50561797752812</v>
      </c>
      <c r="N311" s="65">
        <f t="shared" si="18"/>
        <v>277.23595505617976</v>
      </c>
      <c r="O311" s="68">
        <f t="shared" si="19"/>
        <v>1.6180965405107328</v>
      </c>
    </row>
    <row r="312" spans="1:15" s="65" customFormat="1" x14ac:dyDescent="0.2">
      <c r="A312" s="113">
        <v>40328</v>
      </c>
      <c r="B312" s="113" t="s">
        <v>870</v>
      </c>
      <c r="C312" s="113">
        <v>0.25</v>
      </c>
      <c r="D312" s="113" t="s">
        <v>368</v>
      </c>
      <c r="E312" s="113" t="s">
        <v>369</v>
      </c>
      <c r="F312" s="113" t="s">
        <v>889</v>
      </c>
      <c r="G312" s="113">
        <v>89</v>
      </c>
      <c r="H312" s="191">
        <v>255874</v>
      </c>
      <c r="I312" s="191">
        <v>453734</v>
      </c>
      <c r="J312" s="191">
        <v>28142</v>
      </c>
      <c r="K312" s="191">
        <v>12886</v>
      </c>
      <c r="L312" s="65">
        <f t="shared" si="16"/>
        <v>5098.1348314606739</v>
      </c>
      <c r="M312" s="65">
        <f t="shared" si="17"/>
        <v>316.20224719101122</v>
      </c>
      <c r="N312" s="65">
        <f t="shared" si="18"/>
        <v>144.7865168539326</v>
      </c>
      <c r="O312" s="68">
        <f t="shared" si="19"/>
        <v>0.84505114780827206</v>
      </c>
    </row>
    <row r="313" spans="1:15" s="65" customFormat="1" x14ac:dyDescent="0.2">
      <c r="A313" s="113">
        <v>40329</v>
      </c>
      <c r="B313" s="113" t="s">
        <v>871</v>
      </c>
      <c r="C313" s="113">
        <v>0.25</v>
      </c>
      <c r="D313" s="113" t="s">
        <v>368</v>
      </c>
      <c r="E313" s="113" t="s">
        <v>369</v>
      </c>
      <c r="F313" s="113" t="s">
        <v>889</v>
      </c>
      <c r="G313" s="113">
        <v>89</v>
      </c>
      <c r="H313" s="191">
        <v>272162</v>
      </c>
      <c r="I313" s="191">
        <v>466436</v>
      </c>
      <c r="J313" s="191">
        <v>37486</v>
      </c>
      <c r="K313" s="191">
        <v>13246</v>
      </c>
      <c r="L313" s="65">
        <f t="shared" si="16"/>
        <v>5240.8539325842694</v>
      </c>
      <c r="M313" s="65">
        <f t="shared" si="17"/>
        <v>421.19101123595505</v>
      </c>
      <c r="N313" s="65">
        <f t="shared" si="18"/>
        <v>148.83146067415731</v>
      </c>
      <c r="O313" s="68">
        <f t="shared" si="19"/>
        <v>0.86865959210525934</v>
      </c>
    </row>
    <row r="314" spans="1:15" s="65" customFormat="1" x14ac:dyDescent="0.2">
      <c r="A314" s="113">
        <v>40330</v>
      </c>
      <c r="B314" s="113" t="s">
        <v>872</v>
      </c>
      <c r="C314" s="113">
        <v>0.25</v>
      </c>
      <c r="D314" s="113" t="s">
        <v>368</v>
      </c>
      <c r="E314" s="113" t="s">
        <v>369</v>
      </c>
      <c r="F314" s="113" t="s">
        <v>889</v>
      </c>
      <c r="G314" s="113">
        <v>89</v>
      </c>
      <c r="H314" s="191">
        <v>474086</v>
      </c>
      <c r="I314" s="191">
        <v>1422238</v>
      </c>
      <c r="J314" s="191">
        <v>39420</v>
      </c>
      <c r="K314" s="191">
        <v>40392</v>
      </c>
      <c r="L314" s="65">
        <f t="shared" si="16"/>
        <v>15980.202247191011</v>
      </c>
      <c r="M314" s="65">
        <f t="shared" si="17"/>
        <v>442.92134831460675</v>
      </c>
      <c r="N314" s="65">
        <f t="shared" si="18"/>
        <v>453.84269662921349</v>
      </c>
      <c r="O314" s="68">
        <f t="shared" si="19"/>
        <v>2.6488674501219713</v>
      </c>
    </row>
    <row r="315" spans="1:15" s="65" customFormat="1" x14ac:dyDescent="0.2">
      <c r="A315" s="113">
        <v>40331</v>
      </c>
      <c r="B315" s="113" t="s">
        <v>873</v>
      </c>
      <c r="C315" s="113">
        <v>0.25</v>
      </c>
      <c r="D315" s="113" t="s">
        <v>368</v>
      </c>
      <c r="E315" s="113" t="s">
        <v>369</v>
      </c>
      <c r="F315" s="113" t="s">
        <v>889</v>
      </c>
      <c r="G315" s="113">
        <v>89</v>
      </c>
      <c r="H315" s="191">
        <v>261384</v>
      </c>
      <c r="I315" s="191">
        <v>636044</v>
      </c>
      <c r="J315" s="191">
        <v>17896</v>
      </c>
      <c r="K315" s="191">
        <v>18064</v>
      </c>
      <c r="L315" s="65">
        <f t="shared" si="16"/>
        <v>7146.5617977528091</v>
      </c>
      <c r="M315" s="65">
        <f t="shared" si="17"/>
        <v>201.07865168539325</v>
      </c>
      <c r="N315" s="65">
        <f t="shared" si="18"/>
        <v>202.96629213483146</v>
      </c>
      <c r="O315" s="68">
        <f t="shared" si="19"/>
        <v>1.1846192716132722</v>
      </c>
    </row>
    <row r="316" spans="1:15" s="65" customFormat="1" x14ac:dyDescent="0.2">
      <c r="A316" s="113">
        <v>40332</v>
      </c>
      <c r="B316" s="113" t="s">
        <v>874</v>
      </c>
      <c r="C316" s="113">
        <v>0.25</v>
      </c>
      <c r="D316" s="113" t="s">
        <v>368</v>
      </c>
      <c r="E316" s="113" t="s">
        <v>369</v>
      </c>
      <c r="F316" s="113" t="s">
        <v>889</v>
      </c>
      <c r="G316" s="113">
        <v>89</v>
      </c>
      <c r="H316" s="191">
        <v>258944</v>
      </c>
      <c r="I316" s="191">
        <v>661350</v>
      </c>
      <c r="J316" s="191">
        <v>41078</v>
      </c>
      <c r="K316" s="191">
        <v>18782</v>
      </c>
      <c r="L316" s="65">
        <f t="shared" si="16"/>
        <v>7430.8988764044943</v>
      </c>
      <c r="M316" s="65">
        <f t="shared" si="17"/>
        <v>461.55056179775283</v>
      </c>
      <c r="N316" s="65">
        <f t="shared" si="18"/>
        <v>211.03370786516854</v>
      </c>
      <c r="O316" s="68">
        <f t="shared" si="19"/>
        <v>1.2317050021833746</v>
      </c>
    </row>
    <row r="317" spans="1:15" s="65" customFormat="1" x14ac:dyDescent="0.2">
      <c r="A317" s="113">
        <v>40333</v>
      </c>
      <c r="B317" s="113" t="s">
        <v>875</v>
      </c>
      <c r="C317" s="113">
        <v>0.25</v>
      </c>
      <c r="D317" s="113" t="s">
        <v>368</v>
      </c>
      <c r="E317" s="113" t="s">
        <v>369</v>
      </c>
      <c r="F317" s="113" t="s">
        <v>889</v>
      </c>
      <c r="G317" s="113">
        <v>89</v>
      </c>
      <c r="H317" s="191">
        <v>270860</v>
      </c>
      <c r="I317" s="191">
        <v>780444</v>
      </c>
      <c r="J317" s="191">
        <v>-32350</v>
      </c>
      <c r="K317" s="191">
        <v>22164</v>
      </c>
      <c r="L317" s="65">
        <f t="shared" si="16"/>
        <v>8769.0337078651683</v>
      </c>
      <c r="M317" s="65">
        <f t="shared" si="17"/>
        <v>-363.4831460674157</v>
      </c>
      <c r="N317" s="65">
        <f t="shared" si="18"/>
        <v>249.03370786516854</v>
      </c>
      <c r="O317" s="68">
        <f t="shared" si="19"/>
        <v>1.4534932205511828</v>
      </c>
    </row>
    <row r="318" spans="1:15" s="65" customFormat="1" x14ac:dyDescent="0.2">
      <c r="A318" s="113">
        <v>40335</v>
      </c>
      <c r="B318" s="113" t="s">
        <v>586</v>
      </c>
      <c r="C318" s="113">
        <v>0.25</v>
      </c>
      <c r="D318" s="113" t="s">
        <v>406</v>
      </c>
      <c r="E318" s="113" t="s">
        <v>369</v>
      </c>
      <c r="F318" s="113" t="s">
        <v>890</v>
      </c>
      <c r="G318" s="113">
        <v>89</v>
      </c>
      <c r="H318" s="191">
        <v>258516</v>
      </c>
      <c r="I318" s="191">
        <v>181540</v>
      </c>
      <c r="J318" s="191">
        <v>22078</v>
      </c>
      <c r="K318" s="191">
        <v>22682</v>
      </c>
      <c r="L318" s="65">
        <f t="shared" si="16"/>
        <v>2039.7752808988764</v>
      </c>
      <c r="M318" s="65">
        <f t="shared" si="17"/>
        <v>248.06741573033707</v>
      </c>
      <c r="N318" s="65">
        <f t="shared" si="18"/>
        <v>254.85393258426967</v>
      </c>
      <c r="O318" s="68">
        <f t="shared" si="19"/>
        <v>1.4874631487340699</v>
      </c>
    </row>
    <row r="319" spans="1:15" s="65" customFormat="1" x14ac:dyDescent="0.2">
      <c r="A319" s="113">
        <v>40336</v>
      </c>
      <c r="B319" s="113" t="s">
        <v>590</v>
      </c>
      <c r="C319" s="113">
        <v>0.25</v>
      </c>
      <c r="D319" s="113" t="s">
        <v>406</v>
      </c>
      <c r="E319" s="113" t="s">
        <v>369</v>
      </c>
      <c r="F319" s="113" t="s">
        <v>891</v>
      </c>
      <c r="G319" s="113">
        <v>75</v>
      </c>
      <c r="H319" s="191">
        <v>156734</v>
      </c>
      <c r="I319" s="191">
        <v>109726</v>
      </c>
      <c r="J319" s="191">
        <v>14582</v>
      </c>
      <c r="K319" s="191">
        <v>13704</v>
      </c>
      <c r="L319" s="65">
        <f t="shared" si="16"/>
        <v>1463.0133333333333</v>
      </c>
      <c r="M319" s="65">
        <f t="shared" si="17"/>
        <v>194.42666666666668</v>
      </c>
      <c r="N319" s="65">
        <f t="shared" si="18"/>
        <v>182.72</v>
      </c>
      <c r="O319" s="68">
        <f t="shared" si="19"/>
        <v>1.0664511384254185</v>
      </c>
    </row>
    <row r="320" spans="1:15" s="65" customFormat="1" x14ac:dyDescent="0.2">
      <c r="A320" s="113">
        <v>40357</v>
      </c>
      <c r="B320" s="113" t="s">
        <v>666</v>
      </c>
      <c r="C320" s="113">
        <v>0.25</v>
      </c>
      <c r="D320" s="113" t="s">
        <v>368</v>
      </c>
      <c r="E320" s="113" t="s">
        <v>369</v>
      </c>
      <c r="F320" s="113" t="s">
        <v>397</v>
      </c>
      <c r="G320" s="113">
        <v>89</v>
      </c>
      <c r="H320" s="191">
        <v>194828</v>
      </c>
      <c r="I320" s="191">
        <v>476962</v>
      </c>
      <c r="J320" s="191">
        <v>13238</v>
      </c>
      <c r="K320" s="191">
        <v>15788</v>
      </c>
      <c r="L320" s="65">
        <f t="shared" si="16"/>
        <v>5359.1235955056181</v>
      </c>
      <c r="M320" s="65">
        <f t="shared" si="17"/>
        <v>148.74157303370785</v>
      </c>
      <c r="N320" s="65">
        <f t="shared" si="18"/>
        <v>177.3932584269663</v>
      </c>
      <c r="O320" s="68">
        <f t="shared" si="19"/>
        <v>1.0353614404467639</v>
      </c>
    </row>
    <row r="321" spans="1:15" s="65" customFormat="1" x14ac:dyDescent="0.2">
      <c r="A321" s="113">
        <v>40358</v>
      </c>
      <c r="B321" s="113" t="s">
        <v>667</v>
      </c>
      <c r="C321" s="113">
        <v>0.25</v>
      </c>
      <c r="D321" s="113" t="s">
        <v>368</v>
      </c>
      <c r="E321" s="113" t="s">
        <v>369</v>
      </c>
      <c r="F321" s="113" t="s">
        <v>397</v>
      </c>
      <c r="G321" s="113">
        <v>89</v>
      </c>
      <c r="H321" s="191">
        <v>194342</v>
      </c>
      <c r="I321" s="191">
        <v>406814</v>
      </c>
      <c r="J321" s="191">
        <v>28752</v>
      </c>
      <c r="K321" s="191">
        <v>13466</v>
      </c>
      <c r="L321" s="65">
        <f t="shared" si="16"/>
        <v>4570.9438202247193</v>
      </c>
      <c r="M321" s="65">
        <f t="shared" si="17"/>
        <v>323.0561797752809</v>
      </c>
      <c r="N321" s="65">
        <f t="shared" si="18"/>
        <v>151.30337078651687</v>
      </c>
      <c r="O321" s="68">
        <f t="shared" si="19"/>
        <v>0.88308697473119602</v>
      </c>
    </row>
    <row r="322" spans="1:15" s="65" customFormat="1" x14ac:dyDescent="0.2">
      <c r="A322" s="113">
        <v>40359</v>
      </c>
      <c r="B322" s="113" t="s">
        <v>668</v>
      </c>
      <c r="C322" s="113">
        <v>0.25</v>
      </c>
      <c r="D322" s="113" t="s">
        <v>368</v>
      </c>
      <c r="E322" s="113" t="s">
        <v>369</v>
      </c>
      <c r="F322" s="113" t="s">
        <v>397</v>
      </c>
      <c r="G322" s="113">
        <v>89</v>
      </c>
      <c r="H322" s="191">
        <v>221484</v>
      </c>
      <c r="I322" s="191">
        <v>426580</v>
      </c>
      <c r="J322" s="191">
        <v>28960</v>
      </c>
      <c r="K322" s="191">
        <v>14120</v>
      </c>
      <c r="L322" s="65">
        <f t="shared" si="16"/>
        <v>4793.0337078651683</v>
      </c>
      <c r="M322" s="65">
        <f t="shared" si="17"/>
        <v>325.39325842696627</v>
      </c>
      <c r="N322" s="65">
        <f t="shared" si="18"/>
        <v>158.65168539325842</v>
      </c>
      <c r="O322" s="68">
        <f t="shared" si="19"/>
        <v>0.92597564853738945</v>
      </c>
    </row>
    <row r="323" spans="1:15" s="65" customFormat="1" x14ac:dyDescent="0.2">
      <c r="A323" s="113">
        <v>40360</v>
      </c>
      <c r="B323" s="113" t="s">
        <v>669</v>
      </c>
      <c r="C323" s="113">
        <v>0.25</v>
      </c>
      <c r="D323" s="113" t="s">
        <v>368</v>
      </c>
      <c r="E323" s="113" t="s">
        <v>369</v>
      </c>
      <c r="F323" s="113" t="s">
        <v>397</v>
      </c>
      <c r="G323" s="113">
        <v>89</v>
      </c>
      <c r="H323" s="191">
        <v>237142</v>
      </c>
      <c r="I323" s="191">
        <v>593830</v>
      </c>
      <c r="J323" s="191">
        <v>19526</v>
      </c>
      <c r="K323" s="191">
        <v>19656</v>
      </c>
      <c r="L323" s="65">
        <f t="shared" si="16"/>
        <v>6672.2471910112363</v>
      </c>
      <c r="M323" s="65">
        <f t="shared" si="17"/>
        <v>219.3932584269663</v>
      </c>
      <c r="N323" s="65">
        <f t="shared" si="18"/>
        <v>220.85393258426967</v>
      </c>
      <c r="O323" s="68">
        <f t="shared" si="19"/>
        <v>1.2890210586155049</v>
      </c>
    </row>
    <row r="324" spans="1:15" s="65" customFormat="1" x14ac:dyDescent="0.2">
      <c r="A324" s="113">
        <v>40361</v>
      </c>
      <c r="B324" s="113" t="s">
        <v>670</v>
      </c>
      <c r="C324" s="113">
        <v>0.25</v>
      </c>
      <c r="D324" s="113" t="s">
        <v>368</v>
      </c>
      <c r="E324" s="113" t="s">
        <v>369</v>
      </c>
      <c r="F324" s="113" t="s">
        <v>397</v>
      </c>
      <c r="G324" s="113">
        <v>89</v>
      </c>
      <c r="H324" s="191">
        <v>185090</v>
      </c>
      <c r="I324" s="191">
        <v>328360</v>
      </c>
      <c r="J324" s="191">
        <v>19008</v>
      </c>
      <c r="K324" s="191">
        <v>10868</v>
      </c>
      <c r="L324" s="65">
        <f t="shared" si="16"/>
        <v>3689.4382022471909</v>
      </c>
      <c r="M324" s="65">
        <f t="shared" si="17"/>
        <v>213.57303370786516</v>
      </c>
      <c r="N324" s="65">
        <f t="shared" si="18"/>
        <v>122.11235955056179</v>
      </c>
      <c r="O324" s="68">
        <f t="shared" si="19"/>
        <v>0.7127127017212711</v>
      </c>
    </row>
    <row r="325" spans="1:15" s="65" customFormat="1" x14ac:dyDescent="0.2">
      <c r="A325" s="113">
        <v>40362</v>
      </c>
      <c r="B325" s="113" t="s">
        <v>671</v>
      </c>
      <c r="C325" s="113">
        <v>0.25</v>
      </c>
      <c r="D325" s="113" t="s">
        <v>368</v>
      </c>
      <c r="E325" s="113" t="s">
        <v>369</v>
      </c>
      <c r="F325" s="113" t="s">
        <v>397</v>
      </c>
      <c r="G325" s="113">
        <v>89</v>
      </c>
      <c r="H325" s="191">
        <v>170902</v>
      </c>
      <c r="I325" s="191">
        <v>312282</v>
      </c>
      <c r="J325" s="191">
        <v>6940</v>
      </c>
      <c r="K325" s="191">
        <v>10336</v>
      </c>
      <c r="L325" s="65">
        <f t="shared" si="16"/>
        <v>3508.7865168539324</v>
      </c>
      <c r="M325" s="65">
        <f t="shared" si="17"/>
        <v>77.977528089887642</v>
      </c>
      <c r="N325" s="65">
        <f t="shared" si="18"/>
        <v>116.13483146067416</v>
      </c>
      <c r="O325" s="68">
        <f t="shared" si="19"/>
        <v>0.67782466737127889</v>
      </c>
    </row>
    <row r="326" spans="1:15" s="65" customFormat="1" x14ac:dyDescent="0.2">
      <c r="A326" s="113">
        <v>40363</v>
      </c>
      <c r="B326" s="113" t="s">
        <v>672</v>
      </c>
      <c r="C326" s="113">
        <v>0.25</v>
      </c>
      <c r="D326" s="113" t="s">
        <v>368</v>
      </c>
      <c r="E326" s="113" t="s">
        <v>369</v>
      </c>
      <c r="F326" s="113" t="s">
        <v>397</v>
      </c>
      <c r="G326" s="113">
        <v>89</v>
      </c>
      <c r="H326" s="191">
        <v>212706</v>
      </c>
      <c r="I326" s="191">
        <v>357034</v>
      </c>
      <c r="J326" s="191">
        <v>20952</v>
      </c>
      <c r="K326" s="191">
        <v>11818</v>
      </c>
      <c r="L326" s="65">
        <f t="shared" si="16"/>
        <v>4011.6179775280898</v>
      </c>
      <c r="M326" s="65">
        <f t="shared" si="17"/>
        <v>235.41573033707866</v>
      </c>
      <c r="N326" s="65">
        <f t="shared" si="18"/>
        <v>132.7865168539326</v>
      </c>
      <c r="O326" s="68">
        <f t="shared" si="19"/>
        <v>0.77501276306054312</v>
      </c>
    </row>
    <row r="327" spans="1:15" s="65" customFormat="1" x14ac:dyDescent="0.2">
      <c r="A327" s="113">
        <v>40364</v>
      </c>
      <c r="B327" s="113" t="s">
        <v>673</v>
      </c>
      <c r="C327" s="113">
        <v>0.25</v>
      </c>
      <c r="D327" s="113" t="s">
        <v>368</v>
      </c>
      <c r="E327" s="113" t="s">
        <v>369</v>
      </c>
      <c r="F327" s="113" t="s">
        <v>397</v>
      </c>
      <c r="G327" s="113">
        <v>89</v>
      </c>
      <c r="H327" s="191">
        <v>197532</v>
      </c>
      <c r="I327" s="191">
        <v>370746</v>
      </c>
      <c r="J327" s="191">
        <v>30740</v>
      </c>
      <c r="K327" s="191">
        <v>12272</v>
      </c>
      <c r="L327" s="65">
        <f t="shared" si="16"/>
        <v>4165.6853932584272</v>
      </c>
      <c r="M327" s="65">
        <f t="shared" si="17"/>
        <v>345.39325842696627</v>
      </c>
      <c r="N327" s="65">
        <f t="shared" si="18"/>
        <v>137.88764044943821</v>
      </c>
      <c r="O327" s="68">
        <f t="shared" si="19"/>
        <v>0.80478563447952156</v>
      </c>
    </row>
    <row r="328" spans="1:15" s="65" customFormat="1" x14ac:dyDescent="0.2">
      <c r="A328" s="113">
        <v>40365</v>
      </c>
      <c r="B328" s="113" t="s">
        <v>674</v>
      </c>
      <c r="C328" s="113">
        <v>0.25</v>
      </c>
      <c r="D328" s="113" t="s">
        <v>368</v>
      </c>
      <c r="E328" s="113" t="s">
        <v>369</v>
      </c>
      <c r="F328" s="113" t="s">
        <v>397</v>
      </c>
      <c r="G328" s="113">
        <v>89</v>
      </c>
      <c r="H328" s="191">
        <v>205694</v>
      </c>
      <c r="I328" s="191">
        <v>418402</v>
      </c>
      <c r="J328" s="191">
        <v>21922</v>
      </c>
      <c r="K328" s="191">
        <v>13850</v>
      </c>
      <c r="L328" s="65">
        <f t="shared" si="16"/>
        <v>4701.1460674157306</v>
      </c>
      <c r="M328" s="65">
        <f t="shared" si="17"/>
        <v>246.31460674157304</v>
      </c>
      <c r="N328" s="65">
        <f t="shared" si="18"/>
        <v>155.61797752808988</v>
      </c>
      <c r="O328" s="68">
        <f t="shared" si="19"/>
        <v>0.90826931531464894</v>
      </c>
    </row>
    <row r="329" spans="1:15" s="65" customFormat="1" x14ac:dyDescent="0.2">
      <c r="A329" s="113">
        <v>40366</v>
      </c>
      <c r="B329" s="113" t="s">
        <v>675</v>
      </c>
      <c r="C329" s="113">
        <v>0.25</v>
      </c>
      <c r="D329" s="113" t="s">
        <v>368</v>
      </c>
      <c r="E329" s="113" t="s">
        <v>369</v>
      </c>
      <c r="F329" s="113" t="s">
        <v>397</v>
      </c>
      <c r="G329" s="113">
        <v>89</v>
      </c>
      <c r="H329" s="191">
        <v>179210</v>
      </c>
      <c r="I329" s="191">
        <v>331956</v>
      </c>
      <c r="J329" s="191">
        <v>28576</v>
      </c>
      <c r="K329" s="191">
        <v>10988</v>
      </c>
      <c r="L329" s="65">
        <f t="shared" si="16"/>
        <v>3729.8426966292136</v>
      </c>
      <c r="M329" s="65">
        <f t="shared" si="17"/>
        <v>321.07865168539325</v>
      </c>
      <c r="N329" s="65">
        <f t="shared" si="18"/>
        <v>123.46067415730337</v>
      </c>
      <c r="O329" s="68">
        <f t="shared" si="19"/>
        <v>0.72058218315360023</v>
      </c>
    </row>
    <row r="330" spans="1:15" s="65" customFormat="1" x14ac:dyDescent="0.2">
      <c r="A330" s="113">
        <v>40367</v>
      </c>
      <c r="B330" s="113" t="s">
        <v>676</v>
      </c>
      <c r="C330" s="113">
        <v>0.25</v>
      </c>
      <c r="D330" s="113" t="s">
        <v>368</v>
      </c>
      <c r="E330" s="113" t="s">
        <v>369</v>
      </c>
      <c r="F330" s="113" t="s">
        <v>397</v>
      </c>
      <c r="G330" s="113">
        <v>89</v>
      </c>
      <c r="H330" s="191">
        <v>207122</v>
      </c>
      <c r="I330" s="191">
        <v>360266</v>
      </c>
      <c r="J330" s="191">
        <v>9838</v>
      </c>
      <c r="K330" s="191">
        <v>11924</v>
      </c>
      <c r="L330" s="65">
        <f t="shared" ref="L330:L376" si="20">I330/$G330</f>
        <v>4047.932584269663</v>
      </c>
      <c r="M330" s="65">
        <f t="shared" ref="M330:M376" si="21">J330/$G330</f>
        <v>110.53932584269663</v>
      </c>
      <c r="N330" s="65">
        <f t="shared" ref="N330:N376" si="22">K330/$G330</f>
        <v>133.97752808988764</v>
      </c>
      <c r="O330" s="68">
        <f t="shared" ref="O330:O376" si="23">N330/AVERAGE(N$9:N$376)</f>
        <v>0.78196413832576717</v>
      </c>
    </row>
    <row r="331" spans="1:15" s="65" customFormat="1" x14ac:dyDescent="0.2">
      <c r="A331" s="113">
        <v>40368</v>
      </c>
      <c r="B331" s="113" t="s">
        <v>677</v>
      </c>
      <c r="C331" s="113">
        <v>0.25</v>
      </c>
      <c r="D331" s="113" t="s">
        <v>368</v>
      </c>
      <c r="E331" s="113" t="s">
        <v>369</v>
      </c>
      <c r="F331" s="113" t="s">
        <v>397</v>
      </c>
      <c r="G331" s="113">
        <v>89</v>
      </c>
      <c r="H331" s="191">
        <v>279802</v>
      </c>
      <c r="I331" s="191">
        <v>541080</v>
      </c>
      <c r="J331" s="191">
        <v>4414</v>
      </c>
      <c r="K331" s="191">
        <v>17910</v>
      </c>
      <c r="L331" s="65">
        <f t="shared" si="20"/>
        <v>6079.5505617977524</v>
      </c>
      <c r="M331" s="65">
        <f t="shared" si="21"/>
        <v>49.59550561797753</v>
      </c>
      <c r="N331" s="65">
        <f t="shared" si="22"/>
        <v>201.23595505617976</v>
      </c>
      <c r="O331" s="68">
        <f t="shared" si="23"/>
        <v>1.1745201037751165</v>
      </c>
    </row>
    <row r="332" spans="1:15" s="65" customFormat="1" x14ac:dyDescent="0.2">
      <c r="A332" s="113">
        <v>40369</v>
      </c>
      <c r="B332" s="113" t="s">
        <v>678</v>
      </c>
      <c r="C332" s="113">
        <v>0.25</v>
      </c>
      <c r="D332" s="113" t="s">
        <v>368</v>
      </c>
      <c r="E332" s="113" t="s">
        <v>369</v>
      </c>
      <c r="F332" s="113" t="s">
        <v>397</v>
      </c>
      <c r="G332" s="113">
        <v>89</v>
      </c>
      <c r="H332" s="191">
        <v>214478</v>
      </c>
      <c r="I332" s="191">
        <v>652656</v>
      </c>
      <c r="J332" s="191">
        <v>19206</v>
      </c>
      <c r="K332" s="191">
        <v>21602</v>
      </c>
      <c r="L332" s="65">
        <f t="shared" si="20"/>
        <v>7333.2134831460671</v>
      </c>
      <c r="M332" s="65">
        <f t="shared" si="21"/>
        <v>215.79775280898878</v>
      </c>
      <c r="N332" s="65">
        <f t="shared" si="22"/>
        <v>242.71910112359549</v>
      </c>
      <c r="O332" s="68">
        <f t="shared" si="23"/>
        <v>1.4166378158431081</v>
      </c>
    </row>
    <row r="333" spans="1:15" s="65" customFormat="1" x14ac:dyDescent="0.2">
      <c r="A333" s="113">
        <v>40370</v>
      </c>
      <c r="B333" s="113" t="s">
        <v>679</v>
      </c>
      <c r="C333" s="113">
        <v>0.25</v>
      </c>
      <c r="D333" s="113" t="s">
        <v>368</v>
      </c>
      <c r="E333" s="113" t="s">
        <v>369</v>
      </c>
      <c r="F333" s="113" t="s">
        <v>397</v>
      </c>
      <c r="G333" s="113">
        <v>89</v>
      </c>
      <c r="H333" s="191">
        <v>196932</v>
      </c>
      <c r="I333" s="191">
        <v>850962</v>
      </c>
      <c r="J333" s="191">
        <v>41582</v>
      </c>
      <c r="K333" s="191">
        <v>28166</v>
      </c>
      <c r="L333" s="65">
        <f t="shared" si="20"/>
        <v>9561.3707865168544</v>
      </c>
      <c r="M333" s="65">
        <f t="shared" si="21"/>
        <v>467.2134831460674</v>
      </c>
      <c r="N333" s="65">
        <f t="shared" si="22"/>
        <v>316.47191011235952</v>
      </c>
      <c r="O333" s="68">
        <f t="shared" si="23"/>
        <v>1.8470984501915091</v>
      </c>
    </row>
    <row r="334" spans="1:15" s="65" customFormat="1" x14ac:dyDescent="0.2">
      <c r="A334" s="113">
        <v>40412</v>
      </c>
      <c r="B334" s="113" t="s">
        <v>587</v>
      </c>
      <c r="C334" s="113">
        <v>0.25</v>
      </c>
      <c r="D334" s="113" t="s">
        <v>406</v>
      </c>
      <c r="E334" s="113" t="s">
        <v>369</v>
      </c>
      <c r="F334" s="113" t="s">
        <v>890</v>
      </c>
      <c r="G334" s="113">
        <v>75</v>
      </c>
      <c r="H334" s="191">
        <v>157242</v>
      </c>
      <c r="I334" s="191">
        <v>111378</v>
      </c>
      <c r="J334" s="191">
        <v>17140</v>
      </c>
      <c r="K334" s="191">
        <v>13916</v>
      </c>
      <c r="L334" s="65">
        <f t="shared" si="20"/>
        <v>1485.04</v>
      </c>
      <c r="M334" s="65">
        <f t="shared" si="21"/>
        <v>228.53333333333333</v>
      </c>
      <c r="N334" s="65">
        <f t="shared" si="22"/>
        <v>185.54666666666665</v>
      </c>
      <c r="O334" s="68">
        <f t="shared" si="23"/>
        <v>1.0829490690548835</v>
      </c>
    </row>
    <row r="335" spans="1:15" s="65" customFormat="1" x14ac:dyDescent="0.2">
      <c r="A335" s="113">
        <v>40414</v>
      </c>
      <c r="B335" s="113" t="s">
        <v>637</v>
      </c>
      <c r="C335" s="113">
        <v>0.25</v>
      </c>
      <c r="D335" s="113" t="s">
        <v>368</v>
      </c>
      <c r="E335" s="113" t="s">
        <v>369</v>
      </c>
      <c r="F335" s="113" t="s">
        <v>377</v>
      </c>
      <c r="G335" s="113">
        <v>89</v>
      </c>
      <c r="H335" s="191">
        <v>211728</v>
      </c>
      <c r="I335" s="191">
        <v>278588</v>
      </c>
      <c r="J335" s="191">
        <v>4062</v>
      </c>
      <c r="K335" s="191">
        <v>7326</v>
      </c>
      <c r="L335" s="65">
        <f t="shared" si="20"/>
        <v>3130.2022471910113</v>
      </c>
      <c r="M335" s="65">
        <f t="shared" si="21"/>
        <v>45.640449438202246</v>
      </c>
      <c r="N335" s="65">
        <f t="shared" si="22"/>
        <v>82.31460674157303</v>
      </c>
      <c r="O335" s="68">
        <f t="shared" si="23"/>
        <v>0.48043184144369083</v>
      </c>
    </row>
    <row r="336" spans="1:15" s="65" customFormat="1" x14ac:dyDescent="0.2">
      <c r="A336" s="113">
        <v>40415</v>
      </c>
      <c r="B336" s="113" t="s">
        <v>638</v>
      </c>
      <c r="C336" s="113">
        <v>0.25</v>
      </c>
      <c r="D336" s="113" t="s">
        <v>368</v>
      </c>
      <c r="E336" s="113" t="s">
        <v>369</v>
      </c>
      <c r="F336" s="113" t="s">
        <v>377</v>
      </c>
      <c r="G336" s="113">
        <v>89</v>
      </c>
      <c r="H336" s="191">
        <v>210834</v>
      </c>
      <c r="I336" s="191">
        <v>285232</v>
      </c>
      <c r="J336" s="191">
        <v>8734</v>
      </c>
      <c r="K336" s="191">
        <v>7502</v>
      </c>
      <c r="L336" s="65">
        <f t="shared" si="20"/>
        <v>3204.8539325842698</v>
      </c>
      <c r="M336" s="65">
        <f t="shared" si="21"/>
        <v>98.134831460674164</v>
      </c>
      <c r="N336" s="65">
        <f t="shared" si="22"/>
        <v>84.292134831460672</v>
      </c>
      <c r="O336" s="68">
        <f t="shared" si="23"/>
        <v>0.49197374754444018</v>
      </c>
    </row>
    <row r="337" spans="1:15" s="65" customFormat="1" x14ac:dyDescent="0.2">
      <c r="A337" s="113">
        <v>40416</v>
      </c>
      <c r="B337" s="113" t="s">
        <v>639</v>
      </c>
      <c r="C337" s="113">
        <v>0.25</v>
      </c>
      <c r="D337" s="113" t="s">
        <v>368</v>
      </c>
      <c r="E337" s="113" t="s">
        <v>369</v>
      </c>
      <c r="F337" s="113" t="s">
        <v>377</v>
      </c>
      <c r="G337" s="113">
        <v>89</v>
      </c>
      <c r="H337" s="191">
        <v>161764</v>
      </c>
      <c r="I337" s="191">
        <v>192498</v>
      </c>
      <c r="J337" s="191">
        <v>16018</v>
      </c>
      <c r="K337" s="191">
        <v>5062</v>
      </c>
      <c r="L337" s="65">
        <f t="shared" si="20"/>
        <v>2162.8988764044943</v>
      </c>
      <c r="M337" s="65">
        <f t="shared" si="21"/>
        <v>179.97752808988764</v>
      </c>
      <c r="N337" s="65">
        <f t="shared" si="22"/>
        <v>56.876404494382022</v>
      </c>
      <c r="O337" s="68">
        <f t="shared" si="23"/>
        <v>0.3319609584204154</v>
      </c>
    </row>
    <row r="338" spans="1:15" s="65" customFormat="1" x14ac:dyDescent="0.2">
      <c r="A338" s="113">
        <v>40417</v>
      </c>
      <c r="B338" s="113" t="s">
        <v>640</v>
      </c>
      <c r="C338" s="113">
        <v>0.25</v>
      </c>
      <c r="D338" s="113" t="s">
        <v>368</v>
      </c>
      <c r="E338" s="113" t="s">
        <v>369</v>
      </c>
      <c r="F338" s="113" t="s">
        <v>377</v>
      </c>
      <c r="G338" s="113">
        <v>89</v>
      </c>
      <c r="H338" s="191">
        <v>203292</v>
      </c>
      <c r="I338" s="191">
        <v>249322</v>
      </c>
      <c r="J338" s="191">
        <v>16476</v>
      </c>
      <c r="K338" s="191">
        <v>6558</v>
      </c>
      <c r="L338" s="65">
        <f t="shared" si="20"/>
        <v>2801.370786516854</v>
      </c>
      <c r="M338" s="65">
        <f t="shared" si="21"/>
        <v>185.12359550561797</v>
      </c>
      <c r="N338" s="65">
        <f t="shared" si="22"/>
        <v>73.68539325842697</v>
      </c>
      <c r="O338" s="68">
        <f t="shared" si="23"/>
        <v>0.43006716027678471</v>
      </c>
    </row>
    <row r="339" spans="1:15" s="65" customFormat="1" x14ac:dyDescent="0.2">
      <c r="A339" s="113">
        <v>40418</v>
      </c>
      <c r="B339" s="113" t="s">
        <v>641</v>
      </c>
      <c r="C339" s="113">
        <v>0.25</v>
      </c>
      <c r="D339" s="113" t="s">
        <v>368</v>
      </c>
      <c r="E339" s="113" t="s">
        <v>369</v>
      </c>
      <c r="F339" s="113" t="s">
        <v>377</v>
      </c>
      <c r="G339" s="113">
        <v>89</v>
      </c>
      <c r="H339" s="191">
        <v>160694</v>
      </c>
      <c r="I339" s="191">
        <v>215250</v>
      </c>
      <c r="J339" s="191">
        <v>9484</v>
      </c>
      <c r="K339" s="191">
        <v>5662</v>
      </c>
      <c r="L339" s="65">
        <f t="shared" si="20"/>
        <v>2418.5393258426966</v>
      </c>
      <c r="M339" s="65">
        <f t="shared" si="21"/>
        <v>106.56179775280899</v>
      </c>
      <c r="N339" s="65">
        <f t="shared" si="22"/>
        <v>63.617977528089888</v>
      </c>
      <c r="O339" s="68">
        <f t="shared" si="23"/>
        <v>0.37130836558206082</v>
      </c>
    </row>
    <row r="340" spans="1:15" s="65" customFormat="1" x14ac:dyDescent="0.2">
      <c r="A340" s="113">
        <v>40419</v>
      </c>
      <c r="B340" s="113" t="s">
        <v>642</v>
      </c>
      <c r="C340" s="113">
        <v>0.25</v>
      </c>
      <c r="D340" s="113" t="s">
        <v>368</v>
      </c>
      <c r="E340" s="113" t="s">
        <v>369</v>
      </c>
      <c r="F340" s="113" t="s">
        <v>377</v>
      </c>
      <c r="G340" s="113">
        <v>89</v>
      </c>
      <c r="H340" s="191">
        <v>150556</v>
      </c>
      <c r="I340" s="191">
        <v>224196</v>
      </c>
      <c r="J340" s="191">
        <v>14998</v>
      </c>
      <c r="K340" s="191">
        <v>5896</v>
      </c>
      <c r="L340" s="65">
        <f t="shared" si="20"/>
        <v>2519.0561797752807</v>
      </c>
      <c r="M340" s="65">
        <f t="shared" si="21"/>
        <v>168.51685393258427</v>
      </c>
      <c r="N340" s="65">
        <f t="shared" si="22"/>
        <v>66.247191011235955</v>
      </c>
      <c r="O340" s="68">
        <f t="shared" si="23"/>
        <v>0.38665385437510258</v>
      </c>
    </row>
    <row r="341" spans="1:15" s="65" customFormat="1" x14ac:dyDescent="0.2">
      <c r="A341" s="113">
        <v>40420</v>
      </c>
      <c r="B341" s="113" t="s">
        <v>643</v>
      </c>
      <c r="C341" s="113">
        <v>0.25</v>
      </c>
      <c r="D341" s="113" t="s">
        <v>368</v>
      </c>
      <c r="E341" s="113" t="s">
        <v>369</v>
      </c>
      <c r="F341" s="113" t="s">
        <v>377</v>
      </c>
      <c r="G341" s="113">
        <v>89</v>
      </c>
      <c r="H341" s="191">
        <v>155080</v>
      </c>
      <c r="I341" s="191">
        <v>216110</v>
      </c>
      <c r="J341" s="191">
        <v>12256</v>
      </c>
      <c r="K341" s="191">
        <v>5684</v>
      </c>
      <c r="L341" s="65">
        <f t="shared" si="20"/>
        <v>2428.2022471910113</v>
      </c>
      <c r="M341" s="65">
        <f t="shared" si="21"/>
        <v>137.70786516853931</v>
      </c>
      <c r="N341" s="65">
        <f t="shared" si="22"/>
        <v>63.865168539325843</v>
      </c>
      <c r="O341" s="68">
        <f t="shared" si="23"/>
        <v>0.37275110384465449</v>
      </c>
    </row>
    <row r="342" spans="1:15" s="65" customFormat="1" x14ac:dyDescent="0.2">
      <c r="A342" s="113">
        <v>40421</v>
      </c>
      <c r="B342" s="113" t="s">
        <v>644</v>
      </c>
      <c r="C342" s="113">
        <v>0.25</v>
      </c>
      <c r="D342" s="113" t="s">
        <v>368</v>
      </c>
      <c r="E342" s="113" t="s">
        <v>369</v>
      </c>
      <c r="F342" s="113" t="s">
        <v>377</v>
      </c>
      <c r="G342" s="113">
        <v>89</v>
      </c>
      <c r="H342" s="191">
        <v>156306</v>
      </c>
      <c r="I342" s="191">
        <v>191878</v>
      </c>
      <c r="J342" s="191">
        <v>12906</v>
      </c>
      <c r="K342" s="191">
        <v>5046</v>
      </c>
      <c r="L342" s="65">
        <f t="shared" si="20"/>
        <v>2155.932584269663</v>
      </c>
      <c r="M342" s="65">
        <f t="shared" si="21"/>
        <v>145.01123595505618</v>
      </c>
      <c r="N342" s="65">
        <f t="shared" si="22"/>
        <v>56.696629213483149</v>
      </c>
      <c r="O342" s="68">
        <f t="shared" si="23"/>
        <v>0.33091169422943822</v>
      </c>
    </row>
    <row r="343" spans="1:15" s="65" customFormat="1" x14ac:dyDescent="0.2">
      <c r="A343" s="113">
        <v>40422</v>
      </c>
      <c r="B343" s="113" t="s">
        <v>645</v>
      </c>
      <c r="C343" s="113">
        <v>0.25</v>
      </c>
      <c r="D343" s="113" t="s">
        <v>368</v>
      </c>
      <c r="E343" s="113" t="s">
        <v>369</v>
      </c>
      <c r="F343" s="113" t="s">
        <v>377</v>
      </c>
      <c r="G343" s="113">
        <v>89</v>
      </c>
      <c r="H343" s="191">
        <v>167288</v>
      </c>
      <c r="I343" s="191">
        <v>209784</v>
      </c>
      <c r="J343" s="191">
        <v>11792</v>
      </c>
      <c r="K343" s="191">
        <v>5518</v>
      </c>
      <c r="L343" s="65">
        <f t="shared" si="20"/>
        <v>2357.1235955056181</v>
      </c>
      <c r="M343" s="65">
        <f t="shared" si="21"/>
        <v>132.49438202247191</v>
      </c>
      <c r="N343" s="65">
        <f t="shared" si="22"/>
        <v>62</v>
      </c>
      <c r="O343" s="68">
        <f t="shared" si="23"/>
        <v>0.36186498786326593</v>
      </c>
    </row>
    <row r="344" spans="1:15" s="65" customFormat="1" x14ac:dyDescent="0.2">
      <c r="A344" s="113">
        <v>40423</v>
      </c>
      <c r="B344" s="113" t="s">
        <v>646</v>
      </c>
      <c r="C344" s="113">
        <v>0.25</v>
      </c>
      <c r="D344" s="113" t="s">
        <v>368</v>
      </c>
      <c r="E344" s="113" t="s">
        <v>369</v>
      </c>
      <c r="F344" s="113" t="s">
        <v>377</v>
      </c>
      <c r="G344" s="113">
        <v>89</v>
      </c>
      <c r="H344" s="191">
        <v>165386</v>
      </c>
      <c r="I344" s="191">
        <v>198030</v>
      </c>
      <c r="J344" s="191">
        <v>11566</v>
      </c>
      <c r="K344" s="191">
        <v>5208</v>
      </c>
      <c r="L344" s="65">
        <f t="shared" si="20"/>
        <v>2225.0561797752807</v>
      </c>
      <c r="M344" s="65">
        <f t="shared" si="21"/>
        <v>129.95505617977528</v>
      </c>
      <c r="N344" s="65">
        <f t="shared" si="22"/>
        <v>58.516853932584269</v>
      </c>
      <c r="O344" s="68">
        <f t="shared" si="23"/>
        <v>0.34153549416308243</v>
      </c>
    </row>
    <row r="345" spans="1:15" s="65" customFormat="1" x14ac:dyDescent="0.2">
      <c r="A345" s="113">
        <v>40424</v>
      </c>
      <c r="B345" s="113" t="s">
        <v>647</v>
      </c>
      <c r="C345" s="113">
        <v>0.25</v>
      </c>
      <c r="D345" s="113" t="s">
        <v>368</v>
      </c>
      <c r="E345" s="113" t="s">
        <v>369</v>
      </c>
      <c r="F345" s="113" t="s">
        <v>377</v>
      </c>
      <c r="G345" s="113">
        <v>89</v>
      </c>
      <c r="H345" s="191">
        <v>167950</v>
      </c>
      <c r="I345" s="191">
        <v>198202</v>
      </c>
      <c r="J345" s="191">
        <v>3608</v>
      </c>
      <c r="K345" s="191">
        <v>5212</v>
      </c>
      <c r="L345" s="65">
        <f t="shared" si="20"/>
        <v>2226.9887640449438</v>
      </c>
      <c r="M345" s="65">
        <f t="shared" si="21"/>
        <v>40.539325842696627</v>
      </c>
      <c r="N345" s="65">
        <f t="shared" si="22"/>
        <v>58.561797752808985</v>
      </c>
      <c r="O345" s="68">
        <f t="shared" si="23"/>
        <v>0.34179781021082672</v>
      </c>
    </row>
    <row r="346" spans="1:15" s="65" customFormat="1" x14ac:dyDescent="0.2">
      <c r="A346" s="113">
        <v>40425</v>
      </c>
      <c r="B346" s="113" t="s">
        <v>648</v>
      </c>
      <c r="C346" s="113">
        <v>0.25</v>
      </c>
      <c r="D346" s="113" t="s">
        <v>368</v>
      </c>
      <c r="E346" s="113" t="s">
        <v>369</v>
      </c>
      <c r="F346" s="113" t="s">
        <v>377</v>
      </c>
      <c r="G346" s="113">
        <v>89</v>
      </c>
      <c r="H346" s="191">
        <v>116884</v>
      </c>
      <c r="I346" s="191">
        <v>138692</v>
      </c>
      <c r="J346" s="191">
        <v>14458</v>
      </c>
      <c r="K346" s="191">
        <v>3648</v>
      </c>
      <c r="L346" s="65">
        <f t="shared" si="20"/>
        <v>1558.3370786516855</v>
      </c>
      <c r="M346" s="65">
        <f t="shared" si="21"/>
        <v>162.44943820224719</v>
      </c>
      <c r="N346" s="65">
        <f t="shared" si="22"/>
        <v>40.988764044943821</v>
      </c>
      <c r="O346" s="68">
        <f t="shared" si="23"/>
        <v>0.23923223554280429</v>
      </c>
    </row>
    <row r="347" spans="1:15" s="65" customFormat="1" x14ac:dyDescent="0.2">
      <c r="A347" s="113">
        <v>40426</v>
      </c>
      <c r="B347" s="113" t="s">
        <v>649</v>
      </c>
      <c r="C347" s="113">
        <v>0.25</v>
      </c>
      <c r="D347" s="113" t="s">
        <v>368</v>
      </c>
      <c r="E347" s="113" t="s">
        <v>369</v>
      </c>
      <c r="F347" s="113" t="s">
        <v>377</v>
      </c>
      <c r="G347" s="113">
        <v>89</v>
      </c>
      <c r="H347" s="191">
        <v>171610</v>
      </c>
      <c r="I347" s="191">
        <v>190200</v>
      </c>
      <c r="J347" s="191">
        <v>8082</v>
      </c>
      <c r="K347" s="191">
        <v>5002</v>
      </c>
      <c r="L347" s="65">
        <f t="shared" si="20"/>
        <v>2137.0786516853932</v>
      </c>
      <c r="M347" s="65">
        <f t="shared" si="21"/>
        <v>90.80898876404494</v>
      </c>
      <c r="N347" s="65">
        <f t="shared" si="22"/>
        <v>56.202247191011239</v>
      </c>
      <c r="O347" s="68">
        <f t="shared" si="23"/>
        <v>0.32802621770425089</v>
      </c>
    </row>
    <row r="348" spans="1:15" s="65" customFormat="1" x14ac:dyDescent="0.2">
      <c r="A348" s="113">
        <v>40427</v>
      </c>
      <c r="B348" s="113" t="s">
        <v>650</v>
      </c>
      <c r="C348" s="113">
        <v>0.25</v>
      </c>
      <c r="D348" s="113" t="s">
        <v>368</v>
      </c>
      <c r="E348" s="113" t="s">
        <v>369</v>
      </c>
      <c r="F348" s="113" t="s">
        <v>377</v>
      </c>
      <c r="G348" s="113">
        <v>89</v>
      </c>
      <c r="H348" s="191">
        <v>163552</v>
      </c>
      <c r="I348" s="191">
        <v>178890</v>
      </c>
      <c r="J348" s="191">
        <v>9286</v>
      </c>
      <c r="K348" s="191">
        <v>4704</v>
      </c>
      <c r="L348" s="65">
        <f t="shared" si="20"/>
        <v>2010</v>
      </c>
      <c r="M348" s="65">
        <f t="shared" si="21"/>
        <v>104.33707865168539</v>
      </c>
      <c r="N348" s="65">
        <f t="shared" si="22"/>
        <v>52.853932584269664</v>
      </c>
      <c r="O348" s="68">
        <f t="shared" si="23"/>
        <v>0.30848367214730027</v>
      </c>
    </row>
    <row r="349" spans="1:15" s="65" customFormat="1" x14ac:dyDescent="0.2">
      <c r="A349" s="113">
        <v>40428</v>
      </c>
      <c r="B349" s="113" t="s">
        <v>651</v>
      </c>
      <c r="C349" s="113">
        <v>0.25</v>
      </c>
      <c r="D349" s="113" t="s">
        <v>368</v>
      </c>
      <c r="E349" s="113" t="s">
        <v>369</v>
      </c>
      <c r="F349" s="113" t="s">
        <v>377</v>
      </c>
      <c r="G349" s="113">
        <v>89</v>
      </c>
      <c r="H349" s="191">
        <v>170880</v>
      </c>
      <c r="I349" s="191">
        <v>230138</v>
      </c>
      <c r="J349" s="191">
        <v>11422</v>
      </c>
      <c r="K349" s="191">
        <v>6052</v>
      </c>
      <c r="L349" s="65">
        <f t="shared" si="20"/>
        <v>2585.8202247191011</v>
      </c>
      <c r="M349" s="65">
        <f t="shared" si="21"/>
        <v>128.3370786516854</v>
      </c>
      <c r="N349" s="65">
        <f t="shared" si="22"/>
        <v>68</v>
      </c>
      <c r="O349" s="68">
        <f t="shared" si="23"/>
        <v>0.3968841802371304</v>
      </c>
    </row>
    <row r="350" spans="1:15" s="65" customFormat="1" x14ac:dyDescent="0.2">
      <c r="A350" s="113">
        <v>40432</v>
      </c>
      <c r="B350" s="113" t="s">
        <v>589</v>
      </c>
      <c r="C350" s="113">
        <v>0.25</v>
      </c>
      <c r="D350" s="113" t="s">
        <v>406</v>
      </c>
      <c r="E350" s="113" t="s">
        <v>369</v>
      </c>
      <c r="F350" s="113" t="s">
        <v>891</v>
      </c>
      <c r="G350" s="113">
        <v>75</v>
      </c>
      <c r="H350" s="191">
        <v>159566</v>
      </c>
      <c r="I350" s="191">
        <v>112478</v>
      </c>
      <c r="J350" s="191">
        <v>12758</v>
      </c>
      <c r="K350" s="191">
        <v>14048</v>
      </c>
      <c r="L350" s="65">
        <f t="shared" si="20"/>
        <v>1499.7066666666667</v>
      </c>
      <c r="M350" s="65">
        <f t="shared" si="21"/>
        <v>170.10666666666665</v>
      </c>
      <c r="N350" s="65">
        <f t="shared" si="22"/>
        <v>187.30666666666667</v>
      </c>
      <c r="O350" s="68">
        <f t="shared" si="23"/>
        <v>1.0932213654845506</v>
      </c>
    </row>
    <row r="351" spans="1:15" s="65" customFormat="1" x14ac:dyDescent="0.2">
      <c r="A351" s="113">
        <v>40433</v>
      </c>
      <c r="B351" s="113" t="s">
        <v>652</v>
      </c>
      <c r="C351" s="113">
        <v>0.25</v>
      </c>
      <c r="D351" s="113" t="s">
        <v>368</v>
      </c>
      <c r="E351" s="113" t="s">
        <v>369</v>
      </c>
      <c r="F351" s="113" t="s">
        <v>377</v>
      </c>
      <c r="G351" s="113">
        <v>89</v>
      </c>
      <c r="H351" s="191">
        <v>179418</v>
      </c>
      <c r="I351" s="191">
        <v>228150</v>
      </c>
      <c r="J351" s="191">
        <v>16792</v>
      </c>
      <c r="K351" s="191">
        <v>6000</v>
      </c>
      <c r="L351" s="65">
        <f t="shared" si="20"/>
        <v>2563.4831460674159</v>
      </c>
      <c r="M351" s="65">
        <f t="shared" si="21"/>
        <v>188.67415730337078</v>
      </c>
      <c r="N351" s="65">
        <f t="shared" si="22"/>
        <v>67.415730337078656</v>
      </c>
      <c r="O351" s="68">
        <f t="shared" si="23"/>
        <v>0.39347407161645448</v>
      </c>
    </row>
    <row r="352" spans="1:15" s="65" customFormat="1" x14ac:dyDescent="0.2">
      <c r="A352" s="113">
        <v>40434</v>
      </c>
      <c r="B352" s="113" t="s">
        <v>653</v>
      </c>
      <c r="C352" s="113">
        <v>0.25</v>
      </c>
      <c r="D352" s="113" t="s">
        <v>368</v>
      </c>
      <c r="E352" s="113" t="s">
        <v>369</v>
      </c>
      <c r="F352" s="113" t="s">
        <v>377</v>
      </c>
      <c r="G352" s="113">
        <v>89</v>
      </c>
      <c r="H352" s="191">
        <v>178156</v>
      </c>
      <c r="I352" s="191">
        <v>301356</v>
      </c>
      <c r="J352" s="191">
        <v>15358</v>
      </c>
      <c r="K352" s="191">
        <v>7926</v>
      </c>
      <c r="L352" s="65">
        <f t="shared" si="20"/>
        <v>3386.0224719101125</v>
      </c>
      <c r="M352" s="65">
        <f t="shared" si="21"/>
        <v>172.56179775280899</v>
      </c>
      <c r="N352" s="65">
        <f t="shared" si="22"/>
        <v>89.056179775280896</v>
      </c>
      <c r="O352" s="68">
        <f t="shared" si="23"/>
        <v>0.51977924860533631</v>
      </c>
    </row>
    <row r="353" spans="1:15" s="65" customFormat="1" x14ac:dyDescent="0.2">
      <c r="A353" s="113">
        <v>40436</v>
      </c>
      <c r="B353" s="113" t="s">
        <v>747</v>
      </c>
      <c r="C353" s="113">
        <v>0.25</v>
      </c>
      <c r="D353" s="113" t="s">
        <v>368</v>
      </c>
      <c r="E353" s="113" t="s">
        <v>369</v>
      </c>
      <c r="F353" s="113" t="s">
        <v>367</v>
      </c>
      <c r="G353" s="113">
        <v>89</v>
      </c>
      <c r="H353" s="191">
        <v>204762</v>
      </c>
      <c r="I353" s="191">
        <v>419300</v>
      </c>
      <c r="J353" s="191">
        <v>44518</v>
      </c>
      <c r="K353" s="191">
        <v>17276</v>
      </c>
      <c r="L353" s="65">
        <f t="shared" si="20"/>
        <v>4711.2359550561796</v>
      </c>
      <c r="M353" s="65">
        <f t="shared" si="21"/>
        <v>500.20224719101122</v>
      </c>
      <c r="N353" s="65">
        <f t="shared" si="22"/>
        <v>194.11235955056179</v>
      </c>
      <c r="O353" s="68">
        <f t="shared" si="23"/>
        <v>1.1329430102076445</v>
      </c>
    </row>
    <row r="354" spans="1:15" s="65" customFormat="1" x14ac:dyDescent="0.2">
      <c r="A354" s="113">
        <v>40437</v>
      </c>
      <c r="B354" s="113" t="s">
        <v>748</v>
      </c>
      <c r="C354" s="113">
        <v>0.25</v>
      </c>
      <c r="D354" s="113" t="s">
        <v>368</v>
      </c>
      <c r="E354" s="113" t="s">
        <v>369</v>
      </c>
      <c r="F354" s="113" t="s">
        <v>367</v>
      </c>
      <c r="G354" s="113">
        <v>89</v>
      </c>
      <c r="H354" s="191">
        <v>115180</v>
      </c>
      <c r="I354" s="191">
        <v>249692</v>
      </c>
      <c r="J354" s="191">
        <v>16726</v>
      </c>
      <c r="K354" s="191">
        <v>10288</v>
      </c>
      <c r="L354" s="65">
        <f t="shared" si="20"/>
        <v>2805.5280898876404</v>
      </c>
      <c r="M354" s="65">
        <f t="shared" si="21"/>
        <v>187.93258426966293</v>
      </c>
      <c r="N354" s="65">
        <f t="shared" si="22"/>
        <v>115.59550561797752</v>
      </c>
      <c r="O354" s="68">
        <f t="shared" si="23"/>
        <v>0.67467687479834715</v>
      </c>
    </row>
    <row r="355" spans="1:15" s="65" customFormat="1" x14ac:dyDescent="0.2">
      <c r="A355" s="113">
        <v>40438</v>
      </c>
      <c r="B355" s="113" t="s">
        <v>749</v>
      </c>
      <c r="C355" s="113">
        <v>0.25</v>
      </c>
      <c r="D355" s="113" t="s">
        <v>368</v>
      </c>
      <c r="E355" s="113" t="s">
        <v>369</v>
      </c>
      <c r="F355" s="113" t="s">
        <v>367</v>
      </c>
      <c r="G355" s="113">
        <v>89</v>
      </c>
      <c r="H355" s="191">
        <v>84640</v>
      </c>
      <c r="I355" s="191">
        <v>147862</v>
      </c>
      <c r="J355" s="191">
        <v>11902</v>
      </c>
      <c r="K355" s="191">
        <v>6092</v>
      </c>
      <c r="L355" s="65">
        <f t="shared" si="20"/>
        <v>1661.370786516854</v>
      </c>
      <c r="M355" s="65">
        <f t="shared" si="21"/>
        <v>133.73033707865167</v>
      </c>
      <c r="N355" s="65">
        <f t="shared" si="22"/>
        <v>68.449438202247194</v>
      </c>
      <c r="O355" s="68">
        <f t="shared" si="23"/>
        <v>0.39950734071457344</v>
      </c>
    </row>
    <row r="356" spans="1:15" s="65" customFormat="1" x14ac:dyDescent="0.2">
      <c r="A356" s="113">
        <v>40439</v>
      </c>
      <c r="B356" s="113" t="s">
        <v>750</v>
      </c>
      <c r="C356" s="113">
        <v>0.25</v>
      </c>
      <c r="D356" s="113" t="s">
        <v>368</v>
      </c>
      <c r="E356" s="113" t="s">
        <v>369</v>
      </c>
      <c r="F356" s="113" t="s">
        <v>367</v>
      </c>
      <c r="G356" s="113">
        <v>89</v>
      </c>
      <c r="H356" s="191">
        <v>105834</v>
      </c>
      <c r="I356" s="191">
        <v>177654</v>
      </c>
      <c r="J356" s="191">
        <v>21092</v>
      </c>
      <c r="K356" s="191">
        <v>7320</v>
      </c>
      <c r="L356" s="65">
        <f t="shared" si="20"/>
        <v>1996.1123595505619</v>
      </c>
      <c r="M356" s="65">
        <f t="shared" si="21"/>
        <v>236.98876404494382</v>
      </c>
      <c r="N356" s="65">
        <f t="shared" si="22"/>
        <v>82.247191011235955</v>
      </c>
      <c r="O356" s="68">
        <f t="shared" si="23"/>
        <v>0.48003836737207439</v>
      </c>
    </row>
    <row r="357" spans="1:15" s="65" customFormat="1" x14ac:dyDescent="0.2">
      <c r="A357" s="113">
        <v>40440</v>
      </c>
      <c r="B357" s="113" t="s">
        <v>751</v>
      </c>
      <c r="C357" s="113">
        <v>0.25</v>
      </c>
      <c r="D357" s="113" t="s">
        <v>368</v>
      </c>
      <c r="E357" s="113" t="s">
        <v>369</v>
      </c>
      <c r="F357" s="113" t="s">
        <v>367</v>
      </c>
      <c r="G357" s="113">
        <v>89</v>
      </c>
      <c r="H357" s="191">
        <v>151524</v>
      </c>
      <c r="I357" s="191">
        <v>291054</v>
      </c>
      <c r="J357" s="191">
        <v>27344</v>
      </c>
      <c r="K357" s="191">
        <v>11992</v>
      </c>
      <c r="L357" s="65">
        <f t="shared" si="20"/>
        <v>3270.2696629213483</v>
      </c>
      <c r="M357" s="65">
        <f t="shared" si="21"/>
        <v>307.23595505617976</v>
      </c>
      <c r="N357" s="65">
        <f t="shared" si="22"/>
        <v>134.74157303370785</v>
      </c>
      <c r="O357" s="68">
        <f t="shared" si="23"/>
        <v>0.78642351113742015</v>
      </c>
    </row>
    <row r="358" spans="1:15" s="65" customFormat="1" x14ac:dyDescent="0.2">
      <c r="A358" s="113">
        <v>40441</v>
      </c>
      <c r="B358" s="113" t="s">
        <v>589</v>
      </c>
      <c r="C358" s="113">
        <v>0.25</v>
      </c>
      <c r="D358" s="113" t="s">
        <v>406</v>
      </c>
      <c r="E358" s="113" t="s">
        <v>369</v>
      </c>
      <c r="F358" s="113" t="s">
        <v>566</v>
      </c>
      <c r="G358" s="113">
        <v>14</v>
      </c>
      <c r="H358" s="191">
        <v>23320</v>
      </c>
      <c r="I358" s="191">
        <v>25748</v>
      </c>
      <c r="J358" s="191">
        <v>3508</v>
      </c>
      <c r="K358" s="191">
        <v>3348</v>
      </c>
      <c r="L358" s="65">
        <f t="shared" si="20"/>
        <v>1839.1428571428571</v>
      </c>
      <c r="M358" s="65">
        <f t="shared" si="21"/>
        <v>250.57142857142858</v>
      </c>
      <c r="N358" s="65">
        <f t="shared" si="22"/>
        <v>239.14285714285714</v>
      </c>
      <c r="O358" s="68">
        <f t="shared" si="23"/>
        <v>1.3957649531868828</v>
      </c>
    </row>
    <row r="359" spans="1:15" s="65" customFormat="1" x14ac:dyDescent="0.2">
      <c r="A359" s="113">
        <v>40442</v>
      </c>
      <c r="B359" s="113" t="s">
        <v>587</v>
      </c>
      <c r="C359" s="113">
        <v>0.25</v>
      </c>
      <c r="D359" s="113" t="s">
        <v>406</v>
      </c>
      <c r="E359" s="113" t="s">
        <v>369</v>
      </c>
      <c r="F359" s="113" t="s">
        <v>564</v>
      </c>
      <c r="G359" s="113">
        <v>14</v>
      </c>
      <c r="H359" s="191">
        <v>30428</v>
      </c>
      <c r="I359" s="191">
        <v>33524</v>
      </c>
      <c r="J359" s="191">
        <v>5620</v>
      </c>
      <c r="K359" s="191">
        <v>4358</v>
      </c>
      <c r="L359" s="65">
        <f t="shared" si="20"/>
        <v>2394.5714285714284</v>
      </c>
      <c r="M359" s="65">
        <f t="shared" si="21"/>
        <v>401.42857142857144</v>
      </c>
      <c r="N359" s="65">
        <f t="shared" si="22"/>
        <v>311.28571428571428</v>
      </c>
      <c r="O359" s="68">
        <f t="shared" si="23"/>
        <v>1.816829051967872</v>
      </c>
    </row>
    <row r="360" spans="1:15" s="65" customFormat="1" x14ac:dyDescent="0.2">
      <c r="A360" s="113">
        <v>40443</v>
      </c>
      <c r="B360" s="113" t="s">
        <v>590</v>
      </c>
      <c r="C360" s="113">
        <v>0.25</v>
      </c>
      <c r="D360" s="113" t="s">
        <v>406</v>
      </c>
      <c r="E360" s="113" t="s">
        <v>369</v>
      </c>
      <c r="F360" s="113" t="s">
        <v>566</v>
      </c>
      <c r="G360" s="113">
        <v>14</v>
      </c>
      <c r="H360" s="191">
        <v>27274</v>
      </c>
      <c r="I360" s="191">
        <v>31366</v>
      </c>
      <c r="J360" s="191">
        <v>4884</v>
      </c>
      <c r="K360" s="191">
        <v>4078</v>
      </c>
      <c r="L360" s="65">
        <f t="shared" si="20"/>
        <v>2240.4285714285716</v>
      </c>
      <c r="M360" s="65">
        <f t="shared" si="21"/>
        <v>348.85714285714283</v>
      </c>
      <c r="N360" s="65">
        <f t="shared" si="22"/>
        <v>291.28571428571428</v>
      </c>
      <c r="O360" s="68">
        <f t="shared" si="23"/>
        <v>1.7000984107216572</v>
      </c>
    </row>
    <row r="361" spans="1:15" s="65" customFormat="1" x14ac:dyDescent="0.2">
      <c r="A361" s="113">
        <v>60074</v>
      </c>
      <c r="B361" s="113" t="s">
        <v>696</v>
      </c>
      <c r="C361" s="113">
        <v>1</v>
      </c>
      <c r="D361" s="113" t="s">
        <v>406</v>
      </c>
      <c r="E361" s="113" t="s">
        <v>369</v>
      </c>
      <c r="F361" s="113" t="s">
        <v>488</v>
      </c>
      <c r="G361" s="113">
        <v>89</v>
      </c>
      <c r="H361" s="191">
        <v>45880</v>
      </c>
      <c r="I361" s="191">
        <v>62062</v>
      </c>
      <c r="J361" s="191">
        <v>-2240</v>
      </c>
      <c r="K361" s="191">
        <v>3122</v>
      </c>
      <c r="L361" s="65">
        <f t="shared" si="20"/>
        <v>697.32584269662925</v>
      </c>
      <c r="M361" s="65">
        <f t="shared" si="21"/>
        <v>-25.168539325842698</v>
      </c>
      <c r="N361" s="65">
        <f t="shared" si="22"/>
        <v>35.078651685393261</v>
      </c>
      <c r="O361" s="68">
        <f t="shared" si="23"/>
        <v>0.20473767526442849</v>
      </c>
    </row>
    <row r="362" spans="1:15" s="65" customFormat="1" x14ac:dyDescent="0.2">
      <c r="A362" s="113">
        <v>60075</v>
      </c>
      <c r="B362" s="113" t="s">
        <v>692</v>
      </c>
      <c r="C362" s="113">
        <v>1</v>
      </c>
      <c r="D362" s="113" t="s">
        <v>406</v>
      </c>
      <c r="E362" s="113" t="s">
        <v>369</v>
      </c>
      <c r="F362" s="113" t="s">
        <v>455</v>
      </c>
      <c r="G362" s="113">
        <v>89</v>
      </c>
      <c r="H362" s="191">
        <v>35754</v>
      </c>
      <c r="I362" s="191">
        <v>60528</v>
      </c>
      <c r="J362" s="191">
        <v>5292</v>
      </c>
      <c r="K362" s="191">
        <v>3026</v>
      </c>
      <c r="L362" s="65">
        <f t="shared" si="20"/>
        <v>680.08988764044943</v>
      </c>
      <c r="M362" s="65">
        <f t="shared" si="21"/>
        <v>59.460674157303373</v>
      </c>
      <c r="N362" s="65">
        <f t="shared" si="22"/>
        <v>34</v>
      </c>
      <c r="O362" s="68">
        <f t="shared" si="23"/>
        <v>0.1984420901185652</v>
      </c>
    </row>
    <row r="363" spans="1:15" s="65" customFormat="1" x14ac:dyDescent="0.2">
      <c r="A363" s="113">
        <v>60086</v>
      </c>
      <c r="B363" s="113" t="s">
        <v>695</v>
      </c>
      <c r="C363" s="113">
        <v>1</v>
      </c>
      <c r="D363" s="113" t="s">
        <v>406</v>
      </c>
      <c r="E363" s="113" t="s">
        <v>369</v>
      </c>
      <c r="F363" s="113" t="s">
        <v>487</v>
      </c>
      <c r="G363" s="113">
        <v>89</v>
      </c>
      <c r="H363" s="191">
        <v>28946</v>
      </c>
      <c r="I363" s="191">
        <v>50720</v>
      </c>
      <c r="J363" s="191">
        <v>-718</v>
      </c>
      <c r="K363" s="191">
        <v>2542</v>
      </c>
      <c r="L363" s="65">
        <f t="shared" si="20"/>
        <v>569.88764044943821</v>
      </c>
      <c r="M363" s="65">
        <f t="shared" si="21"/>
        <v>-8.0674157303370784</v>
      </c>
      <c r="N363" s="65">
        <f t="shared" si="22"/>
        <v>28.561797752808989</v>
      </c>
      <c r="O363" s="68">
        <f t="shared" si="23"/>
        <v>0.16670184834150453</v>
      </c>
    </row>
    <row r="364" spans="1:15" s="65" customFormat="1" x14ac:dyDescent="0.2">
      <c r="A364" s="113">
        <v>60087</v>
      </c>
      <c r="B364" s="113" t="s">
        <v>694</v>
      </c>
      <c r="C364" s="113">
        <v>1</v>
      </c>
      <c r="D364" s="113" t="s">
        <v>406</v>
      </c>
      <c r="E364" s="113" t="s">
        <v>369</v>
      </c>
      <c r="F364" s="113" t="s">
        <v>468</v>
      </c>
      <c r="G364" s="113">
        <v>89</v>
      </c>
      <c r="H364" s="191">
        <v>47122</v>
      </c>
      <c r="I364" s="191">
        <v>71260</v>
      </c>
      <c r="J364" s="191">
        <v>-3902</v>
      </c>
      <c r="K364" s="191">
        <v>3564</v>
      </c>
      <c r="L364" s="65">
        <f t="shared" si="20"/>
        <v>800.67415730337075</v>
      </c>
      <c r="M364" s="65">
        <f t="shared" si="21"/>
        <v>-43.842696629213485</v>
      </c>
      <c r="N364" s="65">
        <f t="shared" si="22"/>
        <v>40.044943820224717</v>
      </c>
      <c r="O364" s="68">
        <f t="shared" si="23"/>
        <v>0.23372359854017391</v>
      </c>
    </row>
    <row r="365" spans="1:15" s="65" customFormat="1" x14ac:dyDescent="0.2">
      <c r="A365" s="113">
        <v>60097</v>
      </c>
      <c r="B365" s="113" t="s">
        <v>591</v>
      </c>
      <c r="C365" s="113">
        <v>1</v>
      </c>
      <c r="D365" s="113" t="s">
        <v>406</v>
      </c>
      <c r="E365" s="113" t="s">
        <v>369</v>
      </c>
      <c r="F365" s="113" t="s">
        <v>891</v>
      </c>
      <c r="G365" s="113">
        <v>89</v>
      </c>
      <c r="H365" s="191">
        <v>114242</v>
      </c>
      <c r="I365" s="191">
        <v>220386</v>
      </c>
      <c r="J365" s="191">
        <v>31638</v>
      </c>
      <c r="K365" s="191">
        <v>24264</v>
      </c>
      <c r="L365" s="65">
        <f t="shared" si="20"/>
        <v>2476.2471910112358</v>
      </c>
      <c r="M365" s="65">
        <f t="shared" si="21"/>
        <v>355.4831460674157</v>
      </c>
      <c r="N365" s="65">
        <f t="shared" si="22"/>
        <v>272.62921348314609</v>
      </c>
      <c r="O365" s="68">
        <f t="shared" si="23"/>
        <v>1.5912091456169419</v>
      </c>
    </row>
    <row r="366" spans="1:15" s="65" customFormat="1" x14ac:dyDescent="0.2">
      <c r="A366" s="113">
        <v>60098</v>
      </c>
      <c r="B366" s="113" t="s">
        <v>588</v>
      </c>
      <c r="C366" s="113">
        <v>1</v>
      </c>
      <c r="D366" s="113" t="s">
        <v>406</v>
      </c>
      <c r="E366" s="113" t="s">
        <v>369</v>
      </c>
      <c r="F366" s="113" t="s">
        <v>890</v>
      </c>
      <c r="G366" s="113">
        <v>89</v>
      </c>
      <c r="H366" s="191">
        <v>92870</v>
      </c>
      <c r="I366" s="191">
        <v>174316</v>
      </c>
      <c r="J366" s="191">
        <v>20328</v>
      </c>
      <c r="K366" s="191">
        <v>19136</v>
      </c>
      <c r="L366" s="65">
        <f t="shared" si="20"/>
        <v>1958.6067415730338</v>
      </c>
      <c r="M366" s="65">
        <f t="shared" si="21"/>
        <v>228.40449438202248</v>
      </c>
      <c r="N366" s="65">
        <f t="shared" si="22"/>
        <v>215.01123595505618</v>
      </c>
      <c r="O366" s="68">
        <f t="shared" si="23"/>
        <v>1.2549199724087454</v>
      </c>
    </row>
    <row r="367" spans="1:15" s="65" customFormat="1" x14ac:dyDescent="0.2">
      <c r="A367" s="113">
        <v>60100</v>
      </c>
      <c r="B367" s="113" t="s">
        <v>799</v>
      </c>
      <c r="C367" s="113">
        <v>1</v>
      </c>
      <c r="D367" s="113" t="s">
        <v>368</v>
      </c>
      <c r="E367" s="113" t="s">
        <v>369</v>
      </c>
      <c r="F367" s="113" t="s">
        <v>452</v>
      </c>
      <c r="G367" s="113">
        <v>89</v>
      </c>
      <c r="H367" s="191">
        <v>16476</v>
      </c>
      <c r="I367" s="191">
        <v>71326</v>
      </c>
      <c r="J367" s="191">
        <v>4198</v>
      </c>
      <c r="K367" s="191">
        <v>2304</v>
      </c>
      <c r="L367" s="65">
        <f t="shared" si="20"/>
        <v>801.41573033707868</v>
      </c>
      <c r="M367" s="65">
        <f t="shared" si="21"/>
        <v>47.168539325842694</v>
      </c>
      <c r="N367" s="65">
        <f t="shared" si="22"/>
        <v>25.887640449438202</v>
      </c>
      <c r="O367" s="68">
        <f t="shared" si="23"/>
        <v>0.15109404350071851</v>
      </c>
    </row>
    <row r="368" spans="1:15" s="65" customFormat="1" x14ac:dyDescent="0.2">
      <c r="A368" s="113">
        <v>60101</v>
      </c>
      <c r="B368" s="113" t="s">
        <v>800</v>
      </c>
      <c r="C368" s="113">
        <v>1</v>
      </c>
      <c r="D368" s="113" t="s">
        <v>368</v>
      </c>
      <c r="E368" s="113" t="s">
        <v>369</v>
      </c>
      <c r="F368" s="113" t="s">
        <v>452</v>
      </c>
      <c r="G368" s="113">
        <v>89</v>
      </c>
      <c r="H368" s="191">
        <v>15480</v>
      </c>
      <c r="I368" s="191">
        <v>73082</v>
      </c>
      <c r="J368" s="191">
        <v>17568</v>
      </c>
      <c r="K368" s="191">
        <v>2360</v>
      </c>
      <c r="L368" s="65">
        <f t="shared" si="20"/>
        <v>821.14606741573039</v>
      </c>
      <c r="M368" s="65">
        <f t="shared" si="21"/>
        <v>197.3932584269663</v>
      </c>
      <c r="N368" s="65">
        <f t="shared" si="22"/>
        <v>26.516853932584269</v>
      </c>
      <c r="O368" s="68">
        <f t="shared" si="23"/>
        <v>0.15476646816913875</v>
      </c>
    </row>
    <row r="369" spans="1:15" s="65" customFormat="1" x14ac:dyDescent="0.2">
      <c r="A369" s="113">
        <v>60102</v>
      </c>
      <c r="B369" s="113" t="s">
        <v>801</v>
      </c>
      <c r="C369" s="113">
        <v>1</v>
      </c>
      <c r="D369" s="113" t="s">
        <v>368</v>
      </c>
      <c r="E369" s="113" t="s">
        <v>369</v>
      </c>
      <c r="F369" s="113" t="s">
        <v>452</v>
      </c>
      <c r="G369" s="113">
        <v>89</v>
      </c>
      <c r="H369" s="191">
        <v>14906</v>
      </c>
      <c r="I369" s="191">
        <v>70086</v>
      </c>
      <c r="J369" s="191">
        <v>-4442</v>
      </c>
      <c r="K369" s="191">
        <v>2264</v>
      </c>
      <c r="L369" s="65">
        <f t="shared" si="20"/>
        <v>787.48314606741576</v>
      </c>
      <c r="M369" s="65">
        <f t="shared" si="21"/>
        <v>-49.91011235955056</v>
      </c>
      <c r="N369" s="65">
        <f t="shared" si="22"/>
        <v>25.438202247191011</v>
      </c>
      <c r="O369" s="68">
        <f t="shared" si="23"/>
        <v>0.14847088302327546</v>
      </c>
    </row>
    <row r="370" spans="1:15" s="65" customFormat="1" x14ac:dyDescent="0.2">
      <c r="A370" s="113">
        <v>60103</v>
      </c>
      <c r="B370" s="113" t="s">
        <v>802</v>
      </c>
      <c r="C370" s="113">
        <v>1</v>
      </c>
      <c r="D370" s="113" t="s">
        <v>368</v>
      </c>
      <c r="E370" s="113" t="s">
        <v>369</v>
      </c>
      <c r="F370" s="113" t="s">
        <v>452</v>
      </c>
      <c r="G370" s="113">
        <v>89</v>
      </c>
      <c r="H370" s="191">
        <v>25346</v>
      </c>
      <c r="I370" s="191">
        <v>116020</v>
      </c>
      <c r="J370" s="191">
        <v>22174</v>
      </c>
      <c r="K370" s="191">
        <v>3748</v>
      </c>
      <c r="L370" s="65">
        <f t="shared" si="20"/>
        <v>1303.5955056179776</v>
      </c>
      <c r="M370" s="65">
        <f t="shared" si="21"/>
        <v>249.14606741573033</v>
      </c>
      <c r="N370" s="65">
        <f t="shared" si="22"/>
        <v>42.112359550561798</v>
      </c>
      <c r="O370" s="68">
        <f t="shared" si="23"/>
        <v>0.24579013673641187</v>
      </c>
    </row>
    <row r="371" spans="1:15" s="65" customFormat="1" x14ac:dyDescent="0.2">
      <c r="A371" s="113">
        <v>60104</v>
      </c>
      <c r="B371" s="113" t="s">
        <v>795</v>
      </c>
      <c r="C371" s="113">
        <v>1</v>
      </c>
      <c r="D371" s="113" t="s">
        <v>368</v>
      </c>
      <c r="E371" s="113" t="s">
        <v>369</v>
      </c>
      <c r="F371" s="113" t="s">
        <v>451</v>
      </c>
      <c r="G371" s="113">
        <v>89</v>
      </c>
      <c r="H371" s="191">
        <v>18974</v>
      </c>
      <c r="I371" s="191">
        <v>83598</v>
      </c>
      <c r="J371" s="191">
        <v>8200</v>
      </c>
      <c r="K371" s="191">
        <v>2174</v>
      </c>
      <c r="L371" s="65">
        <f t="shared" si="20"/>
        <v>939.30337078651689</v>
      </c>
      <c r="M371" s="65">
        <f t="shared" si="21"/>
        <v>92.134831460674164</v>
      </c>
      <c r="N371" s="65">
        <f t="shared" si="22"/>
        <v>24.426966292134832</v>
      </c>
      <c r="O371" s="68">
        <f t="shared" si="23"/>
        <v>0.14256877194902867</v>
      </c>
    </row>
    <row r="372" spans="1:15" s="65" customFormat="1" x14ac:dyDescent="0.2">
      <c r="A372" s="113">
        <v>60105</v>
      </c>
      <c r="B372" s="113" t="s">
        <v>796</v>
      </c>
      <c r="C372" s="113">
        <v>1</v>
      </c>
      <c r="D372" s="113" t="s">
        <v>368</v>
      </c>
      <c r="E372" s="113" t="s">
        <v>369</v>
      </c>
      <c r="F372" s="113" t="s">
        <v>451</v>
      </c>
      <c r="G372" s="113">
        <v>89</v>
      </c>
      <c r="H372" s="191">
        <v>113540</v>
      </c>
      <c r="I372" s="191">
        <v>557480</v>
      </c>
      <c r="J372" s="191">
        <v>48998</v>
      </c>
      <c r="K372" s="191">
        <v>14494</v>
      </c>
      <c r="L372" s="65">
        <f t="shared" si="20"/>
        <v>6263.8202247191011</v>
      </c>
      <c r="M372" s="65">
        <f t="shared" si="21"/>
        <v>550.5393258426966</v>
      </c>
      <c r="N372" s="65">
        <f t="shared" si="22"/>
        <v>162.85393258426967</v>
      </c>
      <c r="O372" s="68">
        <f t="shared" si="23"/>
        <v>0.95050219900148181</v>
      </c>
    </row>
    <row r="373" spans="1:15" s="65" customFormat="1" x14ac:dyDescent="0.2">
      <c r="A373" s="113">
        <v>60106</v>
      </c>
      <c r="B373" s="113" t="s">
        <v>797</v>
      </c>
      <c r="C373" s="113">
        <v>1</v>
      </c>
      <c r="D373" s="113" t="s">
        <v>368</v>
      </c>
      <c r="E373" s="113" t="s">
        <v>369</v>
      </c>
      <c r="F373" s="113" t="s">
        <v>451</v>
      </c>
      <c r="G373" s="113">
        <v>89</v>
      </c>
      <c r="H373" s="191">
        <v>63924</v>
      </c>
      <c r="I373" s="191">
        <v>309810</v>
      </c>
      <c r="J373" s="191">
        <v>21630</v>
      </c>
      <c r="K373" s="191">
        <v>8056</v>
      </c>
      <c r="L373" s="65">
        <f t="shared" si="20"/>
        <v>3481.0112359550562</v>
      </c>
      <c r="M373" s="65">
        <f t="shared" si="21"/>
        <v>243.03370786516854</v>
      </c>
      <c r="N373" s="65">
        <f t="shared" si="22"/>
        <v>90.516853932584269</v>
      </c>
      <c r="O373" s="68">
        <f t="shared" si="23"/>
        <v>0.52830452015702611</v>
      </c>
    </row>
    <row r="374" spans="1:15" s="65" customFormat="1" x14ac:dyDescent="0.2">
      <c r="A374" s="113">
        <v>60107</v>
      </c>
      <c r="B374" s="113" t="s">
        <v>798</v>
      </c>
      <c r="C374" s="113">
        <v>1</v>
      </c>
      <c r="D374" s="113" t="s">
        <v>368</v>
      </c>
      <c r="E374" s="113" t="s">
        <v>369</v>
      </c>
      <c r="F374" s="113" t="s">
        <v>451</v>
      </c>
      <c r="G374" s="113">
        <v>89</v>
      </c>
      <c r="H374" s="191">
        <v>11130</v>
      </c>
      <c r="I374" s="191">
        <v>49178</v>
      </c>
      <c r="J374" s="191">
        <v>4210</v>
      </c>
      <c r="K374" s="191">
        <v>1278</v>
      </c>
      <c r="L374" s="65">
        <f t="shared" si="20"/>
        <v>552.56179775280896</v>
      </c>
      <c r="M374" s="65">
        <f t="shared" si="21"/>
        <v>47.303370786516851</v>
      </c>
      <c r="N374" s="65">
        <f t="shared" si="22"/>
        <v>14.359550561797754</v>
      </c>
      <c r="O374" s="68">
        <f t="shared" si="23"/>
        <v>8.3809977254304807E-2</v>
      </c>
    </row>
    <row r="375" spans="1:15" s="65" customFormat="1" x14ac:dyDescent="0.2">
      <c r="A375" s="113">
        <v>60108</v>
      </c>
      <c r="B375" s="113" t="s">
        <v>725</v>
      </c>
      <c r="C375" s="113">
        <v>1</v>
      </c>
      <c r="D375" s="113" t="s">
        <v>401</v>
      </c>
      <c r="E375" s="113" t="s">
        <v>369</v>
      </c>
      <c r="F375" s="113" t="s">
        <v>497</v>
      </c>
      <c r="G375" s="113">
        <v>89</v>
      </c>
      <c r="H375" s="191">
        <v>45596</v>
      </c>
      <c r="I375" s="191">
        <v>67684</v>
      </c>
      <c r="J375" s="191">
        <v>-4162</v>
      </c>
      <c r="K375" s="191">
        <v>3398</v>
      </c>
      <c r="L375" s="65">
        <f t="shared" si="20"/>
        <v>760.49438202247188</v>
      </c>
      <c r="M375" s="65">
        <f t="shared" si="21"/>
        <v>-46.764044943820224</v>
      </c>
      <c r="N375" s="65">
        <f t="shared" si="22"/>
        <v>38.179775280898873</v>
      </c>
      <c r="O375" s="68">
        <f t="shared" si="23"/>
        <v>0.22283748255878535</v>
      </c>
    </row>
    <row r="376" spans="1:15" s="65" customFormat="1" x14ac:dyDescent="0.2">
      <c r="A376" s="113">
        <v>60109</v>
      </c>
      <c r="B376" s="113" t="s">
        <v>698</v>
      </c>
      <c r="C376" s="113">
        <v>1</v>
      </c>
      <c r="D376" s="113" t="s">
        <v>406</v>
      </c>
      <c r="E376" s="113" t="s">
        <v>369</v>
      </c>
      <c r="F376" s="113" t="s">
        <v>513</v>
      </c>
      <c r="G376" s="113">
        <v>89</v>
      </c>
      <c r="H376" s="191">
        <v>69706</v>
      </c>
      <c r="I376" s="191">
        <v>172136</v>
      </c>
      <c r="J376" s="191">
        <v>19556</v>
      </c>
      <c r="K376" s="191">
        <v>12858</v>
      </c>
      <c r="L376" s="65">
        <f t="shared" si="20"/>
        <v>1934.1123595505619</v>
      </c>
      <c r="M376" s="65">
        <f t="shared" si="21"/>
        <v>219.73033707865167</v>
      </c>
      <c r="N376" s="65">
        <f t="shared" si="22"/>
        <v>144.47191011235955</v>
      </c>
      <c r="O376" s="68">
        <f t="shared" si="23"/>
        <v>0.8432149354740619</v>
      </c>
    </row>
  </sheetData>
  <autoFilter ref="B8:O376"/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zoomScale="170" zoomScaleNormal="170" workbookViewId="0">
      <selection activeCell="A9" sqref="A9"/>
    </sheetView>
  </sheetViews>
  <sheetFormatPr defaultRowHeight="12.75" x14ac:dyDescent="0.2"/>
  <cols>
    <col min="1" max="1" width="21.5703125" customWidth="1"/>
    <col min="2" max="4" width="10.7109375" customWidth="1"/>
  </cols>
  <sheetData>
    <row r="1" spans="1:6" ht="15.75" x14ac:dyDescent="0.25">
      <c r="A1" s="147" t="s">
        <v>1022</v>
      </c>
      <c r="F1" s="261" t="s">
        <v>1042</v>
      </c>
    </row>
    <row r="2" spans="1:6" x14ac:dyDescent="0.2">
      <c r="A2" s="266" t="s">
        <v>1032</v>
      </c>
    </row>
    <row r="3" spans="1:6" x14ac:dyDescent="0.2">
      <c r="A3" s="266" t="s">
        <v>1033</v>
      </c>
    </row>
    <row r="4" spans="1:6" x14ac:dyDescent="0.2">
      <c r="A4" s="266" t="s">
        <v>1023</v>
      </c>
    </row>
    <row r="5" spans="1:6" x14ac:dyDescent="0.2">
      <c r="A5" s="213" t="s">
        <v>1034</v>
      </c>
    </row>
    <row r="6" spans="1:6" x14ac:dyDescent="0.2">
      <c r="A6" s="213" t="s">
        <v>1035</v>
      </c>
    </row>
    <row r="7" spans="1:6" x14ac:dyDescent="0.2">
      <c r="A7" s="213" t="s">
        <v>1031</v>
      </c>
    </row>
    <row r="8" spans="1:6" x14ac:dyDescent="0.2">
      <c r="A8" s="266" t="s">
        <v>1051</v>
      </c>
    </row>
    <row r="10" spans="1:6" x14ac:dyDescent="0.2">
      <c r="B10" s="6" t="s">
        <v>1024</v>
      </c>
      <c r="C10" s="6" t="s">
        <v>1025</v>
      </c>
      <c r="D10" s="6" t="s">
        <v>916</v>
      </c>
    </row>
    <row r="11" spans="1:6" x14ac:dyDescent="0.2">
      <c r="A11" t="s">
        <v>417</v>
      </c>
      <c r="B11" s="65">
        <v>300</v>
      </c>
      <c r="C11" s="65">
        <v>300</v>
      </c>
      <c r="D11" s="131">
        <f>B11-C11</f>
        <v>0</v>
      </c>
    </row>
    <row r="12" spans="1:6" x14ac:dyDescent="0.2">
      <c r="A12" t="s">
        <v>1026</v>
      </c>
      <c r="B12" s="65">
        <v>0</v>
      </c>
      <c r="C12" s="131">
        <f>C11*0.2</f>
        <v>60</v>
      </c>
      <c r="D12" s="131">
        <f>B12-C12</f>
        <v>-60</v>
      </c>
    </row>
    <row r="13" spans="1:6" x14ac:dyDescent="0.2">
      <c r="A13" t="s">
        <v>1029</v>
      </c>
      <c r="B13" s="131">
        <f>B11-B12</f>
        <v>300</v>
      </c>
      <c r="C13" s="131">
        <f>C11-C12</f>
        <v>240</v>
      </c>
      <c r="D13" s="131">
        <f>B13-C13</f>
        <v>60</v>
      </c>
    </row>
    <row r="14" spans="1:6" x14ac:dyDescent="0.2">
      <c r="A14" t="s">
        <v>1030</v>
      </c>
      <c r="B14" s="65"/>
      <c r="C14" s="65"/>
      <c r="D14" s="65">
        <v>25000</v>
      </c>
    </row>
    <row r="15" spans="1:6" x14ac:dyDescent="0.2">
      <c r="A15" t="s">
        <v>1027</v>
      </c>
      <c r="B15" s="65"/>
      <c r="C15" s="65"/>
      <c r="D15" s="131">
        <f>D14/D13</f>
        <v>416.66666666666669</v>
      </c>
    </row>
    <row r="16" spans="1:6" x14ac:dyDescent="0.2">
      <c r="A16" t="s">
        <v>1028</v>
      </c>
      <c r="B16" s="65"/>
      <c r="C16" s="65"/>
      <c r="D16" s="275">
        <f>D15/365</f>
        <v>1.1415525114155252</v>
      </c>
    </row>
    <row r="19" spans="1:4" x14ac:dyDescent="0.2">
      <c r="B19" s="6" t="s">
        <v>1024</v>
      </c>
      <c r="C19" s="6" t="s">
        <v>1025</v>
      </c>
      <c r="D19" s="6" t="s">
        <v>916</v>
      </c>
    </row>
    <row r="20" spans="1:4" x14ac:dyDescent="0.2">
      <c r="A20" t="s">
        <v>417</v>
      </c>
      <c r="B20" s="65">
        <v>100</v>
      </c>
      <c r="C20" s="65">
        <v>100</v>
      </c>
      <c r="D20" s="131">
        <f>B20-C20</f>
        <v>0</v>
      </c>
    </row>
    <row r="21" spans="1:4" x14ac:dyDescent="0.2">
      <c r="A21" t="s">
        <v>1026</v>
      </c>
      <c r="B21" s="65">
        <v>0</v>
      </c>
      <c r="C21" s="131">
        <f>C20*0.2</f>
        <v>20</v>
      </c>
      <c r="D21" s="131">
        <f>B21-C21</f>
        <v>-20</v>
      </c>
    </row>
    <row r="22" spans="1:4" x14ac:dyDescent="0.2">
      <c r="A22" t="s">
        <v>1029</v>
      </c>
      <c r="B22" s="131">
        <f>B20-B21</f>
        <v>100</v>
      </c>
      <c r="C22" s="131">
        <f>C20-C21</f>
        <v>80</v>
      </c>
      <c r="D22" s="131">
        <f>B22-C22</f>
        <v>20</v>
      </c>
    </row>
    <row r="23" spans="1:4" x14ac:dyDescent="0.2">
      <c r="A23" t="s">
        <v>1030</v>
      </c>
      <c r="B23" s="65"/>
      <c r="C23" s="65"/>
      <c r="D23" s="65">
        <v>25000</v>
      </c>
    </row>
    <row r="24" spans="1:4" x14ac:dyDescent="0.2">
      <c r="A24" t="s">
        <v>1027</v>
      </c>
      <c r="B24" s="65"/>
      <c r="C24" s="65"/>
      <c r="D24" s="131">
        <f>D23/D22</f>
        <v>1250</v>
      </c>
    </row>
    <row r="25" spans="1:4" x14ac:dyDescent="0.2">
      <c r="A25" t="s">
        <v>1028</v>
      </c>
      <c r="B25" s="65"/>
      <c r="C25" s="65"/>
      <c r="D25" s="275">
        <f>D24/365</f>
        <v>3.4246575342465753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286"/>
  <sheetViews>
    <sheetView zoomScale="150" zoomScaleNormal="150" workbookViewId="0">
      <pane ySplit="6" topLeftCell="A190" activePane="bottomLeft" state="frozen"/>
      <selection activeCell="C6" sqref="C6"/>
      <selection pane="bottomLeft" activeCell="A4" sqref="A4"/>
    </sheetView>
  </sheetViews>
  <sheetFormatPr defaultRowHeight="12.75" x14ac:dyDescent="0.2"/>
  <cols>
    <col min="2" max="2" width="14" style="14" customWidth="1"/>
    <col min="3" max="4" width="14" style="20" customWidth="1"/>
    <col min="5" max="6" width="14" style="14" customWidth="1"/>
    <col min="7" max="7" width="14" style="3" customWidth="1"/>
    <col min="9" max="9" width="10.28515625" style="14" bestFit="1" customWidth="1"/>
  </cols>
  <sheetData>
    <row r="1" spans="1:7" x14ac:dyDescent="0.2">
      <c r="A1" s="12" t="s">
        <v>116</v>
      </c>
      <c r="C1" s="261" t="s">
        <v>1041</v>
      </c>
    </row>
    <row r="2" spans="1:7" x14ac:dyDescent="0.2">
      <c r="A2" t="s">
        <v>1068</v>
      </c>
    </row>
    <row r="3" spans="1:7" x14ac:dyDescent="0.2">
      <c r="A3" t="s">
        <v>216</v>
      </c>
    </row>
    <row r="5" spans="1:7" ht="25.5" x14ac:dyDescent="0.2">
      <c r="A5" s="6" t="s">
        <v>107</v>
      </c>
      <c r="B5" s="19" t="s">
        <v>109</v>
      </c>
      <c r="C5" s="21" t="s">
        <v>180</v>
      </c>
      <c r="D5" s="21" t="s">
        <v>212</v>
      </c>
      <c r="E5" s="71" t="s">
        <v>195</v>
      </c>
      <c r="F5" s="71" t="s">
        <v>213</v>
      </c>
      <c r="G5" s="22" t="s">
        <v>215</v>
      </c>
    </row>
    <row r="6" spans="1:7" x14ac:dyDescent="0.2">
      <c r="A6">
        <v>1000</v>
      </c>
      <c r="B6" s="14">
        <v>31</v>
      </c>
      <c r="C6" s="14">
        <v>149333.35</v>
      </c>
      <c r="D6" s="14">
        <v>6944.0007750000004</v>
      </c>
      <c r="E6" s="14">
        <f>C6/B6</f>
        <v>4817.2048387096775</v>
      </c>
      <c r="F6" s="14">
        <f>D6/B6</f>
        <v>224.00002500000002</v>
      </c>
      <c r="G6" s="3">
        <f>F6/E6</f>
        <v>4.6500000000000007E-2</v>
      </c>
    </row>
    <row r="7" spans="1:7" x14ac:dyDescent="0.2">
      <c r="A7">
        <v>1001</v>
      </c>
      <c r="B7" s="14">
        <v>31</v>
      </c>
      <c r="C7" s="14">
        <v>154666.65</v>
      </c>
      <c r="D7" s="14">
        <v>7191.9992249999996</v>
      </c>
      <c r="E7" s="14">
        <f t="shared" ref="E7:E70" si="0">C7/B7</f>
        <v>4989.2467741935479</v>
      </c>
      <c r="F7" s="14">
        <f t="shared" ref="F7:F70" si="1">D7/B7</f>
        <v>231.99997499999998</v>
      </c>
      <c r="G7" s="3">
        <f t="shared" ref="G7:G70" si="2">F7/E7</f>
        <v>4.65E-2</v>
      </c>
    </row>
    <row r="8" spans="1:7" x14ac:dyDescent="0.2">
      <c r="A8">
        <v>1002</v>
      </c>
      <c r="B8" s="14">
        <v>31</v>
      </c>
      <c r="C8" s="14">
        <v>135549</v>
      </c>
      <c r="D8" s="14">
        <v>6912.9989999999998</v>
      </c>
      <c r="E8" s="14">
        <f t="shared" si="0"/>
        <v>4372.5483870967746</v>
      </c>
      <c r="F8" s="14">
        <f t="shared" si="1"/>
        <v>222.99996774193548</v>
      </c>
      <c r="G8" s="3">
        <f t="shared" si="2"/>
        <v>5.0999999999999997E-2</v>
      </c>
    </row>
    <row r="9" spans="1:7" x14ac:dyDescent="0.2">
      <c r="A9">
        <v>1003</v>
      </c>
      <c r="B9" s="14">
        <v>31</v>
      </c>
      <c r="C9" s="14">
        <v>136156.85</v>
      </c>
      <c r="D9" s="14">
        <v>6943.99935</v>
      </c>
      <c r="E9" s="14">
        <f t="shared" si="0"/>
        <v>4392.1564516129038</v>
      </c>
      <c r="F9" s="14">
        <f t="shared" si="1"/>
        <v>223.99997903225807</v>
      </c>
      <c r="G9" s="3">
        <f t="shared" si="2"/>
        <v>5.0999999999999997E-2</v>
      </c>
    </row>
    <row r="10" spans="1:7" x14ac:dyDescent="0.2">
      <c r="A10">
        <v>1004</v>
      </c>
      <c r="B10" s="14">
        <v>31</v>
      </c>
      <c r="C10" s="14">
        <v>87994.79</v>
      </c>
      <c r="D10" s="14">
        <v>6757.9998719999985</v>
      </c>
      <c r="E10" s="14">
        <f t="shared" si="0"/>
        <v>2838.5416129032255</v>
      </c>
      <c r="F10" s="14">
        <f t="shared" si="1"/>
        <v>217.99999587096769</v>
      </c>
      <c r="G10" s="3">
        <f t="shared" si="2"/>
        <v>7.6799999999999993E-2</v>
      </c>
    </row>
    <row r="11" spans="1:7" x14ac:dyDescent="0.2">
      <c r="A11">
        <v>1005</v>
      </c>
      <c r="B11" s="14">
        <v>31</v>
      </c>
      <c r="C11" s="14">
        <v>62833.15</v>
      </c>
      <c r="D11" s="14">
        <v>5611.0002950000007</v>
      </c>
      <c r="E11" s="14">
        <f t="shared" si="0"/>
        <v>2026.875806451613</v>
      </c>
      <c r="F11" s="14">
        <f t="shared" si="1"/>
        <v>181.00000951612907</v>
      </c>
      <c r="G11" s="3">
        <f t="shared" si="2"/>
        <v>8.9300000000000018E-2</v>
      </c>
    </row>
    <row r="12" spans="1:7" x14ac:dyDescent="0.2">
      <c r="A12">
        <v>1006</v>
      </c>
      <c r="B12" s="14">
        <v>31</v>
      </c>
      <c r="C12" s="14">
        <v>133725.5</v>
      </c>
      <c r="D12" s="14">
        <v>6820.0004999999992</v>
      </c>
      <c r="E12" s="14">
        <f t="shared" si="0"/>
        <v>4313.7258064516127</v>
      </c>
      <c r="F12" s="14">
        <f t="shared" si="1"/>
        <v>220.00001612903222</v>
      </c>
      <c r="G12" s="3">
        <f t="shared" si="2"/>
        <v>5.099999999999999E-2</v>
      </c>
    </row>
    <row r="13" spans="1:7" x14ac:dyDescent="0.2">
      <c r="A13">
        <v>1007</v>
      </c>
      <c r="B13" s="14">
        <v>31</v>
      </c>
      <c r="C13" s="14">
        <v>136156.85</v>
      </c>
      <c r="D13" s="14">
        <v>6943.99935</v>
      </c>
      <c r="E13" s="14">
        <f t="shared" si="0"/>
        <v>4392.1564516129038</v>
      </c>
      <c r="F13" s="14">
        <f t="shared" si="1"/>
        <v>223.99997903225807</v>
      </c>
      <c r="G13" s="3">
        <f t="shared" si="2"/>
        <v>5.0999999999999997E-2</v>
      </c>
    </row>
    <row r="14" spans="1:7" x14ac:dyDescent="0.2">
      <c r="A14">
        <v>1008</v>
      </c>
      <c r="B14" s="14">
        <v>31</v>
      </c>
      <c r="C14" s="14">
        <v>66651.740000000005</v>
      </c>
      <c r="D14" s="14">
        <v>5952.0003820000011</v>
      </c>
      <c r="E14" s="14">
        <f t="shared" si="0"/>
        <v>2150.056129032258</v>
      </c>
      <c r="F14" s="14">
        <f t="shared" si="1"/>
        <v>192.00001232258069</v>
      </c>
      <c r="G14" s="3">
        <f t="shared" si="2"/>
        <v>8.9300000000000018E-2</v>
      </c>
    </row>
    <row r="15" spans="1:7" x14ac:dyDescent="0.2">
      <c r="A15">
        <v>1009</v>
      </c>
      <c r="B15" s="14">
        <v>31</v>
      </c>
      <c r="C15" s="14">
        <v>74270.83</v>
      </c>
      <c r="D15" s="14">
        <v>5703.9997439999997</v>
      </c>
      <c r="E15" s="14">
        <f t="shared" si="0"/>
        <v>2395.8332258064515</v>
      </c>
      <c r="F15" s="14">
        <f t="shared" si="1"/>
        <v>183.99999174193547</v>
      </c>
      <c r="G15" s="3">
        <f t="shared" si="2"/>
        <v>7.6799999999999993E-2</v>
      </c>
    </row>
    <row r="16" spans="1:7" x14ac:dyDescent="0.2">
      <c r="A16">
        <v>1010</v>
      </c>
      <c r="B16" s="14">
        <v>31</v>
      </c>
      <c r="C16" s="14">
        <v>84703.25</v>
      </c>
      <c r="D16" s="14">
        <v>7564.0002250000007</v>
      </c>
      <c r="E16" s="14">
        <f t="shared" si="0"/>
        <v>2732.3629032258063</v>
      </c>
      <c r="F16" s="14">
        <f t="shared" si="1"/>
        <v>244.00000725806453</v>
      </c>
      <c r="G16" s="3">
        <f t="shared" si="2"/>
        <v>8.9300000000000004E-2</v>
      </c>
    </row>
    <row r="17" spans="1:7" x14ac:dyDescent="0.2">
      <c r="A17">
        <v>1011</v>
      </c>
      <c r="B17" s="14">
        <v>31</v>
      </c>
      <c r="C17" s="14">
        <v>96159.01</v>
      </c>
      <c r="D17" s="14">
        <v>8586.9995930000005</v>
      </c>
      <c r="E17" s="14">
        <f t="shared" si="0"/>
        <v>3101.9035483870966</v>
      </c>
      <c r="F17" s="14">
        <f t="shared" si="1"/>
        <v>276.99998687096775</v>
      </c>
      <c r="G17" s="3">
        <f t="shared" si="2"/>
        <v>8.9300000000000004E-2</v>
      </c>
    </row>
    <row r="18" spans="1:7" x14ac:dyDescent="0.2">
      <c r="A18">
        <v>1012</v>
      </c>
      <c r="B18" s="14">
        <v>31</v>
      </c>
      <c r="C18" s="14">
        <v>102720.99</v>
      </c>
      <c r="D18" s="14">
        <v>8320.4001900000003</v>
      </c>
      <c r="E18" s="14">
        <f t="shared" si="0"/>
        <v>3313.5803225806453</v>
      </c>
      <c r="F18" s="14">
        <f t="shared" si="1"/>
        <v>268.40000612903225</v>
      </c>
      <c r="G18" s="3">
        <f t="shared" si="2"/>
        <v>8.0999999999999989E-2</v>
      </c>
    </row>
    <row r="19" spans="1:7" x14ac:dyDescent="0.2">
      <c r="A19">
        <v>1013</v>
      </c>
      <c r="B19" s="14">
        <v>31</v>
      </c>
      <c r="C19" s="14">
        <v>86723.46</v>
      </c>
      <c r="D19" s="14">
        <v>7024.6002600000011</v>
      </c>
      <c r="E19" s="14">
        <f t="shared" si="0"/>
        <v>2797.5309677419359</v>
      </c>
      <c r="F19" s="14">
        <f t="shared" si="1"/>
        <v>226.60000838709681</v>
      </c>
      <c r="G19" s="3">
        <f t="shared" si="2"/>
        <v>8.1000000000000003E-2</v>
      </c>
    </row>
    <row r="20" spans="1:7" x14ac:dyDescent="0.2">
      <c r="A20">
        <v>1014</v>
      </c>
      <c r="B20" s="14">
        <v>31</v>
      </c>
      <c r="C20" s="14">
        <v>98690.31</v>
      </c>
      <c r="D20" s="14">
        <v>8763.699528000001</v>
      </c>
      <c r="E20" s="14">
        <f t="shared" si="0"/>
        <v>3183.5583870967739</v>
      </c>
      <c r="F20" s="14">
        <f t="shared" si="1"/>
        <v>282.69998477419358</v>
      </c>
      <c r="G20" s="3">
        <f t="shared" si="2"/>
        <v>8.8800000000000018E-2</v>
      </c>
    </row>
    <row r="21" spans="1:7" x14ac:dyDescent="0.2">
      <c r="A21">
        <v>1015</v>
      </c>
      <c r="B21" s="14">
        <v>31</v>
      </c>
      <c r="C21" s="14">
        <v>99074.33</v>
      </c>
      <c r="D21" s="14">
        <v>8797.8005040000007</v>
      </c>
      <c r="E21" s="14">
        <f t="shared" si="0"/>
        <v>3195.9461290322583</v>
      </c>
      <c r="F21" s="14">
        <f t="shared" si="1"/>
        <v>283.80001625806455</v>
      </c>
      <c r="G21" s="3">
        <f t="shared" si="2"/>
        <v>8.8800000000000004E-2</v>
      </c>
    </row>
    <row r="22" spans="1:7" x14ac:dyDescent="0.2">
      <c r="A22">
        <v>1016</v>
      </c>
      <c r="B22" s="14">
        <v>31</v>
      </c>
      <c r="C22" s="14">
        <v>68283.95</v>
      </c>
      <c r="D22" s="14">
        <v>5530.9999500000004</v>
      </c>
      <c r="E22" s="14">
        <f t="shared" si="0"/>
        <v>2202.7080645161291</v>
      </c>
      <c r="F22" s="14">
        <f t="shared" si="1"/>
        <v>178.41935322580647</v>
      </c>
      <c r="G22" s="3">
        <f t="shared" si="2"/>
        <v>8.1000000000000003E-2</v>
      </c>
    </row>
    <row r="23" spans="1:7" x14ac:dyDescent="0.2">
      <c r="A23">
        <v>1017</v>
      </c>
      <c r="B23" s="14">
        <v>31</v>
      </c>
      <c r="C23" s="14">
        <v>69748.149999999994</v>
      </c>
      <c r="D23" s="14">
        <v>5649.6001499999993</v>
      </c>
      <c r="E23" s="14">
        <f t="shared" si="0"/>
        <v>2249.940322580645</v>
      </c>
      <c r="F23" s="14">
        <f t="shared" si="1"/>
        <v>182.24516612903224</v>
      </c>
      <c r="G23" s="3">
        <f t="shared" si="2"/>
        <v>8.1000000000000003E-2</v>
      </c>
    </row>
    <row r="24" spans="1:7" x14ac:dyDescent="0.2">
      <c r="A24">
        <v>1018</v>
      </c>
      <c r="B24" s="14">
        <v>31</v>
      </c>
      <c r="C24" s="14">
        <v>100994.37</v>
      </c>
      <c r="D24" s="14">
        <v>8968.300056</v>
      </c>
      <c r="E24" s="14">
        <f t="shared" si="0"/>
        <v>3257.8829032258063</v>
      </c>
      <c r="F24" s="14">
        <f t="shared" si="1"/>
        <v>289.30000180645163</v>
      </c>
      <c r="G24" s="3">
        <f t="shared" si="2"/>
        <v>8.8800000000000004E-2</v>
      </c>
    </row>
    <row r="25" spans="1:7" x14ac:dyDescent="0.2">
      <c r="A25">
        <v>1019</v>
      </c>
      <c r="B25" s="14">
        <v>31</v>
      </c>
      <c r="C25" s="14">
        <v>97154.28</v>
      </c>
      <c r="D25" s="14">
        <v>8627.3000640000009</v>
      </c>
      <c r="E25" s="14">
        <f t="shared" si="0"/>
        <v>3134.0090322580645</v>
      </c>
      <c r="F25" s="14">
        <f t="shared" si="1"/>
        <v>278.30000206451615</v>
      </c>
      <c r="G25" s="3">
        <f t="shared" si="2"/>
        <v>8.8800000000000004E-2</v>
      </c>
    </row>
    <row r="26" spans="1:7" x14ac:dyDescent="0.2">
      <c r="A26">
        <v>1020</v>
      </c>
      <c r="B26" s="14">
        <v>31</v>
      </c>
      <c r="C26" s="14">
        <v>89670.37</v>
      </c>
      <c r="D26" s="14">
        <v>7263.29997</v>
      </c>
      <c r="E26" s="14">
        <f t="shared" si="0"/>
        <v>2892.592580645161</v>
      </c>
      <c r="F26" s="14">
        <f t="shared" si="1"/>
        <v>234.29999903225806</v>
      </c>
      <c r="G26" s="3">
        <f t="shared" si="2"/>
        <v>8.1000000000000003E-2</v>
      </c>
    </row>
    <row r="27" spans="1:7" x14ac:dyDescent="0.2">
      <c r="A27">
        <v>1021</v>
      </c>
      <c r="B27" s="14">
        <v>31</v>
      </c>
      <c r="C27" s="14">
        <v>99774.07</v>
      </c>
      <c r="D27" s="14">
        <v>8081.6996700000009</v>
      </c>
      <c r="E27" s="14">
        <f t="shared" si="0"/>
        <v>3218.5183870967744</v>
      </c>
      <c r="F27" s="14">
        <f t="shared" si="1"/>
        <v>260.69998935483875</v>
      </c>
      <c r="G27" s="3">
        <f t="shared" si="2"/>
        <v>8.1000000000000003E-2</v>
      </c>
    </row>
    <row r="28" spans="1:7" x14ac:dyDescent="0.2">
      <c r="A28">
        <v>1022</v>
      </c>
      <c r="B28" s="14">
        <v>31</v>
      </c>
      <c r="C28" s="14">
        <v>80712.95</v>
      </c>
      <c r="D28" s="14">
        <v>7974.4394600000005</v>
      </c>
      <c r="E28" s="14">
        <f t="shared" si="0"/>
        <v>2603.6435483870969</v>
      </c>
      <c r="F28" s="14">
        <f t="shared" si="1"/>
        <v>257.23998258064518</v>
      </c>
      <c r="G28" s="3">
        <f t="shared" si="2"/>
        <v>9.8799999999999999E-2</v>
      </c>
    </row>
    <row r="29" spans="1:7" x14ac:dyDescent="0.2">
      <c r="A29">
        <v>1023</v>
      </c>
      <c r="B29" s="14">
        <v>31</v>
      </c>
      <c r="C29" s="14">
        <v>85935.07</v>
      </c>
      <c r="D29" s="14">
        <v>6960.740670000001</v>
      </c>
      <c r="E29" s="14">
        <f t="shared" si="0"/>
        <v>2772.0990322580647</v>
      </c>
      <c r="F29" s="14">
        <f t="shared" si="1"/>
        <v>224.54002161290325</v>
      </c>
      <c r="G29" s="3">
        <f t="shared" si="2"/>
        <v>8.1000000000000003E-2</v>
      </c>
    </row>
    <row r="30" spans="1:7" x14ac:dyDescent="0.2">
      <c r="A30">
        <v>1024</v>
      </c>
      <c r="B30" s="14">
        <v>31</v>
      </c>
      <c r="C30" s="14">
        <v>73188.87</v>
      </c>
      <c r="D30" s="14">
        <v>7231.0603560000009</v>
      </c>
      <c r="E30" s="14">
        <f t="shared" si="0"/>
        <v>2360.9312903225805</v>
      </c>
      <c r="F30" s="14">
        <f t="shared" si="1"/>
        <v>233.26001148387098</v>
      </c>
      <c r="G30" s="3">
        <f t="shared" si="2"/>
        <v>9.8800000000000013E-2</v>
      </c>
    </row>
    <row r="31" spans="1:7" x14ac:dyDescent="0.2">
      <c r="A31">
        <v>1025</v>
      </c>
      <c r="B31" s="14">
        <v>31</v>
      </c>
      <c r="C31" s="14">
        <v>99284.2</v>
      </c>
      <c r="D31" s="14">
        <v>8042.0201999999999</v>
      </c>
      <c r="E31" s="14">
        <f t="shared" si="0"/>
        <v>3202.7161290322579</v>
      </c>
      <c r="F31" s="14">
        <f t="shared" si="1"/>
        <v>259.42000645161289</v>
      </c>
      <c r="G31" s="3">
        <f t="shared" si="2"/>
        <v>8.1000000000000003E-2</v>
      </c>
    </row>
    <row r="32" spans="1:7" x14ac:dyDescent="0.2">
      <c r="A32">
        <v>1026</v>
      </c>
      <c r="B32" s="14">
        <v>31</v>
      </c>
      <c r="C32" s="14">
        <v>129470.6</v>
      </c>
      <c r="D32" s="14">
        <v>6603.0006000000003</v>
      </c>
      <c r="E32" s="14">
        <f t="shared" si="0"/>
        <v>4176.470967741936</v>
      </c>
      <c r="F32" s="14">
        <f t="shared" si="1"/>
        <v>213.00001935483871</v>
      </c>
      <c r="G32" s="3">
        <f t="shared" si="2"/>
        <v>5.0999999999999997E-2</v>
      </c>
    </row>
    <row r="33" spans="1:7" x14ac:dyDescent="0.2">
      <c r="A33">
        <v>1027</v>
      </c>
      <c r="B33" s="14">
        <v>31</v>
      </c>
      <c r="C33" s="14">
        <v>129470.6</v>
      </c>
      <c r="D33" s="14">
        <v>6603.0006000000003</v>
      </c>
      <c r="E33" s="14">
        <f t="shared" si="0"/>
        <v>4176.470967741936</v>
      </c>
      <c r="F33" s="14">
        <f t="shared" si="1"/>
        <v>213.00001935483871</v>
      </c>
      <c r="G33" s="3">
        <f t="shared" si="2"/>
        <v>5.0999999999999997E-2</v>
      </c>
    </row>
    <row r="34" spans="1:7" x14ac:dyDescent="0.2">
      <c r="A34">
        <v>1028</v>
      </c>
      <c r="B34" s="14">
        <v>31</v>
      </c>
      <c r="C34" s="14">
        <v>79518.23</v>
      </c>
      <c r="D34" s="14">
        <v>6107.0000639999989</v>
      </c>
      <c r="E34" s="14">
        <f t="shared" si="0"/>
        <v>2565.1041935483868</v>
      </c>
      <c r="F34" s="14">
        <f t="shared" si="1"/>
        <v>197.00000206451608</v>
      </c>
      <c r="G34" s="3">
        <f t="shared" si="2"/>
        <v>7.6799999999999993E-2</v>
      </c>
    </row>
    <row r="35" spans="1:7" x14ac:dyDescent="0.2">
      <c r="A35">
        <v>1029</v>
      </c>
      <c r="B35" s="14">
        <v>31</v>
      </c>
      <c r="C35" s="14">
        <v>58667.41</v>
      </c>
      <c r="D35" s="14">
        <v>5238.9997130000002</v>
      </c>
      <c r="E35" s="14">
        <f t="shared" si="0"/>
        <v>1892.4970967741936</v>
      </c>
      <c r="F35" s="14">
        <f t="shared" si="1"/>
        <v>168.99999074193548</v>
      </c>
      <c r="G35" s="3">
        <f t="shared" si="2"/>
        <v>8.929999999999999E-2</v>
      </c>
    </row>
    <row r="36" spans="1:7" x14ac:dyDescent="0.2">
      <c r="A36">
        <v>1030</v>
      </c>
      <c r="B36" s="14">
        <v>31</v>
      </c>
      <c r="C36" s="14">
        <v>47211.65</v>
      </c>
      <c r="D36" s="14">
        <v>4216.0003450000004</v>
      </c>
      <c r="E36" s="14">
        <f t="shared" si="0"/>
        <v>1522.9564516129033</v>
      </c>
      <c r="F36" s="14">
        <f t="shared" si="1"/>
        <v>136.00001112903226</v>
      </c>
      <c r="G36" s="3">
        <f t="shared" si="2"/>
        <v>8.9300000000000004E-2</v>
      </c>
    </row>
    <row r="37" spans="1:7" x14ac:dyDescent="0.2">
      <c r="A37">
        <v>1031</v>
      </c>
      <c r="B37" s="14">
        <v>31</v>
      </c>
      <c r="C37" s="14">
        <v>66601.56</v>
      </c>
      <c r="D37" s="14">
        <v>5114.9998079999996</v>
      </c>
      <c r="E37" s="14">
        <f t="shared" si="0"/>
        <v>2148.4374193548388</v>
      </c>
      <c r="F37" s="14">
        <f t="shared" si="1"/>
        <v>164.99999380645161</v>
      </c>
      <c r="G37" s="3">
        <f t="shared" si="2"/>
        <v>7.6799999999999993E-2</v>
      </c>
    </row>
    <row r="38" spans="1:7" x14ac:dyDescent="0.2">
      <c r="A38">
        <v>1032</v>
      </c>
      <c r="B38" s="14">
        <v>31</v>
      </c>
      <c r="C38" s="14">
        <v>131901.95000000001</v>
      </c>
      <c r="D38" s="14">
        <v>6726.9994500000003</v>
      </c>
      <c r="E38" s="14">
        <f t="shared" si="0"/>
        <v>4254.9016129032261</v>
      </c>
      <c r="F38" s="14">
        <f t="shared" si="1"/>
        <v>216.99998225806453</v>
      </c>
      <c r="G38" s="3">
        <f t="shared" si="2"/>
        <v>5.1000000000000004E-2</v>
      </c>
    </row>
    <row r="39" spans="1:7" x14ac:dyDescent="0.2">
      <c r="A39">
        <v>1033</v>
      </c>
      <c r="B39" s="14">
        <v>31</v>
      </c>
      <c r="C39" s="14">
        <v>137372.54999999999</v>
      </c>
      <c r="D39" s="14">
        <v>7006.0000499999987</v>
      </c>
      <c r="E39" s="14">
        <f t="shared" si="0"/>
        <v>4431.3725806451612</v>
      </c>
      <c r="F39" s="14">
        <f t="shared" si="1"/>
        <v>226.00000161290319</v>
      </c>
      <c r="G39" s="3">
        <f t="shared" si="2"/>
        <v>5.0999999999999997E-2</v>
      </c>
    </row>
    <row r="40" spans="1:7" x14ac:dyDescent="0.2">
      <c r="A40">
        <v>1034</v>
      </c>
      <c r="B40" s="14">
        <v>31</v>
      </c>
      <c r="C40" s="14">
        <v>73247.48</v>
      </c>
      <c r="D40" s="14">
        <v>6540.9999639999996</v>
      </c>
      <c r="E40" s="14">
        <f t="shared" si="0"/>
        <v>2362.8219354838707</v>
      </c>
      <c r="F40" s="14">
        <f t="shared" si="1"/>
        <v>210.99999883870967</v>
      </c>
      <c r="G40" s="3">
        <f t="shared" si="2"/>
        <v>8.9300000000000004E-2</v>
      </c>
    </row>
    <row r="41" spans="1:7" x14ac:dyDescent="0.2">
      <c r="A41">
        <v>1035</v>
      </c>
      <c r="B41" s="14">
        <v>31</v>
      </c>
      <c r="C41" s="14">
        <v>71445.31</v>
      </c>
      <c r="D41" s="14">
        <v>5486.9998079999996</v>
      </c>
      <c r="E41" s="14">
        <f t="shared" si="0"/>
        <v>2304.6874193548388</v>
      </c>
      <c r="F41" s="14">
        <f t="shared" si="1"/>
        <v>176.99999380645161</v>
      </c>
      <c r="G41" s="3">
        <f t="shared" si="2"/>
        <v>7.6799999999999993E-2</v>
      </c>
    </row>
    <row r="42" spans="1:7" x14ac:dyDescent="0.2">
      <c r="A42">
        <v>1036</v>
      </c>
      <c r="B42" s="14">
        <v>31</v>
      </c>
      <c r="C42" s="14">
        <v>59014.559999999998</v>
      </c>
      <c r="D42" s="14">
        <v>5270.0002080000004</v>
      </c>
      <c r="E42" s="14">
        <f t="shared" si="0"/>
        <v>1903.6954838709676</v>
      </c>
      <c r="F42" s="14">
        <f t="shared" si="1"/>
        <v>170.00000670967742</v>
      </c>
      <c r="G42" s="3">
        <f t="shared" si="2"/>
        <v>8.9300000000000004E-2</v>
      </c>
    </row>
    <row r="43" spans="1:7" x14ac:dyDescent="0.2">
      <c r="A43">
        <v>1037</v>
      </c>
      <c r="B43" s="14">
        <v>31</v>
      </c>
      <c r="C43" s="14">
        <v>81132.81</v>
      </c>
      <c r="D43" s="14">
        <v>6230.9998079999996</v>
      </c>
      <c r="E43" s="14">
        <f t="shared" si="0"/>
        <v>2617.1874193548388</v>
      </c>
      <c r="F43" s="14">
        <f t="shared" si="1"/>
        <v>200.99999380645161</v>
      </c>
      <c r="G43" s="3">
        <f t="shared" si="2"/>
        <v>7.6799999999999993E-2</v>
      </c>
    </row>
    <row r="44" spans="1:7" x14ac:dyDescent="0.2">
      <c r="A44">
        <v>1038</v>
      </c>
      <c r="B44" s="14">
        <v>31</v>
      </c>
      <c r="C44" s="14">
        <v>120352.95</v>
      </c>
      <c r="D44" s="14">
        <v>6138.0004499999995</v>
      </c>
      <c r="E44" s="14">
        <f t="shared" si="0"/>
        <v>3882.3532258064515</v>
      </c>
      <c r="F44" s="14">
        <f t="shared" si="1"/>
        <v>198.00001451612903</v>
      </c>
      <c r="G44" s="3">
        <f t="shared" si="2"/>
        <v>5.0999999999999997E-2</v>
      </c>
    </row>
    <row r="45" spans="1:7" x14ac:dyDescent="0.2">
      <c r="A45">
        <v>1039</v>
      </c>
      <c r="B45" s="14">
        <v>31</v>
      </c>
      <c r="C45" s="14">
        <v>122176.45</v>
      </c>
      <c r="D45" s="14">
        <v>6230.9989499999992</v>
      </c>
      <c r="E45" s="14">
        <f t="shared" si="0"/>
        <v>3941.175806451613</v>
      </c>
      <c r="F45" s="14">
        <f t="shared" si="1"/>
        <v>200.99996612903223</v>
      </c>
      <c r="G45" s="3">
        <f t="shared" si="2"/>
        <v>5.099999999999999E-2</v>
      </c>
    </row>
    <row r="46" spans="1:7" x14ac:dyDescent="0.2">
      <c r="A46">
        <v>1040</v>
      </c>
      <c r="B46" s="14">
        <v>31</v>
      </c>
      <c r="C46" s="14">
        <v>153333.35</v>
      </c>
      <c r="D46" s="14">
        <v>7130.0007750000004</v>
      </c>
      <c r="E46" s="14">
        <f t="shared" si="0"/>
        <v>4946.2370967741936</v>
      </c>
      <c r="F46" s="14">
        <f t="shared" si="1"/>
        <v>230.00002500000002</v>
      </c>
      <c r="G46" s="3">
        <f t="shared" si="2"/>
        <v>4.6500000000000007E-2</v>
      </c>
    </row>
    <row r="47" spans="1:7" x14ac:dyDescent="0.2">
      <c r="A47">
        <v>1041</v>
      </c>
      <c r="B47" s="14">
        <v>31</v>
      </c>
      <c r="C47" s="14">
        <v>154000</v>
      </c>
      <c r="D47" s="14">
        <v>7161</v>
      </c>
      <c r="E47" s="14">
        <f t="shared" si="0"/>
        <v>4967.7419354838712</v>
      </c>
      <c r="F47" s="14">
        <f t="shared" si="1"/>
        <v>231</v>
      </c>
      <c r="G47" s="3">
        <f t="shared" si="2"/>
        <v>4.65E-2</v>
      </c>
    </row>
    <row r="48" spans="1:7" x14ac:dyDescent="0.2">
      <c r="A48">
        <v>1042</v>
      </c>
      <c r="B48" s="14">
        <v>31</v>
      </c>
      <c r="C48" s="14">
        <v>148000</v>
      </c>
      <c r="D48" s="14">
        <v>6882</v>
      </c>
      <c r="E48" s="14">
        <f t="shared" si="0"/>
        <v>4774.1935483870966</v>
      </c>
      <c r="F48" s="14">
        <f t="shared" si="1"/>
        <v>222</v>
      </c>
      <c r="G48" s="3">
        <f t="shared" si="2"/>
        <v>4.65E-2</v>
      </c>
    </row>
    <row r="49" spans="1:7" x14ac:dyDescent="0.2">
      <c r="A49">
        <v>1043</v>
      </c>
      <c r="B49" s="14">
        <v>31</v>
      </c>
      <c r="C49" s="14">
        <v>125823.55</v>
      </c>
      <c r="D49" s="14">
        <v>6417.0010499999999</v>
      </c>
      <c r="E49" s="14">
        <f t="shared" si="0"/>
        <v>4058.824193548387</v>
      </c>
      <c r="F49" s="14">
        <f t="shared" si="1"/>
        <v>207.00003387096774</v>
      </c>
      <c r="G49" s="3">
        <f t="shared" si="2"/>
        <v>5.1000000000000004E-2</v>
      </c>
    </row>
    <row r="50" spans="1:7" x14ac:dyDescent="0.2">
      <c r="A50">
        <v>1044</v>
      </c>
      <c r="B50" s="14">
        <v>31</v>
      </c>
      <c r="C50" s="14">
        <v>130078.45</v>
      </c>
      <c r="D50" s="14">
        <v>6634.0009499999996</v>
      </c>
      <c r="E50" s="14">
        <f t="shared" si="0"/>
        <v>4196.0790322580642</v>
      </c>
      <c r="F50" s="14">
        <f t="shared" si="1"/>
        <v>214.00003064516127</v>
      </c>
      <c r="G50" s="3">
        <f t="shared" si="2"/>
        <v>5.0999999999999997E-2</v>
      </c>
    </row>
    <row r="51" spans="1:7" x14ac:dyDescent="0.2">
      <c r="A51">
        <v>1045</v>
      </c>
      <c r="B51" s="14">
        <v>31</v>
      </c>
      <c r="C51" s="14">
        <v>122784.3</v>
      </c>
      <c r="D51" s="14">
        <v>6261.9992999999995</v>
      </c>
      <c r="E51" s="14">
        <f t="shared" si="0"/>
        <v>3960.7838709677421</v>
      </c>
      <c r="F51" s="14">
        <f t="shared" si="1"/>
        <v>201.99997741935482</v>
      </c>
      <c r="G51" s="3">
        <f t="shared" si="2"/>
        <v>5.099999999999999E-2</v>
      </c>
    </row>
    <row r="52" spans="1:7" x14ac:dyDescent="0.2">
      <c r="A52">
        <v>1046</v>
      </c>
      <c r="B52" s="14">
        <v>31</v>
      </c>
      <c r="C52" s="14">
        <v>134333.35</v>
      </c>
      <c r="D52" s="14">
        <v>6851.0008499999994</v>
      </c>
      <c r="E52" s="14">
        <f t="shared" si="0"/>
        <v>4333.3338709677419</v>
      </c>
      <c r="F52" s="14">
        <f t="shared" si="1"/>
        <v>221.00002741935481</v>
      </c>
      <c r="G52" s="3">
        <f t="shared" si="2"/>
        <v>5.0999999999999997E-2</v>
      </c>
    </row>
    <row r="53" spans="1:7" x14ac:dyDescent="0.2">
      <c r="A53">
        <v>1047</v>
      </c>
      <c r="B53" s="14">
        <v>31</v>
      </c>
      <c r="C53" s="14">
        <v>65247.040000000001</v>
      </c>
      <c r="D53" s="14">
        <v>6603.0004479999998</v>
      </c>
      <c r="E53" s="14">
        <f t="shared" si="0"/>
        <v>2104.7432258064518</v>
      </c>
      <c r="F53" s="14">
        <f t="shared" si="1"/>
        <v>213.00001445161288</v>
      </c>
      <c r="G53" s="3">
        <f t="shared" si="2"/>
        <v>0.10119999999999998</v>
      </c>
    </row>
    <row r="54" spans="1:7" x14ac:dyDescent="0.2">
      <c r="A54">
        <v>1048</v>
      </c>
      <c r="B54" s="14">
        <v>31</v>
      </c>
      <c r="C54" s="14">
        <v>66179.78</v>
      </c>
      <c r="D54" s="14">
        <v>5890.0004199999994</v>
      </c>
      <c r="E54" s="14">
        <f t="shared" si="0"/>
        <v>2134.831612903226</v>
      </c>
      <c r="F54" s="14">
        <f t="shared" si="1"/>
        <v>190.00001354838707</v>
      </c>
      <c r="G54" s="3">
        <f t="shared" si="2"/>
        <v>8.8999999999999982E-2</v>
      </c>
    </row>
    <row r="55" spans="1:7" x14ac:dyDescent="0.2">
      <c r="A55">
        <v>1049</v>
      </c>
      <c r="B55" s="14">
        <v>31</v>
      </c>
      <c r="C55" s="14">
        <v>60345.85</v>
      </c>
      <c r="D55" s="14">
        <v>6107.0000199999995</v>
      </c>
      <c r="E55" s="14">
        <f t="shared" si="0"/>
        <v>1946.640322580645</v>
      </c>
      <c r="F55" s="14">
        <f t="shared" si="1"/>
        <v>197.00000064516126</v>
      </c>
      <c r="G55" s="3">
        <f t="shared" si="2"/>
        <v>0.1012</v>
      </c>
    </row>
    <row r="56" spans="1:7" x14ac:dyDescent="0.2">
      <c r="A56">
        <v>1050</v>
      </c>
      <c r="B56" s="14">
        <v>31</v>
      </c>
      <c r="C56" s="14">
        <v>77325.84</v>
      </c>
      <c r="D56" s="14">
        <v>6881.9997599999997</v>
      </c>
      <c r="E56" s="14">
        <f t="shared" si="0"/>
        <v>2494.3819354838711</v>
      </c>
      <c r="F56" s="14">
        <f t="shared" si="1"/>
        <v>221.99999225806451</v>
      </c>
      <c r="G56" s="3">
        <f t="shared" si="2"/>
        <v>8.8999999999999996E-2</v>
      </c>
    </row>
    <row r="57" spans="1:7" x14ac:dyDescent="0.2">
      <c r="A57">
        <v>1051</v>
      </c>
      <c r="B57" s="14">
        <v>31</v>
      </c>
      <c r="C57" s="14">
        <v>58865.17</v>
      </c>
      <c r="D57" s="14">
        <v>5239.0001300000004</v>
      </c>
      <c r="E57" s="14">
        <f t="shared" si="0"/>
        <v>1898.8764516129031</v>
      </c>
      <c r="F57" s="14">
        <f t="shared" si="1"/>
        <v>169.00000419354839</v>
      </c>
      <c r="G57" s="3">
        <f t="shared" si="2"/>
        <v>8.900000000000001E-2</v>
      </c>
    </row>
    <row r="58" spans="1:7" x14ac:dyDescent="0.2">
      <c r="A58">
        <v>1052</v>
      </c>
      <c r="B58" s="14">
        <v>31</v>
      </c>
      <c r="C58" s="14">
        <v>51550.559999999998</v>
      </c>
      <c r="D58" s="14">
        <v>4587.9998400000004</v>
      </c>
      <c r="E58" s="14">
        <f t="shared" si="0"/>
        <v>1662.9212903225805</v>
      </c>
      <c r="F58" s="14">
        <f t="shared" si="1"/>
        <v>147.99999483870968</v>
      </c>
      <c r="G58" s="3">
        <f t="shared" si="2"/>
        <v>8.900000000000001E-2</v>
      </c>
    </row>
    <row r="59" spans="1:7" x14ac:dyDescent="0.2">
      <c r="A59">
        <v>1053</v>
      </c>
      <c r="B59" s="14">
        <v>31</v>
      </c>
      <c r="C59" s="14">
        <v>46254.94</v>
      </c>
      <c r="D59" s="14">
        <v>4680.9999280000002</v>
      </c>
      <c r="E59" s="14">
        <f t="shared" si="0"/>
        <v>1492.0948387096776</v>
      </c>
      <c r="F59" s="14">
        <f t="shared" si="1"/>
        <v>150.99999767741937</v>
      </c>
      <c r="G59" s="3">
        <f t="shared" si="2"/>
        <v>0.1012</v>
      </c>
    </row>
    <row r="60" spans="1:7" x14ac:dyDescent="0.2">
      <c r="A60">
        <v>1054</v>
      </c>
      <c r="B60" s="14">
        <v>31</v>
      </c>
      <c r="C60" s="14">
        <v>44417</v>
      </c>
      <c r="D60" s="14">
        <v>4495.0003999999999</v>
      </c>
      <c r="E60" s="14">
        <f t="shared" si="0"/>
        <v>1432.8064516129032</v>
      </c>
      <c r="F60" s="14">
        <f t="shared" si="1"/>
        <v>145.00001290322581</v>
      </c>
      <c r="G60" s="3">
        <f t="shared" si="2"/>
        <v>0.1012</v>
      </c>
    </row>
    <row r="61" spans="1:7" x14ac:dyDescent="0.2">
      <c r="A61">
        <v>1055</v>
      </c>
      <c r="B61" s="14">
        <v>31</v>
      </c>
      <c r="C61" s="14">
        <v>49112.36</v>
      </c>
      <c r="D61" s="14">
        <v>4371.0000400000008</v>
      </c>
      <c r="E61" s="14">
        <f t="shared" si="0"/>
        <v>1584.2696774193548</v>
      </c>
      <c r="F61" s="14">
        <f t="shared" si="1"/>
        <v>141.00000129032261</v>
      </c>
      <c r="G61" s="3">
        <f t="shared" si="2"/>
        <v>8.9000000000000024E-2</v>
      </c>
    </row>
    <row r="62" spans="1:7" x14ac:dyDescent="0.2">
      <c r="A62">
        <v>1056</v>
      </c>
      <c r="B62" s="14">
        <v>31</v>
      </c>
      <c r="C62" s="14">
        <v>49460.67</v>
      </c>
      <c r="D62" s="14">
        <v>4401.9996300000003</v>
      </c>
      <c r="E62" s="14">
        <f t="shared" si="0"/>
        <v>1595.5054838709677</v>
      </c>
      <c r="F62" s="14">
        <f t="shared" si="1"/>
        <v>141.99998806451615</v>
      </c>
      <c r="G62" s="3">
        <f t="shared" si="2"/>
        <v>8.900000000000001E-2</v>
      </c>
    </row>
    <row r="63" spans="1:7" x14ac:dyDescent="0.2">
      <c r="A63">
        <v>1057</v>
      </c>
      <c r="B63" s="14">
        <v>31</v>
      </c>
      <c r="C63" s="14">
        <v>42885.38</v>
      </c>
      <c r="D63" s="14">
        <v>4340.0004559999998</v>
      </c>
      <c r="E63" s="14">
        <f t="shared" si="0"/>
        <v>1383.3993548387095</v>
      </c>
      <c r="F63" s="14">
        <f t="shared" si="1"/>
        <v>140.0000147096774</v>
      </c>
      <c r="G63" s="3">
        <f t="shared" si="2"/>
        <v>0.1012</v>
      </c>
    </row>
    <row r="64" spans="1:7" x14ac:dyDescent="0.2">
      <c r="A64">
        <v>1058</v>
      </c>
      <c r="B64" s="14">
        <v>31</v>
      </c>
      <c r="C64" s="14">
        <v>43498.02</v>
      </c>
      <c r="D64" s="14">
        <v>4401.999624</v>
      </c>
      <c r="E64" s="14">
        <f t="shared" si="0"/>
        <v>1403.1619354838708</v>
      </c>
      <c r="F64" s="14">
        <f t="shared" si="1"/>
        <v>141.99998787096774</v>
      </c>
      <c r="G64" s="3">
        <f t="shared" si="2"/>
        <v>0.10120000000000001</v>
      </c>
    </row>
    <row r="65" spans="1:7" x14ac:dyDescent="0.2">
      <c r="A65">
        <v>1059</v>
      </c>
      <c r="B65" s="14">
        <v>31</v>
      </c>
      <c r="C65" s="14">
        <v>50157.3</v>
      </c>
      <c r="D65" s="14">
        <v>4463.9997000000003</v>
      </c>
      <c r="E65" s="14">
        <f t="shared" si="0"/>
        <v>1617.9774193548387</v>
      </c>
      <c r="F65" s="14">
        <f t="shared" si="1"/>
        <v>143.99999032258066</v>
      </c>
      <c r="G65" s="3">
        <f t="shared" si="2"/>
        <v>8.900000000000001E-2</v>
      </c>
    </row>
    <row r="66" spans="1:7" x14ac:dyDescent="0.2">
      <c r="A66">
        <v>1060</v>
      </c>
      <c r="B66" s="14">
        <v>31</v>
      </c>
      <c r="C66" s="14">
        <v>60258.43</v>
      </c>
      <c r="D66" s="14">
        <v>5363.0002700000005</v>
      </c>
      <c r="E66" s="14">
        <f t="shared" si="0"/>
        <v>1943.8203225806451</v>
      </c>
      <c r="F66" s="14">
        <f t="shared" si="1"/>
        <v>173.00000870967745</v>
      </c>
      <c r="G66" s="3">
        <f t="shared" si="2"/>
        <v>8.900000000000001E-2</v>
      </c>
    </row>
    <row r="67" spans="1:7" x14ac:dyDescent="0.2">
      <c r="A67">
        <v>1061</v>
      </c>
      <c r="B67" s="14">
        <v>31</v>
      </c>
      <c r="C67" s="14">
        <v>297600</v>
      </c>
      <c r="D67" s="14">
        <v>6696</v>
      </c>
      <c r="E67" s="14">
        <f t="shared" si="0"/>
        <v>9600</v>
      </c>
      <c r="F67" s="14">
        <f t="shared" si="1"/>
        <v>216</v>
      </c>
      <c r="G67" s="3">
        <f t="shared" si="2"/>
        <v>2.2499999999999999E-2</v>
      </c>
    </row>
    <row r="68" spans="1:7" x14ac:dyDescent="0.2">
      <c r="A68">
        <v>1062</v>
      </c>
      <c r="B68" s="14">
        <v>31</v>
      </c>
      <c r="C68" s="14">
        <v>264533.34999999998</v>
      </c>
      <c r="D68" s="14">
        <v>5952.0003749999996</v>
      </c>
      <c r="E68" s="14">
        <f t="shared" si="0"/>
        <v>8533.3338709677409</v>
      </c>
      <c r="F68" s="14">
        <f t="shared" si="1"/>
        <v>192.00001209677419</v>
      </c>
      <c r="G68" s="3">
        <f t="shared" si="2"/>
        <v>2.2500000000000003E-2</v>
      </c>
    </row>
    <row r="69" spans="1:7" x14ac:dyDescent="0.2">
      <c r="A69">
        <v>1063</v>
      </c>
      <c r="B69" s="14">
        <v>31</v>
      </c>
      <c r="C69" s="14">
        <v>272800</v>
      </c>
      <c r="D69" s="14">
        <v>6138</v>
      </c>
      <c r="E69" s="14">
        <f t="shared" si="0"/>
        <v>8800</v>
      </c>
      <c r="F69" s="14">
        <f t="shared" si="1"/>
        <v>198</v>
      </c>
      <c r="G69" s="3">
        <f t="shared" si="2"/>
        <v>2.2499999999999999E-2</v>
      </c>
    </row>
    <row r="70" spans="1:7" x14ac:dyDescent="0.2">
      <c r="A70">
        <v>1064</v>
      </c>
      <c r="B70" s="14">
        <v>31</v>
      </c>
      <c r="C70" s="14">
        <v>300355.55</v>
      </c>
      <c r="D70" s="14">
        <v>6757.9998749999995</v>
      </c>
      <c r="E70" s="14">
        <f t="shared" si="0"/>
        <v>9688.8887096774197</v>
      </c>
      <c r="F70" s="14">
        <f t="shared" si="1"/>
        <v>217.99999596774191</v>
      </c>
      <c r="G70" s="3">
        <f t="shared" si="2"/>
        <v>2.2499999999999996E-2</v>
      </c>
    </row>
    <row r="71" spans="1:7" x14ac:dyDescent="0.2">
      <c r="A71">
        <v>1065</v>
      </c>
      <c r="B71" s="14">
        <v>31</v>
      </c>
      <c r="C71" s="14">
        <v>296222.2</v>
      </c>
      <c r="D71" s="14">
        <v>6664.9994999999999</v>
      </c>
      <c r="E71" s="14">
        <f t="shared" ref="E71:E134" si="3">C71/B71</f>
        <v>9555.5548387096769</v>
      </c>
      <c r="F71" s="14">
        <f t="shared" ref="F71:F134" si="4">D71/B71</f>
        <v>214.99998387096772</v>
      </c>
      <c r="G71" s="3">
        <f t="shared" ref="G71:G134" si="5">F71/E71</f>
        <v>2.2499999999999999E-2</v>
      </c>
    </row>
    <row r="72" spans="1:7" x14ac:dyDescent="0.2">
      <c r="A72">
        <v>1066</v>
      </c>
      <c r="B72" s="14">
        <v>31</v>
      </c>
      <c r="C72" s="14">
        <v>271422.2</v>
      </c>
      <c r="D72" s="14">
        <v>6106.9994999999999</v>
      </c>
      <c r="E72" s="14">
        <f t="shared" si="3"/>
        <v>8755.5548387096769</v>
      </c>
      <c r="F72" s="14">
        <f t="shared" si="4"/>
        <v>196.99998387096772</v>
      </c>
      <c r="G72" s="3">
        <f t="shared" si="5"/>
        <v>2.2499999999999999E-2</v>
      </c>
    </row>
    <row r="73" spans="1:7" x14ac:dyDescent="0.2">
      <c r="A73">
        <v>1067</v>
      </c>
      <c r="B73" s="14">
        <v>31</v>
      </c>
      <c r="C73" s="14">
        <v>263155.55</v>
      </c>
      <c r="D73" s="14">
        <v>5920.9998749999995</v>
      </c>
      <c r="E73" s="14">
        <f t="shared" si="3"/>
        <v>8488.8887096774197</v>
      </c>
      <c r="F73" s="14">
        <f t="shared" si="4"/>
        <v>190.99999596774191</v>
      </c>
      <c r="G73" s="3">
        <f t="shared" si="5"/>
        <v>2.2499999999999996E-2</v>
      </c>
    </row>
    <row r="74" spans="1:7" x14ac:dyDescent="0.2">
      <c r="A74">
        <v>1068</v>
      </c>
      <c r="B74" s="14">
        <v>31</v>
      </c>
      <c r="C74" s="14">
        <v>311377.8</v>
      </c>
      <c r="D74" s="14">
        <v>7006.0004999999992</v>
      </c>
      <c r="E74" s="14">
        <f t="shared" si="3"/>
        <v>10044.445161290323</v>
      </c>
      <c r="F74" s="14">
        <f t="shared" si="4"/>
        <v>226.00001612903222</v>
      </c>
      <c r="G74" s="3">
        <f t="shared" si="5"/>
        <v>2.2499999999999996E-2</v>
      </c>
    </row>
    <row r="75" spans="1:7" x14ac:dyDescent="0.2">
      <c r="A75">
        <v>2069</v>
      </c>
      <c r="B75" s="14">
        <v>5</v>
      </c>
      <c r="C75" s="14">
        <v>28250</v>
      </c>
      <c r="D75" s="14">
        <v>565</v>
      </c>
      <c r="E75" s="14">
        <f t="shared" si="3"/>
        <v>5650</v>
      </c>
      <c r="F75" s="14">
        <f t="shared" si="4"/>
        <v>113</v>
      </c>
      <c r="G75" s="3">
        <f t="shared" si="5"/>
        <v>0.02</v>
      </c>
    </row>
    <row r="76" spans="1:7" x14ac:dyDescent="0.2">
      <c r="A76">
        <v>2070</v>
      </c>
      <c r="B76" s="14">
        <v>5</v>
      </c>
      <c r="C76" s="14">
        <v>27250</v>
      </c>
      <c r="D76" s="14">
        <v>545</v>
      </c>
      <c r="E76" s="14">
        <f t="shared" si="3"/>
        <v>5450</v>
      </c>
      <c r="F76" s="14">
        <f t="shared" si="4"/>
        <v>109</v>
      </c>
      <c r="G76" s="3">
        <f t="shared" si="5"/>
        <v>0.02</v>
      </c>
    </row>
    <row r="77" spans="1:7" x14ac:dyDescent="0.2">
      <c r="A77">
        <v>2071</v>
      </c>
      <c r="B77" s="14">
        <v>5</v>
      </c>
      <c r="C77" s="14">
        <v>27500</v>
      </c>
      <c r="D77" s="14">
        <v>550</v>
      </c>
      <c r="E77" s="14">
        <f t="shared" si="3"/>
        <v>5500</v>
      </c>
      <c r="F77" s="14">
        <f t="shared" si="4"/>
        <v>110</v>
      </c>
      <c r="G77" s="3">
        <f t="shared" si="5"/>
        <v>0.02</v>
      </c>
    </row>
    <row r="78" spans="1:7" x14ac:dyDescent="0.2">
      <c r="A78">
        <v>2072</v>
      </c>
      <c r="B78" s="14">
        <v>5</v>
      </c>
      <c r="C78" s="14">
        <v>35500</v>
      </c>
      <c r="D78" s="14">
        <v>710</v>
      </c>
      <c r="E78" s="14">
        <f t="shared" si="3"/>
        <v>7100</v>
      </c>
      <c r="F78" s="14">
        <f t="shared" si="4"/>
        <v>142</v>
      </c>
      <c r="G78" s="3">
        <f t="shared" si="5"/>
        <v>0.02</v>
      </c>
    </row>
    <row r="79" spans="1:7" x14ac:dyDescent="0.2">
      <c r="A79">
        <v>1073</v>
      </c>
      <c r="B79" s="14">
        <v>31</v>
      </c>
      <c r="C79" s="14">
        <v>256857.25</v>
      </c>
      <c r="D79" s="14">
        <v>4495.0018750000008</v>
      </c>
      <c r="E79" s="14">
        <f t="shared" si="3"/>
        <v>8285.717741935483</v>
      </c>
      <c r="F79" s="14">
        <f t="shared" si="4"/>
        <v>145.00006048387098</v>
      </c>
      <c r="G79" s="3">
        <f t="shared" si="5"/>
        <v>1.7500000000000005E-2</v>
      </c>
    </row>
    <row r="80" spans="1:7" x14ac:dyDescent="0.2">
      <c r="A80">
        <v>1074</v>
      </c>
      <c r="B80" s="14">
        <v>31</v>
      </c>
      <c r="C80" s="14">
        <v>210800</v>
      </c>
      <c r="D80" s="14">
        <v>3689.0000000000005</v>
      </c>
      <c r="E80" s="14">
        <f t="shared" si="3"/>
        <v>6800</v>
      </c>
      <c r="F80" s="14">
        <f t="shared" si="4"/>
        <v>119.00000000000001</v>
      </c>
      <c r="G80" s="3">
        <f t="shared" si="5"/>
        <v>1.7500000000000002E-2</v>
      </c>
    </row>
    <row r="81" spans="1:7" x14ac:dyDescent="0.2">
      <c r="A81">
        <v>1075</v>
      </c>
      <c r="B81" s="14">
        <v>31</v>
      </c>
      <c r="C81" s="14">
        <v>262171.5</v>
      </c>
      <c r="D81" s="14">
        <v>4588.0012500000003</v>
      </c>
      <c r="E81" s="14">
        <f t="shared" si="3"/>
        <v>8457.145161290322</v>
      </c>
      <c r="F81" s="14">
        <f t="shared" si="4"/>
        <v>148.00004032258065</v>
      </c>
      <c r="G81" s="3">
        <f t="shared" si="5"/>
        <v>1.7500000000000002E-2</v>
      </c>
    </row>
    <row r="82" spans="1:7" x14ac:dyDescent="0.2">
      <c r="A82">
        <v>1076</v>
      </c>
      <c r="B82" s="14">
        <v>31</v>
      </c>
      <c r="C82" s="14">
        <v>248000</v>
      </c>
      <c r="D82" s="14">
        <v>4340</v>
      </c>
      <c r="E82" s="14">
        <f t="shared" si="3"/>
        <v>8000</v>
      </c>
      <c r="F82" s="14">
        <f t="shared" si="4"/>
        <v>140</v>
      </c>
      <c r="G82" s="3">
        <f t="shared" si="5"/>
        <v>1.7500000000000002E-2</v>
      </c>
    </row>
    <row r="83" spans="1:7" x14ac:dyDescent="0.2">
      <c r="A83">
        <v>1077</v>
      </c>
      <c r="B83" s="14">
        <v>31</v>
      </c>
      <c r="C83" s="14">
        <v>203714.25</v>
      </c>
      <c r="D83" s="14">
        <v>3564.9993750000003</v>
      </c>
      <c r="E83" s="14">
        <f t="shared" si="3"/>
        <v>6571.427419354839</v>
      </c>
      <c r="F83" s="14">
        <f t="shared" si="4"/>
        <v>114.99997983870969</v>
      </c>
      <c r="G83" s="3">
        <f t="shared" si="5"/>
        <v>1.7500000000000002E-2</v>
      </c>
    </row>
    <row r="84" spans="1:7" x14ac:dyDescent="0.2">
      <c r="A84">
        <v>1078</v>
      </c>
      <c r="B84" s="14">
        <v>31</v>
      </c>
      <c r="C84" s="14">
        <v>196628.5</v>
      </c>
      <c r="D84" s="14">
        <v>3440.9987500000002</v>
      </c>
      <c r="E84" s="14">
        <f t="shared" si="3"/>
        <v>6342.8548387096771</v>
      </c>
      <c r="F84" s="14">
        <f t="shared" si="4"/>
        <v>110.99995967741935</v>
      </c>
      <c r="G84" s="3">
        <f t="shared" si="5"/>
        <v>1.7500000000000002E-2</v>
      </c>
    </row>
    <row r="85" spans="1:7" x14ac:dyDescent="0.2">
      <c r="A85">
        <v>2079</v>
      </c>
      <c r="B85" s="14">
        <v>20</v>
      </c>
      <c r="C85" s="14">
        <v>83666.75</v>
      </c>
      <c r="D85" s="14">
        <v>5020.0050000000001</v>
      </c>
      <c r="E85" s="14">
        <f t="shared" si="3"/>
        <v>4183.3374999999996</v>
      </c>
      <c r="F85" s="14">
        <f t="shared" si="4"/>
        <v>251.00024999999999</v>
      </c>
      <c r="G85" s="3">
        <f t="shared" si="5"/>
        <v>6.0000000000000005E-2</v>
      </c>
    </row>
    <row r="86" spans="1:7" x14ac:dyDescent="0.2">
      <c r="A86">
        <v>2080</v>
      </c>
      <c r="B86" s="14">
        <v>20</v>
      </c>
      <c r="C86" s="14">
        <v>77538.5</v>
      </c>
      <c r="D86" s="14">
        <v>5040.0025000000005</v>
      </c>
      <c r="E86" s="14">
        <f t="shared" si="3"/>
        <v>3876.9250000000002</v>
      </c>
      <c r="F86" s="14">
        <f t="shared" si="4"/>
        <v>252.00012500000003</v>
      </c>
      <c r="G86" s="3">
        <f t="shared" si="5"/>
        <v>6.5000000000000002E-2</v>
      </c>
    </row>
    <row r="87" spans="1:7" x14ac:dyDescent="0.2">
      <c r="A87">
        <v>2081</v>
      </c>
      <c r="B87" s="14">
        <v>20</v>
      </c>
      <c r="C87" s="14">
        <v>84666.75</v>
      </c>
      <c r="D87" s="14">
        <v>5080.0050000000001</v>
      </c>
      <c r="E87" s="14">
        <f t="shared" si="3"/>
        <v>4233.3374999999996</v>
      </c>
      <c r="F87" s="14">
        <f t="shared" si="4"/>
        <v>254.00024999999999</v>
      </c>
      <c r="G87" s="3">
        <f t="shared" si="5"/>
        <v>6.0000000000000005E-2</v>
      </c>
    </row>
    <row r="88" spans="1:7" x14ac:dyDescent="0.2">
      <c r="A88">
        <v>2082</v>
      </c>
      <c r="B88" s="14">
        <v>20</v>
      </c>
      <c r="C88" s="14">
        <v>78461.5</v>
      </c>
      <c r="D88" s="14">
        <v>5099.9975000000004</v>
      </c>
      <c r="E88" s="14">
        <f t="shared" si="3"/>
        <v>3923.0749999999998</v>
      </c>
      <c r="F88" s="14">
        <f t="shared" si="4"/>
        <v>254.99987500000003</v>
      </c>
      <c r="G88" s="3">
        <f t="shared" si="5"/>
        <v>6.5000000000000016E-2</v>
      </c>
    </row>
    <row r="89" spans="1:7" x14ac:dyDescent="0.2">
      <c r="A89">
        <v>1083</v>
      </c>
      <c r="B89" s="14">
        <v>31</v>
      </c>
      <c r="C89" s="14">
        <v>114461.5</v>
      </c>
      <c r="D89" s="14">
        <v>7439.9975000000004</v>
      </c>
      <c r="E89" s="14">
        <f t="shared" si="3"/>
        <v>3692.3064516129034</v>
      </c>
      <c r="F89" s="14">
        <f t="shared" si="4"/>
        <v>239.99991935483871</v>
      </c>
      <c r="G89" s="3">
        <f t="shared" si="5"/>
        <v>6.5000000000000002E-2</v>
      </c>
    </row>
    <row r="90" spans="1:7" x14ac:dyDescent="0.2">
      <c r="A90">
        <v>1084</v>
      </c>
      <c r="B90" s="14">
        <v>31</v>
      </c>
      <c r="C90" s="14">
        <v>127616.75</v>
      </c>
      <c r="D90" s="14">
        <v>7657.0050000000001</v>
      </c>
      <c r="E90" s="14">
        <f t="shared" si="3"/>
        <v>4116.6693548387093</v>
      </c>
      <c r="F90" s="14">
        <f t="shared" si="4"/>
        <v>247.00016129032258</v>
      </c>
      <c r="G90" s="3">
        <f t="shared" si="5"/>
        <v>6.0000000000000005E-2</v>
      </c>
    </row>
    <row r="91" spans="1:7" x14ac:dyDescent="0.2">
      <c r="A91">
        <v>1085</v>
      </c>
      <c r="B91" s="14">
        <v>31</v>
      </c>
      <c r="C91" s="14">
        <v>116846.25</v>
      </c>
      <c r="D91" s="14">
        <v>7595.0062500000004</v>
      </c>
      <c r="E91" s="14">
        <f t="shared" si="3"/>
        <v>3769.233870967742</v>
      </c>
      <c r="F91" s="14">
        <f t="shared" si="4"/>
        <v>245.00020161290323</v>
      </c>
      <c r="G91" s="3">
        <f t="shared" si="5"/>
        <v>6.5000000000000002E-2</v>
      </c>
    </row>
    <row r="92" spans="1:7" x14ac:dyDescent="0.2">
      <c r="A92">
        <v>1086</v>
      </c>
      <c r="B92" s="14">
        <v>31</v>
      </c>
      <c r="C92" s="14">
        <v>122966.75</v>
      </c>
      <c r="D92" s="14">
        <v>7378.0050000000001</v>
      </c>
      <c r="E92" s="14">
        <f t="shared" si="3"/>
        <v>3966.6693548387098</v>
      </c>
      <c r="F92" s="14">
        <f t="shared" si="4"/>
        <v>238.00016129032258</v>
      </c>
      <c r="G92" s="3">
        <f t="shared" si="5"/>
        <v>0.06</v>
      </c>
    </row>
    <row r="93" spans="1:7" x14ac:dyDescent="0.2">
      <c r="A93">
        <v>1087</v>
      </c>
      <c r="B93" s="14">
        <v>31</v>
      </c>
      <c r="C93" s="14">
        <v>113507.75</v>
      </c>
      <c r="D93" s="14">
        <v>7378.0037499999999</v>
      </c>
      <c r="E93" s="14">
        <f t="shared" si="3"/>
        <v>3661.5403225806454</v>
      </c>
      <c r="F93" s="14">
        <f t="shared" si="4"/>
        <v>238.00012096774194</v>
      </c>
      <c r="G93" s="3">
        <f t="shared" si="5"/>
        <v>6.5000000000000002E-2</v>
      </c>
    </row>
    <row r="94" spans="1:7" x14ac:dyDescent="0.2">
      <c r="A94">
        <f>A286</f>
        <v>1088</v>
      </c>
      <c r="B94" s="14">
        <f>B286*2</f>
        <v>62</v>
      </c>
      <c r="C94" s="14">
        <f>C286*2</f>
        <v>498214</v>
      </c>
      <c r="D94" s="14">
        <f>D286*2</f>
        <v>13949.992</v>
      </c>
      <c r="E94" s="14">
        <f>E286*2</f>
        <v>16071.41935483871</v>
      </c>
      <c r="F94" s="14">
        <f>F286*2</f>
        <v>449.99974193548388</v>
      </c>
      <c r="G94" s="3">
        <f t="shared" si="5"/>
        <v>2.8000000000000001E-2</v>
      </c>
    </row>
    <row r="95" spans="1:7" x14ac:dyDescent="0.2">
      <c r="A95">
        <v>1089</v>
      </c>
      <c r="B95" s="14">
        <v>31</v>
      </c>
      <c r="C95" s="14">
        <v>243571</v>
      </c>
      <c r="D95" s="14">
        <v>6819.9880000000003</v>
      </c>
      <c r="E95" s="14">
        <f t="shared" si="3"/>
        <v>7857.1290322580644</v>
      </c>
      <c r="F95" s="14">
        <f t="shared" si="4"/>
        <v>219.99961290322582</v>
      </c>
      <c r="G95" s="3">
        <f t="shared" si="5"/>
        <v>2.8000000000000004E-2</v>
      </c>
    </row>
    <row r="96" spans="1:7" x14ac:dyDescent="0.2">
      <c r="A96">
        <v>1090</v>
      </c>
      <c r="B96" s="14">
        <v>31</v>
      </c>
      <c r="C96" s="14">
        <v>280107</v>
      </c>
      <c r="D96" s="14">
        <v>7842.9960000000001</v>
      </c>
      <c r="E96" s="14">
        <f t="shared" si="3"/>
        <v>9035.7096774193542</v>
      </c>
      <c r="F96" s="14">
        <f t="shared" si="4"/>
        <v>252.99987096774194</v>
      </c>
      <c r="G96" s="3">
        <f t="shared" si="5"/>
        <v>2.8000000000000004E-2</v>
      </c>
    </row>
    <row r="97" spans="1:7" x14ac:dyDescent="0.2">
      <c r="A97">
        <v>1091</v>
      </c>
      <c r="B97" s="14">
        <v>31</v>
      </c>
      <c r="C97" s="14">
        <v>255750</v>
      </c>
      <c r="D97" s="14">
        <v>7161</v>
      </c>
      <c r="E97" s="14">
        <f t="shared" si="3"/>
        <v>8250</v>
      </c>
      <c r="F97" s="14">
        <f t="shared" si="4"/>
        <v>231</v>
      </c>
      <c r="G97" s="3">
        <f t="shared" si="5"/>
        <v>2.8000000000000001E-2</v>
      </c>
    </row>
    <row r="98" spans="1:7" x14ac:dyDescent="0.2">
      <c r="A98">
        <v>1092</v>
      </c>
      <c r="B98" s="14">
        <v>31</v>
      </c>
      <c r="C98" s="14">
        <v>272357</v>
      </c>
      <c r="D98" s="14">
        <v>7625.9960000000001</v>
      </c>
      <c r="E98" s="14">
        <f t="shared" si="3"/>
        <v>8785.7096774193542</v>
      </c>
      <c r="F98" s="14">
        <f t="shared" si="4"/>
        <v>245.99987096774194</v>
      </c>
      <c r="G98" s="3">
        <f t="shared" si="5"/>
        <v>2.8000000000000004E-2</v>
      </c>
    </row>
    <row r="99" spans="1:7" x14ac:dyDescent="0.2">
      <c r="A99">
        <v>1093</v>
      </c>
      <c r="B99" s="14">
        <v>31</v>
      </c>
      <c r="C99" s="14">
        <v>252429</v>
      </c>
      <c r="D99" s="14">
        <v>7068.0119999999997</v>
      </c>
      <c r="E99" s="14">
        <f t="shared" si="3"/>
        <v>8142.8709677419356</v>
      </c>
      <c r="F99" s="14">
        <f t="shared" si="4"/>
        <v>228.00038709677418</v>
      </c>
      <c r="G99" s="3">
        <f t="shared" si="5"/>
        <v>2.7999999999999997E-2</v>
      </c>
    </row>
    <row r="100" spans="1:7" x14ac:dyDescent="0.2">
      <c r="A100">
        <v>1094</v>
      </c>
      <c r="B100" s="14">
        <v>31</v>
      </c>
      <c r="C100" s="14">
        <v>240386</v>
      </c>
      <c r="D100" s="14">
        <v>6851.0010000000002</v>
      </c>
      <c r="E100" s="14">
        <f t="shared" si="3"/>
        <v>7754.3870967741932</v>
      </c>
      <c r="F100" s="14">
        <f t="shared" si="4"/>
        <v>221.00003225806452</v>
      </c>
      <c r="G100" s="3">
        <f t="shared" si="5"/>
        <v>2.8500000000000001E-2</v>
      </c>
    </row>
    <row r="101" spans="1:7" x14ac:dyDescent="0.2">
      <c r="A101">
        <v>1095</v>
      </c>
      <c r="B101" s="14">
        <v>31</v>
      </c>
      <c r="C101" s="14">
        <v>238211</v>
      </c>
      <c r="D101" s="14">
        <v>6789.0135</v>
      </c>
      <c r="E101" s="14">
        <f t="shared" si="3"/>
        <v>7684.2258064516127</v>
      </c>
      <c r="F101" s="14">
        <f t="shared" si="4"/>
        <v>219.00043548387097</v>
      </c>
      <c r="G101" s="3">
        <f t="shared" si="5"/>
        <v>2.8500000000000001E-2</v>
      </c>
    </row>
    <row r="102" spans="1:7" x14ac:dyDescent="0.2">
      <c r="A102">
        <v>1096</v>
      </c>
      <c r="B102" s="14">
        <v>31</v>
      </c>
      <c r="C102" s="14">
        <v>243649</v>
      </c>
      <c r="D102" s="14">
        <v>6943.9965000000002</v>
      </c>
      <c r="E102" s="14">
        <f t="shared" si="3"/>
        <v>7859.6451612903229</v>
      </c>
      <c r="F102" s="14">
        <f t="shared" si="4"/>
        <v>223.99988709677419</v>
      </c>
      <c r="G102" s="3">
        <f t="shared" si="5"/>
        <v>2.8499999999999998E-2</v>
      </c>
    </row>
    <row r="103" spans="1:7" x14ac:dyDescent="0.2">
      <c r="A103">
        <v>1097</v>
      </c>
      <c r="B103" s="14">
        <v>31</v>
      </c>
      <c r="C103" s="14">
        <v>269754</v>
      </c>
      <c r="D103" s="14">
        <v>7687.9890000000005</v>
      </c>
      <c r="E103" s="14">
        <f t="shared" si="3"/>
        <v>8701.7419354838712</v>
      </c>
      <c r="F103" s="14">
        <f t="shared" si="4"/>
        <v>247.99964516129035</v>
      </c>
      <c r="G103" s="3">
        <f t="shared" si="5"/>
        <v>2.8500000000000001E-2</v>
      </c>
    </row>
    <row r="104" spans="1:7" x14ac:dyDescent="0.2">
      <c r="A104">
        <v>1098</v>
      </c>
      <c r="B104" s="14">
        <v>31</v>
      </c>
      <c r="C104" s="14">
        <v>244737</v>
      </c>
      <c r="D104" s="14">
        <v>6975.0045</v>
      </c>
      <c r="E104" s="14">
        <f t="shared" si="3"/>
        <v>7894.7419354838712</v>
      </c>
      <c r="F104" s="14">
        <f t="shared" si="4"/>
        <v>225.00014516129033</v>
      </c>
      <c r="G104" s="3">
        <f t="shared" si="5"/>
        <v>2.8500000000000001E-2</v>
      </c>
    </row>
    <row r="105" spans="1:7" x14ac:dyDescent="0.2">
      <c r="A105">
        <v>1099</v>
      </c>
      <c r="B105" s="14">
        <v>31</v>
      </c>
      <c r="C105" s="14">
        <v>278456</v>
      </c>
      <c r="D105" s="14">
        <v>7935.9960000000001</v>
      </c>
      <c r="E105" s="14">
        <f t="shared" si="3"/>
        <v>8982.4516129032254</v>
      </c>
      <c r="F105" s="14">
        <f t="shared" si="4"/>
        <v>255.99987096774194</v>
      </c>
      <c r="G105" s="3">
        <f t="shared" si="5"/>
        <v>2.8500000000000001E-2</v>
      </c>
    </row>
    <row r="106" spans="1:7" x14ac:dyDescent="0.2">
      <c r="A106">
        <v>1100</v>
      </c>
      <c r="B106" s="14">
        <v>31</v>
      </c>
      <c r="C106" s="14">
        <v>716207</v>
      </c>
      <c r="D106" s="14">
        <v>20770.003000000001</v>
      </c>
      <c r="E106" s="14">
        <f t="shared" si="3"/>
        <v>23103.451612903227</v>
      </c>
      <c r="F106" s="14">
        <f t="shared" si="4"/>
        <v>670.00009677419359</v>
      </c>
      <c r="G106" s="3">
        <f t="shared" si="5"/>
        <v>2.9000000000000001E-2</v>
      </c>
    </row>
    <row r="107" spans="1:7" x14ac:dyDescent="0.2">
      <c r="A107">
        <v>1101</v>
      </c>
      <c r="B107" s="14">
        <v>31</v>
      </c>
      <c r="C107" s="14">
        <v>189207</v>
      </c>
      <c r="D107" s="14">
        <v>5487.0030000000006</v>
      </c>
      <c r="E107" s="14">
        <f t="shared" si="3"/>
        <v>6103.4516129032254</v>
      </c>
      <c r="F107" s="14">
        <f t="shared" si="4"/>
        <v>177.00009677419357</v>
      </c>
      <c r="G107" s="3">
        <f t="shared" si="5"/>
        <v>2.9000000000000005E-2</v>
      </c>
    </row>
    <row r="108" spans="1:7" x14ac:dyDescent="0.2">
      <c r="A108">
        <v>1102</v>
      </c>
      <c r="B108" s="14">
        <v>31</v>
      </c>
      <c r="C108" s="14">
        <v>210586</v>
      </c>
      <c r="D108" s="14">
        <v>6106.9940000000006</v>
      </c>
      <c r="E108" s="14">
        <f t="shared" si="3"/>
        <v>6793.0967741935483</v>
      </c>
      <c r="F108" s="14">
        <f t="shared" si="4"/>
        <v>196.99980645161293</v>
      </c>
      <c r="G108" s="3">
        <f t="shared" si="5"/>
        <v>2.9000000000000005E-2</v>
      </c>
    </row>
    <row r="109" spans="1:7" x14ac:dyDescent="0.2">
      <c r="A109">
        <v>1103</v>
      </c>
      <c r="B109" s="14">
        <v>31</v>
      </c>
      <c r="C109" s="14">
        <v>217000</v>
      </c>
      <c r="D109" s="14">
        <v>6293</v>
      </c>
      <c r="E109" s="14">
        <f t="shared" si="3"/>
        <v>7000</v>
      </c>
      <c r="F109" s="14">
        <f t="shared" si="4"/>
        <v>203</v>
      </c>
      <c r="G109" s="3">
        <f t="shared" si="5"/>
        <v>2.9000000000000001E-2</v>
      </c>
    </row>
    <row r="110" spans="1:7" x14ac:dyDescent="0.2">
      <c r="A110">
        <v>1104</v>
      </c>
      <c r="B110" s="14">
        <v>31</v>
      </c>
      <c r="C110" s="14">
        <v>210586</v>
      </c>
      <c r="D110" s="14">
        <v>6106.9940000000006</v>
      </c>
      <c r="E110" s="14">
        <f t="shared" si="3"/>
        <v>6793.0967741935483</v>
      </c>
      <c r="F110" s="14">
        <f t="shared" si="4"/>
        <v>196.99980645161293</v>
      </c>
      <c r="G110" s="3">
        <f t="shared" si="5"/>
        <v>2.9000000000000005E-2</v>
      </c>
    </row>
    <row r="111" spans="1:7" x14ac:dyDescent="0.2">
      <c r="A111">
        <v>1105</v>
      </c>
      <c r="B111" s="14">
        <v>31</v>
      </c>
      <c r="C111" s="14">
        <v>214862</v>
      </c>
      <c r="D111" s="14">
        <v>6230.9980000000005</v>
      </c>
      <c r="E111" s="14">
        <f t="shared" si="3"/>
        <v>6931.0322580645161</v>
      </c>
      <c r="F111" s="14">
        <f t="shared" si="4"/>
        <v>200.99993548387098</v>
      </c>
      <c r="G111" s="3">
        <f t="shared" si="5"/>
        <v>2.9000000000000001E-2</v>
      </c>
    </row>
    <row r="112" spans="1:7" x14ac:dyDescent="0.2">
      <c r="A112">
        <v>2106</v>
      </c>
      <c r="B112" s="14">
        <v>20</v>
      </c>
      <c r="C112" s="14">
        <v>68000</v>
      </c>
      <c r="D112" s="14">
        <v>4420</v>
      </c>
      <c r="E112" s="14">
        <f t="shared" si="3"/>
        <v>3400</v>
      </c>
      <c r="F112" s="14">
        <f t="shared" si="4"/>
        <v>221</v>
      </c>
      <c r="G112" s="3">
        <f t="shared" si="5"/>
        <v>6.5000000000000002E-2</v>
      </c>
    </row>
    <row r="113" spans="1:7" x14ac:dyDescent="0.2">
      <c r="A113">
        <v>2107</v>
      </c>
      <c r="B113" s="14">
        <v>20</v>
      </c>
      <c r="C113" s="14">
        <v>73666.75</v>
      </c>
      <c r="D113" s="14">
        <v>4420.0050000000001</v>
      </c>
      <c r="E113" s="14">
        <f t="shared" si="3"/>
        <v>3683.3375000000001</v>
      </c>
      <c r="F113" s="14">
        <f t="shared" si="4"/>
        <v>221.00024999999999</v>
      </c>
      <c r="G113" s="3">
        <f t="shared" si="5"/>
        <v>0.06</v>
      </c>
    </row>
    <row r="114" spans="1:7" x14ac:dyDescent="0.2">
      <c r="A114">
        <v>1108</v>
      </c>
      <c r="B114" s="14">
        <v>31</v>
      </c>
      <c r="C114" s="14">
        <v>106285.71</v>
      </c>
      <c r="D114" s="14">
        <v>7439.9997000000012</v>
      </c>
      <c r="E114" s="14">
        <f t="shared" si="3"/>
        <v>3428.5712903225808</v>
      </c>
      <c r="F114" s="14">
        <f t="shared" si="4"/>
        <v>239.99999032258069</v>
      </c>
      <c r="G114" s="3">
        <f t="shared" si="5"/>
        <v>7.0000000000000007E-2</v>
      </c>
    </row>
    <row r="115" spans="1:7" x14ac:dyDescent="0.2">
      <c r="A115">
        <v>1109</v>
      </c>
      <c r="B115" s="14">
        <v>31</v>
      </c>
      <c r="C115" s="14">
        <v>94328.57</v>
      </c>
      <c r="D115" s="14">
        <v>6602.9999000000007</v>
      </c>
      <c r="E115" s="14">
        <f t="shared" si="3"/>
        <v>3042.8570967741939</v>
      </c>
      <c r="F115" s="14">
        <f t="shared" si="4"/>
        <v>212.99999677419356</v>
      </c>
      <c r="G115" s="3">
        <f t="shared" si="5"/>
        <v>6.9999999999999993E-2</v>
      </c>
    </row>
    <row r="116" spans="1:7" x14ac:dyDescent="0.2">
      <c r="A116">
        <v>1110</v>
      </c>
      <c r="B116" s="14">
        <v>31</v>
      </c>
      <c r="C116" s="14">
        <v>93885.71</v>
      </c>
      <c r="D116" s="14">
        <v>6571.9997000000012</v>
      </c>
      <c r="E116" s="14">
        <f t="shared" si="3"/>
        <v>3028.5712903225808</v>
      </c>
      <c r="F116" s="14">
        <f t="shared" si="4"/>
        <v>211.99999032258069</v>
      </c>
      <c r="G116" s="3">
        <f t="shared" si="5"/>
        <v>7.0000000000000007E-2</v>
      </c>
    </row>
    <row r="117" spans="1:7" x14ac:dyDescent="0.2">
      <c r="A117">
        <v>2111</v>
      </c>
      <c r="B117" s="14">
        <v>10</v>
      </c>
      <c r="C117" s="14">
        <v>54226.75</v>
      </c>
      <c r="D117" s="14">
        <v>2629.9973749999999</v>
      </c>
      <c r="E117" s="14">
        <f t="shared" si="3"/>
        <v>5422.6750000000002</v>
      </c>
      <c r="F117" s="14">
        <f t="shared" si="4"/>
        <v>262.99973749999998</v>
      </c>
      <c r="G117" s="3">
        <f t="shared" si="5"/>
        <v>4.8499999999999995E-2</v>
      </c>
    </row>
    <row r="118" spans="1:7" x14ac:dyDescent="0.2">
      <c r="A118">
        <v>2112</v>
      </c>
      <c r="B118" s="14">
        <v>10</v>
      </c>
      <c r="C118" s="14">
        <v>40206.25</v>
      </c>
      <c r="D118" s="14">
        <v>1950.003125</v>
      </c>
      <c r="E118" s="14">
        <f t="shared" si="3"/>
        <v>4020.625</v>
      </c>
      <c r="F118" s="14">
        <f t="shared" si="4"/>
        <v>195.00031250000001</v>
      </c>
      <c r="G118" s="3">
        <f t="shared" si="5"/>
        <v>4.8500000000000001E-2</v>
      </c>
    </row>
    <row r="119" spans="1:7" x14ac:dyDescent="0.2">
      <c r="A119">
        <v>2113</v>
      </c>
      <c r="B119" s="14">
        <v>10</v>
      </c>
      <c r="C119" s="14">
        <v>36082.5</v>
      </c>
      <c r="D119" s="14">
        <v>1750.00125</v>
      </c>
      <c r="E119" s="14">
        <f t="shared" si="3"/>
        <v>3608.25</v>
      </c>
      <c r="F119" s="14">
        <f t="shared" si="4"/>
        <v>175.000125</v>
      </c>
      <c r="G119" s="3">
        <f t="shared" si="5"/>
        <v>4.8500000000000001E-2</v>
      </c>
    </row>
    <row r="120" spans="1:7" x14ac:dyDescent="0.2">
      <c r="A120">
        <v>2114</v>
      </c>
      <c r="B120" s="14">
        <v>10</v>
      </c>
      <c r="C120" s="14">
        <v>43711.25</v>
      </c>
      <c r="D120" s="14">
        <v>2119.995625</v>
      </c>
      <c r="E120" s="14">
        <f t="shared" si="3"/>
        <v>4371.125</v>
      </c>
      <c r="F120" s="14">
        <f t="shared" si="4"/>
        <v>211.9995625</v>
      </c>
      <c r="G120" s="3">
        <f t="shared" si="5"/>
        <v>4.8500000000000001E-2</v>
      </c>
    </row>
    <row r="121" spans="1:7" x14ac:dyDescent="0.2">
      <c r="A121">
        <v>2115</v>
      </c>
      <c r="B121" s="14">
        <v>10</v>
      </c>
      <c r="C121" s="14">
        <v>50103</v>
      </c>
      <c r="D121" s="14">
        <v>2429.9955</v>
      </c>
      <c r="E121" s="14">
        <f t="shared" si="3"/>
        <v>5010.3</v>
      </c>
      <c r="F121" s="14">
        <f t="shared" si="4"/>
        <v>242.99955</v>
      </c>
      <c r="G121" s="3">
        <f t="shared" si="5"/>
        <v>4.8500000000000001E-2</v>
      </c>
    </row>
    <row r="122" spans="1:7" x14ac:dyDescent="0.2">
      <c r="A122">
        <v>2116</v>
      </c>
      <c r="B122" s="14">
        <v>10</v>
      </c>
      <c r="C122" s="14">
        <v>41649.5</v>
      </c>
      <c r="D122" s="14">
        <v>2020.0007500000002</v>
      </c>
      <c r="E122" s="14">
        <f t="shared" si="3"/>
        <v>4164.95</v>
      </c>
      <c r="F122" s="14">
        <f t="shared" si="4"/>
        <v>202.00007500000001</v>
      </c>
      <c r="G122" s="3">
        <f t="shared" si="5"/>
        <v>4.8500000000000001E-2</v>
      </c>
    </row>
    <row r="123" spans="1:7" x14ac:dyDescent="0.2">
      <c r="A123">
        <v>2117</v>
      </c>
      <c r="B123" s="14">
        <v>10</v>
      </c>
      <c r="C123" s="14">
        <v>36082.5</v>
      </c>
      <c r="D123" s="14">
        <v>1750.00125</v>
      </c>
      <c r="E123" s="14">
        <f t="shared" si="3"/>
        <v>3608.25</v>
      </c>
      <c r="F123" s="14">
        <f t="shared" si="4"/>
        <v>175.000125</v>
      </c>
      <c r="G123" s="3">
        <f t="shared" si="5"/>
        <v>4.8500000000000001E-2</v>
      </c>
    </row>
    <row r="124" spans="1:7" x14ac:dyDescent="0.2">
      <c r="A124">
        <v>2118</v>
      </c>
      <c r="B124" s="14">
        <v>10</v>
      </c>
      <c r="C124" s="14">
        <v>51134</v>
      </c>
      <c r="D124" s="14">
        <v>2479.9990000000003</v>
      </c>
      <c r="E124" s="14">
        <f t="shared" si="3"/>
        <v>5113.3999999999996</v>
      </c>
      <c r="F124" s="14">
        <f t="shared" si="4"/>
        <v>247.99990000000003</v>
      </c>
      <c r="G124" s="3">
        <f t="shared" si="5"/>
        <v>4.8500000000000008E-2</v>
      </c>
    </row>
    <row r="125" spans="1:7" x14ac:dyDescent="0.2">
      <c r="A125">
        <v>1119</v>
      </c>
      <c r="B125" s="14">
        <v>31</v>
      </c>
      <c r="C125" s="14">
        <v>157844</v>
      </c>
      <c r="D125" s="14">
        <v>6881.9984000000004</v>
      </c>
      <c r="E125" s="14">
        <f t="shared" si="3"/>
        <v>5091.7419354838712</v>
      </c>
      <c r="F125" s="14">
        <f t="shared" si="4"/>
        <v>221.99994838709679</v>
      </c>
      <c r="G125" s="3">
        <f t="shared" si="5"/>
        <v>4.36E-2</v>
      </c>
    </row>
    <row r="126" spans="1:7" x14ac:dyDescent="0.2">
      <c r="A126">
        <v>1120</v>
      </c>
      <c r="B126" s="14">
        <v>31</v>
      </c>
      <c r="C126" s="14">
        <v>112339.5</v>
      </c>
      <c r="D126" s="14">
        <v>4898.0021999999999</v>
      </c>
      <c r="E126" s="14">
        <f t="shared" si="3"/>
        <v>3623.8548387096776</v>
      </c>
      <c r="F126" s="14">
        <f t="shared" si="4"/>
        <v>158.00007096774192</v>
      </c>
      <c r="G126" s="3">
        <f t="shared" si="5"/>
        <v>4.3599999999999993E-2</v>
      </c>
    </row>
    <row r="127" spans="1:7" x14ac:dyDescent="0.2">
      <c r="A127">
        <v>1121</v>
      </c>
      <c r="B127" s="14">
        <v>31</v>
      </c>
      <c r="C127" s="14">
        <v>126559.75</v>
      </c>
      <c r="D127" s="14">
        <v>5518.0051000000003</v>
      </c>
      <c r="E127" s="14">
        <f t="shared" si="3"/>
        <v>4082.5725806451615</v>
      </c>
      <c r="F127" s="14">
        <f t="shared" si="4"/>
        <v>178.00016451612905</v>
      </c>
      <c r="G127" s="3">
        <f t="shared" si="5"/>
        <v>4.36E-2</v>
      </c>
    </row>
    <row r="128" spans="1:7" x14ac:dyDescent="0.2">
      <c r="A128">
        <v>1122</v>
      </c>
      <c r="B128" s="14">
        <v>31</v>
      </c>
      <c r="C128" s="14">
        <v>122293.5</v>
      </c>
      <c r="D128" s="14">
        <v>5331.9966000000004</v>
      </c>
      <c r="E128" s="14">
        <f t="shared" si="3"/>
        <v>3944.9516129032259</v>
      </c>
      <c r="F128" s="14">
        <f t="shared" si="4"/>
        <v>171.99989032258065</v>
      </c>
      <c r="G128" s="3">
        <f t="shared" si="5"/>
        <v>4.36E-2</v>
      </c>
    </row>
    <row r="129" spans="1:7" x14ac:dyDescent="0.2">
      <c r="A129">
        <v>1123</v>
      </c>
      <c r="B129" s="14">
        <v>31</v>
      </c>
      <c r="C129" s="14">
        <v>95214.29</v>
      </c>
      <c r="D129" s="14">
        <v>6665.0003000000006</v>
      </c>
      <c r="E129" s="14">
        <f t="shared" si="3"/>
        <v>3071.4287096774192</v>
      </c>
      <c r="F129" s="14">
        <f t="shared" si="4"/>
        <v>215.00000967741937</v>
      </c>
      <c r="G129" s="3">
        <f t="shared" si="5"/>
        <v>7.0000000000000007E-2</v>
      </c>
    </row>
    <row r="130" spans="1:7" x14ac:dyDescent="0.2">
      <c r="A130">
        <v>1124</v>
      </c>
      <c r="B130" s="14">
        <v>31</v>
      </c>
      <c r="C130" s="14">
        <v>111157.14</v>
      </c>
      <c r="D130" s="14">
        <v>7780.9998000000005</v>
      </c>
      <c r="E130" s="14">
        <f t="shared" si="3"/>
        <v>3585.7141935483869</v>
      </c>
      <c r="F130" s="14">
        <f t="shared" si="4"/>
        <v>250.99999354838712</v>
      </c>
      <c r="G130" s="3">
        <f t="shared" si="5"/>
        <v>7.0000000000000007E-2</v>
      </c>
    </row>
    <row r="131" spans="1:7" x14ac:dyDescent="0.2">
      <c r="A131">
        <v>1125</v>
      </c>
      <c r="B131" s="14">
        <v>31</v>
      </c>
      <c r="C131" s="14">
        <v>99642.86</v>
      </c>
      <c r="D131" s="14">
        <v>6975.0002000000004</v>
      </c>
      <c r="E131" s="14">
        <f t="shared" si="3"/>
        <v>3214.2858064516131</v>
      </c>
      <c r="F131" s="14">
        <f t="shared" si="4"/>
        <v>225.0000064516129</v>
      </c>
      <c r="G131" s="3">
        <f t="shared" si="5"/>
        <v>6.9999999999999993E-2</v>
      </c>
    </row>
    <row r="132" spans="1:7" x14ac:dyDescent="0.2">
      <c r="A132">
        <v>1126</v>
      </c>
      <c r="B132" s="14">
        <v>31</v>
      </c>
      <c r="C132" s="14">
        <v>109385.71</v>
      </c>
      <c r="D132" s="14">
        <v>7656.9997000000012</v>
      </c>
      <c r="E132" s="14">
        <f t="shared" si="3"/>
        <v>3528.5712903225808</v>
      </c>
      <c r="F132" s="14">
        <f t="shared" si="4"/>
        <v>246.99999032258069</v>
      </c>
      <c r="G132" s="3">
        <f t="shared" si="5"/>
        <v>7.0000000000000007E-2</v>
      </c>
    </row>
    <row r="133" spans="1:7" x14ac:dyDescent="0.2">
      <c r="A133">
        <v>1127</v>
      </c>
      <c r="B133" s="14">
        <v>31</v>
      </c>
      <c r="C133" s="14">
        <v>94771.43</v>
      </c>
      <c r="D133" s="14">
        <v>6634.0001000000002</v>
      </c>
      <c r="E133" s="14">
        <f t="shared" si="3"/>
        <v>3057.1429032258061</v>
      </c>
      <c r="F133" s="14">
        <f t="shared" si="4"/>
        <v>214.00000322580647</v>
      </c>
      <c r="G133" s="3">
        <f t="shared" si="5"/>
        <v>7.0000000000000007E-2</v>
      </c>
    </row>
    <row r="134" spans="1:7" x14ac:dyDescent="0.2">
      <c r="A134">
        <v>1128</v>
      </c>
      <c r="B134" s="14">
        <v>31</v>
      </c>
      <c r="C134" s="14">
        <v>94328.57</v>
      </c>
      <c r="D134" s="14">
        <v>6602.9999000000007</v>
      </c>
      <c r="E134" s="14">
        <f t="shared" si="3"/>
        <v>3042.8570967741939</v>
      </c>
      <c r="F134" s="14">
        <f t="shared" si="4"/>
        <v>212.99999677419356</v>
      </c>
      <c r="G134" s="3">
        <f t="shared" si="5"/>
        <v>6.9999999999999993E-2</v>
      </c>
    </row>
    <row r="135" spans="1:7" x14ac:dyDescent="0.2">
      <c r="A135">
        <v>1129</v>
      </c>
      <c r="B135" s="14">
        <v>31</v>
      </c>
      <c r="C135" s="14">
        <v>107614.29</v>
      </c>
      <c r="D135" s="14">
        <v>7533.0003000000006</v>
      </c>
      <c r="E135" s="14">
        <f t="shared" ref="E135:E198" si="6">C135/B135</f>
        <v>3471.4287096774192</v>
      </c>
      <c r="F135" s="14">
        <f t="shared" ref="F135:F198" si="7">D135/B135</f>
        <v>243.00000967741937</v>
      </c>
      <c r="G135" s="3">
        <f t="shared" ref="G135:G198" si="8">F135/E135</f>
        <v>7.0000000000000007E-2</v>
      </c>
    </row>
    <row r="136" spans="1:7" x14ac:dyDescent="0.2">
      <c r="A136">
        <v>1130</v>
      </c>
      <c r="B136" s="14">
        <v>31</v>
      </c>
      <c r="C136" s="14">
        <v>108942.86</v>
      </c>
      <c r="D136" s="14">
        <v>7626.0002000000004</v>
      </c>
      <c r="E136" s="14">
        <f t="shared" si="6"/>
        <v>3514.2858064516131</v>
      </c>
      <c r="F136" s="14">
        <f t="shared" si="7"/>
        <v>246.0000064516129</v>
      </c>
      <c r="G136" s="3">
        <f t="shared" si="8"/>
        <v>6.9999999999999993E-2</v>
      </c>
    </row>
    <row r="137" spans="1:7" x14ac:dyDescent="0.2">
      <c r="A137">
        <v>1131</v>
      </c>
      <c r="B137" s="14">
        <v>31</v>
      </c>
      <c r="C137" s="14">
        <v>95214.29</v>
      </c>
      <c r="D137" s="14">
        <v>6665.0003000000006</v>
      </c>
      <c r="E137" s="14">
        <f t="shared" si="6"/>
        <v>3071.4287096774192</v>
      </c>
      <c r="F137" s="14">
        <f t="shared" si="7"/>
        <v>215.00000967741937</v>
      </c>
      <c r="G137" s="3">
        <f t="shared" si="8"/>
        <v>7.0000000000000007E-2</v>
      </c>
    </row>
    <row r="138" spans="1:7" x14ac:dyDescent="0.2">
      <c r="A138">
        <v>1132</v>
      </c>
      <c r="B138" s="14">
        <v>31</v>
      </c>
      <c r="C138" s="14">
        <v>107614.29</v>
      </c>
      <c r="D138" s="14">
        <v>7533.0003000000006</v>
      </c>
      <c r="E138" s="14">
        <f t="shared" si="6"/>
        <v>3471.4287096774192</v>
      </c>
      <c r="F138" s="14">
        <f t="shared" si="7"/>
        <v>243.00000967741937</v>
      </c>
      <c r="G138" s="3">
        <f t="shared" si="8"/>
        <v>7.0000000000000007E-2</v>
      </c>
    </row>
    <row r="139" spans="1:7" x14ac:dyDescent="0.2">
      <c r="A139">
        <v>1133</v>
      </c>
      <c r="B139" s="14">
        <v>31</v>
      </c>
      <c r="C139" s="14">
        <v>98757.14</v>
      </c>
      <c r="D139" s="14">
        <v>6912.9998000000005</v>
      </c>
      <c r="E139" s="14">
        <f t="shared" si="6"/>
        <v>3185.7141935483869</v>
      </c>
      <c r="F139" s="14">
        <f t="shared" si="7"/>
        <v>222.99999354838712</v>
      </c>
      <c r="G139" s="3">
        <f t="shared" si="8"/>
        <v>7.0000000000000007E-2</v>
      </c>
    </row>
    <row r="140" spans="1:7" x14ac:dyDescent="0.2">
      <c r="A140">
        <v>1134</v>
      </c>
      <c r="B140" s="14">
        <v>31</v>
      </c>
      <c r="C140" s="14">
        <v>109828.57</v>
      </c>
      <c r="D140" s="14">
        <v>7687.9999000000016</v>
      </c>
      <c r="E140" s="14">
        <f t="shared" si="6"/>
        <v>3542.8570967741939</v>
      </c>
      <c r="F140" s="14">
        <f t="shared" si="7"/>
        <v>247.99999677419359</v>
      </c>
      <c r="G140" s="3">
        <f t="shared" si="8"/>
        <v>7.0000000000000007E-2</v>
      </c>
    </row>
    <row r="141" spans="1:7" x14ac:dyDescent="0.2">
      <c r="A141">
        <v>1135</v>
      </c>
      <c r="B141" s="14">
        <v>31</v>
      </c>
      <c r="C141" s="14">
        <v>105400</v>
      </c>
      <c r="D141" s="14">
        <v>7378.0000000000009</v>
      </c>
      <c r="E141" s="14">
        <f t="shared" si="6"/>
        <v>3400</v>
      </c>
      <c r="F141" s="14">
        <f t="shared" si="7"/>
        <v>238.00000000000003</v>
      </c>
      <c r="G141" s="3">
        <f t="shared" si="8"/>
        <v>7.0000000000000007E-2</v>
      </c>
    </row>
    <row r="142" spans="1:7" x14ac:dyDescent="0.2">
      <c r="A142">
        <v>1136</v>
      </c>
      <c r="B142" s="14">
        <v>31</v>
      </c>
      <c r="C142" s="14">
        <v>108500</v>
      </c>
      <c r="D142" s="14">
        <v>7595.0000000000009</v>
      </c>
      <c r="E142" s="14">
        <f t="shared" si="6"/>
        <v>3500</v>
      </c>
      <c r="F142" s="14">
        <f t="shared" si="7"/>
        <v>245.00000000000003</v>
      </c>
      <c r="G142" s="3">
        <f t="shared" si="8"/>
        <v>7.0000000000000007E-2</v>
      </c>
    </row>
    <row r="143" spans="1:7" x14ac:dyDescent="0.2">
      <c r="A143">
        <v>1137</v>
      </c>
      <c r="B143" s="14">
        <v>31</v>
      </c>
      <c r="C143" s="14">
        <v>93885.71</v>
      </c>
      <c r="D143" s="14">
        <v>6571.9997000000012</v>
      </c>
      <c r="E143" s="14">
        <f t="shared" si="6"/>
        <v>3028.5712903225808</v>
      </c>
      <c r="F143" s="14">
        <f t="shared" si="7"/>
        <v>211.99999032258069</v>
      </c>
      <c r="G143" s="3">
        <f t="shared" si="8"/>
        <v>7.0000000000000007E-2</v>
      </c>
    </row>
    <row r="144" spans="1:7" x14ac:dyDescent="0.2">
      <c r="A144">
        <v>1138</v>
      </c>
      <c r="B144" s="14">
        <v>31</v>
      </c>
      <c r="C144" s="14">
        <v>126559.65</v>
      </c>
      <c r="D144" s="14">
        <v>5518.0007399999995</v>
      </c>
      <c r="E144" s="14">
        <f t="shared" si="6"/>
        <v>4082.5693548387094</v>
      </c>
      <c r="F144" s="14">
        <f t="shared" si="7"/>
        <v>178.00002387096774</v>
      </c>
      <c r="G144" s="3">
        <f t="shared" si="8"/>
        <v>4.36E-2</v>
      </c>
    </row>
    <row r="145" spans="1:7" x14ac:dyDescent="0.2">
      <c r="A145">
        <v>1139</v>
      </c>
      <c r="B145" s="14">
        <v>31</v>
      </c>
      <c r="C145" s="14">
        <v>87910.45</v>
      </c>
      <c r="D145" s="14">
        <v>4712.0001199999997</v>
      </c>
      <c r="E145" s="14">
        <f t="shared" si="6"/>
        <v>2835.8209677419354</v>
      </c>
      <c r="F145" s="14">
        <f t="shared" si="7"/>
        <v>152.00000387096773</v>
      </c>
      <c r="G145" s="3">
        <f t="shared" si="8"/>
        <v>5.3599999999999995E-2</v>
      </c>
    </row>
    <row r="146" spans="1:7" x14ac:dyDescent="0.2">
      <c r="A146">
        <v>1140</v>
      </c>
      <c r="B146" s="14">
        <v>31</v>
      </c>
      <c r="C146" s="14">
        <v>127981.65</v>
      </c>
      <c r="D146" s="14">
        <v>5579.9999399999997</v>
      </c>
      <c r="E146" s="14">
        <f t="shared" si="6"/>
        <v>4128.4403225806445</v>
      </c>
      <c r="F146" s="14">
        <f t="shared" si="7"/>
        <v>179.99999806451612</v>
      </c>
      <c r="G146" s="3">
        <f t="shared" si="8"/>
        <v>4.3600000000000007E-2</v>
      </c>
    </row>
    <row r="147" spans="1:7" x14ac:dyDescent="0.2">
      <c r="A147">
        <v>1141</v>
      </c>
      <c r="B147" s="14">
        <v>31</v>
      </c>
      <c r="C147" s="14">
        <v>102947.75</v>
      </c>
      <c r="D147" s="14">
        <v>5517.9994000000006</v>
      </c>
      <c r="E147" s="14">
        <f t="shared" si="6"/>
        <v>3320.8951612903224</v>
      </c>
      <c r="F147" s="14">
        <f t="shared" si="7"/>
        <v>177.99998064516132</v>
      </c>
      <c r="G147" s="3">
        <f t="shared" si="8"/>
        <v>5.3600000000000009E-2</v>
      </c>
    </row>
    <row r="148" spans="1:7" x14ac:dyDescent="0.2">
      <c r="A148">
        <v>1142</v>
      </c>
      <c r="B148" s="14">
        <v>31</v>
      </c>
      <c r="C148" s="14">
        <v>113761.45</v>
      </c>
      <c r="D148" s="14">
        <v>4959.9992199999997</v>
      </c>
      <c r="E148" s="14">
        <f t="shared" si="6"/>
        <v>3669.7241935483871</v>
      </c>
      <c r="F148" s="14">
        <f t="shared" si="7"/>
        <v>159.99997483870968</v>
      </c>
      <c r="G148" s="3">
        <f t="shared" si="8"/>
        <v>4.36E-2</v>
      </c>
    </row>
    <row r="149" spans="1:7" x14ac:dyDescent="0.2">
      <c r="A149">
        <v>1143</v>
      </c>
      <c r="B149" s="14">
        <v>31</v>
      </c>
      <c r="C149" s="14">
        <v>101791.05</v>
      </c>
      <c r="D149" s="14">
        <v>5456.0002800000002</v>
      </c>
      <c r="E149" s="14">
        <f t="shared" si="6"/>
        <v>3283.5822580645163</v>
      </c>
      <c r="F149" s="14">
        <f t="shared" si="7"/>
        <v>176.00000903225808</v>
      </c>
      <c r="G149" s="3">
        <f t="shared" si="8"/>
        <v>5.3600000000000002E-2</v>
      </c>
    </row>
    <row r="150" spans="1:7" x14ac:dyDescent="0.2">
      <c r="A150">
        <v>1144</v>
      </c>
      <c r="B150" s="14">
        <v>31</v>
      </c>
      <c r="C150" s="14">
        <v>89900</v>
      </c>
      <c r="D150" s="14">
        <v>6293.0000000000009</v>
      </c>
      <c r="E150" s="14">
        <f t="shared" si="6"/>
        <v>2900</v>
      </c>
      <c r="F150" s="14">
        <f t="shared" si="7"/>
        <v>203.00000000000003</v>
      </c>
      <c r="G150" s="3">
        <f t="shared" si="8"/>
        <v>7.0000000000000007E-2</v>
      </c>
    </row>
    <row r="151" spans="1:7" x14ac:dyDescent="0.2">
      <c r="A151">
        <v>1145</v>
      </c>
      <c r="B151" s="14">
        <v>31</v>
      </c>
      <c r="C151" s="14">
        <v>102742.86</v>
      </c>
      <c r="D151" s="14">
        <v>7192.0002000000004</v>
      </c>
      <c r="E151" s="14">
        <f t="shared" si="6"/>
        <v>3314.2858064516131</v>
      </c>
      <c r="F151" s="14">
        <f t="shared" si="7"/>
        <v>232.0000064516129</v>
      </c>
      <c r="G151" s="3">
        <f t="shared" si="8"/>
        <v>6.9999999999999993E-2</v>
      </c>
    </row>
    <row r="152" spans="1:7" x14ac:dyDescent="0.2">
      <c r="A152">
        <v>1146</v>
      </c>
      <c r="B152" s="14">
        <v>31</v>
      </c>
      <c r="C152" s="14">
        <v>91671.43</v>
      </c>
      <c r="D152" s="14">
        <v>6417.0001000000002</v>
      </c>
      <c r="E152" s="14">
        <f t="shared" si="6"/>
        <v>2957.1429032258061</v>
      </c>
      <c r="F152" s="14">
        <f t="shared" si="7"/>
        <v>207.00000322580647</v>
      </c>
      <c r="G152" s="3">
        <f t="shared" si="8"/>
        <v>7.0000000000000007E-2</v>
      </c>
    </row>
    <row r="153" spans="1:7" x14ac:dyDescent="0.2">
      <c r="A153">
        <v>1147</v>
      </c>
      <c r="B153" s="14">
        <v>31</v>
      </c>
      <c r="C153" s="14">
        <v>162440</v>
      </c>
      <c r="D153" s="14">
        <v>4061</v>
      </c>
      <c r="E153" s="14">
        <f t="shared" si="6"/>
        <v>5240</v>
      </c>
      <c r="F153" s="14">
        <f t="shared" si="7"/>
        <v>131</v>
      </c>
      <c r="G153" s="3">
        <f t="shared" si="8"/>
        <v>2.5000000000000001E-2</v>
      </c>
    </row>
    <row r="154" spans="1:7" x14ac:dyDescent="0.2">
      <c r="A154">
        <v>1148</v>
      </c>
      <c r="B154" s="14">
        <v>31</v>
      </c>
      <c r="C154" s="14">
        <v>121520</v>
      </c>
      <c r="D154" s="14">
        <v>3038</v>
      </c>
      <c r="E154" s="14">
        <f t="shared" si="6"/>
        <v>3920</v>
      </c>
      <c r="F154" s="14">
        <f t="shared" si="7"/>
        <v>98</v>
      </c>
      <c r="G154" s="3">
        <f t="shared" si="8"/>
        <v>2.5000000000000001E-2</v>
      </c>
    </row>
    <row r="155" spans="1:7" x14ac:dyDescent="0.2">
      <c r="A155">
        <v>1149</v>
      </c>
      <c r="B155" s="14">
        <v>31</v>
      </c>
      <c r="C155" s="14">
        <v>128960</v>
      </c>
      <c r="D155" s="14">
        <v>3224</v>
      </c>
      <c r="E155" s="14">
        <f t="shared" si="6"/>
        <v>4160</v>
      </c>
      <c r="F155" s="14">
        <f t="shared" si="7"/>
        <v>104</v>
      </c>
      <c r="G155" s="3">
        <f t="shared" si="8"/>
        <v>2.5000000000000001E-2</v>
      </c>
    </row>
    <row r="156" spans="1:7" x14ac:dyDescent="0.2">
      <c r="A156">
        <v>1150</v>
      </c>
      <c r="B156" s="14">
        <v>31</v>
      </c>
      <c r="C156" s="14">
        <v>135160</v>
      </c>
      <c r="D156" s="14">
        <v>3379</v>
      </c>
      <c r="E156" s="14">
        <f t="shared" si="6"/>
        <v>4360</v>
      </c>
      <c r="F156" s="14">
        <f t="shared" si="7"/>
        <v>109</v>
      </c>
      <c r="G156" s="3">
        <f t="shared" si="8"/>
        <v>2.5000000000000001E-2</v>
      </c>
    </row>
    <row r="157" spans="1:7" x14ac:dyDescent="0.2">
      <c r="A157">
        <v>1151</v>
      </c>
      <c r="B157" s="14">
        <v>31</v>
      </c>
      <c r="C157" s="14">
        <v>163680</v>
      </c>
      <c r="D157" s="14">
        <v>4092</v>
      </c>
      <c r="E157" s="14">
        <f t="shared" si="6"/>
        <v>5280</v>
      </c>
      <c r="F157" s="14">
        <f t="shared" si="7"/>
        <v>132</v>
      </c>
      <c r="G157" s="3">
        <f t="shared" si="8"/>
        <v>2.5000000000000001E-2</v>
      </c>
    </row>
    <row r="158" spans="1:7" x14ac:dyDescent="0.2">
      <c r="A158">
        <v>1152</v>
      </c>
      <c r="B158" s="14">
        <v>31</v>
      </c>
      <c r="C158" s="14">
        <v>114814.8</v>
      </c>
      <c r="D158" s="14">
        <v>6819.9991200000004</v>
      </c>
      <c r="E158" s="14">
        <f t="shared" si="6"/>
        <v>3703.7032258064519</v>
      </c>
      <c r="F158" s="14">
        <f t="shared" si="7"/>
        <v>219.99997161290324</v>
      </c>
      <c r="G158" s="3">
        <f t="shared" si="8"/>
        <v>5.9400000000000001E-2</v>
      </c>
    </row>
    <row r="159" spans="1:7" x14ac:dyDescent="0.2">
      <c r="A159">
        <v>1153</v>
      </c>
      <c r="B159" s="14">
        <v>31</v>
      </c>
      <c r="C159" s="14">
        <v>108552.2</v>
      </c>
      <c r="D159" s="14">
        <v>6448.0006800000001</v>
      </c>
      <c r="E159" s="14">
        <f t="shared" si="6"/>
        <v>3501.6838709677418</v>
      </c>
      <c r="F159" s="14">
        <f t="shared" si="7"/>
        <v>208.00002193548389</v>
      </c>
      <c r="G159" s="3">
        <f t="shared" si="8"/>
        <v>5.9400000000000008E-2</v>
      </c>
    </row>
    <row r="160" spans="1:7" x14ac:dyDescent="0.2">
      <c r="A160">
        <v>1154</v>
      </c>
      <c r="B160" s="14">
        <v>31</v>
      </c>
      <c r="C160" s="14">
        <v>110117.85</v>
      </c>
      <c r="D160" s="14">
        <v>6541.0002900000009</v>
      </c>
      <c r="E160" s="14">
        <f t="shared" si="6"/>
        <v>3552.1887096774194</v>
      </c>
      <c r="F160" s="14">
        <f t="shared" si="7"/>
        <v>211.00000935483874</v>
      </c>
      <c r="G160" s="3">
        <f t="shared" si="8"/>
        <v>5.9400000000000008E-2</v>
      </c>
    </row>
    <row r="161" spans="1:7" x14ac:dyDescent="0.2">
      <c r="A161">
        <v>1155</v>
      </c>
      <c r="B161" s="14">
        <v>31</v>
      </c>
      <c r="C161" s="14">
        <v>113249.15</v>
      </c>
      <c r="D161" s="14">
        <v>6726.9995099999996</v>
      </c>
      <c r="E161" s="14">
        <f t="shared" si="6"/>
        <v>3653.1983870967738</v>
      </c>
      <c r="F161" s="14">
        <f t="shared" si="7"/>
        <v>216.99998419354839</v>
      </c>
      <c r="G161" s="3">
        <f t="shared" si="8"/>
        <v>5.9400000000000008E-2</v>
      </c>
    </row>
    <row r="162" spans="1:7" x14ac:dyDescent="0.2">
      <c r="A162">
        <v>1156</v>
      </c>
      <c r="B162" s="14">
        <v>31</v>
      </c>
      <c r="C162" s="14">
        <v>116902.35</v>
      </c>
      <c r="D162" s="14">
        <v>6943.9995900000004</v>
      </c>
      <c r="E162" s="14">
        <f t="shared" si="6"/>
        <v>3771.043548387097</v>
      </c>
      <c r="F162" s="14">
        <f t="shared" si="7"/>
        <v>223.99998677419356</v>
      </c>
      <c r="G162" s="3">
        <f t="shared" si="8"/>
        <v>5.9400000000000001E-2</v>
      </c>
    </row>
    <row r="163" spans="1:7" x14ac:dyDescent="0.2">
      <c r="A163">
        <v>1157</v>
      </c>
      <c r="B163" s="14">
        <v>31</v>
      </c>
      <c r="C163" s="14">
        <v>115858.6</v>
      </c>
      <c r="D163" s="14">
        <v>6882.0008400000006</v>
      </c>
      <c r="E163" s="14">
        <f t="shared" si="6"/>
        <v>3737.3741935483872</v>
      </c>
      <c r="F163" s="14">
        <f t="shared" si="7"/>
        <v>222.0000270967742</v>
      </c>
      <c r="G163" s="3">
        <f t="shared" si="8"/>
        <v>5.9400000000000001E-2</v>
      </c>
    </row>
    <row r="164" spans="1:7" x14ac:dyDescent="0.2">
      <c r="A164">
        <v>1158</v>
      </c>
      <c r="B164" s="14">
        <v>31</v>
      </c>
      <c r="C164" s="14">
        <v>123643.1</v>
      </c>
      <c r="D164" s="14">
        <v>7344.4001400000006</v>
      </c>
      <c r="E164" s="14">
        <f t="shared" si="6"/>
        <v>3988.4870967741936</v>
      </c>
      <c r="F164" s="14">
        <f t="shared" si="7"/>
        <v>236.91613354838711</v>
      </c>
      <c r="G164" s="3">
        <f t="shared" si="8"/>
        <v>5.9400000000000001E-2</v>
      </c>
    </row>
    <row r="165" spans="1:7" x14ac:dyDescent="0.2">
      <c r="A165">
        <v>1159</v>
      </c>
      <c r="B165" s="14">
        <v>31</v>
      </c>
      <c r="C165" s="14">
        <v>125989</v>
      </c>
      <c r="D165" s="14">
        <v>7483.7466000000004</v>
      </c>
      <c r="E165" s="14">
        <f t="shared" si="6"/>
        <v>4064.1612903225805</v>
      </c>
      <c r="F165" s="14">
        <f t="shared" si="7"/>
        <v>241.41118064516129</v>
      </c>
      <c r="G165" s="3">
        <f t="shared" si="8"/>
        <v>5.9400000000000001E-2</v>
      </c>
    </row>
    <row r="166" spans="1:7" x14ac:dyDescent="0.2">
      <c r="A166">
        <v>1160</v>
      </c>
      <c r="B166" s="14">
        <v>31</v>
      </c>
      <c r="C166" s="14">
        <v>71916.97</v>
      </c>
      <c r="D166" s="14">
        <v>5889.9998430000005</v>
      </c>
      <c r="E166" s="14">
        <f t="shared" si="6"/>
        <v>2319.902258064516</v>
      </c>
      <c r="F166" s="14">
        <f t="shared" si="7"/>
        <v>189.9999949354839</v>
      </c>
      <c r="G166" s="3">
        <f t="shared" si="8"/>
        <v>8.1900000000000014E-2</v>
      </c>
    </row>
    <row r="167" spans="1:7" x14ac:dyDescent="0.2">
      <c r="A167">
        <v>1161</v>
      </c>
      <c r="B167" s="14">
        <v>31</v>
      </c>
      <c r="C167" s="14">
        <v>64725.27</v>
      </c>
      <c r="D167" s="14">
        <v>5300.999613</v>
      </c>
      <c r="E167" s="14">
        <f t="shared" si="6"/>
        <v>2087.9119354838708</v>
      </c>
      <c r="F167" s="14">
        <f t="shared" si="7"/>
        <v>170.99998751612904</v>
      </c>
      <c r="G167" s="3">
        <f t="shared" si="8"/>
        <v>8.1900000000000014E-2</v>
      </c>
    </row>
    <row r="168" spans="1:7" x14ac:dyDescent="0.2">
      <c r="A168">
        <v>1162</v>
      </c>
      <c r="B168" s="14">
        <v>31</v>
      </c>
      <c r="C168" s="14">
        <v>67374.850000000006</v>
      </c>
      <c r="D168" s="14">
        <v>5518.0002150000009</v>
      </c>
      <c r="E168" s="14">
        <f t="shared" si="6"/>
        <v>2173.3822580645165</v>
      </c>
      <c r="F168" s="14">
        <f t="shared" si="7"/>
        <v>178.0000069354839</v>
      </c>
      <c r="G168" s="3">
        <f t="shared" si="8"/>
        <v>8.1900000000000001E-2</v>
      </c>
    </row>
    <row r="169" spans="1:7" x14ac:dyDescent="0.2">
      <c r="A169">
        <v>1163</v>
      </c>
      <c r="B169" s="14">
        <v>31</v>
      </c>
      <c r="C169" s="14">
        <v>126011.5</v>
      </c>
      <c r="D169" s="14">
        <v>6603.0026000000007</v>
      </c>
      <c r="E169" s="14">
        <f t="shared" si="6"/>
        <v>4064.8870967741937</v>
      </c>
      <c r="F169" s="14">
        <f t="shared" si="7"/>
        <v>213.00008387096776</v>
      </c>
      <c r="G169" s="3">
        <f t="shared" si="8"/>
        <v>5.2400000000000002E-2</v>
      </c>
    </row>
    <row r="170" spans="1:7" x14ac:dyDescent="0.2">
      <c r="A170">
        <v>1164</v>
      </c>
      <c r="B170" s="14">
        <v>31</v>
      </c>
      <c r="C170" s="14">
        <v>98159</v>
      </c>
      <c r="D170" s="14">
        <v>6664.9961000000003</v>
      </c>
      <c r="E170" s="14">
        <f t="shared" si="6"/>
        <v>3166.4193548387098</v>
      </c>
      <c r="F170" s="14">
        <f t="shared" si="7"/>
        <v>214.99987419354841</v>
      </c>
      <c r="G170" s="3">
        <f t="shared" si="8"/>
        <v>6.7900000000000002E-2</v>
      </c>
    </row>
    <row r="171" spans="1:7" x14ac:dyDescent="0.2">
      <c r="A171">
        <v>1165</v>
      </c>
      <c r="B171" s="14">
        <v>31</v>
      </c>
      <c r="C171" s="14">
        <v>124828.25</v>
      </c>
      <c r="D171" s="14">
        <v>6541.0003000000006</v>
      </c>
      <c r="E171" s="14">
        <f t="shared" si="6"/>
        <v>4026.7177419354839</v>
      </c>
      <c r="F171" s="14">
        <f t="shared" si="7"/>
        <v>211.00000967741937</v>
      </c>
      <c r="G171" s="3">
        <f t="shared" si="8"/>
        <v>5.2400000000000002E-2</v>
      </c>
    </row>
    <row r="172" spans="1:7" x14ac:dyDescent="0.2">
      <c r="A172">
        <v>1166</v>
      </c>
      <c r="B172" s="14">
        <v>31</v>
      </c>
      <c r="C172" s="14">
        <v>99985.25</v>
      </c>
      <c r="D172" s="14">
        <v>6788.9984750000003</v>
      </c>
      <c r="E172" s="14">
        <f t="shared" si="6"/>
        <v>3225.3306451612902</v>
      </c>
      <c r="F172" s="14">
        <f t="shared" si="7"/>
        <v>218.99995080645164</v>
      </c>
      <c r="G172" s="3">
        <f t="shared" si="8"/>
        <v>6.7900000000000002E-2</v>
      </c>
    </row>
    <row r="173" spans="1:7" x14ac:dyDescent="0.2">
      <c r="A173">
        <v>1167</v>
      </c>
      <c r="B173" s="14">
        <v>31</v>
      </c>
      <c r="C173" s="14">
        <v>68888.89</v>
      </c>
      <c r="D173" s="14">
        <v>5642.0000909999999</v>
      </c>
      <c r="E173" s="14">
        <f t="shared" si="6"/>
        <v>2222.2222580645162</v>
      </c>
      <c r="F173" s="14">
        <f t="shared" si="7"/>
        <v>182.00000293548388</v>
      </c>
      <c r="G173" s="3">
        <f t="shared" si="8"/>
        <v>8.1900000000000001E-2</v>
      </c>
    </row>
    <row r="174" spans="1:7" x14ac:dyDescent="0.2">
      <c r="A174">
        <v>1168</v>
      </c>
      <c r="B174" s="14">
        <v>31</v>
      </c>
      <c r="C174" s="14">
        <v>69645.91</v>
      </c>
      <c r="D174" s="14">
        <v>5704.0000290000007</v>
      </c>
      <c r="E174" s="14">
        <f t="shared" si="6"/>
        <v>2246.6422580645162</v>
      </c>
      <c r="F174" s="14">
        <f t="shared" si="7"/>
        <v>184.00000093548388</v>
      </c>
      <c r="G174" s="3">
        <f t="shared" si="8"/>
        <v>8.1900000000000001E-2</v>
      </c>
    </row>
    <row r="175" spans="1:7" x14ac:dyDescent="0.2">
      <c r="A175">
        <v>1169</v>
      </c>
      <c r="B175" s="14">
        <v>31</v>
      </c>
      <c r="C175" s="14">
        <v>79487.179999999993</v>
      </c>
      <c r="D175" s="14">
        <v>6510.0000419999997</v>
      </c>
      <c r="E175" s="14">
        <f t="shared" si="6"/>
        <v>2564.1025806451612</v>
      </c>
      <c r="F175" s="14">
        <f t="shared" si="7"/>
        <v>210.0000013548387</v>
      </c>
      <c r="G175" s="3">
        <f t="shared" si="8"/>
        <v>8.1900000000000001E-2</v>
      </c>
    </row>
    <row r="176" spans="1:7" x14ac:dyDescent="0.2">
      <c r="A176">
        <v>1171</v>
      </c>
      <c r="B176" s="14">
        <v>31</v>
      </c>
      <c r="C176" s="14">
        <v>105420.9</v>
      </c>
      <c r="D176" s="14">
        <v>6262.0014599999995</v>
      </c>
      <c r="E176" s="14">
        <f t="shared" si="6"/>
        <v>3400.6741935483869</v>
      </c>
      <c r="F176" s="14">
        <f t="shared" si="7"/>
        <v>202.00004709677418</v>
      </c>
      <c r="G176" s="3">
        <f t="shared" si="8"/>
        <v>5.9400000000000001E-2</v>
      </c>
    </row>
    <row r="177" spans="1:7" x14ac:dyDescent="0.2">
      <c r="A177">
        <v>1172</v>
      </c>
      <c r="B177" s="14">
        <v>31</v>
      </c>
      <c r="C177" s="14">
        <v>106464.65</v>
      </c>
      <c r="D177" s="14">
        <v>6324.0002100000002</v>
      </c>
      <c r="E177" s="14">
        <f t="shared" si="6"/>
        <v>3434.3435483870967</v>
      </c>
      <c r="F177" s="14">
        <f t="shared" si="7"/>
        <v>204.00000677419357</v>
      </c>
      <c r="G177" s="3">
        <f t="shared" si="8"/>
        <v>5.9400000000000008E-2</v>
      </c>
    </row>
    <row r="178" spans="1:7" x14ac:dyDescent="0.2">
      <c r="A178">
        <v>2173</v>
      </c>
      <c r="B178" s="14">
        <v>15</v>
      </c>
      <c r="C178" s="14">
        <v>53852.49</v>
      </c>
      <c r="D178" s="14">
        <v>3198.8379059999997</v>
      </c>
      <c r="E178" s="14">
        <f t="shared" si="6"/>
        <v>3590.1659999999997</v>
      </c>
      <c r="F178" s="14">
        <f t="shared" si="7"/>
        <v>213.25586039999999</v>
      </c>
      <c r="G178" s="3">
        <f t="shared" si="8"/>
        <v>5.9400000000000001E-2</v>
      </c>
    </row>
    <row r="179" spans="1:7" x14ac:dyDescent="0.2">
      <c r="A179">
        <v>1174</v>
      </c>
      <c r="B179" s="14">
        <v>31</v>
      </c>
      <c r="C179" s="14">
        <v>110074.05</v>
      </c>
      <c r="D179" s="14">
        <v>6538.3985700000003</v>
      </c>
      <c r="E179" s="14">
        <f t="shared" si="6"/>
        <v>3550.7758064516129</v>
      </c>
      <c r="F179" s="14">
        <f t="shared" si="7"/>
        <v>210.91608290322583</v>
      </c>
      <c r="G179" s="3">
        <f t="shared" si="8"/>
        <v>5.9400000000000008E-2</v>
      </c>
    </row>
    <row r="180" spans="1:7" x14ac:dyDescent="0.2">
      <c r="A180">
        <v>1175</v>
      </c>
      <c r="B180" s="14">
        <v>31</v>
      </c>
      <c r="C180" s="14">
        <v>106986.55</v>
      </c>
      <c r="D180" s="14">
        <v>6355.0010700000003</v>
      </c>
      <c r="E180" s="14">
        <f t="shared" si="6"/>
        <v>3451.1790322580646</v>
      </c>
      <c r="F180" s="14">
        <f t="shared" si="7"/>
        <v>205.00003451612903</v>
      </c>
      <c r="G180" s="3">
        <f t="shared" si="8"/>
        <v>5.9400000000000001E-2</v>
      </c>
    </row>
    <row r="181" spans="1:7" x14ac:dyDescent="0.2">
      <c r="A181">
        <v>1176</v>
      </c>
      <c r="B181" s="14">
        <v>31</v>
      </c>
      <c r="C181" s="14">
        <v>107508.4</v>
      </c>
      <c r="D181" s="14">
        <v>6385.9989599999999</v>
      </c>
      <c r="E181" s="14">
        <f t="shared" si="6"/>
        <v>3468.0129032258064</v>
      </c>
      <c r="F181" s="14">
        <f t="shared" si="7"/>
        <v>205.99996645161289</v>
      </c>
      <c r="G181" s="3">
        <f t="shared" si="8"/>
        <v>5.9399999999999994E-2</v>
      </c>
    </row>
    <row r="182" spans="1:7" x14ac:dyDescent="0.2">
      <c r="A182">
        <v>1177</v>
      </c>
      <c r="B182" s="14">
        <v>31</v>
      </c>
      <c r="C182" s="14">
        <v>115555</v>
      </c>
      <c r="D182" s="14">
        <v>6863.9670000000006</v>
      </c>
      <c r="E182" s="14">
        <f t="shared" si="6"/>
        <v>3727.5806451612902</v>
      </c>
      <c r="F182" s="14">
        <f t="shared" si="7"/>
        <v>221.41829032258067</v>
      </c>
      <c r="G182" s="3">
        <f t="shared" si="8"/>
        <v>5.9400000000000008E-2</v>
      </c>
    </row>
    <row r="183" spans="1:7" x14ac:dyDescent="0.2">
      <c r="A183">
        <v>1178</v>
      </c>
      <c r="B183" s="14">
        <v>31</v>
      </c>
      <c r="C183" s="14">
        <v>107030.3</v>
      </c>
      <c r="D183" s="14">
        <v>6357.5998200000004</v>
      </c>
      <c r="E183" s="14">
        <f t="shared" si="6"/>
        <v>3452.5903225806451</v>
      </c>
      <c r="F183" s="14">
        <f t="shared" si="7"/>
        <v>205.08386516129033</v>
      </c>
      <c r="G183" s="3">
        <f t="shared" si="8"/>
        <v>5.9400000000000001E-2</v>
      </c>
    </row>
    <row r="184" spans="1:7" x14ac:dyDescent="0.2">
      <c r="A184">
        <v>1179</v>
      </c>
      <c r="B184" s="14">
        <v>31</v>
      </c>
      <c r="C184" s="14">
        <v>283133.33</v>
      </c>
      <c r="D184" s="14">
        <v>4246.9999500000004</v>
      </c>
      <c r="E184" s="14">
        <f t="shared" si="6"/>
        <v>9133.3332258064529</v>
      </c>
      <c r="F184" s="14">
        <f t="shared" si="7"/>
        <v>136.99999838709678</v>
      </c>
      <c r="G184" s="3">
        <f t="shared" si="8"/>
        <v>1.4999999999999999E-2</v>
      </c>
    </row>
    <row r="185" spans="1:7" x14ac:dyDescent="0.2">
      <c r="A185">
        <v>1180</v>
      </c>
      <c r="B185" s="14">
        <v>31</v>
      </c>
      <c r="C185" s="14">
        <v>256266.67</v>
      </c>
      <c r="D185" s="14">
        <v>3844.0000500000001</v>
      </c>
      <c r="E185" s="14">
        <f t="shared" si="6"/>
        <v>8266.6667741935489</v>
      </c>
      <c r="F185" s="14">
        <f t="shared" si="7"/>
        <v>124.00000161290323</v>
      </c>
      <c r="G185" s="3">
        <f t="shared" si="8"/>
        <v>1.4999999999999999E-2</v>
      </c>
    </row>
    <row r="186" spans="1:7" x14ac:dyDescent="0.2">
      <c r="A186">
        <v>1181</v>
      </c>
      <c r="B186" s="14">
        <v>31</v>
      </c>
      <c r="C186" s="14">
        <v>258333.33</v>
      </c>
      <c r="D186" s="14">
        <v>3874.9999499999994</v>
      </c>
      <c r="E186" s="14">
        <f t="shared" si="6"/>
        <v>8333.3332258064511</v>
      </c>
      <c r="F186" s="14">
        <f t="shared" si="7"/>
        <v>124.99999838709675</v>
      </c>
      <c r="G186" s="3">
        <f t="shared" si="8"/>
        <v>1.4999999999999998E-2</v>
      </c>
    </row>
    <row r="187" spans="1:7" x14ac:dyDescent="0.2">
      <c r="A187">
        <v>1182</v>
      </c>
      <c r="B187" s="14">
        <v>31</v>
      </c>
      <c r="C187" s="14">
        <v>281066.67</v>
      </c>
      <c r="D187" s="14">
        <v>4216.0000499999996</v>
      </c>
      <c r="E187" s="14">
        <f t="shared" si="6"/>
        <v>9066.6667741935471</v>
      </c>
      <c r="F187" s="14">
        <f t="shared" si="7"/>
        <v>136.00000161290322</v>
      </c>
      <c r="G187" s="3">
        <f t="shared" si="8"/>
        <v>1.5000000000000001E-2</v>
      </c>
    </row>
    <row r="188" spans="1:7" x14ac:dyDescent="0.2">
      <c r="A188">
        <v>1183</v>
      </c>
      <c r="B188" s="14">
        <v>31</v>
      </c>
      <c r="C188" s="14">
        <v>291400</v>
      </c>
      <c r="D188" s="14">
        <v>4371</v>
      </c>
      <c r="E188" s="14">
        <f t="shared" si="6"/>
        <v>9400</v>
      </c>
      <c r="F188" s="14">
        <f t="shared" si="7"/>
        <v>141</v>
      </c>
      <c r="G188" s="3">
        <f t="shared" si="8"/>
        <v>1.4999999999999999E-2</v>
      </c>
    </row>
    <row r="189" spans="1:7" x14ac:dyDescent="0.2">
      <c r="A189">
        <v>1184</v>
      </c>
      <c r="B189" s="14">
        <v>31</v>
      </c>
      <c r="C189" s="14">
        <v>256266.67</v>
      </c>
      <c r="D189" s="14">
        <v>3844.0000500000001</v>
      </c>
      <c r="E189" s="14">
        <f t="shared" si="6"/>
        <v>8266.6667741935489</v>
      </c>
      <c r="F189" s="14">
        <f t="shared" si="7"/>
        <v>124.00000161290323</v>
      </c>
      <c r="G189" s="3">
        <f t="shared" si="8"/>
        <v>1.4999999999999999E-2</v>
      </c>
    </row>
    <row r="190" spans="1:7" x14ac:dyDescent="0.2">
      <c r="A190">
        <v>1185</v>
      </c>
      <c r="B190" s="14">
        <v>31</v>
      </c>
      <c r="C190" s="14">
        <v>252133.33</v>
      </c>
      <c r="D190" s="14">
        <v>3781.9999499999994</v>
      </c>
      <c r="E190" s="14">
        <f t="shared" si="6"/>
        <v>8133.3332258064511</v>
      </c>
      <c r="F190" s="14">
        <f t="shared" si="7"/>
        <v>121.99999838709675</v>
      </c>
      <c r="G190" s="3">
        <f t="shared" si="8"/>
        <v>1.4999999999999998E-2</v>
      </c>
    </row>
    <row r="191" spans="1:7" x14ac:dyDescent="0.2">
      <c r="A191">
        <v>1186</v>
      </c>
      <c r="B191" s="14">
        <v>31</v>
      </c>
      <c r="C191" s="14">
        <v>291400</v>
      </c>
      <c r="D191" s="14">
        <v>4371</v>
      </c>
      <c r="E191" s="14">
        <f t="shared" si="6"/>
        <v>9400</v>
      </c>
      <c r="F191" s="14">
        <f t="shared" si="7"/>
        <v>141</v>
      </c>
      <c r="G191" s="3">
        <f t="shared" si="8"/>
        <v>1.4999999999999999E-2</v>
      </c>
    </row>
    <row r="192" spans="1:7" x14ac:dyDescent="0.2">
      <c r="A192">
        <v>1187</v>
      </c>
      <c r="B192" s="14">
        <v>31</v>
      </c>
      <c r="C192" s="14">
        <v>235600</v>
      </c>
      <c r="D192" s="14">
        <v>3534</v>
      </c>
      <c r="E192" s="14">
        <f t="shared" si="6"/>
        <v>7600</v>
      </c>
      <c r="F192" s="14">
        <f t="shared" si="7"/>
        <v>114</v>
      </c>
      <c r="G192" s="3">
        <f t="shared" si="8"/>
        <v>1.4999999999999999E-2</v>
      </c>
    </row>
    <row r="193" spans="1:7" x14ac:dyDescent="0.2">
      <c r="A193">
        <v>1188</v>
      </c>
      <c r="B193" s="14">
        <v>31</v>
      </c>
      <c r="C193" s="14">
        <v>183933.25</v>
      </c>
      <c r="D193" s="14">
        <v>2758.9987499999997</v>
      </c>
      <c r="E193" s="14">
        <f t="shared" si="6"/>
        <v>5933.3306451612907</v>
      </c>
      <c r="F193" s="14">
        <f t="shared" si="7"/>
        <v>88.999959677419341</v>
      </c>
      <c r="G193" s="3">
        <f t="shared" si="8"/>
        <v>1.4999999999999996E-2</v>
      </c>
    </row>
    <row r="194" spans="1:7" x14ac:dyDescent="0.2">
      <c r="A194">
        <v>1189</v>
      </c>
      <c r="B194" s="14">
        <v>31</v>
      </c>
      <c r="C194" s="14">
        <v>194266.75</v>
      </c>
      <c r="D194" s="14">
        <v>2914.0012499999998</v>
      </c>
      <c r="E194" s="14">
        <f t="shared" si="6"/>
        <v>6266.6693548387093</v>
      </c>
      <c r="F194" s="14">
        <f t="shared" si="7"/>
        <v>94.000040322580645</v>
      </c>
      <c r="G194" s="3">
        <f t="shared" si="8"/>
        <v>1.5000000000000001E-2</v>
      </c>
    </row>
    <row r="195" spans="1:7" x14ac:dyDescent="0.2">
      <c r="A195">
        <v>1190</v>
      </c>
      <c r="B195" s="14">
        <v>31</v>
      </c>
      <c r="C195" s="14">
        <v>192200</v>
      </c>
      <c r="D195" s="14">
        <v>2883</v>
      </c>
      <c r="E195" s="14">
        <f t="shared" si="6"/>
        <v>6200</v>
      </c>
      <c r="F195" s="14">
        <f t="shared" si="7"/>
        <v>93</v>
      </c>
      <c r="G195" s="3">
        <f t="shared" si="8"/>
        <v>1.4999999999999999E-2</v>
      </c>
    </row>
    <row r="196" spans="1:7" x14ac:dyDescent="0.2">
      <c r="A196">
        <v>1191</v>
      </c>
      <c r="B196" s="14">
        <v>31</v>
      </c>
      <c r="C196" s="14">
        <v>233533.25</v>
      </c>
      <c r="D196" s="14">
        <v>3502.9987499999997</v>
      </c>
      <c r="E196" s="14">
        <f t="shared" si="6"/>
        <v>7533.3306451612907</v>
      </c>
      <c r="F196" s="14">
        <f t="shared" si="7"/>
        <v>112.99995967741934</v>
      </c>
      <c r="G196" s="3">
        <f t="shared" si="8"/>
        <v>1.4999999999999998E-2</v>
      </c>
    </row>
    <row r="197" spans="1:7" x14ac:dyDescent="0.2">
      <c r="A197">
        <v>1192</v>
      </c>
      <c r="B197" s="14">
        <v>31</v>
      </c>
      <c r="C197" s="14">
        <v>134294</v>
      </c>
      <c r="D197" s="14">
        <v>7037.0056000000004</v>
      </c>
      <c r="E197" s="14">
        <f t="shared" si="6"/>
        <v>4332.0645161290322</v>
      </c>
      <c r="F197" s="14">
        <f t="shared" si="7"/>
        <v>227.00018064516129</v>
      </c>
      <c r="G197" s="3">
        <f t="shared" si="8"/>
        <v>5.2400000000000002E-2</v>
      </c>
    </row>
    <row r="198" spans="1:7" x14ac:dyDescent="0.2">
      <c r="A198">
        <v>1193</v>
      </c>
      <c r="B198" s="14">
        <v>31</v>
      </c>
      <c r="C198" s="14">
        <v>100441.75</v>
      </c>
      <c r="D198" s="14">
        <v>6819.9948249999998</v>
      </c>
      <c r="E198" s="14">
        <f t="shared" si="6"/>
        <v>3240.0564516129034</v>
      </c>
      <c r="F198" s="14">
        <f t="shared" si="7"/>
        <v>219.99983306451611</v>
      </c>
      <c r="G198" s="3">
        <f t="shared" si="8"/>
        <v>6.7899999999999988E-2</v>
      </c>
    </row>
    <row r="199" spans="1:7" x14ac:dyDescent="0.2">
      <c r="A199">
        <v>1194</v>
      </c>
      <c r="B199" s="14">
        <v>31</v>
      </c>
      <c r="C199" s="14">
        <v>98615.5</v>
      </c>
      <c r="D199" s="14">
        <v>6695.9924500000006</v>
      </c>
      <c r="E199" s="14">
        <f t="shared" ref="E199:E205" si="9">C199/B199</f>
        <v>3181.1451612903224</v>
      </c>
      <c r="F199" s="14">
        <f t="shared" ref="F199:F205" si="10">D199/B199</f>
        <v>215.99975645161291</v>
      </c>
      <c r="G199" s="3">
        <f t="shared" ref="G199:G205" si="11">F199/E199</f>
        <v>6.7900000000000002E-2</v>
      </c>
    </row>
    <row r="200" spans="1:7" x14ac:dyDescent="0.2">
      <c r="A200">
        <v>1195</v>
      </c>
      <c r="B200" s="14">
        <v>31</v>
      </c>
      <c r="C200" s="14">
        <v>127194.75</v>
      </c>
      <c r="D200" s="14">
        <v>6665.0048999999999</v>
      </c>
      <c r="E200" s="14">
        <f t="shared" si="9"/>
        <v>4103.0564516129034</v>
      </c>
      <c r="F200" s="14">
        <f t="shared" si="10"/>
        <v>215.00015806451611</v>
      </c>
      <c r="G200" s="3">
        <f t="shared" si="11"/>
        <v>5.2399999999999995E-2</v>
      </c>
    </row>
    <row r="201" spans="1:7" x14ac:dyDescent="0.2">
      <c r="A201">
        <v>1196</v>
      </c>
      <c r="B201" s="14">
        <v>31</v>
      </c>
      <c r="C201" s="14">
        <v>70402.929999999993</v>
      </c>
      <c r="D201" s="14">
        <v>5765.9999669999997</v>
      </c>
      <c r="E201" s="14">
        <f t="shared" si="9"/>
        <v>2271.0622580645158</v>
      </c>
      <c r="F201" s="14">
        <f t="shared" si="10"/>
        <v>185.99999893548386</v>
      </c>
      <c r="G201" s="3">
        <f t="shared" si="11"/>
        <v>8.1900000000000001E-2</v>
      </c>
    </row>
    <row r="202" spans="1:7" x14ac:dyDescent="0.2">
      <c r="A202">
        <v>1197</v>
      </c>
      <c r="B202" s="14">
        <v>31</v>
      </c>
      <c r="C202" s="14">
        <v>74566.539999999994</v>
      </c>
      <c r="D202" s="14">
        <v>6106.9996259999998</v>
      </c>
      <c r="E202" s="14">
        <f t="shared" si="9"/>
        <v>2405.3722580645158</v>
      </c>
      <c r="F202" s="14">
        <f t="shared" si="10"/>
        <v>196.99998793548386</v>
      </c>
      <c r="G202" s="3">
        <f t="shared" si="11"/>
        <v>8.1900000000000001E-2</v>
      </c>
    </row>
    <row r="203" spans="1:7" x14ac:dyDescent="0.2">
      <c r="A203">
        <v>1198</v>
      </c>
      <c r="B203" s="14">
        <v>31</v>
      </c>
      <c r="C203" s="14">
        <v>83272.28</v>
      </c>
      <c r="D203" s="14">
        <v>6819.9997320000002</v>
      </c>
      <c r="E203" s="14">
        <f t="shared" si="9"/>
        <v>2686.2025806451611</v>
      </c>
      <c r="F203" s="14">
        <f t="shared" si="10"/>
        <v>219.99999135483873</v>
      </c>
      <c r="G203" s="3">
        <f t="shared" si="11"/>
        <v>8.1900000000000014E-2</v>
      </c>
    </row>
    <row r="204" spans="1:7" x14ac:dyDescent="0.2">
      <c r="A204">
        <v>1199</v>
      </c>
      <c r="B204" s="14">
        <v>31</v>
      </c>
      <c r="C204" s="14">
        <v>85543.35</v>
      </c>
      <c r="D204" s="14">
        <v>7006.0003650000008</v>
      </c>
      <c r="E204" s="14">
        <f t="shared" si="9"/>
        <v>2759.4629032258067</v>
      </c>
      <c r="F204" s="14">
        <f t="shared" si="10"/>
        <v>226.00001177419358</v>
      </c>
      <c r="G204" s="3">
        <f t="shared" si="11"/>
        <v>8.1900000000000001E-2</v>
      </c>
    </row>
    <row r="205" spans="1:7" x14ac:dyDescent="0.2">
      <c r="A205">
        <v>1200</v>
      </c>
      <c r="B205" s="14">
        <v>31</v>
      </c>
      <c r="C205" s="14">
        <v>84407.81</v>
      </c>
      <c r="D205" s="14">
        <v>6912.9996389999997</v>
      </c>
      <c r="E205" s="14">
        <f t="shared" si="9"/>
        <v>2722.8325806451612</v>
      </c>
      <c r="F205" s="14">
        <f t="shared" si="10"/>
        <v>222.99998835483871</v>
      </c>
      <c r="G205" s="3">
        <f t="shared" si="11"/>
        <v>8.1900000000000001E-2</v>
      </c>
    </row>
    <row r="206" spans="1:7" x14ac:dyDescent="0.2">
      <c r="A206" s="17" t="s">
        <v>27</v>
      </c>
      <c r="B206" s="18">
        <f>SUM(B6:B205)</f>
        <v>5877</v>
      </c>
      <c r="C206" s="18">
        <f>SUM(C6:C205)</f>
        <v>26568588.739999995</v>
      </c>
      <c r="D206" s="18">
        <f>SUM(D6:D205)</f>
        <v>1190996.9135259998</v>
      </c>
      <c r="E206" s="18">
        <f>C206/B206</f>
        <v>4520.7739901310188</v>
      </c>
      <c r="F206" s="18">
        <f>D206/B206</f>
        <v>202.65389033962902</v>
      </c>
      <c r="G206" s="27">
        <f>F206/E206</f>
        <v>4.4827255417330826E-2</v>
      </c>
    </row>
    <row r="207" spans="1:7" x14ac:dyDescent="0.2">
      <c r="A207" s="23"/>
      <c r="B207" s="64"/>
      <c r="C207" s="24"/>
      <c r="D207" s="24"/>
      <c r="E207" s="64"/>
      <c r="F207" s="64"/>
      <c r="G207" s="26"/>
    </row>
    <row r="208" spans="1:7" x14ac:dyDescent="0.2">
      <c r="A208" s="148" t="s">
        <v>111</v>
      </c>
      <c r="B208" s="14">
        <f>MIN(B6:B205)</f>
        <v>5</v>
      </c>
      <c r="C208" s="14">
        <f t="shared" ref="C208:G208" si="12">MIN(C6:C205)</f>
        <v>27250</v>
      </c>
      <c r="D208" s="14">
        <f t="shared" si="12"/>
        <v>545</v>
      </c>
      <c r="E208" s="14">
        <f t="shared" si="12"/>
        <v>1383.3993548387095</v>
      </c>
      <c r="F208" s="14">
        <f t="shared" si="12"/>
        <v>88.999959677419341</v>
      </c>
      <c r="G208" s="3">
        <f t="shared" si="12"/>
        <v>1.4999999999999996E-2</v>
      </c>
    </row>
    <row r="209" spans="1:7" x14ac:dyDescent="0.2">
      <c r="A209" s="148" t="s">
        <v>112</v>
      </c>
      <c r="B209" s="14">
        <f>MAX(B6:B205)</f>
        <v>62</v>
      </c>
      <c r="C209" s="14">
        <f t="shared" ref="C209:G209" si="13">MAX(C6:C205)</f>
        <v>716207</v>
      </c>
      <c r="D209" s="14">
        <f t="shared" si="13"/>
        <v>20770.003000000001</v>
      </c>
      <c r="E209" s="14">
        <f t="shared" si="13"/>
        <v>23103.451612903227</v>
      </c>
      <c r="F209" s="14">
        <f t="shared" si="13"/>
        <v>670.00009677419359</v>
      </c>
      <c r="G209" s="3">
        <f t="shared" si="13"/>
        <v>0.10120000000000001</v>
      </c>
    </row>
    <row r="210" spans="1:7" x14ac:dyDescent="0.2">
      <c r="A210" s="148" t="s">
        <v>113</v>
      </c>
      <c r="B210" s="14">
        <f>MODE(B6:B205)</f>
        <v>31</v>
      </c>
      <c r="C210" s="14">
        <f t="shared" ref="C210:G210" si="14">MODE(C6:C205)</f>
        <v>136156.85</v>
      </c>
      <c r="D210" s="14">
        <f t="shared" si="14"/>
        <v>6943.99935</v>
      </c>
      <c r="E210" s="14">
        <f t="shared" si="14"/>
        <v>4392.1564516129038</v>
      </c>
      <c r="F210" s="14">
        <f t="shared" si="14"/>
        <v>223.99997903225807</v>
      </c>
      <c r="G210" s="3">
        <f t="shared" si="14"/>
        <v>7.0000000000000007E-2</v>
      </c>
    </row>
    <row r="211" spans="1:7" x14ac:dyDescent="0.2">
      <c r="A211" s="148" t="s">
        <v>114</v>
      </c>
      <c r="B211" s="14">
        <f>AVERAGE(B6:B205)</f>
        <v>29.385000000000002</v>
      </c>
      <c r="C211" s="14">
        <f t="shared" ref="C211:G211" si="15">AVERAGE(C6:C205)</f>
        <v>132842.94369999997</v>
      </c>
      <c r="D211" s="14">
        <f t="shared" si="15"/>
        <v>5954.9845676299992</v>
      </c>
      <c r="E211" s="14">
        <f t="shared" si="15"/>
        <v>4554.877840080645</v>
      </c>
      <c r="F211" s="14">
        <f t="shared" si="15"/>
        <v>203.01612946450007</v>
      </c>
      <c r="G211" s="3">
        <f t="shared" si="15"/>
        <v>5.5931000000000022E-2</v>
      </c>
    </row>
    <row r="286" spans="1:7" x14ac:dyDescent="0.2">
      <c r="A286">
        <v>1088</v>
      </c>
      <c r="B286" s="14">
        <v>31</v>
      </c>
      <c r="C286" s="14">
        <v>249107</v>
      </c>
      <c r="D286" s="14">
        <v>6974.9960000000001</v>
      </c>
      <c r="E286" s="14">
        <f>C286/B286</f>
        <v>8035.7096774193551</v>
      </c>
      <c r="F286" s="14">
        <f>D286/B286</f>
        <v>224.99987096774194</v>
      </c>
      <c r="G286" s="3">
        <f>F286/E286</f>
        <v>2.8000000000000001E-2</v>
      </c>
    </row>
  </sheetData>
  <autoFilter ref="A5:G206"/>
  <pageMargins left="0.7" right="0.7" top="0.75" bottom="0.75" header="0.3" footer="0.3"/>
  <pageSetup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I212"/>
  <sheetViews>
    <sheetView zoomScale="160" zoomScaleNormal="160" workbookViewId="0">
      <pane xSplit="1" ySplit="5" topLeftCell="B6" activePane="bottomRight" state="frozen"/>
      <selection activeCell="C6" sqref="C6"/>
      <selection pane="topRight" activeCell="C6" sqref="C6"/>
      <selection pane="bottomLeft" activeCell="C6" sqref="C6"/>
      <selection pane="bottomRight" activeCell="A4" sqref="A4"/>
    </sheetView>
  </sheetViews>
  <sheetFormatPr defaultRowHeight="12.75" x14ac:dyDescent="0.2"/>
  <cols>
    <col min="2" max="2" width="14" style="20" customWidth="1"/>
    <col min="3" max="3" width="21.7109375" style="20" customWidth="1"/>
    <col min="4" max="4" width="14" style="20" customWidth="1"/>
    <col min="5" max="6" width="14" style="13" customWidth="1"/>
    <col min="7" max="7" width="14" style="3" customWidth="1"/>
    <col min="8" max="9" width="14" style="13" customWidth="1"/>
  </cols>
  <sheetData>
    <row r="1" spans="1:9" x14ac:dyDescent="0.2">
      <c r="A1" s="12" t="s">
        <v>117</v>
      </c>
      <c r="C1" s="261" t="s">
        <v>1040</v>
      </c>
      <c r="D1" s="28" t="s">
        <v>119</v>
      </c>
      <c r="E1" s="92">
        <f>AVERAGE(E6:E205)</f>
        <v>4514.6992916935487</v>
      </c>
      <c r="F1" s="92">
        <f>AVERAGE(F6:F205)</f>
        <v>201.89113010966136</v>
      </c>
      <c r="G1" s="29">
        <f>AVERAGE(G6:G205)</f>
        <v>5.5931000000000022E-2</v>
      </c>
      <c r="H1" s="30">
        <f>AVERAGE(H6:H205)</f>
        <v>-1.1546319456101628E-16</v>
      </c>
      <c r="I1" s="31">
        <f>AVERAGE(I6:I205)</f>
        <v>-1.2598255771933964E-15</v>
      </c>
    </row>
    <row r="2" spans="1:9" x14ac:dyDescent="0.2">
      <c r="A2" t="s">
        <v>217</v>
      </c>
      <c r="D2" s="28" t="s">
        <v>937</v>
      </c>
      <c r="E2" s="92">
        <f>STDEV(E6:E205)</f>
        <v>2551.984931864883</v>
      </c>
      <c r="F2" s="92">
        <f>STDEV(F6:F205)</f>
        <v>54.667780330735347</v>
      </c>
      <c r="G2" s="29">
        <f>STDEV(G6:G205)</f>
        <v>2.4956372767462456E-2</v>
      </c>
      <c r="H2" s="30">
        <f>STDEV(H6:H205)</f>
        <v>1.0000000000000004</v>
      </c>
      <c r="I2" s="31">
        <f>STDEV(I6:I205)</f>
        <v>1.000000000000004</v>
      </c>
    </row>
    <row r="3" spans="1:9" x14ac:dyDescent="0.2">
      <c r="A3" t="s">
        <v>176</v>
      </c>
      <c r="G3" s="13"/>
    </row>
    <row r="5" spans="1:9" ht="51" x14ac:dyDescent="0.2">
      <c r="A5" s="7" t="s">
        <v>107</v>
      </c>
      <c r="B5" s="75" t="s">
        <v>109</v>
      </c>
      <c r="C5" s="115" t="s">
        <v>180</v>
      </c>
      <c r="D5" s="115" t="s">
        <v>212</v>
      </c>
      <c r="E5" s="71" t="s">
        <v>200</v>
      </c>
      <c r="F5" s="71" t="s">
        <v>218</v>
      </c>
      <c r="G5" s="22" t="s">
        <v>215</v>
      </c>
      <c r="H5" s="270" t="s">
        <v>1044</v>
      </c>
      <c r="I5" s="270" t="s">
        <v>1045</v>
      </c>
    </row>
    <row r="6" spans="1:9" x14ac:dyDescent="0.2">
      <c r="A6">
        <v>1000</v>
      </c>
      <c r="B6" s="14">
        <v>31</v>
      </c>
      <c r="C6" s="14">
        <v>149333.35</v>
      </c>
      <c r="D6" s="14">
        <v>6944.0007750000004</v>
      </c>
      <c r="E6" s="14">
        <f>C6/B6</f>
        <v>4817.2048387096775</v>
      </c>
      <c r="F6" s="14">
        <f>D6/B6</f>
        <v>224.00002500000002</v>
      </c>
      <c r="G6" s="3">
        <f>F6/E6</f>
        <v>4.6500000000000007E-2</v>
      </c>
      <c r="H6" s="32">
        <f>(E6-E$1)/E$2</f>
        <v>0.11853735625118696</v>
      </c>
      <c r="I6" s="32">
        <f>STANDARDIZE(F6,F$1,F$2)</f>
        <v>0.40442276522993537</v>
      </c>
    </row>
    <row r="7" spans="1:9" x14ac:dyDescent="0.2">
      <c r="A7">
        <v>1001</v>
      </c>
      <c r="B7" s="14">
        <v>31</v>
      </c>
      <c r="C7" s="14">
        <v>154666.65</v>
      </c>
      <c r="D7" s="14">
        <v>7191.9992249999996</v>
      </c>
      <c r="E7" s="14">
        <f t="shared" ref="E7:E70" si="0">C7/B7</f>
        <v>4989.2467741935479</v>
      </c>
      <c r="F7" s="14">
        <f t="shared" ref="F7:F70" si="1">D7/B7</f>
        <v>231.99997499999998</v>
      </c>
      <c r="G7" s="3">
        <f t="shared" ref="G7:G70" si="2">F7/E7</f>
        <v>4.65E-2</v>
      </c>
      <c r="H7" s="32">
        <f t="shared" ref="H7:H70" si="3">(E7-E$1)/E$2</f>
        <v>0.18595230582071653</v>
      </c>
      <c r="I7" s="32">
        <f t="shared" ref="I7:I70" si="4">STANDARDIZE(F7,F$1,F$2)</f>
        <v>0.55076033283558812</v>
      </c>
    </row>
    <row r="8" spans="1:9" x14ac:dyDescent="0.2">
      <c r="A8">
        <v>1002</v>
      </c>
      <c r="B8" s="14">
        <v>31</v>
      </c>
      <c r="C8" s="14">
        <v>135549</v>
      </c>
      <c r="D8" s="14">
        <v>6912.9989999999998</v>
      </c>
      <c r="E8" s="14">
        <f t="shared" si="0"/>
        <v>4372.5483870967746</v>
      </c>
      <c r="F8" s="14">
        <f t="shared" si="1"/>
        <v>222.99996774193548</v>
      </c>
      <c r="G8" s="3">
        <f t="shared" si="2"/>
        <v>5.0999999999999997E-2</v>
      </c>
      <c r="H8" s="32">
        <f t="shared" si="3"/>
        <v>-5.5702094013892249E-2</v>
      </c>
      <c r="I8" s="32">
        <f t="shared" si="4"/>
        <v>0.38612940757000691</v>
      </c>
    </row>
    <row r="9" spans="1:9" x14ac:dyDescent="0.2">
      <c r="A9">
        <v>1003</v>
      </c>
      <c r="B9" s="14">
        <v>31</v>
      </c>
      <c r="C9" s="14">
        <v>136156.85</v>
      </c>
      <c r="D9" s="14">
        <v>6943.99935</v>
      </c>
      <c r="E9" s="14">
        <f t="shared" si="0"/>
        <v>4392.1564516129038</v>
      </c>
      <c r="F9" s="14">
        <f t="shared" si="1"/>
        <v>223.99997903225807</v>
      </c>
      <c r="G9" s="3">
        <f t="shared" si="2"/>
        <v>5.0999999999999997E-2</v>
      </c>
      <c r="H9" s="32">
        <f t="shared" si="3"/>
        <v>-4.8018637786821028E-2</v>
      </c>
      <c r="I9" s="32">
        <f t="shared" si="4"/>
        <v>0.40442192437373681</v>
      </c>
    </row>
    <row r="10" spans="1:9" x14ac:dyDescent="0.2">
      <c r="A10">
        <v>1004</v>
      </c>
      <c r="B10" s="14">
        <v>31</v>
      </c>
      <c r="C10" s="14">
        <v>87994.79</v>
      </c>
      <c r="D10" s="14">
        <v>6757.9998719999985</v>
      </c>
      <c r="E10" s="14">
        <f t="shared" si="0"/>
        <v>2838.5416129032255</v>
      </c>
      <c r="F10" s="14">
        <f t="shared" si="1"/>
        <v>217.99999587096769</v>
      </c>
      <c r="G10" s="3">
        <f t="shared" si="2"/>
        <v>7.6799999999999993E-2</v>
      </c>
      <c r="H10" s="32">
        <f t="shared" si="3"/>
        <v>-0.6568054763416874</v>
      </c>
      <c r="I10" s="32">
        <f t="shared" si="4"/>
        <v>0.29466837072676239</v>
      </c>
    </row>
    <row r="11" spans="1:9" x14ac:dyDescent="0.2">
      <c r="A11">
        <v>1005</v>
      </c>
      <c r="B11" s="14">
        <v>31</v>
      </c>
      <c r="C11" s="14">
        <v>62833.15</v>
      </c>
      <c r="D11" s="14">
        <v>5611.0002950000007</v>
      </c>
      <c r="E11" s="14">
        <f t="shared" si="0"/>
        <v>2026.875806451613</v>
      </c>
      <c r="F11" s="14">
        <f t="shared" si="1"/>
        <v>181.00000951612907</v>
      </c>
      <c r="G11" s="3">
        <f t="shared" si="2"/>
        <v>8.9300000000000018E-2</v>
      </c>
      <c r="H11" s="32">
        <f t="shared" si="3"/>
        <v>-0.97485821886257729</v>
      </c>
      <c r="I11" s="32">
        <f t="shared" si="4"/>
        <v>-0.38214685994461123</v>
      </c>
    </row>
    <row r="12" spans="1:9" x14ac:dyDescent="0.2">
      <c r="A12">
        <v>1006</v>
      </c>
      <c r="B12" s="14">
        <v>31</v>
      </c>
      <c r="C12" s="14">
        <v>133725.5</v>
      </c>
      <c r="D12" s="14">
        <v>6820.0004999999992</v>
      </c>
      <c r="E12" s="14">
        <f t="shared" si="0"/>
        <v>4313.7258064516127</v>
      </c>
      <c r="F12" s="14">
        <f t="shared" si="1"/>
        <v>220.00001612903222</v>
      </c>
      <c r="G12" s="3">
        <f t="shared" si="2"/>
        <v>5.099999999999999E-2</v>
      </c>
      <c r="H12" s="32">
        <f t="shared" si="3"/>
        <v>-7.8751830676003665E-2</v>
      </c>
      <c r="I12" s="32">
        <f t="shared" si="4"/>
        <v>0.33125336184885618</v>
      </c>
    </row>
    <row r="13" spans="1:9" x14ac:dyDescent="0.2">
      <c r="A13">
        <v>1007</v>
      </c>
      <c r="B13" s="14">
        <v>31</v>
      </c>
      <c r="C13" s="14">
        <v>136156.85</v>
      </c>
      <c r="D13" s="14">
        <v>6943.99935</v>
      </c>
      <c r="E13" s="14">
        <f t="shared" si="0"/>
        <v>4392.1564516129038</v>
      </c>
      <c r="F13" s="14">
        <f t="shared" si="1"/>
        <v>223.99997903225807</v>
      </c>
      <c r="G13" s="3">
        <f t="shared" si="2"/>
        <v>5.0999999999999997E-2</v>
      </c>
      <c r="H13" s="32">
        <f t="shared" si="3"/>
        <v>-4.8018637786821028E-2</v>
      </c>
      <c r="I13" s="32">
        <f t="shared" si="4"/>
        <v>0.40442192437373681</v>
      </c>
    </row>
    <row r="14" spans="1:9" x14ac:dyDescent="0.2">
      <c r="A14">
        <v>1008</v>
      </c>
      <c r="B14" s="14">
        <v>31</v>
      </c>
      <c r="C14" s="14">
        <v>66651.740000000005</v>
      </c>
      <c r="D14" s="14">
        <v>5952.0003820000011</v>
      </c>
      <c r="E14" s="14">
        <f t="shared" si="0"/>
        <v>2150.056129032258</v>
      </c>
      <c r="F14" s="14">
        <f t="shared" si="1"/>
        <v>192.00001232258069</v>
      </c>
      <c r="G14" s="3">
        <f t="shared" si="2"/>
        <v>8.9300000000000018E-2</v>
      </c>
      <c r="H14" s="32">
        <f t="shared" si="3"/>
        <v>-0.92658978238296619</v>
      </c>
      <c r="I14" s="32">
        <f t="shared" si="4"/>
        <v>-0.18093139555402224</v>
      </c>
    </row>
    <row r="15" spans="1:9" x14ac:dyDescent="0.2">
      <c r="A15">
        <v>1009</v>
      </c>
      <c r="B15" s="14">
        <v>31</v>
      </c>
      <c r="C15" s="14">
        <v>74270.83</v>
      </c>
      <c r="D15" s="14">
        <v>5703.9997439999997</v>
      </c>
      <c r="E15" s="14">
        <f t="shared" si="0"/>
        <v>2395.8332258064515</v>
      </c>
      <c r="F15" s="14">
        <f t="shared" si="1"/>
        <v>183.99999174193547</v>
      </c>
      <c r="G15" s="3">
        <f t="shared" si="2"/>
        <v>7.6799999999999993E-2</v>
      </c>
      <c r="H15" s="32">
        <f t="shared" si="3"/>
        <v>-0.83028157393496804</v>
      </c>
      <c r="I15" s="32">
        <f t="shared" si="4"/>
        <v>-0.32727025424273759</v>
      </c>
    </row>
    <row r="16" spans="1:9" x14ac:dyDescent="0.2">
      <c r="A16">
        <v>1010</v>
      </c>
      <c r="B16" s="14">
        <v>31</v>
      </c>
      <c r="C16" s="14">
        <v>84703.25</v>
      </c>
      <c r="D16" s="14">
        <v>7564.0002250000007</v>
      </c>
      <c r="E16" s="14">
        <f t="shared" si="0"/>
        <v>2732.3629032258063</v>
      </c>
      <c r="F16" s="14">
        <f t="shared" si="1"/>
        <v>244.00000725806453</v>
      </c>
      <c r="G16" s="3">
        <f t="shared" si="2"/>
        <v>8.9300000000000004E-2</v>
      </c>
      <c r="H16" s="32">
        <f t="shared" si="3"/>
        <v>-0.69841179946359877</v>
      </c>
      <c r="I16" s="32">
        <f t="shared" si="4"/>
        <v>0.77026864624186497</v>
      </c>
    </row>
    <row r="17" spans="1:9" x14ac:dyDescent="0.2">
      <c r="A17">
        <v>1011</v>
      </c>
      <c r="B17" s="14">
        <v>31</v>
      </c>
      <c r="C17" s="14">
        <v>96159.01</v>
      </c>
      <c r="D17" s="14">
        <v>8586.9995930000005</v>
      </c>
      <c r="E17" s="14">
        <f t="shared" si="0"/>
        <v>3101.9035483870966</v>
      </c>
      <c r="F17" s="14">
        <f t="shared" si="1"/>
        <v>276.99998687096775</v>
      </c>
      <c r="G17" s="3">
        <f t="shared" si="2"/>
        <v>8.9300000000000004E-2</v>
      </c>
      <c r="H17" s="32">
        <f t="shared" si="3"/>
        <v>-0.55360661642858544</v>
      </c>
      <c r="I17" s="32">
        <f t="shared" si="4"/>
        <v>1.3739145124770804</v>
      </c>
    </row>
    <row r="18" spans="1:9" x14ac:dyDescent="0.2">
      <c r="A18">
        <v>1012</v>
      </c>
      <c r="B18" s="14">
        <v>31</v>
      </c>
      <c r="C18" s="14">
        <v>102720.99</v>
      </c>
      <c r="D18" s="14">
        <v>8320.4001900000003</v>
      </c>
      <c r="E18" s="14">
        <f t="shared" si="0"/>
        <v>3313.5803225806453</v>
      </c>
      <c r="F18" s="14">
        <f t="shared" si="1"/>
        <v>268.40000612903225</v>
      </c>
      <c r="G18" s="3">
        <f t="shared" si="2"/>
        <v>8.0999999999999989E-2</v>
      </c>
      <c r="H18" s="32">
        <f t="shared" si="3"/>
        <v>-0.47066068224594737</v>
      </c>
      <c r="I18" s="32">
        <f t="shared" si="4"/>
        <v>1.2166009963638167</v>
      </c>
    </row>
    <row r="19" spans="1:9" x14ac:dyDescent="0.2">
      <c r="A19">
        <v>1013</v>
      </c>
      <c r="B19" s="14">
        <v>31</v>
      </c>
      <c r="C19" s="14">
        <v>86723.46</v>
      </c>
      <c r="D19" s="14">
        <v>7024.6002600000011</v>
      </c>
      <c r="E19" s="14">
        <f t="shared" si="0"/>
        <v>2797.5309677419359</v>
      </c>
      <c r="F19" s="14">
        <f t="shared" si="1"/>
        <v>226.60000838709681</v>
      </c>
      <c r="G19" s="3">
        <f t="shared" si="2"/>
        <v>8.1000000000000003E-2</v>
      </c>
      <c r="H19" s="32">
        <f t="shared" si="3"/>
        <v>-0.67287557324908598</v>
      </c>
      <c r="I19" s="32">
        <f t="shared" si="4"/>
        <v>0.45198246806343456</v>
      </c>
    </row>
    <row r="20" spans="1:9" x14ac:dyDescent="0.2">
      <c r="A20">
        <v>1014</v>
      </c>
      <c r="B20" s="14">
        <v>31</v>
      </c>
      <c r="C20" s="14">
        <v>98690.31</v>
      </c>
      <c r="D20" s="14">
        <v>8763.699528000001</v>
      </c>
      <c r="E20" s="14">
        <f t="shared" si="0"/>
        <v>3183.5583870967739</v>
      </c>
      <c r="F20" s="14">
        <f t="shared" si="1"/>
        <v>282.69998477419358</v>
      </c>
      <c r="G20" s="3">
        <f t="shared" si="2"/>
        <v>8.8800000000000018E-2</v>
      </c>
      <c r="H20" s="32">
        <f t="shared" si="3"/>
        <v>-0.52161001735383805</v>
      </c>
      <c r="I20" s="32">
        <f t="shared" si="4"/>
        <v>1.4781806427048187</v>
      </c>
    </row>
    <row r="21" spans="1:9" x14ac:dyDescent="0.2">
      <c r="A21">
        <v>1015</v>
      </c>
      <c r="B21" s="14">
        <v>31</v>
      </c>
      <c r="C21" s="14">
        <v>99074.33</v>
      </c>
      <c r="D21" s="14">
        <v>8797.8005040000007</v>
      </c>
      <c r="E21" s="14">
        <f t="shared" si="0"/>
        <v>3195.9461290322583</v>
      </c>
      <c r="F21" s="14">
        <f t="shared" si="1"/>
        <v>283.80001625806455</v>
      </c>
      <c r="G21" s="3">
        <f t="shared" si="2"/>
        <v>8.8800000000000004E-2</v>
      </c>
      <c r="H21" s="32">
        <f t="shared" si="3"/>
        <v>-0.51675585784027378</v>
      </c>
      <c r="I21" s="32">
        <f t="shared" si="4"/>
        <v>1.4983027599229657</v>
      </c>
    </row>
    <row r="22" spans="1:9" x14ac:dyDescent="0.2">
      <c r="A22">
        <v>1016</v>
      </c>
      <c r="B22" s="14">
        <v>31</v>
      </c>
      <c r="C22" s="14">
        <v>68283.95</v>
      </c>
      <c r="D22" s="14">
        <v>5530.9999500000004</v>
      </c>
      <c r="E22" s="14">
        <f t="shared" si="0"/>
        <v>2202.7080645161291</v>
      </c>
      <c r="F22" s="14">
        <f t="shared" si="1"/>
        <v>178.41935322580647</v>
      </c>
      <c r="G22" s="3">
        <f t="shared" si="2"/>
        <v>8.1000000000000003E-2</v>
      </c>
      <c r="H22" s="32">
        <f t="shared" si="3"/>
        <v>-0.90595802440256334</v>
      </c>
      <c r="I22" s="32">
        <f t="shared" si="4"/>
        <v>-0.42935302552715082</v>
      </c>
    </row>
    <row r="23" spans="1:9" x14ac:dyDescent="0.2">
      <c r="A23">
        <v>1017</v>
      </c>
      <c r="B23" s="14">
        <v>31</v>
      </c>
      <c r="C23" s="14">
        <v>69748.149999999994</v>
      </c>
      <c r="D23" s="14">
        <v>5649.6001499999993</v>
      </c>
      <c r="E23" s="14">
        <f t="shared" si="0"/>
        <v>2249.940322580645</v>
      </c>
      <c r="F23" s="14">
        <f t="shared" si="1"/>
        <v>182.24516612903224</v>
      </c>
      <c r="G23" s="3">
        <f t="shared" si="2"/>
        <v>8.1000000000000003E-2</v>
      </c>
      <c r="H23" s="32">
        <f t="shared" si="3"/>
        <v>-0.88744997700982242</v>
      </c>
      <c r="I23" s="32">
        <f t="shared" si="4"/>
        <v>-0.35937006883712369</v>
      </c>
    </row>
    <row r="24" spans="1:9" x14ac:dyDescent="0.2">
      <c r="A24">
        <v>1018</v>
      </c>
      <c r="B24" s="14">
        <v>31</v>
      </c>
      <c r="C24" s="14">
        <v>100994.37</v>
      </c>
      <c r="D24" s="14">
        <v>8968.300056</v>
      </c>
      <c r="E24" s="14">
        <f t="shared" si="0"/>
        <v>3257.8829032258063</v>
      </c>
      <c r="F24" s="14">
        <f t="shared" si="1"/>
        <v>289.30000180645163</v>
      </c>
      <c r="G24" s="3">
        <f t="shared" si="2"/>
        <v>8.8800000000000004E-2</v>
      </c>
      <c r="H24" s="32">
        <f t="shared" si="3"/>
        <v>-0.49248581869537683</v>
      </c>
      <c r="I24" s="32">
        <f t="shared" si="4"/>
        <v>1.5989102020966308</v>
      </c>
    </row>
    <row r="25" spans="1:9" x14ac:dyDescent="0.2">
      <c r="A25">
        <v>1019</v>
      </c>
      <c r="B25" s="14">
        <v>31</v>
      </c>
      <c r="C25" s="14">
        <v>97154.28</v>
      </c>
      <c r="D25" s="14">
        <v>8627.3000640000009</v>
      </c>
      <c r="E25" s="14">
        <f t="shared" si="0"/>
        <v>3134.0090322580645</v>
      </c>
      <c r="F25" s="14">
        <f t="shared" si="1"/>
        <v>278.30000206451615</v>
      </c>
      <c r="G25" s="3">
        <f t="shared" si="2"/>
        <v>8.8800000000000004E-2</v>
      </c>
      <c r="H25" s="32">
        <f t="shared" si="3"/>
        <v>-0.54102602338899153</v>
      </c>
      <c r="I25" s="32">
        <f t="shared" si="4"/>
        <v>1.3976947937631219</v>
      </c>
    </row>
    <row r="26" spans="1:9" x14ac:dyDescent="0.2">
      <c r="A26">
        <v>1020</v>
      </c>
      <c r="B26" s="14">
        <v>31</v>
      </c>
      <c r="C26" s="14">
        <v>89670.37</v>
      </c>
      <c r="D26" s="14">
        <v>7263.29997</v>
      </c>
      <c r="E26" s="14">
        <f t="shared" si="0"/>
        <v>2892.592580645161</v>
      </c>
      <c r="F26" s="14">
        <f t="shared" si="1"/>
        <v>234.29999903225806</v>
      </c>
      <c r="G26" s="3">
        <f t="shared" si="2"/>
        <v>8.1000000000000003E-2</v>
      </c>
      <c r="H26" s="32">
        <f t="shared" si="3"/>
        <v>-0.63562550499192039</v>
      </c>
      <c r="I26" s="32">
        <f t="shared" si="4"/>
        <v>0.5928330860796952</v>
      </c>
    </row>
    <row r="27" spans="1:9" x14ac:dyDescent="0.2">
      <c r="A27">
        <v>1021</v>
      </c>
      <c r="B27" s="14">
        <v>31</v>
      </c>
      <c r="C27" s="14">
        <v>99774.07</v>
      </c>
      <c r="D27" s="14">
        <v>8081.6996700000009</v>
      </c>
      <c r="E27" s="14">
        <f t="shared" si="0"/>
        <v>3218.5183870967744</v>
      </c>
      <c r="F27" s="14">
        <f t="shared" si="1"/>
        <v>260.69998935483875</v>
      </c>
      <c r="G27" s="3">
        <f t="shared" si="2"/>
        <v>8.1000000000000003E-2</v>
      </c>
      <c r="H27" s="32">
        <f t="shared" si="3"/>
        <v>-0.50791087690693371</v>
      </c>
      <c r="I27" s="32">
        <f t="shared" si="4"/>
        <v>1.0757499003871909</v>
      </c>
    </row>
    <row r="28" spans="1:9" x14ac:dyDescent="0.2">
      <c r="A28">
        <v>1022</v>
      </c>
      <c r="B28" s="14">
        <v>31</v>
      </c>
      <c r="C28" s="14">
        <v>80712.95</v>
      </c>
      <c r="D28" s="14">
        <v>7974.4394600000005</v>
      </c>
      <c r="E28" s="14">
        <f t="shared" si="0"/>
        <v>2603.6435483870969</v>
      </c>
      <c r="F28" s="14">
        <f t="shared" si="1"/>
        <v>257.23998258064518</v>
      </c>
      <c r="G28" s="3">
        <f t="shared" si="2"/>
        <v>9.8799999999999999E-2</v>
      </c>
      <c r="H28" s="32">
        <f t="shared" si="3"/>
        <v>-0.74885071594444441</v>
      </c>
      <c r="I28" s="32">
        <f t="shared" si="4"/>
        <v>1.0124583829108853</v>
      </c>
    </row>
    <row r="29" spans="1:9" x14ac:dyDescent="0.2">
      <c r="A29">
        <v>1023</v>
      </c>
      <c r="B29" s="14">
        <v>31</v>
      </c>
      <c r="C29" s="14">
        <v>85935.07</v>
      </c>
      <c r="D29" s="14">
        <v>6960.740670000001</v>
      </c>
      <c r="E29" s="14">
        <f t="shared" si="0"/>
        <v>2772.0990322580647</v>
      </c>
      <c r="F29" s="14">
        <f t="shared" si="1"/>
        <v>224.54002161290325</v>
      </c>
      <c r="G29" s="3">
        <f t="shared" si="2"/>
        <v>8.1000000000000003E-2</v>
      </c>
      <c r="H29" s="32">
        <f t="shared" si="3"/>
        <v>-0.68284112405086395</v>
      </c>
      <c r="I29" s="32">
        <f t="shared" si="4"/>
        <v>0.41430055082203904</v>
      </c>
    </row>
    <row r="30" spans="1:9" x14ac:dyDescent="0.2">
      <c r="A30">
        <v>1024</v>
      </c>
      <c r="B30" s="14">
        <v>31</v>
      </c>
      <c r="C30" s="14">
        <v>73188.87</v>
      </c>
      <c r="D30" s="14">
        <v>7231.0603560000009</v>
      </c>
      <c r="E30" s="14">
        <f t="shared" si="0"/>
        <v>2360.9312903225805</v>
      </c>
      <c r="F30" s="14">
        <f t="shared" si="1"/>
        <v>233.26001148387098</v>
      </c>
      <c r="G30" s="3">
        <f t="shared" si="2"/>
        <v>9.8800000000000013E-2</v>
      </c>
      <c r="H30" s="32">
        <f t="shared" si="3"/>
        <v>-0.84395796169418813</v>
      </c>
      <c r="I30" s="32">
        <f t="shared" si="4"/>
        <v>0.57380931115971057</v>
      </c>
    </row>
    <row r="31" spans="1:9" x14ac:dyDescent="0.2">
      <c r="A31">
        <v>1025</v>
      </c>
      <c r="B31" s="14">
        <v>31</v>
      </c>
      <c r="C31" s="14">
        <v>99284.2</v>
      </c>
      <c r="D31" s="14">
        <v>8042.0201999999999</v>
      </c>
      <c r="E31" s="14">
        <f t="shared" si="0"/>
        <v>3202.7161290322579</v>
      </c>
      <c r="F31" s="14">
        <f t="shared" si="1"/>
        <v>259.42000645161289</v>
      </c>
      <c r="G31" s="3">
        <f t="shared" si="2"/>
        <v>8.1000000000000003E-2</v>
      </c>
      <c r="H31" s="32">
        <f t="shared" si="3"/>
        <v>-0.51410302086013837</v>
      </c>
      <c r="I31" s="32">
        <f t="shared" si="4"/>
        <v>1.0523360559713015</v>
      </c>
    </row>
    <row r="32" spans="1:9" x14ac:dyDescent="0.2">
      <c r="A32">
        <v>1026</v>
      </c>
      <c r="B32" s="14">
        <v>31</v>
      </c>
      <c r="C32" s="14">
        <v>129470.6</v>
      </c>
      <c r="D32" s="14">
        <v>6603.0006000000003</v>
      </c>
      <c r="E32" s="14">
        <f t="shared" si="0"/>
        <v>4176.470967741936</v>
      </c>
      <c r="F32" s="14">
        <f t="shared" si="1"/>
        <v>213.00001935483871</v>
      </c>
      <c r="G32" s="3">
        <f t="shared" si="2"/>
        <v>5.0999999999999997E-2</v>
      </c>
      <c r="H32" s="32">
        <f t="shared" si="3"/>
        <v>-0.13253539224639926</v>
      </c>
      <c r="I32" s="32">
        <f t="shared" si="4"/>
        <v>0.20320724891278796</v>
      </c>
    </row>
    <row r="33" spans="1:9" x14ac:dyDescent="0.2">
      <c r="A33">
        <v>1027</v>
      </c>
      <c r="B33" s="14">
        <v>31</v>
      </c>
      <c r="C33" s="14">
        <v>129470.6</v>
      </c>
      <c r="D33" s="14">
        <v>6603.0006000000003</v>
      </c>
      <c r="E33" s="14">
        <f t="shared" si="0"/>
        <v>4176.470967741936</v>
      </c>
      <c r="F33" s="14">
        <f t="shared" si="1"/>
        <v>213.00001935483871</v>
      </c>
      <c r="G33" s="3">
        <f t="shared" si="2"/>
        <v>5.0999999999999997E-2</v>
      </c>
      <c r="H33" s="32">
        <f t="shared" si="3"/>
        <v>-0.13253539224639926</v>
      </c>
      <c r="I33" s="32">
        <f t="shared" si="4"/>
        <v>0.20320724891278796</v>
      </c>
    </row>
    <row r="34" spans="1:9" x14ac:dyDescent="0.2">
      <c r="A34">
        <v>1028</v>
      </c>
      <c r="B34" s="14">
        <v>31</v>
      </c>
      <c r="C34" s="14">
        <v>79518.23</v>
      </c>
      <c r="D34" s="14">
        <v>6107.0000639999989</v>
      </c>
      <c r="E34" s="14">
        <f t="shared" si="0"/>
        <v>2565.1041935483868</v>
      </c>
      <c r="F34" s="14">
        <f t="shared" si="1"/>
        <v>197.00000206451608</v>
      </c>
      <c r="G34" s="3">
        <f t="shared" si="2"/>
        <v>7.6799999999999993E-2</v>
      </c>
      <c r="H34" s="32">
        <f t="shared" si="3"/>
        <v>-0.76395243318324768</v>
      </c>
      <c r="I34" s="32">
        <f t="shared" si="4"/>
        <v>-8.9470031809493228E-2</v>
      </c>
    </row>
    <row r="35" spans="1:9" x14ac:dyDescent="0.2">
      <c r="A35">
        <v>1029</v>
      </c>
      <c r="B35" s="14">
        <v>31</v>
      </c>
      <c r="C35" s="14">
        <v>58667.41</v>
      </c>
      <c r="D35" s="14">
        <v>5238.9997130000002</v>
      </c>
      <c r="E35" s="14">
        <f t="shared" si="0"/>
        <v>1892.4970967741936</v>
      </c>
      <c r="F35" s="14">
        <f t="shared" si="1"/>
        <v>168.99999074193548</v>
      </c>
      <c r="G35" s="3">
        <f t="shared" si="2"/>
        <v>8.929999999999999E-2</v>
      </c>
      <c r="H35" s="32">
        <f t="shared" si="3"/>
        <v>-1.0275147639696918</v>
      </c>
      <c r="I35" s="32">
        <f t="shared" si="4"/>
        <v>-0.60165492669973675</v>
      </c>
    </row>
    <row r="36" spans="1:9" x14ac:dyDescent="0.2">
      <c r="A36">
        <v>1030</v>
      </c>
      <c r="B36" s="14">
        <v>31</v>
      </c>
      <c r="C36" s="14">
        <v>47211.65</v>
      </c>
      <c r="D36" s="14">
        <v>4216.0003450000004</v>
      </c>
      <c r="E36" s="14">
        <f t="shared" si="0"/>
        <v>1522.9564516129033</v>
      </c>
      <c r="F36" s="14">
        <f t="shared" si="1"/>
        <v>136.00001112903226</v>
      </c>
      <c r="G36" s="3">
        <f t="shared" si="2"/>
        <v>8.9300000000000004E-2</v>
      </c>
      <c r="H36" s="32">
        <f t="shared" si="3"/>
        <v>-1.1723199470047052</v>
      </c>
      <c r="I36" s="32">
        <f t="shared" si="4"/>
        <v>-1.2053007929349522</v>
      </c>
    </row>
    <row r="37" spans="1:9" x14ac:dyDescent="0.2">
      <c r="A37">
        <v>1031</v>
      </c>
      <c r="B37" s="14">
        <v>31</v>
      </c>
      <c r="C37" s="14">
        <v>66601.56</v>
      </c>
      <c r="D37" s="14">
        <v>5114.9998079999996</v>
      </c>
      <c r="E37" s="14">
        <f t="shared" si="0"/>
        <v>2148.4374193548388</v>
      </c>
      <c r="F37" s="14">
        <f t="shared" si="1"/>
        <v>164.99999380645161</v>
      </c>
      <c r="G37" s="3">
        <f t="shared" si="2"/>
        <v>7.6799999999999993E-2</v>
      </c>
      <c r="H37" s="32">
        <f t="shared" si="3"/>
        <v>-0.92722407675406826</v>
      </c>
      <c r="I37" s="32">
        <f t="shared" si="4"/>
        <v>-0.67482411175324042</v>
      </c>
    </row>
    <row r="38" spans="1:9" x14ac:dyDescent="0.2">
      <c r="A38">
        <v>1032</v>
      </c>
      <c r="B38" s="14">
        <v>31</v>
      </c>
      <c r="C38" s="14">
        <v>131901.95000000001</v>
      </c>
      <c r="D38" s="14">
        <v>6726.9994500000003</v>
      </c>
      <c r="E38" s="14">
        <f t="shared" si="0"/>
        <v>4254.9016129032261</v>
      </c>
      <c r="F38" s="14">
        <f t="shared" si="1"/>
        <v>216.99998225806453</v>
      </c>
      <c r="G38" s="3">
        <f t="shared" si="2"/>
        <v>5.1000000000000004E-2</v>
      </c>
      <c r="H38" s="32">
        <f t="shared" si="3"/>
        <v>-0.10180219935721697</v>
      </c>
      <c r="I38" s="32">
        <f t="shared" si="4"/>
        <v>0.2763758114376681</v>
      </c>
    </row>
    <row r="39" spans="1:9" x14ac:dyDescent="0.2">
      <c r="A39">
        <v>1033</v>
      </c>
      <c r="B39" s="14">
        <v>31</v>
      </c>
      <c r="C39" s="14">
        <v>137372.54999999999</v>
      </c>
      <c r="D39" s="14">
        <v>7006.0000499999987</v>
      </c>
      <c r="E39" s="14">
        <f t="shared" si="0"/>
        <v>4431.3725806451612</v>
      </c>
      <c r="F39" s="14">
        <f t="shared" si="1"/>
        <v>226.00000161290319</v>
      </c>
      <c r="G39" s="3">
        <f t="shared" si="2"/>
        <v>5.0999999999999997E-2</v>
      </c>
      <c r="H39" s="32">
        <f t="shared" si="3"/>
        <v>-3.2651725332678946E-2</v>
      </c>
      <c r="I39" s="32">
        <f t="shared" si="4"/>
        <v>0.44100695798119549</v>
      </c>
    </row>
    <row r="40" spans="1:9" x14ac:dyDescent="0.2">
      <c r="A40">
        <v>1034</v>
      </c>
      <c r="B40" s="14">
        <v>31</v>
      </c>
      <c r="C40" s="14">
        <v>73247.48</v>
      </c>
      <c r="D40" s="14">
        <v>6540.9999639999996</v>
      </c>
      <c r="E40" s="14">
        <f t="shared" si="0"/>
        <v>2362.8219354838707</v>
      </c>
      <c r="F40" s="14">
        <f t="shared" si="1"/>
        <v>210.99999883870967</v>
      </c>
      <c r="G40" s="3">
        <f t="shared" si="2"/>
        <v>8.9300000000000004E-2</v>
      </c>
      <c r="H40" s="32">
        <f t="shared" si="3"/>
        <v>-0.84321710890243262</v>
      </c>
      <c r="I40" s="32">
        <f t="shared" si="4"/>
        <v>0.16662225307009801</v>
      </c>
    </row>
    <row r="41" spans="1:9" x14ac:dyDescent="0.2">
      <c r="A41">
        <v>1035</v>
      </c>
      <c r="B41" s="14">
        <v>31</v>
      </c>
      <c r="C41" s="14">
        <v>71445.31</v>
      </c>
      <c r="D41" s="14">
        <v>5486.9998079999996</v>
      </c>
      <c r="E41" s="14">
        <f t="shared" si="0"/>
        <v>2304.6874193548388</v>
      </c>
      <c r="F41" s="14">
        <f t="shared" si="1"/>
        <v>176.99999380645161</v>
      </c>
      <c r="G41" s="3">
        <f t="shared" si="2"/>
        <v>7.6799999999999993E-2</v>
      </c>
      <c r="H41" s="32">
        <f t="shared" si="3"/>
        <v>-0.86599722621548803</v>
      </c>
      <c r="I41" s="32">
        <f t="shared" si="4"/>
        <v>-0.4553163884214893</v>
      </c>
    </row>
    <row r="42" spans="1:9" x14ac:dyDescent="0.2">
      <c r="A42">
        <v>1036</v>
      </c>
      <c r="B42" s="14">
        <v>31</v>
      </c>
      <c r="C42" s="14">
        <v>59014.559999999998</v>
      </c>
      <c r="D42" s="14">
        <v>5270.0002080000004</v>
      </c>
      <c r="E42" s="14">
        <f t="shared" si="0"/>
        <v>1903.6954838709676</v>
      </c>
      <c r="F42" s="14">
        <f t="shared" si="1"/>
        <v>170.00000670967742</v>
      </c>
      <c r="G42" s="3">
        <f t="shared" si="2"/>
        <v>8.9300000000000004E-2</v>
      </c>
      <c r="H42" s="32">
        <f t="shared" si="3"/>
        <v>-1.0231266553421887</v>
      </c>
      <c r="I42" s="32">
        <f t="shared" si="4"/>
        <v>-0.58336232433520074</v>
      </c>
    </row>
    <row r="43" spans="1:9" x14ac:dyDescent="0.2">
      <c r="A43">
        <v>1037</v>
      </c>
      <c r="B43" s="14">
        <v>31</v>
      </c>
      <c r="C43" s="14">
        <v>81132.81</v>
      </c>
      <c r="D43" s="14">
        <v>6230.9998079999996</v>
      </c>
      <c r="E43" s="14">
        <f t="shared" si="0"/>
        <v>2617.1874193548388</v>
      </c>
      <c r="F43" s="14">
        <f t="shared" si="1"/>
        <v>200.99999380645161</v>
      </c>
      <c r="G43" s="3">
        <f t="shared" si="2"/>
        <v>7.6799999999999993E-2</v>
      </c>
      <c r="H43" s="32">
        <f t="shared" si="3"/>
        <v>-0.74354352513832767</v>
      </c>
      <c r="I43" s="32">
        <f t="shared" si="4"/>
        <v>-1.6300941757987075E-2</v>
      </c>
    </row>
    <row r="44" spans="1:9" x14ac:dyDescent="0.2">
      <c r="A44">
        <v>1038</v>
      </c>
      <c r="B44" s="14">
        <v>31</v>
      </c>
      <c r="C44" s="14">
        <v>120352.95</v>
      </c>
      <c r="D44" s="14">
        <v>6138.0004499999995</v>
      </c>
      <c r="E44" s="14">
        <f t="shared" si="0"/>
        <v>3882.3532258064515</v>
      </c>
      <c r="F44" s="14">
        <f t="shared" si="1"/>
        <v>198.00001451612903</v>
      </c>
      <c r="G44" s="3">
        <f t="shared" si="2"/>
        <v>5.0999999999999997E-2</v>
      </c>
      <c r="H44" s="32">
        <f t="shared" si="3"/>
        <v>-0.24778597161426238</v>
      </c>
      <c r="I44" s="32">
        <f t="shared" si="4"/>
        <v>-7.117749376307983E-2</v>
      </c>
    </row>
    <row r="45" spans="1:9" x14ac:dyDescent="0.2">
      <c r="A45">
        <v>1039</v>
      </c>
      <c r="B45" s="14">
        <v>31</v>
      </c>
      <c r="C45" s="14">
        <v>122176.45</v>
      </c>
      <c r="D45" s="14">
        <v>6230.9989499999992</v>
      </c>
      <c r="E45" s="14">
        <f t="shared" si="0"/>
        <v>3941.175806451613</v>
      </c>
      <c r="F45" s="14">
        <f t="shared" si="1"/>
        <v>200.99996612903223</v>
      </c>
      <c r="G45" s="3">
        <f t="shared" si="2"/>
        <v>5.099999999999999E-2</v>
      </c>
      <c r="H45" s="32">
        <f t="shared" si="3"/>
        <v>-0.22473623495215114</v>
      </c>
      <c r="I45" s="32">
        <f t="shared" si="4"/>
        <v>-1.6301448041930098E-2</v>
      </c>
    </row>
    <row r="46" spans="1:9" x14ac:dyDescent="0.2">
      <c r="A46">
        <v>1040</v>
      </c>
      <c r="B46" s="14">
        <v>31</v>
      </c>
      <c r="C46" s="14">
        <v>153333.35</v>
      </c>
      <c r="D46" s="14">
        <v>7130.0007750000004</v>
      </c>
      <c r="E46" s="14">
        <f t="shared" si="0"/>
        <v>4946.2370967741936</v>
      </c>
      <c r="F46" s="14">
        <f t="shared" si="1"/>
        <v>230.00002500000002</v>
      </c>
      <c r="G46" s="3">
        <f t="shared" si="2"/>
        <v>4.6500000000000007E-2</v>
      </c>
      <c r="H46" s="32">
        <f t="shared" si="3"/>
        <v>0.16909888443788545</v>
      </c>
      <c r="I46" s="32">
        <f t="shared" si="4"/>
        <v>0.5141766268958109</v>
      </c>
    </row>
    <row r="47" spans="1:9" x14ac:dyDescent="0.2">
      <c r="A47">
        <v>1041</v>
      </c>
      <c r="B47" s="14">
        <v>31</v>
      </c>
      <c r="C47" s="14">
        <v>154000</v>
      </c>
      <c r="D47" s="14">
        <v>7161</v>
      </c>
      <c r="E47" s="14">
        <f t="shared" si="0"/>
        <v>4967.7419354838712</v>
      </c>
      <c r="F47" s="14">
        <f t="shared" si="1"/>
        <v>231</v>
      </c>
      <c r="G47" s="3">
        <f t="shared" si="2"/>
        <v>4.65E-2</v>
      </c>
      <c r="H47" s="32">
        <f t="shared" si="3"/>
        <v>0.17752559512930119</v>
      </c>
      <c r="I47" s="32">
        <f t="shared" si="4"/>
        <v>0.53246847986569956</v>
      </c>
    </row>
    <row r="48" spans="1:9" x14ac:dyDescent="0.2">
      <c r="A48">
        <v>1042</v>
      </c>
      <c r="B48" s="14">
        <v>31</v>
      </c>
      <c r="C48" s="14">
        <v>148000</v>
      </c>
      <c r="D48" s="14">
        <v>6882</v>
      </c>
      <c r="E48" s="14">
        <f t="shared" si="0"/>
        <v>4774.1935483870966</v>
      </c>
      <c r="F48" s="14">
        <f t="shared" si="1"/>
        <v>222</v>
      </c>
      <c r="G48" s="3">
        <f t="shared" si="2"/>
        <v>4.65E-2</v>
      </c>
      <c r="H48" s="32">
        <f t="shared" si="3"/>
        <v>0.10168330284925327</v>
      </c>
      <c r="I48" s="32">
        <f t="shared" si="4"/>
        <v>0.36783768736688621</v>
      </c>
    </row>
    <row r="49" spans="1:9" x14ac:dyDescent="0.2">
      <c r="A49">
        <v>1043</v>
      </c>
      <c r="B49" s="14">
        <v>31</v>
      </c>
      <c r="C49" s="14">
        <v>125823.55</v>
      </c>
      <c r="D49" s="14">
        <v>6417.0010499999999</v>
      </c>
      <c r="E49" s="14">
        <f t="shared" si="0"/>
        <v>4058.824193548387</v>
      </c>
      <c r="F49" s="14">
        <f t="shared" si="1"/>
        <v>207.00003387096774</v>
      </c>
      <c r="G49" s="3">
        <f t="shared" si="2"/>
        <v>5.1000000000000004E-2</v>
      </c>
      <c r="H49" s="32">
        <f t="shared" si="3"/>
        <v>-0.17863549758972416</v>
      </c>
      <c r="I49" s="32">
        <f t="shared" si="4"/>
        <v>9.3453652780448621E-2</v>
      </c>
    </row>
    <row r="50" spans="1:9" x14ac:dyDescent="0.2">
      <c r="A50">
        <v>1044</v>
      </c>
      <c r="B50" s="14">
        <v>31</v>
      </c>
      <c r="C50" s="14">
        <v>130078.45</v>
      </c>
      <c r="D50" s="14">
        <v>6634.0009499999996</v>
      </c>
      <c r="E50" s="14">
        <f t="shared" si="0"/>
        <v>4196.0790322580642</v>
      </c>
      <c r="F50" s="14">
        <f t="shared" si="1"/>
        <v>214.00003064516127</v>
      </c>
      <c r="G50" s="3">
        <f t="shared" si="2"/>
        <v>5.0999999999999997E-2</v>
      </c>
      <c r="H50" s="32">
        <f t="shared" si="3"/>
        <v>-0.1248519360193284</v>
      </c>
      <c r="I50" s="32">
        <f t="shared" si="4"/>
        <v>0.22149976571651733</v>
      </c>
    </row>
    <row r="51" spans="1:9" x14ac:dyDescent="0.2">
      <c r="A51">
        <v>1045</v>
      </c>
      <c r="B51" s="14">
        <v>31</v>
      </c>
      <c r="C51" s="14">
        <v>122784.3</v>
      </c>
      <c r="D51" s="14">
        <v>6261.9992999999995</v>
      </c>
      <c r="E51" s="14">
        <f t="shared" si="0"/>
        <v>3960.7838709677421</v>
      </c>
      <c r="F51" s="14">
        <f t="shared" si="1"/>
        <v>201.99997741935482</v>
      </c>
      <c r="G51" s="3">
        <f t="shared" si="2"/>
        <v>5.099999999999999E-2</v>
      </c>
      <c r="H51" s="32">
        <f t="shared" si="3"/>
        <v>-0.21705277872507991</v>
      </c>
      <c r="I51" s="32">
        <f t="shared" si="4"/>
        <v>1.9910687617997734E-3</v>
      </c>
    </row>
    <row r="52" spans="1:9" x14ac:dyDescent="0.2">
      <c r="A52">
        <v>1046</v>
      </c>
      <c r="B52" s="14">
        <v>31</v>
      </c>
      <c r="C52" s="14">
        <v>134333.35</v>
      </c>
      <c r="D52" s="14">
        <v>6851.0008499999994</v>
      </c>
      <c r="E52" s="14">
        <f t="shared" si="0"/>
        <v>4333.3338709677419</v>
      </c>
      <c r="F52" s="14">
        <f t="shared" si="1"/>
        <v>221.00002741935481</v>
      </c>
      <c r="G52" s="3">
        <f t="shared" si="2"/>
        <v>5.0999999999999997E-2</v>
      </c>
      <c r="H52" s="32">
        <f t="shared" si="3"/>
        <v>-7.106837444893245E-2</v>
      </c>
      <c r="I52" s="32">
        <f t="shared" si="4"/>
        <v>0.34954587865258602</v>
      </c>
    </row>
    <row r="53" spans="1:9" x14ac:dyDescent="0.2">
      <c r="A53">
        <v>1047</v>
      </c>
      <c r="B53" s="14">
        <v>31</v>
      </c>
      <c r="C53" s="14">
        <v>65247.040000000001</v>
      </c>
      <c r="D53" s="14">
        <v>6603.0004479999998</v>
      </c>
      <c r="E53" s="14">
        <f t="shared" si="0"/>
        <v>2104.7432258064518</v>
      </c>
      <c r="F53" s="14">
        <f t="shared" si="1"/>
        <v>213.00001445161288</v>
      </c>
      <c r="G53" s="3">
        <f t="shared" si="2"/>
        <v>0.10119999999999998</v>
      </c>
      <c r="H53" s="32">
        <f t="shared" si="3"/>
        <v>-0.94434572704392994</v>
      </c>
      <c r="I53" s="32">
        <f t="shared" si="4"/>
        <v>0.20320715922145974</v>
      </c>
    </row>
    <row r="54" spans="1:9" x14ac:dyDescent="0.2">
      <c r="A54">
        <v>1048</v>
      </c>
      <c r="B54" s="14">
        <v>31</v>
      </c>
      <c r="C54" s="14">
        <v>66179.78</v>
      </c>
      <c r="D54" s="14">
        <v>5890.0004199999994</v>
      </c>
      <c r="E54" s="14">
        <f t="shared" si="0"/>
        <v>2134.831612903226</v>
      </c>
      <c r="F54" s="14">
        <f t="shared" si="1"/>
        <v>190.00001354838707</v>
      </c>
      <c r="G54" s="3">
        <f t="shared" si="2"/>
        <v>8.8999999999999982E-2</v>
      </c>
      <c r="H54" s="32">
        <f t="shared" si="3"/>
        <v>-0.93255553709371464</v>
      </c>
      <c r="I54" s="32">
        <f t="shared" si="4"/>
        <v>-0.21751599368648333</v>
      </c>
    </row>
    <row r="55" spans="1:9" x14ac:dyDescent="0.2">
      <c r="A55">
        <v>1049</v>
      </c>
      <c r="B55" s="14">
        <v>31</v>
      </c>
      <c r="C55" s="14">
        <v>60345.85</v>
      </c>
      <c r="D55" s="14">
        <v>6107.0000199999995</v>
      </c>
      <c r="E55" s="14">
        <f t="shared" si="0"/>
        <v>1946.640322580645</v>
      </c>
      <c r="F55" s="14">
        <f t="shared" si="1"/>
        <v>197.00000064516126</v>
      </c>
      <c r="G55" s="3">
        <f t="shared" si="2"/>
        <v>0.1012</v>
      </c>
      <c r="H55" s="32">
        <f t="shared" si="3"/>
        <v>-1.0062986411272712</v>
      </c>
      <c r="I55" s="32">
        <f t="shared" si="4"/>
        <v>-8.9470057772771935E-2</v>
      </c>
    </row>
    <row r="56" spans="1:9" x14ac:dyDescent="0.2">
      <c r="A56">
        <v>1050</v>
      </c>
      <c r="B56" s="14">
        <v>31</v>
      </c>
      <c r="C56" s="14">
        <v>77325.84</v>
      </c>
      <c r="D56" s="14">
        <v>6881.9997599999997</v>
      </c>
      <c r="E56" s="14">
        <f t="shared" si="0"/>
        <v>2494.3819354838711</v>
      </c>
      <c r="F56" s="14">
        <f t="shared" si="1"/>
        <v>221.99999225806451</v>
      </c>
      <c r="G56" s="3">
        <f t="shared" si="2"/>
        <v>8.8999999999999996E-2</v>
      </c>
      <c r="H56" s="32">
        <f t="shared" si="3"/>
        <v>-0.79166508037855654</v>
      </c>
      <c r="I56" s="32">
        <f t="shared" si="4"/>
        <v>0.36783754574900002</v>
      </c>
    </row>
    <row r="57" spans="1:9" x14ac:dyDescent="0.2">
      <c r="A57">
        <v>1051</v>
      </c>
      <c r="B57" s="14">
        <v>31</v>
      </c>
      <c r="C57" s="14">
        <v>58865.17</v>
      </c>
      <c r="D57" s="14">
        <v>5239.0001300000004</v>
      </c>
      <c r="E57" s="14">
        <f t="shared" si="0"/>
        <v>1898.8764516129031</v>
      </c>
      <c r="F57" s="14">
        <f t="shared" si="1"/>
        <v>169.00000419354839</v>
      </c>
      <c r="G57" s="3">
        <f t="shared" si="2"/>
        <v>8.900000000000001E-2</v>
      </c>
      <c r="H57" s="32">
        <f t="shared" si="3"/>
        <v>-1.0250150020161415</v>
      </c>
      <c r="I57" s="32">
        <f t="shared" si="4"/>
        <v>-0.60165468063865957</v>
      </c>
    </row>
    <row r="58" spans="1:9" x14ac:dyDescent="0.2">
      <c r="A58">
        <v>1052</v>
      </c>
      <c r="B58" s="14">
        <v>31</v>
      </c>
      <c r="C58" s="14">
        <v>51550.559999999998</v>
      </c>
      <c r="D58" s="14">
        <v>4587.9998400000004</v>
      </c>
      <c r="E58" s="14">
        <f t="shared" si="0"/>
        <v>1662.9212903225805</v>
      </c>
      <c r="F58" s="14">
        <f t="shared" si="1"/>
        <v>147.99999483870968</v>
      </c>
      <c r="G58" s="3">
        <f t="shared" si="2"/>
        <v>8.900000000000001E-2</v>
      </c>
      <c r="H58" s="32">
        <f t="shared" si="3"/>
        <v>-1.1174744669385681</v>
      </c>
      <c r="I58" s="32">
        <f t="shared" si="4"/>
        <v>-0.98579336759083624</v>
      </c>
    </row>
    <row r="59" spans="1:9" x14ac:dyDescent="0.2">
      <c r="A59">
        <v>1053</v>
      </c>
      <c r="B59" s="14">
        <v>31</v>
      </c>
      <c r="C59" s="14">
        <v>46254.94</v>
      </c>
      <c r="D59" s="14">
        <v>4680.9999280000002</v>
      </c>
      <c r="E59" s="14">
        <f t="shared" si="0"/>
        <v>1492.0948387096776</v>
      </c>
      <c r="F59" s="14">
        <f t="shared" si="1"/>
        <v>150.99999767741937</v>
      </c>
      <c r="G59" s="3">
        <f t="shared" si="2"/>
        <v>0.1012</v>
      </c>
      <c r="H59" s="32">
        <f t="shared" si="3"/>
        <v>-1.1844131269125791</v>
      </c>
      <c r="I59" s="32">
        <f t="shared" si="4"/>
        <v>-0.93091638483134009</v>
      </c>
    </row>
    <row r="60" spans="1:9" x14ac:dyDescent="0.2">
      <c r="A60">
        <v>1054</v>
      </c>
      <c r="B60" s="14">
        <v>31</v>
      </c>
      <c r="C60" s="14">
        <v>44417</v>
      </c>
      <c r="D60" s="14">
        <v>4495.0003999999999</v>
      </c>
      <c r="E60" s="14">
        <f t="shared" si="0"/>
        <v>1432.8064516129032</v>
      </c>
      <c r="F60" s="14">
        <f t="shared" si="1"/>
        <v>145.00001290322581</v>
      </c>
      <c r="G60" s="3">
        <f t="shared" si="2"/>
        <v>0.1012</v>
      </c>
      <c r="H60" s="32">
        <f t="shared" si="3"/>
        <v>-1.2076453906914442</v>
      </c>
      <c r="I60" s="32">
        <f t="shared" si="4"/>
        <v>-1.0406699679820401</v>
      </c>
    </row>
    <row r="61" spans="1:9" x14ac:dyDescent="0.2">
      <c r="A61">
        <v>1055</v>
      </c>
      <c r="B61" s="14">
        <v>31</v>
      </c>
      <c r="C61" s="14">
        <v>49112.36</v>
      </c>
      <c r="D61" s="14">
        <v>4371.0000400000008</v>
      </c>
      <c r="E61" s="14">
        <f t="shared" si="0"/>
        <v>1584.2696774193548</v>
      </c>
      <c r="F61" s="14">
        <f t="shared" si="1"/>
        <v>141.00000129032261</v>
      </c>
      <c r="G61" s="3">
        <f t="shared" si="2"/>
        <v>8.9000000000000024E-2</v>
      </c>
      <c r="H61" s="32">
        <f t="shared" si="3"/>
        <v>-1.1482942464447703</v>
      </c>
      <c r="I61" s="32">
        <f t="shared" si="4"/>
        <v>-1.1138394215194523</v>
      </c>
    </row>
    <row r="62" spans="1:9" x14ac:dyDescent="0.2">
      <c r="A62">
        <v>1056</v>
      </c>
      <c r="B62" s="14">
        <v>31</v>
      </c>
      <c r="C62" s="14">
        <v>49460.67</v>
      </c>
      <c r="D62" s="14">
        <v>4401.9996300000003</v>
      </c>
      <c r="E62" s="14">
        <f t="shared" si="0"/>
        <v>1595.5054838709677</v>
      </c>
      <c r="F62" s="14">
        <f t="shared" si="1"/>
        <v>141.99998806451615</v>
      </c>
      <c r="G62" s="3">
        <f t="shared" si="2"/>
        <v>8.900000000000001E-2</v>
      </c>
      <c r="H62" s="32">
        <f t="shared" si="3"/>
        <v>-1.1438914749740929</v>
      </c>
      <c r="I62" s="32">
        <f t="shared" si="4"/>
        <v>-1.0955473531723618</v>
      </c>
    </row>
    <row r="63" spans="1:9" x14ac:dyDescent="0.2">
      <c r="A63">
        <v>1057</v>
      </c>
      <c r="B63" s="14">
        <v>31</v>
      </c>
      <c r="C63" s="14">
        <v>42885.38</v>
      </c>
      <c r="D63" s="14">
        <v>4340.0004559999998</v>
      </c>
      <c r="E63" s="14">
        <f t="shared" si="0"/>
        <v>1383.3993548387095</v>
      </c>
      <c r="F63" s="14">
        <f t="shared" si="1"/>
        <v>140.0000147096774</v>
      </c>
      <c r="G63" s="3">
        <f t="shared" si="2"/>
        <v>0.1012</v>
      </c>
      <c r="H63" s="32">
        <f t="shared" si="3"/>
        <v>-1.2270056526417721</v>
      </c>
      <c r="I63" s="32">
        <f t="shared" si="4"/>
        <v>-1.1321314863260967</v>
      </c>
    </row>
    <row r="64" spans="1:9" x14ac:dyDescent="0.2">
      <c r="A64">
        <v>1058</v>
      </c>
      <c r="B64" s="14">
        <v>31</v>
      </c>
      <c r="C64" s="14">
        <v>43498.02</v>
      </c>
      <c r="D64" s="14">
        <v>4401.999624</v>
      </c>
      <c r="E64" s="14">
        <f t="shared" si="0"/>
        <v>1403.1619354838708</v>
      </c>
      <c r="F64" s="14">
        <f t="shared" si="1"/>
        <v>141.99998787096774</v>
      </c>
      <c r="G64" s="3">
        <f t="shared" si="2"/>
        <v>0.10120000000000001</v>
      </c>
      <c r="H64" s="32">
        <f t="shared" si="3"/>
        <v>-1.2192616489846975</v>
      </c>
      <c r="I64" s="32">
        <f t="shared" si="4"/>
        <v>-1.0955473567128093</v>
      </c>
    </row>
    <row r="65" spans="1:9" x14ac:dyDescent="0.2">
      <c r="A65">
        <v>1059</v>
      </c>
      <c r="B65" s="14">
        <v>31</v>
      </c>
      <c r="C65" s="14">
        <v>50157.3</v>
      </c>
      <c r="D65" s="14">
        <v>4463.9997000000003</v>
      </c>
      <c r="E65" s="14">
        <f t="shared" si="0"/>
        <v>1617.9774193548387</v>
      </c>
      <c r="F65" s="14">
        <f t="shared" si="1"/>
        <v>143.99999032258066</v>
      </c>
      <c r="G65" s="3">
        <f t="shared" si="2"/>
        <v>8.900000000000001E-2</v>
      </c>
      <c r="H65" s="32">
        <f t="shared" si="3"/>
        <v>-1.1350858056289179</v>
      </c>
      <c r="I65" s="32">
        <f t="shared" si="4"/>
        <v>-1.0589626913118533</v>
      </c>
    </row>
    <row r="66" spans="1:9" x14ac:dyDescent="0.2">
      <c r="A66">
        <v>1060</v>
      </c>
      <c r="B66" s="14">
        <v>31</v>
      </c>
      <c r="C66" s="14">
        <v>60258.43</v>
      </c>
      <c r="D66" s="14">
        <v>5363.0002700000005</v>
      </c>
      <c r="E66" s="14">
        <f t="shared" si="0"/>
        <v>1943.8203225806451</v>
      </c>
      <c r="F66" s="14">
        <f t="shared" si="1"/>
        <v>173.00000870967745</v>
      </c>
      <c r="G66" s="3">
        <f t="shared" si="2"/>
        <v>8.900000000000001E-2</v>
      </c>
      <c r="H66" s="32">
        <f t="shared" si="3"/>
        <v>-1.0074036633257915</v>
      </c>
      <c r="I66" s="32">
        <f t="shared" si="4"/>
        <v>-0.52848535691764198</v>
      </c>
    </row>
    <row r="67" spans="1:9" x14ac:dyDescent="0.2">
      <c r="A67">
        <v>1061</v>
      </c>
      <c r="B67" s="14">
        <v>31</v>
      </c>
      <c r="C67" s="14">
        <v>297600</v>
      </c>
      <c r="D67" s="14">
        <v>6696</v>
      </c>
      <c r="E67" s="14">
        <f t="shared" si="0"/>
        <v>9600</v>
      </c>
      <c r="F67" s="14">
        <f t="shared" si="1"/>
        <v>216</v>
      </c>
      <c r="G67" s="3">
        <f t="shared" si="2"/>
        <v>2.2499999999999999E-2</v>
      </c>
      <c r="H67" s="32">
        <f t="shared" si="3"/>
        <v>1.9926844570317772</v>
      </c>
      <c r="I67" s="32">
        <f t="shared" si="4"/>
        <v>0.25808382570101063</v>
      </c>
    </row>
    <row r="68" spans="1:9" x14ac:dyDescent="0.2">
      <c r="A68">
        <v>1062</v>
      </c>
      <c r="B68" s="14">
        <v>31</v>
      </c>
      <c r="C68" s="14">
        <v>264533.34999999998</v>
      </c>
      <c r="D68" s="14">
        <v>5952.0003749999996</v>
      </c>
      <c r="E68" s="14">
        <f t="shared" si="0"/>
        <v>8533.3338709677409</v>
      </c>
      <c r="F68" s="14">
        <f t="shared" si="1"/>
        <v>192.00001209677419</v>
      </c>
      <c r="G68" s="3">
        <f t="shared" si="2"/>
        <v>2.2500000000000003E-2</v>
      </c>
      <c r="H68" s="32">
        <f t="shared" si="3"/>
        <v>1.5747093680281032</v>
      </c>
      <c r="I68" s="32">
        <f t="shared" si="4"/>
        <v>-0.18093139968454486</v>
      </c>
    </row>
    <row r="69" spans="1:9" x14ac:dyDescent="0.2">
      <c r="A69">
        <v>1063</v>
      </c>
      <c r="B69" s="14">
        <v>31</v>
      </c>
      <c r="C69" s="14">
        <v>272800</v>
      </c>
      <c r="D69" s="14">
        <v>6138</v>
      </c>
      <c r="E69" s="14">
        <f t="shared" si="0"/>
        <v>8800</v>
      </c>
      <c r="F69" s="14">
        <f t="shared" si="1"/>
        <v>198</v>
      </c>
      <c r="G69" s="3">
        <f t="shared" si="2"/>
        <v>2.2499999999999999E-2</v>
      </c>
      <c r="H69" s="32">
        <f t="shared" si="3"/>
        <v>1.6792029822742465</v>
      </c>
      <c r="I69" s="32">
        <f t="shared" si="4"/>
        <v>-7.1177759296616044E-2</v>
      </c>
    </row>
    <row r="70" spans="1:9" x14ac:dyDescent="0.2">
      <c r="A70">
        <v>1064</v>
      </c>
      <c r="B70" s="14">
        <v>31</v>
      </c>
      <c r="C70" s="14">
        <v>300355.55</v>
      </c>
      <c r="D70" s="14">
        <v>6757.9998749999995</v>
      </c>
      <c r="E70" s="14">
        <f t="shared" si="0"/>
        <v>9688.8887096774197</v>
      </c>
      <c r="F70" s="14">
        <f t="shared" si="1"/>
        <v>217.99999596774191</v>
      </c>
      <c r="G70" s="3">
        <f t="shared" si="2"/>
        <v>2.2499999999999996E-2</v>
      </c>
      <c r="H70" s="32">
        <f t="shared" si="3"/>
        <v>2.0275156617804915</v>
      </c>
      <c r="I70" s="32">
        <f t="shared" si="4"/>
        <v>0.29466837249698641</v>
      </c>
    </row>
    <row r="71" spans="1:9" x14ac:dyDescent="0.2">
      <c r="A71">
        <v>1065</v>
      </c>
      <c r="B71" s="14">
        <v>31</v>
      </c>
      <c r="C71" s="14">
        <v>296222.2</v>
      </c>
      <c r="D71" s="14">
        <v>6664.9994999999999</v>
      </c>
      <c r="E71" s="14">
        <f t="shared" ref="E71:E134" si="5">C71/B71</f>
        <v>9555.5548387096769</v>
      </c>
      <c r="F71" s="14">
        <f t="shared" ref="F71:F134" si="6">D71/B71</f>
        <v>214.99998387096772</v>
      </c>
      <c r="G71" s="3">
        <f t="shared" ref="G71:G134" si="7">F71/E71</f>
        <v>2.2499999999999999E-2</v>
      </c>
      <c r="H71" s="32">
        <f t="shared" ref="H71:H134" si="8">(E71-E$1)/E$2</f>
        <v>1.9752685386478686</v>
      </c>
      <c r="I71" s="32">
        <f t="shared" ref="I71:I134" si="9">STANDARDIZE(F71,F$1,F$2)</f>
        <v>0.23979122038610184</v>
      </c>
    </row>
    <row r="72" spans="1:9" x14ac:dyDescent="0.2">
      <c r="A72">
        <v>1066</v>
      </c>
      <c r="B72" s="14">
        <v>31</v>
      </c>
      <c r="C72" s="14">
        <v>271422.2</v>
      </c>
      <c r="D72" s="14">
        <v>6106.9994999999999</v>
      </c>
      <c r="E72" s="14">
        <f t="shared" si="5"/>
        <v>8755.5548387096769</v>
      </c>
      <c r="F72" s="14">
        <f t="shared" si="6"/>
        <v>196.99998387096772</v>
      </c>
      <c r="G72" s="3">
        <f t="shared" si="7"/>
        <v>2.2499999999999999E-2</v>
      </c>
      <c r="H72" s="32">
        <f t="shared" si="8"/>
        <v>1.661787063890338</v>
      </c>
      <c r="I72" s="32">
        <f t="shared" si="9"/>
        <v>-8.9470364611524814E-2</v>
      </c>
    </row>
    <row r="73" spans="1:9" x14ac:dyDescent="0.2">
      <c r="A73">
        <v>1067</v>
      </c>
      <c r="B73" s="14">
        <v>31</v>
      </c>
      <c r="C73" s="14">
        <v>263155.55</v>
      </c>
      <c r="D73" s="14">
        <v>5920.9998749999995</v>
      </c>
      <c r="E73" s="14">
        <f t="shared" si="5"/>
        <v>8488.8887096774197</v>
      </c>
      <c r="F73" s="14">
        <f t="shared" si="6"/>
        <v>190.99999596774191</v>
      </c>
      <c r="G73" s="3">
        <f t="shared" si="7"/>
        <v>2.2499999999999996E-2</v>
      </c>
      <c r="H73" s="32">
        <f t="shared" si="8"/>
        <v>1.5572934496441955</v>
      </c>
      <c r="I73" s="32">
        <f t="shared" si="9"/>
        <v>-0.19922400499945361</v>
      </c>
    </row>
    <row r="74" spans="1:9" x14ac:dyDescent="0.2">
      <c r="A74">
        <v>1068</v>
      </c>
      <c r="B74" s="14">
        <v>31</v>
      </c>
      <c r="C74" s="14">
        <v>311377.8</v>
      </c>
      <c r="D74" s="14">
        <v>7006.0004999999992</v>
      </c>
      <c r="E74" s="14">
        <f t="shared" si="5"/>
        <v>10044.445161290323</v>
      </c>
      <c r="F74" s="14">
        <f t="shared" si="6"/>
        <v>226.00001612903222</v>
      </c>
      <c r="G74" s="3">
        <f t="shared" si="7"/>
        <v>2.2499999999999996E-2</v>
      </c>
      <c r="H74" s="32">
        <f t="shared" si="8"/>
        <v>2.1668411127944509</v>
      </c>
      <c r="I74" s="32">
        <f t="shared" si="9"/>
        <v>0.44100722351473171</v>
      </c>
    </row>
    <row r="75" spans="1:9" x14ac:dyDescent="0.2">
      <c r="A75">
        <v>2069</v>
      </c>
      <c r="B75" s="14">
        <v>5</v>
      </c>
      <c r="C75" s="14">
        <v>28250</v>
      </c>
      <c r="D75" s="14">
        <v>565</v>
      </c>
      <c r="E75" s="14">
        <f t="shared" si="5"/>
        <v>5650</v>
      </c>
      <c r="F75" s="14">
        <f t="shared" si="6"/>
        <v>113</v>
      </c>
      <c r="G75" s="3">
        <f t="shared" si="7"/>
        <v>0.02</v>
      </c>
      <c r="H75" s="32">
        <f t="shared" si="8"/>
        <v>0.44486967541646938</v>
      </c>
      <c r="I75" s="32">
        <f t="shared" si="9"/>
        <v>-1.6260241328965197</v>
      </c>
    </row>
    <row r="76" spans="1:9" x14ac:dyDescent="0.2">
      <c r="A76">
        <v>2070</v>
      </c>
      <c r="B76" s="14">
        <v>5</v>
      </c>
      <c r="C76" s="14">
        <v>27250</v>
      </c>
      <c r="D76" s="14">
        <v>545</v>
      </c>
      <c r="E76" s="14">
        <f t="shared" si="5"/>
        <v>5450</v>
      </c>
      <c r="F76" s="14">
        <f t="shared" si="6"/>
        <v>109</v>
      </c>
      <c r="G76" s="3">
        <f t="shared" si="7"/>
        <v>0.02</v>
      </c>
      <c r="H76" s="32">
        <f t="shared" si="8"/>
        <v>0.36649930672708669</v>
      </c>
      <c r="I76" s="32">
        <f t="shared" si="9"/>
        <v>-1.6991933740071035</v>
      </c>
    </row>
    <row r="77" spans="1:9" x14ac:dyDescent="0.2">
      <c r="A77">
        <v>2071</v>
      </c>
      <c r="B77" s="14">
        <v>5</v>
      </c>
      <c r="C77" s="14">
        <v>27500</v>
      </c>
      <c r="D77" s="14">
        <v>550</v>
      </c>
      <c r="E77" s="14">
        <f t="shared" si="5"/>
        <v>5500</v>
      </c>
      <c r="F77" s="14">
        <f t="shared" si="6"/>
        <v>110</v>
      </c>
      <c r="G77" s="3">
        <f t="shared" si="7"/>
        <v>0.02</v>
      </c>
      <c r="H77" s="32">
        <f t="shared" si="8"/>
        <v>0.38609189889943241</v>
      </c>
      <c r="I77" s="32">
        <f t="shared" si="9"/>
        <v>-1.6809010637294575</v>
      </c>
    </row>
    <row r="78" spans="1:9" x14ac:dyDescent="0.2">
      <c r="A78">
        <v>2072</v>
      </c>
      <c r="B78" s="14">
        <v>5</v>
      </c>
      <c r="C78" s="14">
        <v>35500</v>
      </c>
      <c r="D78" s="14">
        <v>710</v>
      </c>
      <c r="E78" s="14">
        <f t="shared" si="5"/>
        <v>7100</v>
      </c>
      <c r="F78" s="14">
        <f t="shared" si="6"/>
        <v>142</v>
      </c>
      <c r="G78" s="3">
        <f t="shared" si="7"/>
        <v>0.02</v>
      </c>
      <c r="H78" s="32">
        <f t="shared" si="8"/>
        <v>1.0130548484144937</v>
      </c>
      <c r="I78" s="32">
        <f t="shared" si="9"/>
        <v>-1.0955471348447878</v>
      </c>
    </row>
    <row r="79" spans="1:9" x14ac:dyDescent="0.2">
      <c r="A79">
        <v>1073</v>
      </c>
      <c r="B79" s="14">
        <v>31</v>
      </c>
      <c r="C79" s="14">
        <v>256857.25</v>
      </c>
      <c r="D79" s="14">
        <v>4495.0018750000008</v>
      </c>
      <c r="E79" s="14">
        <f t="shared" si="5"/>
        <v>8285.717741935483</v>
      </c>
      <c r="F79" s="14">
        <f t="shared" si="6"/>
        <v>145.00006048387098</v>
      </c>
      <c r="G79" s="3">
        <f t="shared" si="7"/>
        <v>1.7500000000000005E-2</v>
      </c>
      <c r="H79" s="32">
        <f t="shared" si="8"/>
        <v>1.4776805313996242</v>
      </c>
      <c r="I79" s="32">
        <f t="shared" si="9"/>
        <v>-1.0406690976221153</v>
      </c>
    </row>
    <row r="80" spans="1:9" x14ac:dyDescent="0.2">
      <c r="A80">
        <v>1074</v>
      </c>
      <c r="B80" s="14">
        <v>31</v>
      </c>
      <c r="C80" s="14">
        <v>210800</v>
      </c>
      <c r="D80" s="14">
        <v>3689.0000000000005</v>
      </c>
      <c r="E80" s="14">
        <f t="shared" si="5"/>
        <v>6800</v>
      </c>
      <c r="F80" s="14">
        <f t="shared" si="6"/>
        <v>119.00000000000001</v>
      </c>
      <c r="G80" s="3">
        <f t="shared" si="7"/>
        <v>1.7500000000000002E-2</v>
      </c>
      <c r="H80" s="32">
        <f t="shared" si="8"/>
        <v>0.89549929538041972</v>
      </c>
      <c r="I80" s="32">
        <f t="shared" si="9"/>
        <v>-1.516270271230644</v>
      </c>
    </row>
    <row r="81" spans="1:9" x14ac:dyDescent="0.2">
      <c r="A81">
        <v>1075</v>
      </c>
      <c r="B81" s="14">
        <v>31</v>
      </c>
      <c r="C81" s="14">
        <v>262171.5</v>
      </c>
      <c r="D81" s="14">
        <v>4588.0012500000003</v>
      </c>
      <c r="E81" s="14">
        <f t="shared" si="5"/>
        <v>8457.145161290322</v>
      </c>
      <c r="F81" s="14">
        <f t="shared" si="6"/>
        <v>148.00004032258065</v>
      </c>
      <c r="G81" s="3">
        <f t="shared" si="7"/>
        <v>1.7500000000000002E-2</v>
      </c>
      <c r="H81" s="32">
        <f t="shared" si="8"/>
        <v>1.544854681691165</v>
      </c>
      <c r="I81" s="32">
        <f t="shared" si="9"/>
        <v>-0.98579253558575597</v>
      </c>
    </row>
    <row r="82" spans="1:9" x14ac:dyDescent="0.2">
      <c r="A82">
        <v>1076</v>
      </c>
      <c r="B82" s="14">
        <v>31</v>
      </c>
      <c r="C82" s="14">
        <v>248000</v>
      </c>
      <c r="D82" s="14">
        <v>4340</v>
      </c>
      <c r="E82" s="14">
        <f t="shared" si="5"/>
        <v>8000</v>
      </c>
      <c r="F82" s="14">
        <f t="shared" si="6"/>
        <v>140</v>
      </c>
      <c r="G82" s="3">
        <f t="shared" si="7"/>
        <v>1.7500000000000002E-2</v>
      </c>
      <c r="H82" s="32">
        <f t="shared" si="8"/>
        <v>1.3657215075167157</v>
      </c>
      <c r="I82" s="32">
        <f t="shared" si="9"/>
        <v>-1.1321317554000798</v>
      </c>
    </row>
    <row r="83" spans="1:9" x14ac:dyDescent="0.2">
      <c r="A83">
        <v>1077</v>
      </c>
      <c r="B83" s="14">
        <v>31</v>
      </c>
      <c r="C83" s="14">
        <v>203714.25</v>
      </c>
      <c r="D83" s="14">
        <v>3564.9993750000003</v>
      </c>
      <c r="E83" s="14">
        <f t="shared" si="5"/>
        <v>6571.427419354839</v>
      </c>
      <c r="F83" s="14">
        <f t="shared" si="6"/>
        <v>114.99997983870969</v>
      </c>
      <c r="G83" s="3">
        <f t="shared" si="7"/>
        <v>1.7500000000000002E-2</v>
      </c>
      <c r="H83" s="32">
        <f t="shared" si="8"/>
        <v>0.80593270829319519</v>
      </c>
      <c r="I83" s="32">
        <f t="shared" si="9"/>
        <v>-1.5894398811378059</v>
      </c>
    </row>
    <row r="84" spans="1:9" x14ac:dyDescent="0.2">
      <c r="A84">
        <v>1078</v>
      </c>
      <c r="B84" s="14">
        <v>31</v>
      </c>
      <c r="C84" s="14">
        <v>196628.5</v>
      </c>
      <c r="D84" s="14">
        <v>3440.9987500000002</v>
      </c>
      <c r="E84" s="14">
        <f t="shared" si="5"/>
        <v>6342.8548387096771</v>
      </c>
      <c r="F84" s="14">
        <f t="shared" si="6"/>
        <v>110.99995967741935</v>
      </c>
      <c r="G84" s="3">
        <f t="shared" si="7"/>
        <v>1.7500000000000002E-2</v>
      </c>
      <c r="H84" s="32">
        <f t="shared" si="8"/>
        <v>0.71636612120597021</v>
      </c>
      <c r="I84" s="32">
        <f t="shared" si="9"/>
        <v>-1.662609491044968</v>
      </c>
    </row>
    <row r="85" spans="1:9" x14ac:dyDescent="0.2">
      <c r="A85">
        <v>2079</v>
      </c>
      <c r="B85" s="14">
        <v>20</v>
      </c>
      <c r="C85" s="14">
        <v>83666.75</v>
      </c>
      <c r="D85" s="14">
        <v>5020.0050000000001</v>
      </c>
      <c r="E85" s="14">
        <f t="shared" si="5"/>
        <v>4183.3374999999996</v>
      </c>
      <c r="F85" s="14">
        <f t="shared" si="6"/>
        <v>251.00024999999999</v>
      </c>
      <c r="G85" s="3">
        <f t="shared" si="7"/>
        <v>6.0000000000000005E-2</v>
      </c>
      <c r="H85" s="32">
        <f t="shared" si="8"/>
        <v>-0.12984472892298932</v>
      </c>
      <c r="I85" s="32">
        <f t="shared" si="9"/>
        <v>0.89831925849618732</v>
      </c>
    </row>
    <row r="86" spans="1:9" x14ac:dyDescent="0.2">
      <c r="A86">
        <v>2080</v>
      </c>
      <c r="B86" s="14">
        <v>20</v>
      </c>
      <c r="C86" s="14">
        <v>77538.5</v>
      </c>
      <c r="D86" s="14">
        <v>5040.0025000000005</v>
      </c>
      <c r="E86" s="14">
        <f t="shared" si="5"/>
        <v>3876.9250000000002</v>
      </c>
      <c r="F86" s="14">
        <f t="shared" si="6"/>
        <v>252.00012500000003</v>
      </c>
      <c r="G86" s="3">
        <f t="shared" si="7"/>
        <v>6.5000000000000002E-2</v>
      </c>
      <c r="H86" s="32">
        <f t="shared" si="8"/>
        <v>-0.24991303190316644</v>
      </c>
      <c r="I86" s="32">
        <f t="shared" si="9"/>
        <v>0.91660928223504912</v>
      </c>
    </row>
    <row r="87" spans="1:9" x14ac:dyDescent="0.2">
      <c r="A87">
        <v>2081</v>
      </c>
      <c r="B87" s="14">
        <v>20</v>
      </c>
      <c r="C87" s="14">
        <v>84666.75</v>
      </c>
      <c r="D87" s="14">
        <v>5080.0050000000001</v>
      </c>
      <c r="E87" s="14">
        <f t="shared" si="5"/>
        <v>4233.3374999999996</v>
      </c>
      <c r="F87" s="14">
        <f t="shared" si="6"/>
        <v>254.00024999999999</v>
      </c>
      <c r="G87" s="3">
        <f t="shared" si="7"/>
        <v>6.0000000000000005E-2</v>
      </c>
      <c r="H87" s="32">
        <f t="shared" si="8"/>
        <v>-0.11025213675064365</v>
      </c>
      <c r="I87" s="32">
        <f t="shared" si="9"/>
        <v>0.95319618932912509</v>
      </c>
    </row>
    <row r="88" spans="1:9" x14ac:dyDescent="0.2">
      <c r="A88">
        <v>2082</v>
      </c>
      <c r="B88" s="14">
        <v>20</v>
      </c>
      <c r="C88" s="14">
        <v>78461.5</v>
      </c>
      <c r="D88" s="14">
        <v>5099.9975000000004</v>
      </c>
      <c r="E88" s="14">
        <f t="shared" si="5"/>
        <v>3923.0749999999998</v>
      </c>
      <c r="F88" s="14">
        <f t="shared" si="6"/>
        <v>254.99987500000003</v>
      </c>
      <c r="G88" s="3">
        <f t="shared" si="7"/>
        <v>6.5000000000000016E-2</v>
      </c>
      <c r="H88" s="32">
        <f t="shared" si="8"/>
        <v>-0.23182906932809152</v>
      </c>
      <c r="I88" s="32">
        <f t="shared" si="9"/>
        <v>0.97148163999041759</v>
      </c>
    </row>
    <row r="89" spans="1:9" x14ac:dyDescent="0.2">
      <c r="A89">
        <v>1083</v>
      </c>
      <c r="B89" s="14">
        <v>31</v>
      </c>
      <c r="C89" s="14">
        <v>114461.5</v>
      </c>
      <c r="D89" s="14">
        <v>7439.9975000000004</v>
      </c>
      <c r="E89" s="14">
        <f t="shared" si="5"/>
        <v>3692.3064516129034</v>
      </c>
      <c r="F89" s="14">
        <f t="shared" si="6"/>
        <v>239.99991935483871</v>
      </c>
      <c r="G89" s="3">
        <f t="shared" si="7"/>
        <v>6.5000000000000002E-2</v>
      </c>
      <c r="H89" s="32">
        <f t="shared" si="8"/>
        <v>-0.32225615042314348</v>
      </c>
      <c r="I89" s="32">
        <f t="shared" si="9"/>
        <v>0.6970977971782002</v>
      </c>
    </row>
    <row r="90" spans="1:9" x14ac:dyDescent="0.2">
      <c r="A90">
        <v>1084</v>
      </c>
      <c r="B90" s="14">
        <v>31</v>
      </c>
      <c r="C90" s="14">
        <v>127616.75</v>
      </c>
      <c r="D90" s="14">
        <v>7657.0050000000001</v>
      </c>
      <c r="E90" s="14">
        <f t="shared" si="5"/>
        <v>4116.6693548387093</v>
      </c>
      <c r="F90" s="14">
        <f t="shared" si="6"/>
        <v>247.00016129032258</v>
      </c>
      <c r="G90" s="3">
        <f t="shared" si="7"/>
        <v>6.0000000000000005E-2</v>
      </c>
      <c r="H90" s="32">
        <f t="shared" si="8"/>
        <v>-0.15596876450362734</v>
      </c>
      <c r="I90" s="32">
        <f t="shared" si="9"/>
        <v>0.82514839468065981</v>
      </c>
    </row>
    <row r="91" spans="1:9" x14ac:dyDescent="0.2">
      <c r="A91">
        <v>1085</v>
      </c>
      <c r="B91" s="14">
        <v>31</v>
      </c>
      <c r="C91" s="14">
        <v>116846.25</v>
      </c>
      <c r="D91" s="14">
        <v>7595.0062500000004</v>
      </c>
      <c r="E91" s="14">
        <f t="shared" si="5"/>
        <v>3769.233870967742</v>
      </c>
      <c r="F91" s="14">
        <f t="shared" si="6"/>
        <v>245.00020161290323</v>
      </c>
      <c r="G91" s="3">
        <f t="shared" si="7"/>
        <v>6.5000000000000002E-2</v>
      </c>
      <c r="H91" s="32">
        <f t="shared" si="8"/>
        <v>-0.29211199933733623</v>
      </c>
      <c r="I91" s="32">
        <f t="shared" si="9"/>
        <v>0.78856451171852426</v>
      </c>
    </row>
    <row r="92" spans="1:9" x14ac:dyDescent="0.2">
      <c r="A92">
        <v>1086</v>
      </c>
      <c r="B92" s="14">
        <v>31</v>
      </c>
      <c r="C92" s="14">
        <v>122966.75</v>
      </c>
      <c r="D92" s="14">
        <v>7378.0050000000001</v>
      </c>
      <c r="E92" s="14">
        <f t="shared" si="5"/>
        <v>3966.6693548387098</v>
      </c>
      <c r="F92" s="14">
        <f t="shared" si="6"/>
        <v>238.00016129032258</v>
      </c>
      <c r="G92" s="3">
        <f t="shared" si="7"/>
        <v>0.06</v>
      </c>
      <c r="H92" s="32">
        <f t="shared" si="8"/>
        <v>-0.21474654102066418</v>
      </c>
      <c r="I92" s="32">
        <f t="shared" si="9"/>
        <v>0.66051760218184641</v>
      </c>
    </row>
    <row r="93" spans="1:9" x14ac:dyDescent="0.2">
      <c r="A93">
        <v>1087</v>
      </c>
      <c r="B93" s="14">
        <v>31</v>
      </c>
      <c r="C93" s="14">
        <v>113507.75</v>
      </c>
      <c r="D93" s="14">
        <v>7378.0037499999999</v>
      </c>
      <c r="E93" s="14">
        <f t="shared" si="5"/>
        <v>3661.5403225806454</v>
      </c>
      <c r="F93" s="14">
        <f t="shared" si="6"/>
        <v>238.00012096774194</v>
      </c>
      <c r="G93" s="3">
        <f t="shared" si="7"/>
        <v>6.5000000000000002E-2</v>
      </c>
      <c r="H93" s="32">
        <f t="shared" si="8"/>
        <v>-0.33431191480015943</v>
      </c>
      <c r="I93" s="32">
        <f t="shared" si="9"/>
        <v>0.66051686458869008</v>
      </c>
    </row>
    <row r="94" spans="1:9" x14ac:dyDescent="0.2">
      <c r="A94">
        <v>1088</v>
      </c>
      <c r="B94" s="14">
        <v>31</v>
      </c>
      <c r="C94" s="14">
        <v>249107</v>
      </c>
      <c r="D94" s="14">
        <v>6974.9960000000001</v>
      </c>
      <c r="E94" s="14">
        <f t="shared" si="5"/>
        <v>8035.7096774193551</v>
      </c>
      <c r="F94" s="14">
        <f t="shared" si="6"/>
        <v>224.99987096774194</v>
      </c>
      <c r="G94" s="3">
        <f t="shared" si="7"/>
        <v>2.8000000000000001E-2</v>
      </c>
      <c r="H94" s="32">
        <f t="shared" si="8"/>
        <v>1.3797144104423846</v>
      </c>
      <c r="I94" s="32">
        <f t="shared" si="9"/>
        <v>0.42271225790172373</v>
      </c>
    </row>
    <row r="95" spans="1:9" x14ac:dyDescent="0.2">
      <c r="A95">
        <v>1089</v>
      </c>
      <c r="B95" s="14">
        <v>31</v>
      </c>
      <c r="C95" s="14">
        <v>243571</v>
      </c>
      <c r="D95" s="14">
        <v>6819.9880000000003</v>
      </c>
      <c r="E95" s="14">
        <f t="shared" si="5"/>
        <v>7857.1290322580644</v>
      </c>
      <c r="F95" s="14">
        <f t="shared" si="6"/>
        <v>219.99961290322582</v>
      </c>
      <c r="G95" s="3">
        <f t="shared" si="7"/>
        <v>2.8000000000000004E-2</v>
      </c>
      <c r="H95" s="32">
        <f t="shared" si="8"/>
        <v>1.3097372554319939</v>
      </c>
      <c r="I95" s="32">
        <f t="shared" si="9"/>
        <v>0.33124598591729365</v>
      </c>
    </row>
    <row r="96" spans="1:9" x14ac:dyDescent="0.2">
      <c r="A96">
        <v>1090</v>
      </c>
      <c r="B96" s="14">
        <v>31</v>
      </c>
      <c r="C96" s="14">
        <v>280107</v>
      </c>
      <c r="D96" s="14">
        <v>7842.9960000000001</v>
      </c>
      <c r="E96" s="14">
        <f t="shared" si="5"/>
        <v>9035.7096774193542</v>
      </c>
      <c r="F96" s="14">
        <f t="shared" si="6"/>
        <v>252.99987096774194</v>
      </c>
      <c r="G96" s="3">
        <f t="shared" si="7"/>
        <v>2.8000000000000004E-2</v>
      </c>
      <c r="H96" s="32">
        <f t="shared" si="8"/>
        <v>1.7715662538892978</v>
      </c>
      <c r="I96" s="32">
        <f t="shared" si="9"/>
        <v>0.93489694567580972</v>
      </c>
    </row>
    <row r="97" spans="1:9" x14ac:dyDescent="0.2">
      <c r="A97">
        <v>1091</v>
      </c>
      <c r="B97" s="14">
        <v>31</v>
      </c>
      <c r="C97" s="14">
        <v>255750</v>
      </c>
      <c r="D97" s="14">
        <v>7161</v>
      </c>
      <c r="E97" s="14">
        <f t="shared" si="5"/>
        <v>8250</v>
      </c>
      <c r="F97" s="14">
        <f t="shared" si="6"/>
        <v>231</v>
      </c>
      <c r="G97" s="3">
        <f t="shared" si="7"/>
        <v>2.8000000000000001E-2</v>
      </c>
      <c r="H97" s="32">
        <f t="shared" si="8"/>
        <v>1.463684468378444</v>
      </c>
      <c r="I97" s="32">
        <f t="shared" si="9"/>
        <v>0.53246847986569956</v>
      </c>
    </row>
    <row r="98" spans="1:9" x14ac:dyDescent="0.2">
      <c r="A98">
        <v>1092</v>
      </c>
      <c r="B98" s="14">
        <v>31</v>
      </c>
      <c r="C98" s="14">
        <v>272357</v>
      </c>
      <c r="D98" s="14">
        <v>7625.9960000000001</v>
      </c>
      <c r="E98" s="14">
        <f t="shared" si="5"/>
        <v>8785.7096774193542</v>
      </c>
      <c r="F98" s="14">
        <f t="shared" si="6"/>
        <v>245.99987096774194</v>
      </c>
      <c r="G98" s="3">
        <f t="shared" si="7"/>
        <v>2.8000000000000004E-2</v>
      </c>
      <c r="H98" s="32">
        <f t="shared" si="8"/>
        <v>1.6736032930275693</v>
      </c>
      <c r="I98" s="32">
        <f t="shared" si="9"/>
        <v>0.8068507737322882</v>
      </c>
    </row>
    <row r="99" spans="1:9" x14ac:dyDescent="0.2">
      <c r="A99">
        <v>1093</v>
      </c>
      <c r="B99" s="14">
        <v>31</v>
      </c>
      <c r="C99" s="14">
        <v>252429</v>
      </c>
      <c r="D99" s="14">
        <v>7068.0119999999997</v>
      </c>
      <c r="E99" s="14">
        <f t="shared" si="5"/>
        <v>8142.8709677419356</v>
      </c>
      <c r="F99" s="14">
        <f t="shared" si="6"/>
        <v>228.00038709677418</v>
      </c>
      <c r="G99" s="3">
        <f t="shared" si="7"/>
        <v>2.7999999999999997E-2</v>
      </c>
      <c r="H99" s="32">
        <f t="shared" si="8"/>
        <v>1.4217057596014377</v>
      </c>
      <c r="I99" s="32">
        <f t="shared" si="9"/>
        <v>0.47759862992706248</v>
      </c>
    </row>
    <row r="100" spans="1:9" x14ac:dyDescent="0.2">
      <c r="A100">
        <v>1094</v>
      </c>
      <c r="B100" s="14">
        <v>31</v>
      </c>
      <c r="C100" s="14">
        <v>240386</v>
      </c>
      <c r="D100" s="14">
        <v>6851.0010000000002</v>
      </c>
      <c r="E100" s="14">
        <f t="shared" si="5"/>
        <v>7754.3870967741932</v>
      </c>
      <c r="F100" s="14">
        <f t="shared" si="6"/>
        <v>221.00003225806452</v>
      </c>
      <c r="G100" s="3">
        <f t="shared" si="7"/>
        <v>2.8500000000000001E-2</v>
      </c>
      <c r="H100" s="32">
        <f t="shared" si="8"/>
        <v>1.2694776386133351</v>
      </c>
      <c r="I100" s="32">
        <f t="shared" si="9"/>
        <v>0.34954596716376546</v>
      </c>
    </row>
    <row r="101" spans="1:9" x14ac:dyDescent="0.2">
      <c r="A101">
        <v>1095</v>
      </c>
      <c r="B101" s="14">
        <v>31</v>
      </c>
      <c r="C101" s="14">
        <v>238211</v>
      </c>
      <c r="D101" s="14">
        <v>6789.0135</v>
      </c>
      <c r="E101" s="14">
        <f t="shared" si="5"/>
        <v>7684.2258064516127</v>
      </c>
      <c r="F101" s="14">
        <f t="shared" si="6"/>
        <v>219.00043548387097</v>
      </c>
      <c r="G101" s="3">
        <f t="shared" si="7"/>
        <v>2.8500000000000001E-2</v>
      </c>
      <c r="H101" s="32">
        <f t="shared" si="8"/>
        <v>1.2419848076618178</v>
      </c>
      <c r="I101" s="32">
        <f t="shared" si="9"/>
        <v>0.31296872254003716</v>
      </c>
    </row>
    <row r="102" spans="1:9" x14ac:dyDescent="0.2">
      <c r="A102">
        <v>1096</v>
      </c>
      <c r="B102" s="14">
        <v>31</v>
      </c>
      <c r="C102" s="14">
        <v>243649</v>
      </c>
      <c r="D102" s="14">
        <v>6943.9965000000002</v>
      </c>
      <c r="E102" s="14">
        <f t="shared" si="5"/>
        <v>7859.6451612903229</v>
      </c>
      <c r="F102" s="14">
        <f t="shared" si="6"/>
        <v>223.99988709677419</v>
      </c>
      <c r="G102" s="3">
        <f t="shared" si="7"/>
        <v>2.8499999999999998E-2</v>
      </c>
      <c r="H102" s="32">
        <f t="shared" si="8"/>
        <v>1.3107232052316347</v>
      </c>
      <c r="I102" s="32">
        <f t="shared" si="9"/>
        <v>0.40442024266134013</v>
      </c>
    </row>
    <row r="103" spans="1:9" x14ac:dyDescent="0.2">
      <c r="A103">
        <v>1097</v>
      </c>
      <c r="B103" s="14">
        <v>31</v>
      </c>
      <c r="C103" s="14">
        <v>269754</v>
      </c>
      <c r="D103" s="14">
        <v>7687.9890000000005</v>
      </c>
      <c r="E103" s="14">
        <f t="shared" si="5"/>
        <v>8701.7419354838712</v>
      </c>
      <c r="F103" s="14">
        <f t="shared" si="6"/>
        <v>247.99964516129035</v>
      </c>
      <c r="G103" s="3">
        <f t="shared" si="7"/>
        <v>2.8500000000000001E-2</v>
      </c>
      <c r="H103" s="32">
        <f t="shared" si="8"/>
        <v>1.6407003785600756</v>
      </c>
      <c r="I103" s="32">
        <f t="shared" si="9"/>
        <v>0.84343126376590472</v>
      </c>
    </row>
    <row r="104" spans="1:9" x14ac:dyDescent="0.2">
      <c r="A104">
        <v>1098</v>
      </c>
      <c r="B104" s="14">
        <v>31</v>
      </c>
      <c r="C104" s="14">
        <v>244737</v>
      </c>
      <c r="D104" s="14">
        <v>6975.0045</v>
      </c>
      <c r="E104" s="14">
        <f t="shared" si="5"/>
        <v>7894.7419354838712</v>
      </c>
      <c r="F104" s="14">
        <f t="shared" si="6"/>
        <v>225.00014516129033</v>
      </c>
      <c r="G104" s="3">
        <f t="shared" si="7"/>
        <v>2.8500000000000001E-2</v>
      </c>
      <c r="H104" s="32">
        <f t="shared" si="8"/>
        <v>1.3244759408984166</v>
      </c>
      <c r="I104" s="32">
        <f t="shared" si="9"/>
        <v>0.42271727353518707</v>
      </c>
    </row>
    <row r="105" spans="1:9" x14ac:dyDescent="0.2">
      <c r="A105">
        <v>1099</v>
      </c>
      <c r="B105" s="14">
        <v>31</v>
      </c>
      <c r="C105" s="14">
        <v>278456</v>
      </c>
      <c r="D105" s="14">
        <v>7935.9960000000001</v>
      </c>
      <c r="E105" s="14">
        <f t="shared" si="5"/>
        <v>8982.4516129032254</v>
      </c>
      <c r="F105" s="14">
        <f t="shared" si="6"/>
        <v>255.99987096774194</v>
      </c>
      <c r="G105" s="3">
        <f t="shared" si="7"/>
        <v>2.8500000000000001E-2</v>
      </c>
      <c r="H105" s="32">
        <f t="shared" si="8"/>
        <v>1.7506969831302379</v>
      </c>
      <c r="I105" s="32">
        <f t="shared" si="9"/>
        <v>0.98977387650874749</v>
      </c>
    </row>
    <row r="106" spans="1:9" s="113" customFormat="1" x14ac:dyDescent="0.2">
      <c r="A106">
        <v>1100</v>
      </c>
      <c r="B106" s="14">
        <v>31</v>
      </c>
      <c r="C106" s="14">
        <v>716207</v>
      </c>
      <c r="D106" s="14">
        <v>20770.003000000001</v>
      </c>
      <c r="E106" s="14">
        <f t="shared" si="5"/>
        <v>23103.451612903227</v>
      </c>
      <c r="F106" s="14">
        <f t="shared" si="6"/>
        <v>670.00009677419359</v>
      </c>
      <c r="G106" s="3">
        <f t="shared" si="7"/>
        <v>2.9000000000000001E-2</v>
      </c>
      <c r="H106" s="32">
        <f t="shared" si="8"/>
        <v>7.2840368644441025</v>
      </c>
      <c r="I106" s="32">
        <f t="shared" si="9"/>
        <v>8.5627944619758374</v>
      </c>
    </row>
    <row r="107" spans="1:9" x14ac:dyDescent="0.2">
      <c r="A107">
        <v>1101</v>
      </c>
      <c r="B107" s="14">
        <v>31</v>
      </c>
      <c r="C107" s="14">
        <v>189207</v>
      </c>
      <c r="D107" s="14">
        <v>5487.0030000000006</v>
      </c>
      <c r="E107" s="14">
        <f t="shared" si="5"/>
        <v>6103.4516129032254</v>
      </c>
      <c r="F107" s="14">
        <f t="shared" si="6"/>
        <v>177.00009677419357</v>
      </c>
      <c r="G107" s="3">
        <f t="shared" si="7"/>
        <v>2.9000000000000005E-2</v>
      </c>
      <c r="H107" s="32">
        <f t="shared" si="8"/>
        <v>0.62255552584657448</v>
      </c>
      <c r="I107" s="32">
        <f t="shared" si="9"/>
        <v>-0.45531450490360492</v>
      </c>
    </row>
    <row r="108" spans="1:9" x14ac:dyDescent="0.2">
      <c r="A108">
        <v>1102</v>
      </c>
      <c r="B108" s="14">
        <v>31</v>
      </c>
      <c r="C108" s="14">
        <v>210586</v>
      </c>
      <c r="D108" s="14">
        <v>6106.9940000000006</v>
      </c>
      <c r="E108" s="14">
        <f t="shared" si="5"/>
        <v>6793.0967741935483</v>
      </c>
      <c r="F108" s="14">
        <f t="shared" si="6"/>
        <v>196.99980645161293</v>
      </c>
      <c r="G108" s="3">
        <f t="shared" si="7"/>
        <v>2.9000000000000005E-2</v>
      </c>
      <c r="H108" s="32">
        <f t="shared" si="8"/>
        <v>0.89279425362243137</v>
      </c>
      <c r="I108" s="32">
        <f t="shared" si="9"/>
        <v>-8.9473610021412062E-2</v>
      </c>
    </row>
    <row r="109" spans="1:9" x14ac:dyDescent="0.2">
      <c r="A109">
        <v>1103</v>
      </c>
      <c r="B109" s="14">
        <v>31</v>
      </c>
      <c r="C109" s="14">
        <v>217000</v>
      </c>
      <c r="D109" s="14">
        <v>6293</v>
      </c>
      <c r="E109" s="14">
        <f t="shared" si="5"/>
        <v>7000</v>
      </c>
      <c r="F109" s="14">
        <f t="shared" si="6"/>
        <v>203</v>
      </c>
      <c r="G109" s="3">
        <f t="shared" si="7"/>
        <v>2.9000000000000001E-2</v>
      </c>
      <c r="H109" s="32">
        <f t="shared" si="8"/>
        <v>0.97386966406980247</v>
      </c>
      <c r="I109" s="32">
        <f t="shared" si="9"/>
        <v>2.028379209161359E-2</v>
      </c>
    </row>
    <row r="110" spans="1:9" x14ac:dyDescent="0.2">
      <c r="A110">
        <v>1104</v>
      </c>
      <c r="B110" s="14">
        <v>31</v>
      </c>
      <c r="C110" s="14">
        <v>210586</v>
      </c>
      <c r="D110" s="14">
        <v>6106.9940000000006</v>
      </c>
      <c r="E110" s="14">
        <f t="shared" si="5"/>
        <v>6793.0967741935483</v>
      </c>
      <c r="F110" s="14">
        <f t="shared" si="6"/>
        <v>196.99980645161293</v>
      </c>
      <c r="G110" s="3">
        <f t="shared" si="7"/>
        <v>2.9000000000000005E-2</v>
      </c>
      <c r="H110" s="32">
        <f t="shared" si="8"/>
        <v>0.89279425362243137</v>
      </c>
      <c r="I110" s="32">
        <f t="shared" si="9"/>
        <v>-8.9473610021412062E-2</v>
      </c>
    </row>
    <row r="111" spans="1:9" x14ac:dyDescent="0.2">
      <c r="A111">
        <v>1105</v>
      </c>
      <c r="B111" s="14">
        <v>31</v>
      </c>
      <c r="C111" s="14">
        <v>214862</v>
      </c>
      <c r="D111" s="14">
        <v>6230.9980000000005</v>
      </c>
      <c r="E111" s="14">
        <f t="shared" si="5"/>
        <v>6931.0322580645161</v>
      </c>
      <c r="F111" s="14">
        <f t="shared" si="6"/>
        <v>200.99993548387098</v>
      </c>
      <c r="G111" s="3">
        <f t="shared" si="7"/>
        <v>2.9000000000000001E-2</v>
      </c>
      <c r="H111" s="32">
        <f t="shared" si="8"/>
        <v>0.94684452725401202</v>
      </c>
      <c r="I111" s="32">
        <f t="shared" si="9"/>
        <v>-1.6302008612728118E-2</v>
      </c>
    </row>
    <row r="112" spans="1:9" x14ac:dyDescent="0.2">
      <c r="A112">
        <v>2106</v>
      </c>
      <c r="B112" s="14">
        <v>20</v>
      </c>
      <c r="C112" s="14">
        <v>68000</v>
      </c>
      <c r="D112" s="14">
        <v>4420</v>
      </c>
      <c r="E112" s="14">
        <f t="shared" si="5"/>
        <v>3400</v>
      </c>
      <c r="F112" s="14">
        <f t="shared" si="6"/>
        <v>221</v>
      </c>
      <c r="G112" s="3">
        <f t="shared" si="7"/>
        <v>6.5000000000000002E-2</v>
      </c>
      <c r="H112" s="32">
        <f t="shared" si="8"/>
        <v>-0.43679697233908565</v>
      </c>
      <c r="I112" s="32">
        <f t="shared" si="9"/>
        <v>0.34954537708924027</v>
      </c>
    </row>
    <row r="113" spans="1:9" x14ac:dyDescent="0.2">
      <c r="A113">
        <v>2107</v>
      </c>
      <c r="B113" s="14">
        <v>20</v>
      </c>
      <c r="C113" s="14">
        <v>73666.75</v>
      </c>
      <c r="D113" s="14">
        <v>4420.0050000000001</v>
      </c>
      <c r="E113" s="14">
        <f t="shared" si="5"/>
        <v>3683.3375000000001</v>
      </c>
      <c r="F113" s="14">
        <f t="shared" si="6"/>
        <v>221.00024999999999</v>
      </c>
      <c r="G113" s="3">
        <f t="shared" si="7"/>
        <v>0.06</v>
      </c>
      <c r="H113" s="32">
        <f t="shared" si="8"/>
        <v>-0.32577065064644584</v>
      </c>
      <c r="I113" s="32">
        <f t="shared" si="9"/>
        <v>0.34954995016680956</v>
      </c>
    </row>
    <row r="114" spans="1:9" x14ac:dyDescent="0.2">
      <c r="A114">
        <v>1108</v>
      </c>
      <c r="B114" s="14">
        <v>31</v>
      </c>
      <c r="C114" s="14">
        <v>106285.71</v>
      </c>
      <c r="D114" s="14">
        <v>7439.9997000000012</v>
      </c>
      <c r="E114" s="14">
        <f t="shared" si="5"/>
        <v>3428.5712903225808</v>
      </c>
      <c r="F114" s="14">
        <f t="shared" si="6"/>
        <v>239.99999032258069</v>
      </c>
      <c r="G114" s="3">
        <f t="shared" si="7"/>
        <v>7.0000000000000007E-2</v>
      </c>
      <c r="H114" s="32">
        <f t="shared" si="8"/>
        <v>-0.42560125955652545</v>
      </c>
      <c r="I114" s="32">
        <f t="shared" si="9"/>
        <v>0.69709909534215608</v>
      </c>
    </row>
    <row r="115" spans="1:9" x14ac:dyDescent="0.2">
      <c r="A115">
        <v>1109</v>
      </c>
      <c r="B115" s="14">
        <v>31</v>
      </c>
      <c r="C115" s="14">
        <v>94328.57</v>
      </c>
      <c r="D115" s="14">
        <v>6602.9999000000007</v>
      </c>
      <c r="E115" s="14">
        <f t="shared" si="5"/>
        <v>3042.8570967741939</v>
      </c>
      <c r="F115" s="14">
        <f t="shared" si="6"/>
        <v>212.99999677419356</v>
      </c>
      <c r="G115" s="3">
        <f t="shared" si="7"/>
        <v>6.9999999999999993E-2</v>
      </c>
      <c r="H115" s="32">
        <f t="shared" si="8"/>
        <v>-0.57674407734210031</v>
      </c>
      <c r="I115" s="32">
        <f t="shared" si="9"/>
        <v>0.2032068358606206</v>
      </c>
    </row>
    <row r="116" spans="1:9" x14ac:dyDescent="0.2">
      <c r="A116">
        <v>1110</v>
      </c>
      <c r="B116" s="14">
        <v>31</v>
      </c>
      <c r="C116" s="14">
        <v>93885.71</v>
      </c>
      <c r="D116" s="14">
        <v>6571.9997000000012</v>
      </c>
      <c r="E116" s="14">
        <f t="shared" si="5"/>
        <v>3028.5712903225808</v>
      </c>
      <c r="F116" s="14">
        <f t="shared" si="6"/>
        <v>211.99999032258069</v>
      </c>
      <c r="G116" s="3">
        <f t="shared" si="7"/>
        <v>7.0000000000000007E-2</v>
      </c>
      <c r="H116" s="32">
        <f t="shared" si="8"/>
        <v>-0.58234199693529076</v>
      </c>
      <c r="I116" s="32">
        <f t="shared" si="9"/>
        <v>0.18491440756807015</v>
      </c>
    </row>
    <row r="117" spans="1:9" x14ac:dyDescent="0.2">
      <c r="A117">
        <v>2111</v>
      </c>
      <c r="B117" s="14">
        <v>10</v>
      </c>
      <c r="C117" s="14">
        <v>54226.75</v>
      </c>
      <c r="D117" s="14">
        <v>2629.9973749999999</v>
      </c>
      <c r="E117" s="14">
        <f t="shared" si="5"/>
        <v>5422.6750000000002</v>
      </c>
      <c r="F117" s="14">
        <f t="shared" si="6"/>
        <v>262.99973749999998</v>
      </c>
      <c r="G117" s="3">
        <f t="shared" si="7"/>
        <v>4.8499999999999995E-2</v>
      </c>
      <c r="H117" s="32">
        <f t="shared" si="8"/>
        <v>0.35579195510489986</v>
      </c>
      <c r="I117" s="32">
        <f t="shared" si="9"/>
        <v>1.117817607018921</v>
      </c>
    </row>
    <row r="118" spans="1:9" x14ac:dyDescent="0.2">
      <c r="A118">
        <v>2112</v>
      </c>
      <c r="B118" s="14">
        <v>10</v>
      </c>
      <c r="C118" s="14">
        <v>40206.25</v>
      </c>
      <c r="D118" s="14">
        <v>1950.003125</v>
      </c>
      <c r="E118" s="14">
        <f t="shared" si="5"/>
        <v>4020.625</v>
      </c>
      <c r="F118" s="14">
        <f t="shared" si="6"/>
        <v>195.00031250000001</v>
      </c>
      <c r="G118" s="3">
        <f t="shared" si="7"/>
        <v>4.8500000000000001E-2</v>
      </c>
      <c r="H118" s="32">
        <f t="shared" si="8"/>
        <v>-0.19360392199984505</v>
      </c>
      <c r="I118" s="32">
        <f t="shared" si="9"/>
        <v>-0.12604897378259192</v>
      </c>
    </row>
    <row r="119" spans="1:9" x14ac:dyDescent="0.2">
      <c r="A119">
        <v>2113</v>
      </c>
      <c r="B119" s="14">
        <v>10</v>
      </c>
      <c r="C119" s="14">
        <v>36082.5</v>
      </c>
      <c r="D119" s="14">
        <v>1750.00125</v>
      </c>
      <c r="E119" s="14">
        <f t="shared" si="5"/>
        <v>3608.25</v>
      </c>
      <c r="F119" s="14">
        <f t="shared" si="6"/>
        <v>175.000125</v>
      </c>
      <c r="G119" s="3">
        <f t="shared" si="7"/>
        <v>4.8500000000000001E-2</v>
      </c>
      <c r="H119" s="32">
        <f t="shared" si="8"/>
        <v>-0.35519382594126597</v>
      </c>
      <c r="I119" s="32">
        <f t="shared" si="9"/>
        <v>-0.49189860914368772</v>
      </c>
    </row>
    <row r="120" spans="1:9" x14ac:dyDescent="0.2">
      <c r="A120">
        <v>2114</v>
      </c>
      <c r="B120" s="14">
        <v>10</v>
      </c>
      <c r="C120" s="14">
        <v>43711.25</v>
      </c>
      <c r="D120" s="14">
        <v>2119.995625</v>
      </c>
      <c r="E120" s="14">
        <f t="shared" si="5"/>
        <v>4371.125</v>
      </c>
      <c r="F120" s="14">
        <f t="shared" si="6"/>
        <v>211.9995625</v>
      </c>
      <c r="G120" s="3">
        <f t="shared" si="7"/>
        <v>4.8500000000000001E-2</v>
      </c>
      <c r="H120" s="32">
        <f t="shared" si="8"/>
        <v>-5.6259850871701933E-2</v>
      </c>
      <c r="I120" s="32">
        <f t="shared" si="9"/>
        <v>0.18490658170468038</v>
      </c>
    </row>
    <row r="121" spans="1:9" x14ac:dyDescent="0.2">
      <c r="A121">
        <v>2115</v>
      </c>
      <c r="B121" s="14">
        <v>10</v>
      </c>
      <c r="C121" s="14">
        <v>50103</v>
      </c>
      <c r="D121" s="14">
        <v>2429.9955</v>
      </c>
      <c r="E121" s="14">
        <f t="shared" si="5"/>
        <v>5010.3</v>
      </c>
      <c r="F121" s="14">
        <f t="shared" si="6"/>
        <v>242.99955</v>
      </c>
      <c r="G121" s="3">
        <f t="shared" si="7"/>
        <v>4.8500000000000001E-2</v>
      </c>
      <c r="H121" s="32">
        <f t="shared" si="8"/>
        <v>0.19420205116347899</v>
      </c>
      <c r="I121" s="32">
        <f t="shared" si="9"/>
        <v>0.7519679716578257</v>
      </c>
    </row>
    <row r="122" spans="1:9" x14ac:dyDescent="0.2">
      <c r="A122">
        <v>2116</v>
      </c>
      <c r="B122" s="14">
        <v>10</v>
      </c>
      <c r="C122" s="14">
        <v>41649.5</v>
      </c>
      <c r="D122" s="14">
        <v>2020.0007500000002</v>
      </c>
      <c r="E122" s="14">
        <f t="shared" si="5"/>
        <v>4164.95</v>
      </c>
      <c r="F122" s="14">
        <f t="shared" si="6"/>
        <v>202.00007500000001</v>
      </c>
      <c r="G122" s="3">
        <f t="shared" si="7"/>
        <v>4.8500000000000001E-2</v>
      </c>
      <c r="H122" s="32">
        <f t="shared" si="8"/>
        <v>-0.13704990469436937</v>
      </c>
      <c r="I122" s="32">
        <f t="shared" si="9"/>
        <v>1.9928537372386644E-3</v>
      </c>
    </row>
    <row r="123" spans="1:9" x14ac:dyDescent="0.2">
      <c r="A123">
        <v>2117</v>
      </c>
      <c r="B123" s="14">
        <v>10</v>
      </c>
      <c r="C123" s="14">
        <v>36082.5</v>
      </c>
      <c r="D123" s="14">
        <v>1750.00125</v>
      </c>
      <c r="E123" s="14">
        <f t="shared" si="5"/>
        <v>3608.25</v>
      </c>
      <c r="F123" s="14">
        <f t="shared" si="6"/>
        <v>175.000125</v>
      </c>
      <c r="G123" s="3">
        <f t="shared" si="7"/>
        <v>4.8500000000000001E-2</v>
      </c>
      <c r="H123" s="32">
        <f t="shared" si="8"/>
        <v>-0.35519382594126597</v>
      </c>
      <c r="I123" s="32">
        <f t="shared" si="9"/>
        <v>-0.49189860914368772</v>
      </c>
    </row>
    <row r="124" spans="1:9" x14ac:dyDescent="0.2">
      <c r="A124">
        <v>2118</v>
      </c>
      <c r="B124" s="14">
        <v>10</v>
      </c>
      <c r="C124" s="14">
        <v>51134</v>
      </c>
      <c r="D124" s="14">
        <v>2479.9990000000003</v>
      </c>
      <c r="E124" s="14">
        <f t="shared" si="5"/>
        <v>5113.3999999999996</v>
      </c>
      <c r="F124" s="14">
        <f t="shared" si="6"/>
        <v>247.99990000000003</v>
      </c>
      <c r="G124" s="3">
        <f t="shared" si="7"/>
        <v>4.8500000000000008E-2</v>
      </c>
      <c r="H124" s="32">
        <f t="shared" si="8"/>
        <v>0.23460197622285553</v>
      </c>
      <c r="I124" s="32">
        <f t="shared" si="9"/>
        <v>0.84343592535465295</v>
      </c>
    </row>
    <row r="125" spans="1:9" x14ac:dyDescent="0.2">
      <c r="A125">
        <v>1119</v>
      </c>
      <c r="B125" s="14">
        <v>31</v>
      </c>
      <c r="C125" s="14">
        <v>157844</v>
      </c>
      <c r="D125" s="14">
        <v>6881.9984000000004</v>
      </c>
      <c r="E125" s="14">
        <f t="shared" si="5"/>
        <v>5091.7419354838712</v>
      </c>
      <c r="F125" s="14">
        <f t="shared" si="6"/>
        <v>221.99994838709679</v>
      </c>
      <c r="G125" s="3">
        <f t="shared" si="7"/>
        <v>4.36E-2</v>
      </c>
      <c r="H125" s="32">
        <f t="shared" si="8"/>
        <v>0.22611522371671844</v>
      </c>
      <c r="I125" s="32">
        <f t="shared" si="9"/>
        <v>0.36783674324764642</v>
      </c>
    </row>
    <row r="126" spans="1:9" x14ac:dyDescent="0.2">
      <c r="A126">
        <v>1120</v>
      </c>
      <c r="B126" s="14">
        <v>31</v>
      </c>
      <c r="C126" s="14">
        <v>112339.5</v>
      </c>
      <c r="D126" s="14">
        <v>4898.0021999999999</v>
      </c>
      <c r="E126" s="14">
        <f t="shared" si="5"/>
        <v>3623.8548387096776</v>
      </c>
      <c r="F126" s="14">
        <f t="shared" si="6"/>
        <v>158.00007096774192</v>
      </c>
      <c r="G126" s="3">
        <f t="shared" si="7"/>
        <v>4.3599999999999993E-2</v>
      </c>
      <c r="H126" s="32">
        <f t="shared" si="8"/>
        <v>-0.34907904112618704</v>
      </c>
      <c r="I126" s="32">
        <f t="shared" si="9"/>
        <v>-0.80286887223849823</v>
      </c>
    </row>
    <row r="127" spans="1:9" x14ac:dyDescent="0.2">
      <c r="A127">
        <v>1121</v>
      </c>
      <c r="B127" s="14">
        <v>31</v>
      </c>
      <c r="C127" s="14">
        <v>126559.75</v>
      </c>
      <c r="D127" s="14">
        <v>5518.0051000000003</v>
      </c>
      <c r="E127" s="14">
        <f t="shared" si="5"/>
        <v>4082.5725806451615</v>
      </c>
      <c r="F127" s="14">
        <f t="shared" si="6"/>
        <v>178.00016451612905</v>
      </c>
      <c r="G127" s="3">
        <f t="shared" si="7"/>
        <v>4.36E-2</v>
      </c>
      <c r="H127" s="32">
        <f t="shared" si="8"/>
        <v>-0.16932964832696221</v>
      </c>
      <c r="I127" s="32">
        <f t="shared" si="9"/>
        <v>-0.43702095546945635</v>
      </c>
    </row>
    <row r="128" spans="1:9" x14ac:dyDescent="0.2">
      <c r="A128">
        <v>1122</v>
      </c>
      <c r="B128" s="14">
        <v>31</v>
      </c>
      <c r="C128" s="14">
        <v>122293.5</v>
      </c>
      <c r="D128" s="14">
        <v>5331.9966000000004</v>
      </c>
      <c r="E128" s="14">
        <f t="shared" si="5"/>
        <v>3944.9516129032259</v>
      </c>
      <c r="F128" s="14">
        <f t="shared" si="6"/>
        <v>171.99989032258065</v>
      </c>
      <c r="G128" s="3">
        <f t="shared" si="7"/>
        <v>4.36E-2</v>
      </c>
      <c r="H128" s="32">
        <f t="shared" si="8"/>
        <v>-0.22325667823358789</v>
      </c>
      <c r="I128" s="32">
        <f t="shared" si="9"/>
        <v>-0.54677983276879527</v>
      </c>
    </row>
    <row r="129" spans="1:9" x14ac:dyDescent="0.2">
      <c r="A129">
        <v>1123</v>
      </c>
      <c r="B129" s="14">
        <v>31</v>
      </c>
      <c r="C129" s="14">
        <v>95214.29</v>
      </c>
      <c r="D129" s="14">
        <v>6665.0003000000006</v>
      </c>
      <c r="E129" s="14">
        <f t="shared" si="5"/>
        <v>3071.4287096774192</v>
      </c>
      <c r="F129" s="14">
        <f t="shared" si="6"/>
        <v>215.00000967741937</v>
      </c>
      <c r="G129" s="3">
        <f t="shared" si="7"/>
        <v>7.0000000000000007E-2</v>
      </c>
      <c r="H129" s="32">
        <f t="shared" si="8"/>
        <v>-0.56554823815571986</v>
      </c>
      <c r="I129" s="32">
        <f t="shared" si="9"/>
        <v>0.23979169244572252</v>
      </c>
    </row>
    <row r="130" spans="1:9" x14ac:dyDescent="0.2">
      <c r="A130">
        <v>1124</v>
      </c>
      <c r="B130" s="14">
        <v>31</v>
      </c>
      <c r="C130" s="14">
        <v>111157.14</v>
      </c>
      <c r="D130" s="14">
        <v>7780.9998000000005</v>
      </c>
      <c r="E130" s="14">
        <f t="shared" si="5"/>
        <v>3585.7141935483869</v>
      </c>
      <c r="F130" s="14">
        <f t="shared" si="6"/>
        <v>250.99999354838712</v>
      </c>
      <c r="G130" s="3">
        <f t="shared" si="7"/>
        <v>7.0000000000000007E-2</v>
      </c>
      <c r="H130" s="32">
        <f t="shared" si="8"/>
        <v>-0.36402452324289342</v>
      </c>
      <c r="I130" s="32">
        <f t="shared" si="9"/>
        <v>0.89831456740371352</v>
      </c>
    </row>
    <row r="131" spans="1:9" x14ac:dyDescent="0.2">
      <c r="A131">
        <v>1125</v>
      </c>
      <c r="B131" s="14">
        <v>31</v>
      </c>
      <c r="C131" s="14">
        <v>99642.86</v>
      </c>
      <c r="D131" s="14">
        <v>6975.0002000000004</v>
      </c>
      <c r="E131" s="14">
        <f t="shared" si="5"/>
        <v>3214.2858064516131</v>
      </c>
      <c r="F131" s="14">
        <f t="shared" si="6"/>
        <v>225.0000064516129</v>
      </c>
      <c r="G131" s="3">
        <f t="shared" si="7"/>
        <v>6.9999999999999993E-2</v>
      </c>
      <c r="H131" s="32">
        <f t="shared" si="8"/>
        <v>-0.50956942143527795</v>
      </c>
      <c r="I131" s="32">
        <f t="shared" si="9"/>
        <v>0.42271473621472899</v>
      </c>
    </row>
    <row r="132" spans="1:9" x14ac:dyDescent="0.2">
      <c r="A132">
        <v>1126</v>
      </c>
      <c r="B132" s="14">
        <v>31</v>
      </c>
      <c r="C132" s="14">
        <v>109385.71</v>
      </c>
      <c r="D132" s="14">
        <v>7656.9997000000012</v>
      </c>
      <c r="E132" s="14">
        <f t="shared" si="5"/>
        <v>3528.5712903225808</v>
      </c>
      <c r="F132" s="14">
        <f t="shared" si="6"/>
        <v>246.99999032258069</v>
      </c>
      <c r="G132" s="3">
        <f t="shared" si="7"/>
        <v>7.0000000000000007E-2</v>
      </c>
      <c r="H132" s="32">
        <f t="shared" si="8"/>
        <v>-0.38641607521183408</v>
      </c>
      <c r="I132" s="32">
        <f t="shared" si="9"/>
        <v>0.82514526728567761</v>
      </c>
    </row>
    <row r="133" spans="1:9" x14ac:dyDescent="0.2">
      <c r="A133">
        <v>1127</v>
      </c>
      <c r="B133" s="14">
        <v>31</v>
      </c>
      <c r="C133" s="14">
        <v>94771.43</v>
      </c>
      <c r="D133" s="14">
        <v>6634.0001000000002</v>
      </c>
      <c r="E133" s="14">
        <f t="shared" si="5"/>
        <v>3057.1429032258061</v>
      </c>
      <c r="F133" s="14">
        <f t="shared" si="6"/>
        <v>214.00000322580647</v>
      </c>
      <c r="G133" s="3">
        <f t="shared" si="7"/>
        <v>7.0000000000000007E-2</v>
      </c>
      <c r="H133" s="32">
        <f t="shared" si="8"/>
        <v>-0.57114615774891031</v>
      </c>
      <c r="I133" s="32">
        <f t="shared" si="9"/>
        <v>0.22149926415317156</v>
      </c>
    </row>
    <row r="134" spans="1:9" x14ac:dyDescent="0.2">
      <c r="A134">
        <v>1128</v>
      </c>
      <c r="B134" s="14">
        <v>31</v>
      </c>
      <c r="C134" s="14">
        <v>94328.57</v>
      </c>
      <c r="D134" s="14">
        <v>6602.9999000000007</v>
      </c>
      <c r="E134" s="14">
        <f t="shared" si="5"/>
        <v>3042.8570967741939</v>
      </c>
      <c r="F134" s="14">
        <f t="shared" si="6"/>
        <v>212.99999677419356</v>
      </c>
      <c r="G134" s="3">
        <f t="shared" si="7"/>
        <v>6.9999999999999993E-2</v>
      </c>
      <c r="H134" s="32">
        <f t="shared" si="8"/>
        <v>-0.57674407734210031</v>
      </c>
      <c r="I134" s="32">
        <f t="shared" si="9"/>
        <v>0.2032068358606206</v>
      </c>
    </row>
    <row r="135" spans="1:9" x14ac:dyDescent="0.2">
      <c r="A135">
        <v>1129</v>
      </c>
      <c r="B135" s="14">
        <v>31</v>
      </c>
      <c r="C135" s="14">
        <v>107614.29</v>
      </c>
      <c r="D135" s="14">
        <v>7533.0003000000006</v>
      </c>
      <c r="E135" s="14">
        <f t="shared" ref="E135:E198" si="10">C135/B135</f>
        <v>3471.4287096774192</v>
      </c>
      <c r="F135" s="14">
        <f t="shared" ref="F135:F198" si="11">D135/B135</f>
        <v>243.00000967741937</v>
      </c>
      <c r="G135" s="3">
        <f t="shared" ref="G135:G198" si="12">F135/E135</f>
        <v>7.0000000000000007E-2</v>
      </c>
      <c r="H135" s="32">
        <f t="shared" ref="H135:H198" si="13">(E135-E$1)/E$2</f>
        <v>-0.40880750077695455</v>
      </c>
      <c r="I135" s="32">
        <f t="shared" ref="I135:I198" si="14">STANDARDIZE(F135,F$1,F$2)</f>
        <v>0.7519763802198085</v>
      </c>
    </row>
    <row r="136" spans="1:9" x14ac:dyDescent="0.2">
      <c r="A136">
        <v>1130</v>
      </c>
      <c r="B136" s="14">
        <v>31</v>
      </c>
      <c r="C136" s="14">
        <v>108942.86</v>
      </c>
      <c r="D136" s="14">
        <v>7626.0002000000004</v>
      </c>
      <c r="E136" s="14">
        <f t="shared" si="10"/>
        <v>3514.2858064516131</v>
      </c>
      <c r="F136" s="14">
        <f t="shared" si="11"/>
        <v>246.0000064516129</v>
      </c>
      <c r="G136" s="3">
        <f t="shared" si="12"/>
        <v>6.9999999999999993E-2</v>
      </c>
      <c r="H136" s="32">
        <f t="shared" si="13"/>
        <v>-0.39201386840120395</v>
      </c>
      <c r="I136" s="32">
        <f t="shared" si="14"/>
        <v>0.80685325204529346</v>
      </c>
    </row>
    <row r="137" spans="1:9" x14ac:dyDescent="0.2">
      <c r="A137">
        <v>1131</v>
      </c>
      <c r="B137" s="14">
        <v>31</v>
      </c>
      <c r="C137" s="14">
        <v>95214.29</v>
      </c>
      <c r="D137" s="14">
        <v>6665.0003000000006</v>
      </c>
      <c r="E137" s="14">
        <f t="shared" si="10"/>
        <v>3071.4287096774192</v>
      </c>
      <c r="F137" s="14">
        <f t="shared" si="11"/>
        <v>215.00000967741937</v>
      </c>
      <c r="G137" s="3">
        <f t="shared" si="12"/>
        <v>7.0000000000000007E-2</v>
      </c>
      <c r="H137" s="32">
        <f t="shared" si="13"/>
        <v>-0.56554823815571986</v>
      </c>
      <c r="I137" s="32">
        <f t="shared" si="14"/>
        <v>0.23979169244572252</v>
      </c>
    </row>
    <row r="138" spans="1:9" x14ac:dyDescent="0.2">
      <c r="A138">
        <v>1132</v>
      </c>
      <c r="B138" s="14">
        <v>31</v>
      </c>
      <c r="C138" s="14">
        <v>107614.29</v>
      </c>
      <c r="D138" s="14">
        <v>7533.0003000000006</v>
      </c>
      <c r="E138" s="14">
        <f t="shared" si="10"/>
        <v>3471.4287096774192</v>
      </c>
      <c r="F138" s="14">
        <f t="shared" si="11"/>
        <v>243.00000967741937</v>
      </c>
      <c r="G138" s="3">
        <f t="shared" si="12"/>
        <v>7.0000000000000007E-2</v>
      </c>
      <c r="H138" s="32">
        <f t="shared" si="13"/>
        <v>-0.40880750077695455</v>
      </c>
      <c r="I138" s="32">
        <f t="shared" si="14"/>
        <v>0.7519763802198085</v>
      </c>
    </row>
    <row r="139" spans="1:9" x14ac:dyDescent="0.2">
      <c r="A139">
        <v>1133</v>
      </c>
      <c r="B139" s="14">
        <v>31</v>
      </c>
      <c r="C139" s="14">
        <v>98757.14</v>
      </c>
      <c r="D139" s="14">
        <v>6912.9998000000005</v>
      </c>
      <c r="E139" s="14">
        <f t="shared" si="10"/>
        <v>3185.7141935483869</v>
      </c>
      <c r="F139" s="14">
        <f t="shared" si="11"/>
        <v>222.99999354838712</v>
      </c>
      <c r="G139" s="3">
        <f t="shared" si="12"/>
        <v>7.0000000000000007E-2</v>
      </c>
      <c r="H139" s="32">
        <f t="shared" si="13"/>
        <v>-0.52076526062165873</v>
      </c>
      <c r="I139" s="32">
        <f t="shared" si="14"/>
        <v>0.38612987962962758</v>
      </c>
    </row>
    <row r="140" spans="1:9" x14ac:dyDescent="0.2">
      <c r="A140">
        <v>1134</v>
      </c>
      <c r="B140" s="14">
        <v>31</v>
      </c>
      <c r="C140" s="14">
        <v>109828.57</v>
      </c>
      <c r="D140" s="14">
        <v>7687.9999000000016</v>
      </c>
      <c r="E140" s="14">
        <f t="shared" si="10"/>
        <v>3542.8570967741939</v>
      </c>
      <c r="F140" s="14">
        <f t="shared" si="11"/>
        <v>247.99999677419359</v>
      </c>
      <c r="G140" s="3">
        <f t="shared" si="12"/>
        <v>7.0000000000000007E-2</v>
      </c>
      <c r="H140" s="32">
        <f t="shared" si="13"/>
        <v>-0.38081815561864368</v>
      </c>
      <c r="I140" s="32">
        <f t="shared" si="14"/>
        <v>0.84343769557822856</v>
      </c>
    </row>
    <row r="141" spans="1:9" x14ac:dyDescent="0.2">
      <c r="A141">
        <v>1135</v>
      </c>
      <c r="B141" s="14">
        <v>31</v>
      </c>
      <c r="C141" s="14">
        <v>105400</v>
      </c>
      <c r="D141" s="14">
        <v>7378.0000000000009</v>
      </c>
      <c r="E141" s="14">
        <f t="shared" si="10"/>
        <v>3400</v>
      </c>
      <c r="F141" s="14">
        <f t="shared" si="11"/>
        <v>238.00000000000003</v>
      </c>
      <c r="G141" s="3">
        <f t="shared" si="12"/>
        <v>7.0000000000000007E-2</v>
      </c>
      <c r="H141" s="32">
        <f t="shared" si="13"/>
        <v>-0.43679697233908565</v>
      </c>
      <c r="I141" s="32">
        <f t="shared" si="14"/>
        <v>0.66051465180922153</v>
      </c>
    </row>
    <row r="142" spans="1:9" x14ac:dyDescent="0.2">
      <c r="A142">
        <v>1136</v>
      </c>
      <c r="B142" s="14">
        <v>31</v>
      </c>
      <c r="C142" s="14">
        <v>108500</v>
      </c>
      <c r="D142" s="14">
        <v>7595.0000000000009</v>
      </c>
      <c r="E142" s="14">
        <f t="shared" si="10"/>
        <v>3500</v>
      </c>
      <c r="F142" s="14">
        <f t="shared" si="11"/>
        <v>245.00000000000003</v>
      </c>
      <c r="G142" s="3">
        <f t="shared" si="12"/>
        <v>7.0000000000000007E-2</v>
      </c>
      <c r="H142" s="32">
        <f t="shared" si="13"/>
        <v>-0.39761178799439434</v>
      </c>
      <c r="I142" s="32">
        <f t="shared" si="14"/>
        <v>0.78856082375274306</v>
      </c>
    </row>
    <row r="143" spans="1:9" x14ac:dyDescent="0.2">
      <c r="A143">
        <v>1137</v>
      </c>
      <c r="B143" s="14">
        <v>31</v>
      </c>
      <c r="C143" s="14">
        <v>93885.71</v>
      </c>
      <c r="D143" s="14">
        <v>6571.9997000000012</v>
      </c>
      <c r="E143" s="14">
        <f t="shared" si="10"/>
        <v>3028.5712903225808</v>
      </c>
      <c r="F143" s="14">
        <f t="shared" si="11"/>
        <v>211.99999032258069</v>
      </c>
      <c r="G143" s="3">
        <f t="shared" si="12"/>
        <v>7.0000000000000007E-2</v>
      </c>
      <c r="H143" s="32">
        <f t="shared" si="13"/>
        <v>-0.58234199693529076</v>
      </c>
      <c r="I143" s="32">
        <f t="shared" si="14"/>
        <v>0.18491440756807015</v>
      </c>
    </row>
    <row r="144" spans="1:9" x14ac:dyDescent="0.2">
      <c r="A144">
        <v>1138</v>
      </c>
      <c r="B144" s="14">
        <v>31</v>
      </c>
      <c r="C144" s="14">
        <v>126559.65</v>
      </c>
      <c r="D144" s="14">
        <v>5518.0007399999995</v>
      </c>
      <c r="E144" s="14">
        <f t="shared" si="10"/>
        <v>4082.5693548387094</v>
      </c>
      <c r="F144" s="14">
        <f t="shared" si="11"/>
        <v>178.00002387096774</v>
      </c>
      <c r="G144" s="3">
        <f t="shared" si="12"/>
        <v>4.36E-2</v>
      </c>
      <c r="H144" s="32">
        <f t="shared" si="13"/>
        <v>-0.16933091236516706</v>
      </c>
      <c r="I144" s="32">
        <f t="shared" si="14"/>
        <v>-0.43702352819438606</v>
      </c>
    </row>
    <row r="145" spans="1:9" x14ac:dyDescent="0.2">
      <c r="A145">
        <v>1139</v>
      </c>
      <c r="B145" s="14">
        <v>31</v>
      </c>
      <c r="C145" s="14">
        <v>87910.45</v>
      </c>
      <c r="D145" s="14">
        <v>4712.0001199999997</v>
      </c>
      <c r="E145" s="14">
        <f t="shared" si="10"/>
        <v>2835.8209677419354</v>
      </c>
      <c r="F145" s="14">
        <f t="shared" si="11"/>
        <v>152.00000387096773</v>
      </c>
      <c r="G145" s="3">
        <f t="shared" si="12"/>
        <v>5.3599999999999995E-2</v>
      </c>
      <c r="H145" s="32">
        <f t="shared" si="13"/>
        <v>-0.65787156616350384</v>
      </c>
      <c r="I145" s="32">
        <f t="shared" si="14"/>
        <v>-0.91262396125938583</v>
      </c>
    </row>
    <row r="146" spans="1:9" x14ac:dyDescent="0.2">
      <c r="A146">
        <v>1140</v>
      </c>
      <c r="B146" s="14">
        <v>31</v>
      </c>
      <c r="C146" s="14">
        <v>127981.65</v>
      </c>
      <c r="D146" s="14">
        <v>5579.9999399999997</v>
      </c>
      <c r="E146" s="14">
        <f t="shared" si="10"/>
        <v>4128.4403225806445</v>
      </c>
      <c r="F146" s="14">
        <f t="shared" si="11"/>
        <v>179.99999806451612</v>
      </c>
      <c r="G146" s="3">
        <f t="shared" si="12"/>
        <v>4.3600000000000007E-2</v>
      </c>
      <c r="H146" s="32">
        <f t="shared" si="13"/>
        <v>-0.15135628909479587</v>
      </c>
      <c r="I146" s="32">
        <f t="shared" si="14"/>
        <v>-0.4004393796987144</v>
      </c>
    </row>
    <row r="147" spans="1:9" x14ac:dyDescent="0.2">
      <c r="A147">
        <v>1141</v>
      </c>
      <c r="B147" s="14">
        <v>31</v>
      </c>
      <c r="C147" s="14">
        <v>102947.75</v>
      </c>
      <c r="D147" s="14">
        <v>5517.9994000000006</v>
      </c>
      <c r="E147" s="14">
        <f t="shared" si="10"/>
        <v>3320.8951612903224</v>
      </c>
      <c r="F147" s="14">
        <f t="shared" si="11"/>
        <v>177.99998064516132</v>
      </c>
      <c r="G147" s="3">
        <f t="shared" si="12"/>
        <v>5.3600000000000009E-2</v>
      </c>
      <c r="H147" s="32">
        <f t="shared" si="13"/>
        <v>-0.46779434921304358</v>
      </c>
      <c r="I147" s="32">
        <f t="shared" si="14"/>
        <v>-0.43702431889424914</v>
      </c>
    </row>
    <row r="148" spans="1:9" x14ac:dyDescent="0.2">
      <c r="A148">
        <v>1142</v>
      </c>
      <c r="B148" s="14">
        <v>31</v>
      </c>
      <c r="C148" s="14">
        <v>113761.45</v>
      </c>
      <c r="D148" s="14">
        <v>4959.9992199999997</v>
      </c>
      <c r="E148" s="14">
        <f t="shared" si="10"/>
        <v>3669.7241935483871</v>
      </c>
      <c r="F148" s="14">
        <f t="shared" si="11"/>
        <v>159.99997483870968</v>
      </c>
      <c r="G148" s="3">
        <f t="shared" si="12"/>
        <v>4.36E-2</v>
      </c>
      <c r="H148" s="32">
        <f t="shared" si="13"/>
        <v>-0.33110504987491812</v>
      </c>
      <c r="I148" s="32">
        <f t="shared" si="14"/>
        <v>-0.76628601010529085</v>
      </c>
    </row>
    <row r="149" spans="1:9" x14ac:dyDescent="0.2">
      <c r="A149">
        <v>1143</v>
      </c>
      <c r="B149" s="14">
        <v>31</v>
      </c>
      <c r="C149" s="14">
        <v>101791.05</v>
      </c>
      <c r="D149" s="14">
        <v>5456.0002800000002</v>
      </c>
      <c r="E149" s="14">
        <f t="shared" si="10"/>
        <v>3283.5822580645163</v>
      </c>
      <c r="F149" s="14">
        <f t="shared" si="11"/>
        <v>176.00000903225808</v>
      </c>
      <c r="G149" s="3">
        <f t="shared" si="12"/>
        <v>5.3600000000000002E-2</v>
      </c>
      <c r="H149" s="32">
        <f t="shared" si="13"/>
        <v>-0.48241547912643201</v>
      </c>
      <c r="I149" s="32">
        <f t="shared" si="14"/>
        <v>-0.47360842018395916</v>
      </c>
    </row>
    <row r="150" spans="1:9" x14ac:dyDescent="0.2">
      <c r="A150">
        <v>1144</v>
      </c>
      <c r="B150" s="14">
        <v>31</v>
      </c>
      <c r="C150" s="14">
        <v>89900</v>
      </c>
      <c r="D150" s="14">
        <v>6293.0000000000009</v>
      </c>
      <c r="E150" s="14">
        <f t="shared" si="10"/>
        <v>2900</v>
      </c>
      <c r="F150" s="14">
        <f t="shared" si="11"/>
        <v>203.00000000000003</v>
      </c>
      <c r="G150" s="3">
        <f t="shared" si="12"/>
        <v>7.0000000000000007E-2</v>
      </c>
      <c r="H150" s="32">
        <f t="shared" si="13"/>
        <v>-0.63272289406254234</v>
      </c>
      <c r="I150" s="32">
        <f t="shared" si="14"/>
        <v>2.0283792091614111E-2</v>
      </c>
    </row>
    <row r="151" spans="1:9" x14ac:dyDescent="0.2">
      <c r="A151">
        <v>1145</v>
      </c>
      <c r="B151" s="14">
        <v>31</v>
      </c>
      <c r="C151" s="14">
        <v>102742.86</v>
      </c>
      <c r="D151" s="14">
        <v>7192.0002000000004</v>
      </c>
      <c r="E151" s="14">
        <f t="shared" si="10"/>
        <v>3314.2858064516131</v>
      </c>
      <c r="F151" s="14">
        <f t="shared" si="11"/>
        <v>232.0000064516129</v>
      </c>
      <c r="G151" s="3">
        <f t="shared" si="12"/>
        <v>6.9999999999999993E-2</v>
      </c>
      <c r="H151" s="32">
        <f t="shared" si="13"/>
        <v>-0.47038423709058658</v>
      </c>
      <c r="I151" s="32">
        <f t="shared" si="14"/>
        <v>0.55076090815825052</v>
      </c>
    </row>
    <row r="152" spans="1:9" x14ac:dyDescent="0.2">
      <c r="A152">
        <v>1146</v>
      </c>
      <c r="B152" s="14">
        <v>31</v>
      </c>
      <c r="C152" s="14">
        <v>91671.43</v>
      </c>
      <c r="D152" s="14">
        <v>6417.0001000000002</v>
      </c>
      <c r="E152" s="14">
        <f t="shared" si="10"/>
        <v>2957.1429032258061</v>
      </c>
      <c r="F152" s="14">
        <f t="shared" si="11"/>
        <v>207.00000322580647</v>
      </c>
      <c r="G152" s="3">
        <f t="shared" si="12"/>
        <v>7.0000000000000007E-2</v>
      </c>
      <c r="H152" s="32">
        <f t="shared" si="13"/>
        <v>-0.61033134209360163</v>
      </c>
      <c r="I152" s="32">
        <f t="shared" si="14"/>
        <v>9.3453092209650077E-2</v>
      </c>
    </row>
    <row r="153" spans="1:9" x14ac:dyDescent="0.2">
      <c r="A153">
        <v>1147</v>
      </c>
      <c r="B153" s="14">
        <v>31</v>
      </c>
      <c r="C153" s="14">
        <v>162440</v>
      </c>
      <c r="D153" s="14">
        <v>4061</v>
      </c>
      <c r="E153" s="14">
        <f t="shared" si="10"/>
        <v>5240</v>
      </c>
      <c r="F153" s="14">
        <f t="shared" si="11"/>
        <v>131</v>
      </c>
      <c r="G153" s="3">
        <f t="shared" si="12"/>
        <v>2.5000000000000001E-2</v>
      </c>
      <c r="H153" s="32">
        <f t="shared" si="13"/>
        <v>0.2842104196032349</v>
      </c>
      <c r="I153" s="32">
        <f t="shared" si="14"/>
        <v>-1.2967625478988931</v>
      </c>
    </row>
    <row r="154" spans="1:9" x14ac:dyDescent="0.2">
      <c r="A154">
        <v>1148</v>
      </c>
      <c r="B154" s="14">
        <v>31</v>
      </c>
      <c r="C154" s="14">
        <v>121520</v>
      </c>
      <c r="D154" s="14">
        <v>3038</v>
      </c>
      <c r="E154" s="14">
        <f t="shared" si="10"/>
        <v>3920</v>
      </c>
      <c r="F154" s="14">
        <f t="shared" si="11"/>
        <v>98</v>
      </c>
      <c r="G154" s="3">
        <f t="shared" si="12"/>
        <v>2.5000000000000001E-2</v>
      </c>
      <c r="H154" s="32">
        <f t="shared" si="13"/>
        <v>-0.23303401374669072</v>
      </c>
      <c r="I154" s="32">
        <f t="shared" si="14"/>
        <v>-1.9004087870612087</v>
      </c>
    </row>
    <row r="155" spans="1:9" x14ac:dyDescent="0.2">
      <c r="A155">
        <v>1149</v>
      </c>
      <c r="B155" s="14">
        <v>31</v>
      </c>
      <c r="C155" s="14">
        <v>128960</v>
      </c>
      <c r="D155" s="14">
        <v>3224</v>
      </c>
      <c r="E155" s="14">
        <f t="shared" si="10"/>
        <v>4160</v>
      </c>
      <c r="F155" s="14">
        <f t="shared" si="11"/>
        <v>104</v>
      </c>
      <c r="G155" s="3">
        <f t="shared" si="12"/>
        <v>2.5000000000000001E-2</v>
      </c>
      <c r="H155" s="32">
        <f t="shared" si="13"/>
        <v>-0.13898957131943152</v>
      </c>
      <c r="I155" s="32">
        <f t="shared" si="14"/>
        <v>-1.790654925395333</v>
      </c>
    </row>
    <row r="156" spans="1:9" x14ac:dyDescent="0.2">
      <c r="A156">
        <v>1150</v>
      </c>
      <c r="B156" s="14">
        <v>31</v>
      </c>
      <c r="C156" s="14">
        <v>135160</v>
      </c>
      <c r="D156" s="14">
        <v>3379</v>
      </c>
      <c r="E156" s="14">
        <f t="shared" si="10"/>
        <v>4360</v>
      </c>
      <c r="F156" s="14">
        <f t="shared" si="11"/>
        <v>109</v>
      </c>
      <c r="G156" s="3">
        <f t="shared" si="12"/>
        <v>2.5000000000000001E-2</v>
      </c>
      <c r="H156" s="32">
        <f t="shared" si="13"/>
        <v>-6.0619202630048843E-2</v>
      </c>
      <c r="I156" s="32">
        <f t="shared" si="14"/>
        <v>-1.6991933740071035</v>
      </c>
    </row>
    <row r="157" spans="1:9" x14ac:dyDescent="0.2">
      <c r="A157">
        <v>1151</v>
      </c>
      <c r="B157" s="14">
        <v>31</v>
      </c>
      <c r="C157" s="14">
        <v>163680</v>
      </c>
      <c r="D157" s="14">
        <v>4092</v>
      </c>
      <c r="E157" s="14">
        <f t="shared" si="10"/>
        <v>5280</v>
      </c>
      <c r="F157" s="14">
        <f t="shared" si="11"/>
        <v>132</v>
      </c>
      <c r="G157" s="3">
        <f t="shared" si="12"/>
        <v>2.5000000000000001E-2</v>
      </c>
      <c r="H157" s="32">
        <f t="shared" si="13"/>
        <v>0.29988449334111145</v>
      </c>
      <c r="I157" s="32">
        <f t="shared" si="14"/>
        <v>-1.2784702376212471</v>
      </c>
    </row>
    <row r="158" spans="1:9" x14ac:dyDescent="0.2">
      <c r="A158">
        <v>1152</v>
      </c>
      <c r="B158" s="14">
        <v>31</v>
      </c>
      <c r="C158" s="14">
        <v>114814.8</v>
      </c>
      <c r="D158" s="14">
        <v>6819.9991200000004</v>
      </c>
      <c r="E158" s="14">
        <f t="shared" si="10"/>
        <v>3703.7032258064519</v>
      </c>
      <c r="F158" s="14">
        <f t="shared" si="11"/>
        <v>219.99997161290324</v>
      </c>
      <c r="G158" s="3">
        <f t="shared" si="12"/>
        <v>5.9400000000000001E-2</v>
      </c>
      <c r="H158" s="32">
        <f t="shared" si="13"/>
        <v>-0.3177903034460533</v>
      </c>
      <c r="I158" s="32">
        <f t="shared" si="14"/>
        <v>0.33125254754601247</v>
      </c>
    </row>
    <row r="159" spans="1:9" x14ac:dyDescent="0.2">
      <c r="A159">
        <v>1153</v>
      </c>
      <c r="B159" s="14">
        <v>31</v>
      </c>
      <c r="C159" s="14">
        <v>108552.2</v>
      </c>
      <c r="D159" s="14">
        <v>6448.0006800000001</v>
      </c>
      <c r="E159" s="14">
        <f t="shared" si="10"/>
        <v>3501.6838709677418</v>
      </c>
      <c r="F159" s="14">
        <f t="shared" si="11"/>
        <v>208.00002193548389</v>
      </c>
      <c r="G159" s="3">
        <f t="shared" si="12"/>
        <v>5.9400000000000008E-2</v>
      </c>
      <c r="H159" s="32">
        <f t="shared" si="13"/>
        <v>-0.39695196005155797</v>
      </c>
      <c r="I159" s="32">
        <f t="shared" si="14"/>
        <v>0.11174574473052055</v>
      </c>
    </row>
    <row r="160" spans="1:9" x14ac:dyDescent="0.2">
      <c r="A160">
        <v>1154</v>
      </c>
      <c r="B160" s="14">
        <v>31</v>
      </c>
      <c r="C160" s="14">
        <v>110117.85</v>
      </c>
      <c r="D160" s="14">
        <v>6541.0002900000009</v>
      </c>
      <c r="E160" s="14">
        <f t="shared" si="10"/>
        <v>3552.1887096774194</v>
      </c>
      <c r="F160" s="14">
        <f t="shared" si="11"/>
        <v>211.00000935483874</v>
      </c>
      <c r="G160" s="3">
        <f t="shared" si="12"/>
        <v>5.9400000000000008E-2</v>
      </c>
      <c r="H160" s="32">
        <f t="shared" si="13"/>
        <v>-0.37716154590018175</v>
      </c>
      <c r="I160" s="32">
        <f t="shared" si="14"/>
        <v>0.16662244543439381</v>
      </c>
    </row>
    <row r="161" spans="1:9" x14ac:dyDescent="0.2">
      <c r="A161">
        <v>1155</v>
      </c>
      <c r="B161" s="14">
        <v>31</v>
      </c>
      <c r="C161" s="14">
        <v>113249.15</v>
      </c>
      <c r="D161" s="14">
        <v>6726.9995099999996</v>
      </c>
      <c r="E161" s="14">
        <f t="shared" si="10"/>
        <v>3653.1983870967738</v>
      </c>
      <c r="F161" s="14">
        <f t="shared" si="11"/>
        <v>216.99998419354839</v>
      </c>
      <c r="G161" s="3">
        <f t="shared" si="12"/>
        <v>5.9400000000000008E-2</v>
      </c>
      <c r="H161" s="32">
        <f t="shared" si="13"/>
        <v>-0.33758071759742969</v>
      </c>
      <c r="I161" s="32">
        <f t="shared" si="14"/>
        <v>0.27637584684213923</v>
      </c>
    </row>
    <row r="162" spans="1:9" x14ac:dyDescent="0.2">
      <c r="A162">
        <v>1156</v>
      </c>
      <c r="B162" s="14">
        <v>31</v>
      </c>
      <c r="C162" s="14">
        <v>116902.35</v>
      </c>
      <c r="D162" s="14">
        <v>6943.9995900000004</v>
      </c>
      <c r="E162" s="14">
        <f t="shared" si="10"/>
        <v>3771.043548387097</v>
      </c>
      <c r="F162" s="14">
        <f t="shared" si="11"/>
        <v>223.99998677419356</v>
      </c>
      <c r="G162" s="3">
        <f t="shared" si="12"/>
        <v>5.9400000000000001E-2</v>
      </c>
      <c r="H162" s="32">
        <f t="shared" si="13"/>
        <v>-0.29140287390451775</v>
      </c>
      <c r="I162" s="32">
        <f t="shared" si="14"/>
        <v>0.40442206599162295</v>
      </c>
    </row>
    <row r="163" spans="1:9" x14ac:dyDescent="0.2">
      <c r="A163">
        <v>1157</v>
      </c>
      <c r="B163" s="14">
        <v>31</v>
      </c>
      <c r="C163" s="14">
        <v>115858.6</v>
      </c>
      <c r="D163" s="14">
        <v>6882.0008400000006</v>
      </c>
      <c r="E163" s="14">
        <f t="shared" si="10"/>
        <v>3737.3741935483872</v>
      </c>
      <c r="F163" s="14">
        <f t="shared" si="11"/>
        <v>222.0000270967742</v>
      </c>
      <c r="G163" s="3">
        <f t="shared" si="12"/>
        <v>5.9400000000000001E-2</v>
      </c>
      <c r="H163" s="32">
        <f t="shared" si="13"/>
        <v>-0.30459627266573441</v>
      </c>
      <c r="I163" s="32">
        <f t="shared" si="14"/>
        <v>0.36783818302948745</v>
      </c>
    </row>
    <row r="164" spans="1:9" x14ac:dyDescent="0.2">
      <c r="A164">
        <v>1158</v>
      </c>
      <c r="B164" s="14">
        <v>31</v>
      </c>
      <c r="C164" s="14">
        <v>123643.1</v>
      </c>
      <c r="D164" s="14">
        <v>7344.4001400000006</v>
      </c>
      <c r="E164" s="14">
        <f t="shared" si="10"/>
        <v>3988.4870967741936</v>
      </c>
      <c r="F164" s="14">
        <f t="shared" si="11"/>
        <v>236.91613354838711</v>
      </c>
      <c r="G164" s="3">
        <f t="shared" si="12"/>
        <v>5.9400000000000001E-2</v>
      </c>
      <c r="H164" s="32">
        <f t="shared" si="13"/>
        <v>-0.20619721862339582</v>
      </c>
      <c r="I164" s="32">
        <f t="shared" si="14"/>
        <v>0.6406882303767869</v>
      </c>
    </row>
    <row r="165" spans="1:9" x14ac:dyDescent="0.2">
      <c r="A165">
        <v>1159</v>
      </c>
      <c r="B165" s="14">
        <v>31</v>
      </c>
      <c r="C165" s="14">
        <v>125989</v>
      </c>
      <c r="D165" s="14">
        <v>7483.7466000000004</v>
      </c>
      <c r="E165" s="14">
        <f t="shared" si="10"/>
        <v>4064.1612903225805</v>
      </c>
      <c r="F165" s="14">
        <f t="shared" si="11"/>
        <v>241.41118064516129</v>
      </c>
      <c r="G165" s="3">
        <f t="shared" si="12"/>
        <v>5.9400000000000001E-2</v>
      </c>
      <c r="H165" s="32">
        <f t="shared" si="13"/>
        <v>-0.17654414638010188</v>
      </c>
      <c r="I165" s="32">
        <f t="shared" si="14"/>
        <v>0.72291302658361178</v>
      </c>
    </row>
    <row r="166" spans="1:9" x14ac:dyDescent="0.2">
      <c r="A166">
        <v>1160</v>
      </c>
      <c r="B166" s="14">
        <v>31</v>
      </c>
      <c r="C166" s="14">
        <v>71916.97</v>
      </c>
      <c r="D166" s="14">
        <v>5889.9998430000005</v>
      </c>
      <c r="E166" s="14">
        <f t="shared" si="10"/>
        <v>2319.902258064516</v>
      </c>
      <c r="F166" s="14">
        <f t="shared" si="11"/>
        <v>189.9999949354839</v>
      </c>
      <c r="G166" s="3">
        <f t="shared" si="12"/>
        <v>8.1900000000000014E-2</v>
      </c>
      <c r="H166" s="32">
        <f t="shared" si="13"/>
        <v>-0.86003526361935356</v>
      </c>
      <c r="I166" s="32">
        <f t="shared" si="14"/>
        <v>-0.2175163341594834</v>
      </c>
    </row>
    <row r="167" spans="1:9" x14ac:dyDescent="0.2">
      <c r="A167">
        <v>1161</v>
      </c>
      <c r="B167" s="14">
        <v>31</v>
      </c>
      <c r="C167" s="14">
        <v>64725.27</v>
      </c>
      <c r="D167" s="14">
        <v>5300.999613</v>
      </c>
      <c r="E167" s="14">
        <f t="shared" si="10"/>
        <v>2087.9119354838708</v>
      </c>
      <c r="F167" s="14">
        <f t="shared" si="11"/>
        <v>170.99998751612904</v>
      </c>
      <c r="G167" s="3">
        <f t="shared" si="12"/>
        <v>8.1900000000000014E-2</v>
      </c>
      <c r="H167" s="32">
        <f t="shared" si="13"/>
        <v>-0.95094109918442349</v>
      </c>
      <c r="I167" s="32">
        <f t="shared" si="14"/>
        <v>-0.56507036515189712</v>
      </c>
    </row>
    <row r="168" spans="1:9" x14ac:dyDescent="0.2">
      <c r="A168">
        <v>1162</v>
      </c>
      <c r="B168" s="14">
        <v>31</v>
      </c>
      <c r="C168" s="14">
        <v>67374.850000000006</v>
      </c>
      <c r="D168" s="14">
        <v>5518.0002150000009</v>
      </c>
      <c r="E168" s="14">
        <f t="shared" si="10"/>
        <v>2173.3822580645165</v>
      </c>
      <c r="F168" s="14">
        <f t="shared" si="11"/>
        <v>178.0000069354839</v>
      </c>
      <c r="G168" s="3">
        <f t="shared" si="12"/>
        <v>8.1900000000000001E-2</v>
      </c>
      <c r="H168" s="32">
        <f t="shared" si="13"/>
        <v>-0.9174493957211951</v>
      </c>
      <c r="I168" s="32">
        <f t="shared" si="14"/>
        <v>-0.43702383798351124</v>
      </c>
    </row>
    <row r="169" spans="1:9" x14ac:dyDescent="0.2">
      <c r="A169">
        <v>1163</v>
      </c>
      <c r="B169" s="14">
        <v>31</v>
      </c>
      <c r="C169" s="14">
        <v>126011.5</v>
      </c>
      <c r="D169" s="14">
        <v>6603.0026000000007</v>
      </c>
      <c r="E169" s="14">
        <f t="shared" si="10"/>
        <v>4064.8870967741937</v>
      </c>
      <c r="F169" s="14">
        <f t="shared" si="11"/>
        <v>213.00008387096776</v>
      </c>
      <c r="G169" s="3">
        <f t="shared" si="12"/>
        <v>5.2400000000000002E-2</v>
      </c>
      <c r="H169" s="32">
        <f t="shared" si="13"/>
        <v>-0.1762597377840516</v>
      </c>
      <c r="I169" s="32">
        <f t="shared" si="14"/>
        <v>0.20320842906183834</v>
      </c>
    </row>
    <row r="170" spans="1:9" x14ac:dyDescent="0.2">
      <c r="A170">
        <v>1164</v>
      </c>
      <c r="B170" s="14">
        <v>31</v>
      </c>
      <c r="C170" s="14">
        <v>98159</v>
      </c>
      <c r="D170" s="14">
        <v>6664.9961000000003</v>
      </c>
      <c r="E170" s="14">
        <f t="shared" si="10"/>
        <v>3166.4193548387098</v>
      </c>
      <c r="F170" s="14">
        <f t="shared" si="11"/>
        <v>214.99987419354841</v>
      </c>
      <c r="G170" s="3">
        <f t="shared" si="12"/>
        <v>6.7900000000000002E-2</v>
      </c>
      <c r="H170" s="32">
        <f t="shared" si="13"/>
        <v>-0.52832597873905662</v>
      </c>
      <c r="I170" s="32">
        <f t="shared" si="14"/>
        <v>0.23978921413271725</v>
      </c>
    </row>
    <row r="171" spans="1:9" x14ac:dyDescent="0.2">
      <c r="A171">
        <v>1165</v>
      </c>
      <c r="B171" s="14">
        <v>31</v>
      </c>
      <c r="C171" s="14">
        <v>124828.25</v>
      </c>
      <c r="D171" s="14">
        <v>6541.0003000000006</v>
      </c>
      <c r="E171" s="14">
        <f t="shared" si="10"/>
        <v>4026.7177419354839</v>
      </c>
      <c r="F171" s="14">
        <f t="shared" si="11"/>
        <v>211.00000967741937</v>
      </c>
      <c r="G171" s="3">
        <f t="shared" si="12"/>
        <v>5.2400000000000002E-2</v>
      </c>
      <c r="H171" s="32">
        <f t="shared" si="13"/>
        <v>-0.19121646984077939</v>
      </c>
      <c r="I171" s="32">
        <f t="shared" si="14"/>
        <v>0.16662245133513881</v>
      </c>
    </row>
    <row r="172" spans="1:9" x14ac:dyDescent="0.2">
      <c r="A172">
        <v>1166</v>
      </c>
      <c r="B172" s="14">
        <v>31</v>
      </c>
      <c r="C172" s="14">
        <v>99985.25</v>
      </c>
      <c r="D172" s="14">
        <v>6788.9984750000003</v>
      </c>
      <c r="E172" s="14">
        <f t="shared" si="10"/>
        <v>3225.3306451612902</v>
      </c>
      <c r="F172" s="14">
        <f t="shared" si="11"/>
        <v>218.99995080645164</v>
      </c>
      <c r="G172" s="3">
        <f t="shared" si="12"/>
        <v>6.7900000000000002E-2</v>
      </c>
      <c r="H172" s="32">
        <f t="shared" si="13"/>
        <v>-0.50524148102631716</v>
      </c>
      <c r="I172" s="32">
        <f t="shared" si="14"/>
        <v>0.31295985667029808</v>
      </c>
    </row>
    <row r="173" spans="1:9" x14ac:dyDescent="0.2">
      <c r="A173">
        <v>1167</v>
      </c>
      <c r="B173" s="14">
        <v>31</v>
      </c>
      <c r="C173" s="14">
        <v>68888.89</v>
      </c>
      <c r="D173" s="14">
        <v>5642.0000909999999</v>
      </c>
      <c r="E173" s="14">
        <f t="shared" si="10"/>
        <v>2222.2222580645162</v>
      </c>
      <c r="F173" s="14">
        <f t="shared" si="11"/>
        <v>182.00000293548388</v>
      </c>
      <c r="G173" s="3">
        <f t="shared" si="12"/>
        <v>8.1900000000000001E-2</v>
      </c>
      <c r="H173" s="32">
        <f t="shared" si="13"/>
        <v>-0.89831135168724796</v>
      </c>
      <c r="I173" s="32">
        <f t="shared" si="14"/>
        <v>-0.36385467004216898</v>
      </c>
    </row>
    <row r="174" spans="1:9" x14ac:dyDescent="0.2">
      <c r="A174">
        <v>1168</v>
      </c>
      <c r="B174" s="14">
        <v>31</v>
      </c>
      <c r="C174" s="14">
        <v>69645.91</v>
      </c>
      <c r="D174" s="14">
        <v>5704.0000290000007</v>
      </c>
      <c r="E174" s="14">
        <f t="shared" si="10"/>
        <v>2246.6422580645162</v>
      </c>
      <c r="F174" s="14">
        <f t="shared" si="11"/>
        <v>184.00000093548388</v>
      </c>
      <c r="G174" s="3">
        <f t="shared" si="12"/>
        <v>8.1900000000000001E-2</v>
      </c>
      <c r="H174" s="32">
        <f t="shared" si="13"/>
        <v>-0.88874232967027433</v>
      </c>
      <c r="I174" s="32">
        <f t="shared" si="14"/>
        <v>-0.32727008607149755</v>
      </c>
    </row>
    <row r="175" spans="1:9" x14ac:dyDescent="0.2">
      <c r="A175">
        <v>1169</v>
      </c>
      <c r="B175" s="14">
        <v>31</v>
      </c>
      <c r="C175" s="14">
        <v>79487.179999999993</v>
      </c>
      <c r="D175" s="14">
        <v>6510.0000419999997</v>
      </c>
      <c r="E175" s="14">
        <f t="shared" si="10"/>
        <v>2564.1025806451612</v>
      </c>
      <c r="F175" s="14">
        <f t="shared" si="11"/>
        <v>210.0000013548387</v>
      </c>
      <c r="G175" s="3">
        <f t="shared" si="12"/>
        <v>8.1900000000000001E-2</v>
      </c>
      <c r="H175" s="32">
        <f t="shared" si="13"/>
        <v>-0.76434491704579688</v>
      </c>
      <c r="I175" s="32">
        <f t="shared" si="14"/>
        <v>0.14832998881826498</v>
      </c>
    </row>
    <row r="176" spans="1:9" x14ac:dyDescent="0.2">
      <c r="A176">
        <v>1171</v>
      </c>
      <c r="B176" s="14">
        <v>31</v>
      </c>
      <c r="C176" s="14">
        <v>105420.9</v>
      </c>
      <c r="D176" s="14">
        <v>6262.0014599999995</v>
      </c>
      <c r="E176" s="14">
        <f t="shared" si="10"/>
        <v>3400.6741935483869</v>
      </c>
      <c r="F176" s="14">
        <f t="shared" si="11"/>
        <v>202.00004709677418</v>
      </c>
      <c r="G176" s="3">
        <f t="shared" si="12"/>
        <v>5.9400000000000001E-2</v>
      </c>
      <c r="H176" s="32">
        <f t="shared" si="13"/>
        <v>-0.43653278835431025</v>
      </c>
      <c r="I176" s="32">
        <f t="shared" si="14"/>
        <v>1.9923433227740771E-3</v>
      </c>
    </row>
    <row r="177" spans="1:9" x14ac:dyDescent="0.2">
      <c r="A177">
        <v>1172</v>
      </c>
      <c r="B177" s="14">
        <v>31</v>
      </c>
      <c r="C177" s="14">
        <v>106464.65</v>
      </c>
      <c r="D177" s="14">
        <v>6324.0002100000002</v>
      </c>
      <c r="E177" s="14">
        <f t="shared" si="10"/>
        <v>3434.3435483870967</v>
      </c>
      <c r="F177" s="14">
        <f t="shared" si="11"/>
        <v>204.00000677419357</v>
      </c>
      <c r="G177" s="3">
        <f t="shared" si="12"/>
        <v>5.9400000000000008E-2</v>
      </c>
      <c r="H177" s="32">
        <f t="shared" si="13"/>
        <v>-0.42333938959309358</v>
      </c>
      <c r="I177" s="32">
        <f t="shared" si="14"/>
        <v>3.8576226284910094E-2</v>
      </c>
    </row>
    <row r="178" spans="1:9" x14ac:dyDescent="0.2">
      <c r="A178">
        <v>2173</v>
      </c>
      <c r="B178" s="14">
        <v>15</v>
      </c>
      <c r="C178" s="14">
        <v>53852.49</v>
      </c>
      <c r="D178" s="14">
        <v>3198.8379059999997</v>
      </c>
      <c r="E178" s="14">
        <f t="shared" si="10"/>
        <v>3590.1659999999997</v>
      </c>
      <c r="F178" s="14">
        <f t="shared" si="11"/>
        <v>213.25586039999999</v>
      </c>
      <c r="G178" s="3">
        <f t="shared" si="12"/>
        <v>5.9400000000000001E-2</v>
      </c>
      <c r="H178" s="32">
        <f t="shared" si="13"/>
        <v>-0.36228007467816004</v>
      </c>
      <c r="I178" s="32">
        <f t="shared" si="14"/>
        <v>0.20788717269263524</v>
      </c>
    </row>
    <row r="179" spans="1:9" x14ac:dyDescent="0.2">
      <c r="A179">
        <v>1174</v>
      </c>
      <c r="B179" s="14">
        <v>31</v>
      </c>
      <c r="C179" s="14">
        <v>110074.05</v>
      </c>
      <c r="D179" s="14">
        <v>6538.3985700000003</v>
      </c>
      <c r="E179" s="14">
        <f t="shared" si="10"/>
        <v>3550.7758064516129</v>
      </c>
      <c r="F179" s="14">
        <f t="shared" si="11"/>
        <v>210.91608290322583</v>
      </c>
      <c r="G179" s="3">
        <f t="shared" si="12"/>
        <v>5.9400000000000008E-2</v>
      </c>
      <c r="H179" s="32">
        <f t="shared" si="13"/>
        <v>-0.37771519463382613</v>
      </c>
      <c r="I179" s="32">
        <f t="shared" si="14"/>
        <v>0.1650872367409886</v>
      </c>
    </row>
    <row r="180" spans="1:9" x14ac:dyDescent="0.2">
      <c r="A180">
        <v>1175</v>
      </c>
      <c r="B180" s="14">
        <v>31</v>
      </c>
      <c r="C180" s="14">
        <v>106986.55</v>
      </c>
      <c r="D180" s="14">
        <v>6355.0010700000003</v>
      </c>
      <c r="E180" s="14">
        <f t="shared" si="10"/>
        <v>3451.1790322580646</v>
      </c>
      <c r="F180" s="14">
        <f t="shared" si="11"/>
        <v>205.00003451612903</v>
      </c>
      <c r="G180" s="3">
        <f t="shared" si="12"/>
        <v>5.9400000000000001E-2</v>
      </c>
      <c r="H180" s="32">
        <f t="shared" si="13"/>
        <v>-0.41674237420293403</v>
      </c>
      <c r="I180" s="32">
        <f t="shared" si="14"/>
        <v>5.6869044026647317E-2</v>
      </c>
    </row>
    <row r="181" spans="1:9" x14ac:dyDescent="0.2">
      <c r="A181">
        <v>1176</v>
      </c>
      <c r="B181" s="14">
        <v>31</v>
      </c>
      <c r="C181" s="14">
        <v>107508.4</v>
      </c>
      <c r="D181" s="14">
        <v>6385.9989599999999</v>
      </c>
      <c r="E181" s="14">
        <f t="shared" si="10"/>
        <v>3468.0129032258064</v>
      </c>
      <c r="F181" s="14">
        <f t="shared" si="11"/>
        <v>205.99996645161289</v>
      </c>
      <c r="G181" s="3">
        <f t="shared" si="12"/>
        <v>5.9399999999999994E-2</v>
      </c>
      <c r="H181" s="32">
        <f t="shared" si="13"/>
        <v>-0.41014599083187692</v>
      </c>
      <c r="I181" s="32">
        <f t="shared" si="14"/>
        <v>7.5160109247045068E-2</v>
      </c>
    </row>
    <row r="182" spans="1:9" x14ac:dyDescent="0.2">
      <c r="A182">
        <v>1177</v>
      </c>
      <c r="B182" s="14">
        <v>31</v>
      </c>
      <c r="C182" s="14">
        <v>115555</v>
      </c>
      <c r="D182" s="14">
        <v>6863.9670000000006</v>
      </c>
      <c r="E182" s="14">
        <f t="shared" si="10"/>
        <v>3727.5806451612902</v>
      </c>
      <c r="F182" s="14">
        <f t="shared" si="11"/>
        <v>221.41829032258067</v>
      </c>
      <c r="G182" s="3">
        <f t="shared" si="12"/>
        <v>5.9400000000000008E-2</v>
      </c>
      <c r="H182" s="32">
        <f t="shared" si="13"/>
        <v>-0.3084338926551049</v>
      </c>
      <c r="I182" s="32">
        <f t="shared" si="14"/>
        <v>0.35719687345602258</v>
      </c>
    </row>
    <row r="183" spans="1:9" x14ac:dyDescent="0.2">
      <c r="A183">
        <v>1178</v>
      </c>
      <c r="B183" s="14">
        <v>31</v>
      </c>
      <c r="C183" s="14">
        <v>107030.3</v>
      </c>
      <c r="D183" s="14">
        <v>6357.5998200000004</v>
      </c>
      <c r="E183" s="14">
        <f t="shared" si="10"/>
        <v>3452.5903225806451</v>
      </c>
      <c r="F183" s="14">
        <f t="shared" si="11"/>
        <v>205.08386516129033</v>
      </c>
      <c r="G183" s="3">
        <f t="shared" si="12"/>
        <v>5.9400000000000001E-2</v>
      </c>
      <c r="H183" s="32">
        <f t="shared" si="13"/>
        <v>-0.41618935748839203</v>
      </c>
      <c r="I183" s="32">
        <f t="shared" si="14"/>
        <v>5.8402500198713042E-2</v>
      </c>
    </row>
    <row r="184" spans="1:9" x14ac:dyDescent="0.2">
      <c r="A184">
        <v>1179</v>
      </c>
      <c r="B184" s="14">
        <v>31</v>
      </c>
      <c r="C184" s="14">
        <v>283133.33</v>
      </c>
      <c r="D184" s="14">
        <v>4246.9999500000004</v>
      </c>
      <c r="E184" s="14">
        <f t="shared" si="10"/>
        <v>9133.3332258064529</v>
      </c>
      <c r="F184" s="14">
        <f t="shared" si="11"/>
        <v>136.99999838709678</v>
      </c>
      <c r="G184" s="3">
        <f t="shared" si="12"/>
        <v>1.4999999999999999E-2</v>
      </c>
      <c r="H184" s="32">
        <f t="shared" si="13"/>
        <v>1.8098202212886112</v>
      </c>
      <c r="I184" s="32">
        <f t="shared" si="14"/>
        <v>-1.1870087157367437</v>
      </c>
    </row>
    <row r="185" spans="1:9" x14ac:dyDescent="0.2">
      <c r="A185">
        <v>1180</v>
      </c>
      <c r="B185" s="14">
        <v>31</v>
      </c>
      <c r="C185" s="14">
        <v>256266.67</v>
      </c>
      <c r="D185" s="14">
        <v>3844.0000500000001</v>
      </c>
      <c r="E185" s="14">
        <f t="shared" si="10"/>
        <v>8266.6667741935489</v>
      </c>
      <c r="F185" s="14">
        <f t="shared" si="11"/>
        <v>124.00000161290323</v>
      </c>
      <c r="G185" s="3">
        <f t="shared" si="12"/>
        <v>1.4999999999999999E-2</v>
      </c>
      <c r="H185" s="32">
        <f t="shared" si="13"/>
        <v>1.4702153745704998</v>
      </c>
      <c r="I185" s="32">
        <f t="shared" si="14"/>
        <v>-1.4248086903386883</v>
      </c>
    </row>
    <row r="186" spans="1:9" x14ac:dyDescent="0.2">
      <c r="A186">
        <v>1181</v>
      </c>
      <c r="B186" s="14">
        <v>31</v>
      </c>
      <c r="C186" s="14">
        <v>258333.33</v>
      </c>
      <c r="D186" s="14">
        <v>3874.9999499999994</v>
      </c>
      <c r="E186" s="14">
        <f t="shared" si="10"/>
        <v>8333.3332258064511</v>
      </c>
      <c r="F186" s="14">
        <f t="shared" si="11"/>
        <v>124.99999838709675</v>
      </c>
      <c r="G186" s="3">
        <f t="shared" si="12"/>
        <v>1.4999999999999998E-2</v>
      </c>
      <c r="H186" s="32">
        <f t="shared" si="13"/>
        <v>1.4963387465310798</v>
      </c>
      <c r="I186" s="32">
        <f t="shared" si="14"/>
        <v>-1.4065164390684952</v>
      </c>
    </row>
    <row r="187" spans="1:9" x14ac:dyDescent="0.2">
      <c r="A187">
        <v>1182</v>
      </c>
      <c r="B187" s="14">
        <v>31</v>
      </c>
      <c r="C187" s="14">
        <v>281066.67</v>
      </c>
      <c r="D187" s="14">
        <v>4216.0000499999996</v>
      </c>
      <c r="E187" s="14">
        <f t="shared" si="10"/>
        <v>9066.6667741935471</v>
      </c>
      <c r="F187" s="14">
        <f t="shared" si="11"/>
        <v>136.00000161290322</v>
      </c>
      <c r="G187" s="3">
        <f t="shared" si="12"/>
        <v>1.5000000000000001E-2</v>
      </c>
      <c r="H187" s="32">
        <f t="shared" si="13"/>
        <v>1.7836968493280296</v>
      </c>
      <c r="I187" s="32">
        <f t="shared" si="14"/>
        <v>-1.2053009670069372</v>
      </c>
    </row>
    <row r="188" spans="1:9" x14ac:dyDescent="0.2">
      <c r="A188">
        <v>1183</v>
      </c>
      <c r="B188" s="14">
        <v>31</v>
      </c>
      <c r="C188" s="14">
        <v>291400</v>
      </c>
      <c r="D188" s="14">
        <v>4371</v>
      </c>
      <c r="E188" s="14">
        <f t="shared" si="10"/>
        <v>9400</v>
      </c>
      <c r="F188" s="14">
        <f t="shared" si="11"/>
        <v>141</v>
      </c>
      <c r="G188" s="3">
        <f t="shared" si="12"/>
        <v>1.4999999999999999E-2</v>
      </c>
      <c r="H188" s="32">
        <f t="shared" si="13"/>
        <v>1.9143140883423946</v>
      </c>
      <c r="I188" s="32">
        <f t="shared" si="14"/>
        <v>-1.1138394451224338</v>
      </c>
    </row>
    <row r="189" spans="1:9" x14ac:dyDescent="0.2">
      <c r="A189">
        <v>1184</v>
      </c>
      <c r="B189" s="14">
        <v>31</v>
      </c>
      <c r="C189" s="14">
        <v>256266.67</v>
      </c>
      <c r="D189" s="14">
        <v>3844.0000500000001</v>
      </c>
      <c r="E189" s="14">
        <f t="shared" si="10"/>
        <v>8266.6667741935489</v>
      </c>
      <c r="F189" s="14">
        <f t="shared" si="11"/>
        <v>124.00000161290323</v>
      </c>
      <c r="G189" s="3">
        <f t="shared" si="12"/>
        <v>1.4999999999999999E-2</v>
      </c>
      <c r="H189" s="32">
        <f t="shared" si="13"/>
        <v>1.4702153745704998</v>
      </c>
      <c r="I189" s="32">
        <f t="shared" si="14"/>
        <v>-1.4248086903386883</v>
      </c>
    </row>
    <row r="190" spans="1:9" x14ac:dyDescent="0.2">
      <c r="A190">
        <v>1185</v>
      </c>
      <c r="B190" s="14">
        <v>31</v>
      </c>
      <c r="C190" s="14">
        <v>252133.33</v>
      </c>
      <c r="D190" s="14">
        <v>3781.9999499999994</v>
      </c>
      <c r="E190" s="14">
        <f t="shared" si="10"/>
        <v>8133.3332258064511</v>
      </c>
      <c r="F190" s="14">
        <f t="shared" si="11"/>
        <v>121.99999838709675</v>
      </c>
      <c r="G190" s="3">
        <f t="shared" si="12"/>
        <v>1.4999999999999998E-2</v>
      </c>
      <c r="H190" s="32">
        <f t="shared" si="13"/>
        <v>1.4179683778416972</v>
      </c>
      <c r="I190" s="32">
        <f t="shared" si="14"/>
        <v>-1.461393369901433</v>
      </c>
    </row>
    <row r="191" spans="1:9" x14ac:dyDescent="0.2">
      <c r="A191">
        <v>1186</v>
      </c>
      <c r="B191" s="14">
        <v>31</v>
      </c>
      <c r="C191" s="14">
        <v>291400</v>
      </c>
      <c r="D191" s="14">
        <v>4371</v>
      </c>
      <c r="E191" s="14">
        <f t="shared" si="10"/>
        <v>9400</v>
      </c>
      <c r="F191" s="14">
        <f t="shared" si="11"/>
        <v>141</v>
      </c>
      <c r="G191" s="3">
        <f t="shared" si="12"/>
        <v>1.4999999999999999E-2</v>
      </c>
      <c r="H191" s="32">
        <f t="shared" si="13"/>
        <v>1.9143140883423946</v>
      </c>
      <c r="I191" s="32">
        <f t="shared" si="14"/>
        <v>-1.1138394451224338</v>
      </c>
    </row>
    <row r="192" spans="1:9" x14ac:dyDescent="0.2">
      <c r="A192">
        <v>1187</v>
      </c>
      <c r="B192" s="14">
        <v>31</v>
      </c>
      <c r="C192" s="14">
        <v>235600</v>
      </c>
      <c r="D192" s="14">
        <v>3534</v>
      </c>
      <c r="E192" s="14">
        <f t="shared" si="10"/>
        <v>7600</v>
      </c>
      <c r="F192" s="14">
        <f t="shared" si="11"/>
        <v>114</v>
      </c>
      <c r="G192" s="3">
        <f t="shared" si="12"/>
        <v>1.4999999999999999E-2</v>
      </c>
      <c r="H192" s="32">
        <f t="shared" si="13"/>
        <v>1.2089807701379505</v>
      </c>
      <c r="I192" s="32">
        <f t="shared" si="14"/>
        <v>-1.6077318226188739</v>
      </c>
    </row>
    <row r="193" spans="1:9" x14ac:dyDescent="0.2">
      <c r="A193">
        <v>1188</v>
      </c>
      <c r="B193" s="14">
        <v>31</v>
      </c>
      <c r="C193" s="14">
        <v>183933.25</v>
      </c>
      <c r="D193" s="14">
        <v>2758.9987499999997</v>
      </c>
      <c r="E193" s="14">
        <f t="shared" si="10"/>
        <v>5933.3306451612907</v>
      </c>
      <c r="F193" s="14">
        <f t="shared" si="11"/>
        <v>88.999959677419341</v>
      </c>
      <c r="G193" s="3">
        <f t="shared" si="12"/>
        <v>1.4999999999999996E-2</v>
      </c>
      <c r="H193" s="32">
        <f t="shared" si="13"/>
        <v>0.55589331102792439</v>
      </c>
      <c r="I193" s="32">
        <f t="shared" si="14"/>
        <v>-2.0650403171531786</v>
      </c>
    </row>
    <row r="194" spans="1:9" x14ac:dyDescent="0.2">
      <c r="A194">
        <v>1189</v>
      </c>
      <c r="B194" s="14">
        <v>31</v>
      </c>
      <c r="C194" s="14">
        <v>194266.75</v>
      </c>
      <c r="D194" s="14">
        <v>2914.0012499999998</v>
      </c>
      <c r="E194" s="14">
        <f t="shared" si="10"/>
        <v>6266.6693548387093</v>
      </c>
      <c r="F194" s="14">
        <f t="shared" si="11"/>
        <v>94.000040322580645</v>
      </c>
      <c r="G194" s="3">
        <f t="shared" si="12"/>
        <v>1.5000000000000001E-2</v>
      </c>
      <c r="H194" s="32">
        <f t="shared" si="13"/>
        <v>0.68651269890723632</v>
      </c>
      <c r="I194" s="32">
        <f t="shared" si="14"/>
        <v>-1.973577290578636</v>
      </c>
    </row>
    <row r="195" spans="1:9" x14ac:dyDescent="0.2">
      <c r="A195">
        <v>1190</v>
      </c>
      <c r="B195" s="14">
        <v>31</v>
      </c>
      <c r="C195" s="14">
        <v>192200</v>
      </c>
      <c r="D195" s="14">
        <v>2883</v>
      </c>
      <c r="E195" s="14">
        <f t="shared" si="10"/>
        <v>6200</v>
      </c>
      <c r="F195" s="14">
        <f t="shared" si="11"/>
        <v>93</v>
      </c>
      <c r="G195" s="3">
        <f t="shared" si="12"/>
        <v>1.4999999999999999E-2</v>
      </c>
      <c r="H195" s="32">
        <f t="shared" si="13"/>
        <v>0.66038818931227172</v>
      </c>
      <c r="I195" s="32">
        <f t="shared" si="14"/>
        <v>-1.9918703384494383</v>
      </c>
    </row>
    <row r="196" spans="1:9" x14ac:dyDescent="0.2">
      <c r="A196">
        <v>1191</v>
      </c>
      <c r="B196" s="14">
        <v>31</v>
      </c>
      <c r="C196" s="14">
        <v>233533.25</v>
      </c>
      <c r="D196" s="14">
        <v>3502.9987499999997</v>
      </c>
      <c r="E196" s="14">
        <f t="shared" si="10"/>
        <v>7533.3306451612907</v>
      </c>
      <c r="F196" s="14">
        <f t="shared" si="11"/>
        <v>112.99995967741934</v>
      </c>
      <c r="G196" s="3">
        <f t="shared" si="12"/>
        <v>1.4999999999999998E-2</v>
      </c>
      <c r="H196" s="32">
        <f t="shared" si="13"/>
        <v>1.1828562605429858</v>
      </c>
      <c r="I196" s="32">
        <f t="shared" si="14"/>
        <v>-1.6260248704896765</v>
      </c>
    </row>
    <row r="197" spans="1:9" x14ac:dyDescent="0.2">
      <c r="A197">
        <v>1192</v>
      </c>
      <c r="B197" s="14">
        <v>31</v>
      </c>
      <c r="C197" s="14">
        <v>134294</v>
      </c>
      <c r="D197" s="14">
        <v>7037.0056000000004</v>
      </c>
      <c r="E197" s="14">
        <f t="shared" si="10"/>
        <v>4332.0645161290322</v>
      </c>
      <c r="F197" s="14">
        <f t="shared" si="11"/>
        <v>227.00018064516129</v>
      </c>
      <c r="G197" s="3">
        <f t="shared" si="12"/>
        <v>5.2400000000000002E-2</v>
      </c>
      <c r="H197" s="32">
        <f t="shared" si="13"/>
        <v>-7.1565773482469092E-2</v>
      </c>
      <c r="I197" s="32">
        <f t="shared" si="14"/>
        <v>0.45930254317245633</v>
      </c>
    </row>
    <row r="198" spans="1:9" x14ac:dyDescent="0.2">
      <c r="A198">
        <v>1193</v>
      </c>
      <c r="B198" s="14">
        <v>31</v>
      </c>
      <c r="C198" s="14">
        <v>100441.75</v>
      </c>
      <c r="D198" s="14">
        <v>6819.9948249999998</v>
      </c>
      <c r="E198" s="14">
        <f t="shared" si="10"/>
        <v>3240.0564516129034</v>
      </c>
      <c r="F198" s="14">
        <f t="shared" si="11"/>
        <v>219.99983306451611</v>
      </c>
      <c r="G198" s="3">
        <f t="shared" si="12"/>
        <v>6.7899999999999988E-2</v>
      </c>
      <c r="H198" s="32">
        <f t="shared" si="13"/>
        <v>-0.49947114662201003</v>
      </c>
      <c r="I198" s="32">
        <f t="shared" si="14"/>
        <v>0.33125001317592667</v>
      </c>
    </row>
    <row r="199" spans="1:9" x14ac:dyDescent="0.2">
      <c r="A199">
        <v>1194</v>
      </c>
      <c r="B199" s="14">
        <v>31</v>
      </c>
      <c r="C199" s="14">
        <v>98615.5</v>
      </c>
      <c r="D199" s="14">
        <v>6695.9924500000006</v>
      </c>
      <c r="E199" s="14">
        <f t="shared" ref="E199:E205" si="15">C199/B199</f>
        <v>3181.1451612903224</v>
      </c>
      <c r="F199" s="14">
        <f t="shared" ref="F199:F205" si="16">D199/B199</f>
        <v>215.99975645161291</v>
      </c>
      <c r="G199" s="3">
        <f t="shared" ref="G199:G205" si="17">F199/E199</f>
        <v>6.7900000000000002E-2</v>
      </c>
      <c r="H199" s="32">
        <f t="shared" ref="H199:H205" si="18">(E199-E$1)/E$2</f>
        <v>-0.52255564433474966</v>
      </c>
      <c r="I199" s="32">
        <f t="shared" ref="I199:I205" si="19">STANDARDIZE(F199,F$1,F$2)</f>
        <v>0.25807937063834635</v>
      </c>
    </row>
    <row r="200" spans="1:9" x14ac:dyDescent="0.2">
      <c r="A200">
        <v>1195</v>
      </c>
      <c r="B200" s="14">
        <v>31</v>
      </c>
      <c r="C200" s="14">
        <v>127194.75</v>
      </c>
      <c r="D200" s="14">
        <v>6665.0048999999999</v>
      </c>
      <c r="E200" s="14">
        <f t="shared" si="15"/>
        <v>4103.0564516129034</v>
      </c>
      <c r="F200" s="14">
        <f t="shared" si="16"/>
        <v>215.00015806451611</v>
      </c>
      <c r="G200" s="3">
        <f t="shared" si="17"/>
        <v>5.2399999999999995E-2</v>
      </c>
      <c r="H200" s="32">
        <f t="shared" si="18"/>
        <v>-0.16130300572732381</v>
      </c>
      <c r="I200" s="32">
        <f t="shared" si="19"/>
        <v>0.23979440678853736</v>
      </c>
    </row>
    <row r="201" spans="1:9" x14ac:dyDescent="0.2">
      <c r="A201">
        <v>1196</v>
      </c>
      <c r="B201" s="14">
        <v>31</v>
      </c>
      <c r="C201" s="14">
        <v>70402.929999999993</v>
      </c>
      <c r="D201" s="14">
        <v>5765.9999669999997</v>
      </c>
      <c r="E201" s="14">
        <f t="shared" si="15"/>
        <v>2271.0622580645158</v>
      </c>
      <c r="F201" s="14">
        <f t="shared" si="16"/>
        <v>185.99999893548386</v>
      </c>
      <c r="G201" s="3">
        <f t="shared" si="17"/>
        <v>8.1900000000000001E-2</v>
      </c>
      <c r="H201" s="32">
        <f t="shared" si="18"/>
        <v>-0.87917330765330093</v>
      </c>
      <c r="I201" s="32">
        <f t="shared" si="19"/>
        <v>-0.29068550210082672</v>
      </c>
    </row>
    <row r="202" spans="1:9" x14ac:dyDescent="0.2">
      <c r="A202">
        <v>1197</v>
      </c>
      <c r="B202" s="14">
        <v>31</v>
      </c>
      <c r="C202" s="14">
        <v>74566.539999999994</v>
      </c>
      <c r="D202" s="14">
        <v>6106.9996259999998</v>
      </c>
      <c r="E202" s="14">
        <f t="shared" si="15"/>
        <v>2405.3722580645158</v>
      </c>
      <c r="F202" s="14">
        <f t="shared" si="16"/>
        <v>196.99998793548386</v>
      </c>
      <c r="G202" s="3">
        <f t="shared" si="17"/>
        <v>8.1900000000000001E-2</v>
      </c>
      <c r="H202" s="32">
        <f t="shared" si="18"/>
        <v>-0.82654368655994592</v>
      </c>
      <c r="I202" s="32">
        <f t="shared" si="19"/>
        <v>-8.9470290262134572E-2</v>
      </c>
    </row>
    <row r="203" spans="1:9" x14ac:dyDescent="0.2">
      <c r="A203">
        <v>1198</v>
      </c>
      <c r="B203" s="14">
        <v>31</v>
      </c>
      <c r="C203" s="14">
        <v>83272.28</v>
      </c>
      <c r="D203" s="14">
        <v>6819.9997320000002</v>
      </c>
      <c r="E203" s="14">
        <f t="shared" si="15"/>
        <v>2686.2025806451611</v>
      </c>
      <c r="F203" s="14">
        <f t="shared" si="16"/>
        <v>219.99999135483873</v>
      </c>
      <c r="G203" s="3">
        <f t="shared" si="17"/>
        <v>8.1900000000000014E-2</v>
      </c>
      <c r="H203" s="32">
        <f t="shared" si="18"/>
        <v>-0.71649980696092874</v>
      </c>
      <c r="I203" s="32">
        <f t="shared" si="19"/>
        <v>0.33125290867162194</v>
      </c>
    </row>
    <row r="204" spans="1:9" x14ac:dyDescent="0.2">
      <c r="A204">
        <v>1199</v>
      </c>
      <c r="B204" s="14">
        <v>31</v>
      </c>
      <c r="C204" s="14">
        <v>85543.35</v>
      </c>
      <c r="D204" s="14">
        <v>7006.0003650000008</v>
      </c>
      <c r="E204" s="14">
        <f t="shared" si="15"/>
        <v>2759.4629032258067</v>
      </c>
      <c r="F204" s="14">
        <f t="shared" si="16"/>
        <v>226.00001177419358</v>
      </c>
      <c r="G204" s="3">
        <f t="shared" si="17"/>
        <v>8.1900000000000001E-2</v>
      </c>
      <c r="H204" s="32">
        <f t="shared" si="18"/>
        <v>-0.68779261450618723</v>
      </c>
      <c r="I204" s="32">
        <f t="shared" si="19"/>
        <v>0.44100714385467216</v>
      </c>
    </row>
    <row r="205" spans="1:9" x14ac:dyDescent="0.2">
      <c r="A205">
        <v>1200</v>
      </c>
      <c r="B205" s="14">
        <v>31</v>
      </c>
      <c r="C205" s="14">
        <v>84407.81</v>
      </c>
      <c r="D205" s="14">
        <v>6912.9996389999997</v>
      </c>
      <c r="E205" s="14">
        <f t="shared" si="15"/>
        <v>2722.8325806451612</v>
      </c>
      <c r="F205" s="14">
        <f t="shared" si="16"/>
        <v>222.99998835483871</v>
      </c>
      <c r="G205" s="3">
        <f t="shared" si="17"/>
        <v>8.1900000000000001E-2</v>
      </c>
      <c r="H205" s="32">
        <f t="shared" si="18"/>
        <v>-0.70214627393546825</v>
      </c>
      <c r="I205" s="32">
        <f t="shared" si="19"/>
        <v>0.38612978462762848</v>
      </c>
    </row>
    <row r="206" spans="1:9" x14ac:dyDescent="0.2">
      <c r="A206" s="23"/>
      <c r="B206" s="24"/>
      <c r="C206" s="24"/>
      <c r="D206" s="24"/>
      <c r="E206" s="25"/>
      <c r="F206" s="25"/>
      <c r="G206" s="26"/>
      <c r="H206" s="25"/>
      <c r="I206" s="25"/>
    </row>
    <row r="208" spans="1:9" x14ac:dyDescent="0.2">
      <c r="A208" t="s">
        <v>111</v>
      </c>
      <c r="B208" s="20">
        <f>MIN(B$6:B$205)</f>
        <v>5</v>
      </c>
      <c r="C208" s="20">
        <f t="shared" ref="C208:I208" si="20">MIN(C$6:C$205)</f>
        <v>27250</v>
      </c>
      <c r="D208" s="20">
        <f t="shared" si="20"/>
        <v>545</v>
      </c>
      <c r="E208" s="20">
        <f t="shared" si="20"/>
        <v>1383.3993548387095</v>
      </c>
      <c r="F208" s="20">
        <f t="shared" si="20"/>
        <v>88.999959677419341</v>
      </c>
      <c r="G208" s="3">
        <f t="shared" si="20"/>
        <v>1.4999999999999996E-2</v>
      </c>
      <c r="H208" s="32">
        <f t="shared" si="20"/>
        <v>-1.2270056526417721</v>
      </c>
      <c r="I208" s="32">
        <f t="shared" si="20"/>
        <v>-2.0650403171531786</v>
      </c>
    </row>
    <row r="209" spans="1:9" x14ac:dyDescent="0.2">
      <c r="A209" t="s">
        <v>112</v>
      </c>
      <c r="B209" s="20">
        <f>MAX(B$6:B$205)</f>
        <v>31</v>
      </c>
      <c r="C209" s="20">
        <f t="shared" ref="C209:I209" si="21">MAX(C$6:C$205)</f>
        <v>716207</v>
      </c>
      <c r="D209" s="20">
        <f t="shared" si="21"/>
        <v>20770.003000000001</v>
      </c>
      <c r="E209" s="20">
        <f t="shared" si="21"/>
        <v>23103.451612903227</v>
      </c>
      <c r="F209" s="20">
        <f t="shared" si="21"/>
        <v>670.00009677419359</v>
      </c>
      <c r="G209" s="3">
        <f t="shared" si="21"/>
        <v>0.10120000000000001</v>
      </c>
      <c r="H209" s="32">
        <f t="shared" si="21"/>
        <v>7.2840368644441025</v>
      </c>
      <c r="I209" s="32">
        <f t="shared" si="21"/>
        <v>8.5627944619758374</v>
      </c>
    </row>
    <row r="210" spans="1:9" x14ac:dyDescent="0.2">
      <c r="A210" t="s">
        <v>113</v>
      </c>
      <c r="B210" s="20">
        <f>MODE(B$6:B$205)</f>
        <v>31</v>
      </c>
      <c r="C210" s="20">
        <f t="shared" ref="C210:I210" si="22">MODE(C$6:C$205)</f>
        <v>136156.85</v>
      </c>
      <c r="D210" s="20">
        <f t="shared" si="22"/>
        <v>6943.99935</v>
      </c>
      <c r="E210" s="20">
        <f t="shared" si="22"/>
        <v>4392.1564516129038</v>
      </c>
      <c r="F210" s="20">
        <f t="shared" si="22"/>
        <v>223.99997903225807</v>
      </c>
      <c r="G210" s="3">
        <f t="shared" si="22"/>
        <v>7.0000000000000007E-2</v>
      </c>
      <c r="H210" s="32">
        <f t="shared" si="22"/>
        <v>-4.8018637786821028E-2</v>
      </c>
      <c r="I210" s="32">
        <f t="shared" si="22"/>
        <v>0.40442192437373681</v>
      </c>
    </row>
    <row r="211" spans="1:9" x14ac:dyDescent="0.2">
      <c r="A211" t="s">
        <v>114</v>
      </c>
      <c r="B211" s="20">
        <f>AVERAGE(B$6:B$205)</f>
        <v>29.23</v>
      </c>
      <c r="C211" s="20">
        <f t="shared" ref="C211:I211" si="23">AVERAGE(C$6:C$205)</f>
        <v>131597.40869999997</v>
      </c>
      <c r="D211" s="20">
        <f t="shared" si="23"/>
        <v>5920.1095876299996</v>
      </c>
      <c r="E211" s="20">
        <f t="shared" si="23"/>
        <v>4514.6992916935487</v>
      </c>
      <c r="F211" s="20">
        <f t="shared" si="23"/>
        <v>201.89113010966136</v>
      </c>
      <c r="G211" s="3">
        <f t="shared" si="23"/>
        <v>5.5931000000000022E-2</v>
      </c>
      <c r="H211" s="32">
        <f t="shared" si="23"/>
        <v>-1.1546319456101628E-16</v>
      </c>
      <c r="I211" s="32">
        <f t="shared" si="23"/>
        <v>-1.2598255771933964E-15</v>
      </c>
    </row>
    <row r="212" spans="1:9" x14ac:dyDescent="0.2">
      <c r="A212" t="s">
        <v>115</v>
      </c>
      <c r="B212" s="20">
        <f>MEDIAN(B$6:B$205)</f>
        <v>31</v>
      </c>
      <c r="C212" s="20">
        <f t="shared" ref="C212:I212" si="24">MEDIAN(C$6:C$205)</f>
        <v>108057.14499999999</v>
      </c>
      <c r="D212" s="20">
        <f t="shared" si="24"/>
        <v>6371.7993900000001</v>
      </c>
      <c r="E212" s="20">
        <f t="shared" si="24"/>
        <v>3715.6419354838708</v>
      </c>
      <c r="F212" s="20">
        <f t="shared" si="24"/>
        <v>211.99999032258069</v>
      </c>
      <c r="G212" s="3">
        <f t="shared" si="24"/>
        <v>5.9400000000000001E-2</v>
      </c>
      <c r="H212" s="32">
        <f t="shared" si="24"/>
        <v>-0.3131120980505791</v>
      </c>
      <c r="I212" s="32">
        <f t="shared" si="24"/>
        <v>0.18491440756807015</v>
      </c>
    </row>
  </sheetData>
  <autoFilter ref="A5:I205"/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Charts</vt:lpstr>
      </vt:variant>
      <vt:variant>
        <vt:i4>2</vt:i4>
      </vt:variant>
    </vt:vector>
  </HeadingPairs>
  <TitlesOfParts>
    <vt:vector size="41" baseType="lpstr">
      <vt:lpstr>Cover</vt:lpstr>
      <vt:lpstr>EX_1</vt:lpstr>
      <vt:lpstr>EX_2</vt:lpstr>
      <vt:lpstr>EX_3</vt:lpstr>
      <vt:lpstr>Homework 1A</vt:lpstr>
      <vt:lpstr>Homework 1B</vt:lpstr>
      <vt:lpstr>Homework1 - Breakeven Challenge</vt:lpstr>
      <vt:lpstr>EX_4</vt:lpstr>
      <vt:lpstr>EX_5</vt:lpstr>
      <vt:lpstr>EX_6</vt:lpstr>
      <vt:lpstr>EX_7</vt:lpstr>
      <vt:lpstr>EX_8</vt:lpstr>
      <vt:lpstr>Homework 2A</vt:lpstr>
      <vt:lpstr>Homework 2B</vt:lpstr>
      <vt:lpstr>Homework 2C</vt:lpstr>
      <vt:lpstr>U-L-VI</vt:lpstr>
      <vt:lpstr>U-L-SD</vt:lpstr>
      <vt:lpstr>EX_9</vt:lpstr>
      <vt:lpstr>Case Study 1</vt:lpstr>
      <vt:lpstr>Par Sheet Answers</vt:lpstr>
      <vt:lpstr>Homework 3</vt:lpstr>
      <vt:lpstr>Par Sheet Challenge</vt:lpstr>
      <vt:lpstr>Slot Simulator Link</vt:lpstr>
      <vt:lpstr>Case Study 2</vt:lpstr>
      <vt:lpstr>EX_10</vt:lpstr>
      <vt:lpstr>Peer Averages</vt:lpstr>
      <vt:lpstr>EX_10 and 11 RawData</vt:lpstr>
      <vt:lpstr>EX_10_reels</vt:lpstr>
      <vt:lpstr>EX_11</vt:lpstr>
      <vt:lpstr>Case Study 3</vt:lpstr>
      <vt:lpstr>CS3_help </vt:lpstr>
      <vt:lpstr>Homework 4A</vt:lpstr>
      <vt:lpstr>Homework 4B</vt:lpstr>
      <vt:lpstr>Quiz Extra Credit</vt:lpstr>
      <vt:lpstr>EX_12</vt:lpstr>
      <vt:lpstr>EX_13</vt:lpstr>
      <vt:lpstr>EX 13_data</vt:lpstr>
      <vt:lpstr>EX14</vt:lpstr>
      <vt:lpstr>CAPSTONE</vt:lpstr>
      <vt:lpstr>Chart1</vt:lpstr>
      <vt:lpstr>Chart2</vt:lpstr>
    </vt:vector>
  </TitlesOfParts>
  <Company>dgs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</dc:creator>
  <cp:lastModifiedBy>wdunn</cp:lastModifiedBy>
  <dcterms:created xsi:type="dcterms:W3CDTF">2010-03-24T22:56:00Z</dcterms:created>
  <dcterms:modified xsi:type="dcterms:W3CDTF">2021-11-17T14:17:12Z</dcterms:modified>
</cp:coreProperties>
</file>